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filterPrivacy="1" codeName="ThisWorkbook"/>
  <xr:revisionPtr revIDLastSave="0" documentId="8_{1F2B7919-98CC-47B6-80DC-950ED090F026}" xr6:coauthVersionLast="40" xr6:coauthVersionMax="40" xr10:uidLastSave="{00000000-0000-0000-0000-000000000000}"/>
  <bookViews>
    <workbookView xWindow="-120" yWindow="-120" windowWidth="29040" windowHeight="15840" activeTab="2" xr2:uid="{00000000-000D-0000-FFFF-FFFF00000000}"/>
  </bookViews>
  <sheets>
    <sheet name="F_Outputs (Non-Group)" sheetId="235" r:id="rId1"/>
    <sheet name="CLEAR_SHEET" sheetId="248" state="hidden" r:id="rId2"/>
    <sheet name="Validation flags" sheetId="3" r:id="rId3"/>
    <sheet name="APPOINTEE" sheetId="4" r:id="rId4"/>
    <sheet name="AppValidation" sheetId="6" r:id="rId5"/>
    <sheet name="AppPCview" sheetId="7" r:id="rId6"/>
    <sheet name="App1" sheetId="8" r:id="rId7"/>
    <sheet name="App1 guide" sheetId="9" r:id="rId8"/>
    <sheet name="App1a" sheetId="244" r:id="rId9"/>
    <sheet name="App1a guide" sheetId="245" r:id="rId10"/>
    <sheet name="App1b" sheetId="246" r:id="rId11"/>
    <sheet name="App1b guide" sheetId="247" r:id="rId12"/>
    <sheet name="App2" sheetId="10" r:id="rId13"/>
    <sheet name="App4" sheetId="12" r:id="rId14"/>
    <sheet name="App17" sheetId="28" r:id="rId15"/>
    <sheet name="App26" sheetId="38" r:id="rId16"/>
    <sheet name="App29" sheetId="41" r:id="rId17"/>
    <sheet name="WATER&gt;&gt;" sheetId="44" r:id="rId18"/>
    <sheet name="WS1" sheetId="46" r:id="rId19"/>
    <sheet name="WS1a" sheetId="189" r:id="rId20"/>
    <sheet name="WS12" sheetId="58" r:id="rId21"/>
    <sheet name="WS12a" sheetId="59" r:id="rId22"/>
    <sheet name="WResources&gt;&gt;" sheetId="67" r:id="rId23"/>
    <sheet name="Wr3" sheetId="70" r:id="rId24"/>
    <sheet name="WNetwork+&gt;&gt;" sheetId="76" r:id="rId25"/>
    <sheet name="Wn3" sheetId="79" r:id="rId26"/>
    <sheet name="WASTEWATER&gt;&gt;" sheetId="83" r:id="rId27"/>
    <sheet name="WWS1" sheetId="85" r:id="rId28"/>
    <sheet name="WWS1a" sheetId="191" r:id="rId29"/>
    <sheet name="WWNetwork+&gt;&gt;" sheetId="105" r:id="rId30"/>
    <sheet name="WWn5" sheetId="110" r:id="rId31"/>
    <sheet name="Dummy&gt;&gt;" sheetId="122" r:id="rId32"/>
    <sheet name="Dmmy1" sheetId="153" r:id="rId33"/>
    <sheet name="Dmmy7" sheetId="159" r:id="rId34"/>
    <sheet name="UUAdditional&gt;&gt;" sheetId="249" r:id="rId35"/>
    <sheet name="App28" sheetId="250"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6" hidden="1">'App1'!$B$6:$FJ$6</definedName>
    <definedName name="_xlnm._FilterDatabase" localSheetId="10" hidden="1">App1b!$B$6:$EM$6</definedName>
    <definedName name="_xlnm._FilterDatabase" localSheetId="15" hidden="1">'App26'!$N$1:$N$317</definedName>
    <definedName name="_xlnm._FilterDatabase" localSheetId="5" hidden="1">AppPCview!$A$3:$J$3</definedName>
    <definedName name="_xlnm._FilterDatabase" localSheetId="0" hidden="1">'F_Outputs (Non-Group)'!$A$2:$X$554</definedName>
    <definedName name="_Order1" hidden="1">255</definedName>
    <definedName name="_Order2" hidden="1">255</definedName>
    <definedName name="F" localSheetId="35" hidden="1">{"bal",#N/A,FALSE,"working papers";"income",#N/A,FALSE,"working papers"}</definedName>
    <definedName name="F" localSheetId="0" hidden="1">{"bal",#N/A,FALSE,"working papers";"income",#N/A,FALSE,"working papers"}</definedName>
    <definedName name="F" localSheetId="34" hidden="1">{"bal",#N/A,FALSE,"working papers";"income",#N/A,FALSE,"working papers"}</definedName>
    <definedName name="F" localSheetId="19"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35" hidden="1">{"bal",#N/A,FALSE,"working papers";"income",#N/A,FALSE,"working papers"}</definedName>
    <definedName name="fdraf" localSheetId="0" hidden="1">{"bal",#N/A,FALSE,"working papers";"income",#N/A,FALSE,"working papers"}</definedName>
    <definedName name="fdraf" localSheetId="34" hidden="1">{"bal",#N/A,FALSE,"working papers";"income",#N/A,FALSE,"working papers"}</definedName>
    <definedName name="fdraf" hidden="1">{"bal",#N/A,FALSE,"working papers";"income",#N/A,FALSE,"working papers"}</definedName>
    <definedName name="Fdraft" localSheetId="35" hidden="1">{"bal",#N/A,FALSE,"working papers";"income",#N/A,FALSE,"working papers"}</definedName>
    <definedName name="Fdraft" localSheetId="0" hidden="1">{"bal",#N/A,FALSE,"working papers";"income",#N/A,FALSE,"working papers"}</definedName>
    <definedName name="Fdraft" localSheetId="34"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4">'App17'!$B$1:$O$21</definedName>
    <definedName name="_xlnm.Print_Area" localSheetId="12">'App2'!$B$1:$AN$105</definedName>
    <definedName name="_xlnm.Print_Area" localSheetId="15">'App26'!$B$1:$N$257,'App26'!$B$259:$K$317</definedName>
    <definedName name="_xlnm.Print_Area" localSheetId="16">'App29'!$B$1:$O$128,'App29'!$B$130:$L$240</definedName>
    <definedName name="_xlnm.Print_Area" localSheetId="13">'App4'!$B$1:$AS$88,'App4'!$AW$1:$BB$39</definedName>
    <definedName name="_xlnm.Print_Area" localSheetId="32">Dmmy1!$B$1:$O$19</definedName>
    <definedName name="_xlnm.Print_Area" localSheetId="33">Dmmy7!$B$1:$P$21</definedName>
    <definedName name="_xlnm.Print_Area" localSheetId="2">'Validation flags'!$A$1:$E$24</definedName>
    <definedName name="_xlnm.Print_Area" localSheetId="25">'Wn3'!$B$1:$P$28</definedName>
    <definedName name="_xlnm.Print_Area" localSheetId="23">'Wr3'!$B$1:$P$28</definedName>
    <definedName name="_xlnm.Print_Area" localSheetId="18">'WS1'!$B$1:$AW$19,'WS1'!$B$21:$U$28,'WS1'!$BB$1:$BJ$14</definedName>
    <definedName name="_xlnm.Print_Area" localSheetId="20">'WS12'!$B$1:$M$62,'WS12'!$Q$1:$X$28</definedName>
    <definedName name="_xlnm.Print_Area" localSheetId="21">WS12a!$B$1:$M$52,WS12a!$R$1:$Y$23</definedName>
    <definedName name="_xlnm.Print_Area" localSheetId="30">'WWn5'!$B$1:$P$28</definedName>
    <definedName name="_xlnm.Print_Area" localSheetId="27">'WWS1'!$B$1:$BE$28,'WWS1'!$BJ$1:$BS$14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 hidden="1">5</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localSheetId="35" hidden="1">{"bal",#N/A,FALSE,"working papers";"income",#N/A,FALSE,"working papers"}</definedName>
    <definedName name="wrn.papersdraft" localSheetId="0" hidden="1">{"bal",#N/A,FALSE,"working papers";"income",#N/A,FALSE,"working papers"}</definedName>
    <definedName name="wrn.papersdraft" localSheetId="34" hidden="1">{"bal",#N/A,FALSE,"working papers";"income",#N/A,FALSE,"working papers"}</definedName>
    <definedName name="wrn.papersdraft" hidden="1">{"bal",#N/A,FALSE,"working papers";"income",#N/A,FALSE,"working papers"}</definedName>
    <definedName name="wrn.wpapers." localSheetId="7" hidden="1">{"bal",#N/A,FALSE,"working papers";"income",#N/A,FALSE,"working papers"}</definedName>
    <definedName name="wrn.wpapers." localSheetId="12" hidden="1">{"bal",#N/A,FALSE,"working papers";"income",#N/A,FALSE,"working papers"}</definedName>
    <definedName name="wrn.wpapers." localSheetId="35" hidden="1">{"bal",#N/A,FALSE,"working papers";"income",#N/A,FALSE,"working papers"}</definedName>
    <definedName name="wrn.wpapers." localSheetId="13" hidden="1">{"bal",#N/A,FALSE,"working papers";"income",#N/A,FALSE,"working papers"}</definedName>
    <definedName name="wrn.wpapers." localSheetId="5" hidden="1">{"bal",#N/A,FALSE,"working papers";"income",#N/A,FALSE,"working papers"}</definedName>
    <definedName name="wrn.wpapers." localSheetId="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0" hidden="1">{"bal",#N/A,FALSE,"working papers";"income",#N/A,FALSE,"working papers"}</definedName>
    <definedName name="wrn.wpapers." localSheetId="34" hidden="1">{"bal",#N/A,FALSE,"working papers";"income",#N/A,FALSE,"working papers"}</definedName>
    <definedName name="wrn.wpapers." localSheetId="2" hidden="1">{"bal",#N/A,FALSE,"working papers";"income",#N/A,FALSE,"working papers"}</definedName>
    <definedName name="wrn.wpapers." localSheetId="19" hidden="1">{"bal",#N/A,FALSE,"working papers";"income",#N/A,FALSE,"working papers"}</definedName>
    <definedName name="wrn.wpapers." localSheetId="3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Z_3751A3F7_A765_4A4D_A6F4_92205CA8297F_.wvu.FilterData" localSheetId="6" hidden="1">'App1'!$D$6:$DE$104</definedName>
    <definedName name="Z_3751A3F7_A765_4A4D_A6F4_92205CA8297F_.wvu.FilterData" localSheetId="10" hidden="1">App1b!$D$6:$CS$104</definedName>
    <definedName name="Z_69104686_4F2A_41D5_9B15_E00B9826BCA2_.wvu.PrintArea" localSheetId="15" hidden="1">'App26'!$B$1:$N$257,'App26'!$B$259:$K$317</definedName>
    <definedName name="Z_69104686_4F2A_41D5_9B15_E00B9826BCA2_.wvu.PrintArea" localSheetId="33" hidden="1">Dmmy7!$B$1:$P$21</definedName>
    <definedName name="Z_A8453347_62D5_433C_AC17_73E6B4F2766F_.wvu.PrintArea" localSheetId="15" hidden="1">'App26'!$B$1:$N$257,'App26'!$B$259:$K$317</definedName>
    <definedName name="Z_A8453347_62D5_433C_AC17_73E6B4F2766F_.wvu.PrintArea" localSheetId="33" hidden="1">Dmmy7!$B$1:$P$21</definedName>
    <definedName name="Z_D4B52F44_4691_4CEE_AF88_48CCB001F972_.wvu.PrintArea" localSheetId="32" hidden="1">Dmmy1!$B$1:$O$19</definedName>
    <definedName name="Z_D4B52F44_4691_4CEE_AF88_48CCB001F972_.wvu.PrintArea" localSheetId="33" hidden="1">Dmmy7!$B$1:$P$21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3" i="250" l="1"/>
  <c r="Q12" i="250"/>
  <c r="Q9" i="250"/>
  <c r="Q8" i="250"/>
  <c r="BB10" i="191"/>
  <c r="AV10" i="191"/>
  <c r="AP10" i="191"/>
  <c r="AJ10" i="191"/>
  <c r="AD10" i="191"/>
  <c r="X10" i="191"/>
  <c r="R10" i="191"/>
  <c r="L10" i="191"/>
  <c r="BB10" i="85"/>
  <c r="AV10" i="85"/>
  <c r="AP10" i="85"/>
  <c r="AJ10" i="85"/>
  <c r="AD10" i="85"/>
  <c r="X10" i="85"/>
  <c r="R10" i="85"/>
  <c r="L10" i="85"/>
  <c r="AT9" i="189"/>
  <c r="AO9" i="189"/>
  <c r="AJ9" i="189"/>
  <c r="AE9" i="189"/>
  <c r="Z9" i="189"/>
  <c r="U9" i="189"/>
  <c r="P9" i="189"/>
  <c r="K9" i="189"/>
  <c r="AT9" i="46"/>
  <c r="AE9" i="46"/>
  <c r="Z9" i="46"/>
  <c r="U9" i="46"/>
  <c r="P9" i="46"/>
  <c r="K9" i="46"/>
  <c r="EB58" i="8"/>
  <c r="EA58" i="8"/>
  <c r="DZ58" i="8"/>
  <c r="DY58" i="8"/>
  <c r="DX58" i="8"/>
  <c r="EC58" i="8"/>
  <c r="DV58" i="8"/>
  <c r="DU58" i="8"/>
  <c r="DT58" i="8"/>
  <c r="DS58" i="8"/>
  <c r="DW58" i="8" s="1"/>
  <c r="DR58" i="8"/>
  <c r="DP58" i="8"/>
  <c r="DO58" i="8"/>
  <c r="DN58" i="8"/>
  <c r="DM58" i="8"/>
  <c r="DL58" i="8"/>
  <c r="DQ58" i="8"/>
  <c r="DJ58" i="8"/>
  <c r="DI58" i="8"/>
  <c r="DH58" i="8"/>
  <c r="DG58" i="8"/>
  <c r="DK58" i="8" s="1"/>
  <c r="DF58" i="8"/>
  <c r="EB57" i="8"/>
  <c r="EA57" i="8"/>
  <c r="DZ57" i="8"/>
  <c r="DY57" i="8"/>
  <c r="DX57" i="8"/>
  <c r="EC57" i="8"/>
  <c r="DV57" i="8"/>
  <c r="DU57" i="8"/>
  <c r="DT57" i="8"/>
  <c r="DS57" i="8"/>
  <c r="DW57" i="8" s="1"/>
  <c r="DR57" i="8"/>
  <c r="DP57" i="8"/>
  <c r="DO57" i="8"/>
  <c r="DN57" i="8"/>
  <c r="DM57" i="8"/>
  <c r="DL57" i="8"/>
  <c r="DQ57" i="8"/>
  <c r="DJ57" i="8"/>
  <c r="DI57" i="8"/>
  <c r="DH57" i="8"/>
  <c r="DG57" i="8"/>
  <c r="DK57" i="8" s="1"/>
  <c r="DF57" i="8"/>
  <c r="EB56" i="8"/>
  <c r="EA56" i="8"/>
  <c r="DZ56" i="8"/>
  <c r="DY56" i="8"/>
  <c r="DX56" i="8"/>
  <c r="EC56" i="8"/>
  <c r="DV56" i="8"/>
  <c r="DU56" i="8"/>
  <c r="DT56" i="8"/>
  <c r="DS56" i="8"/>
  <c r="DW56" i="8" s="1"/>
  <c r="DR56" i="8"/>
  <c r="DP56" i="8"/>
  <c r="DO56" i="8"/>
  <c r="DN56" i="8"/>
  <c r="DM56" i="8"/>
  <c r="DL56" i="8"/>
  <c r="DQ56" i="8"/>
  <c r="DJ56" i="8"/>
  <c r="DI56" i="8"/>
  <c r="DH56" i="8"/>
  <c r="DG56" i="8"/>
  <c r="DK56" i="8" s="1"/>
  <c r="DF56" i="8"/>
  <c r="EB55" i="8"/>
  <c r="EA55" i="8"/>
  <c r="DZ55" i="8"/>
  <c r="DY55" i="8"/>
  <c r="DX55" i="8"/>
  <c r="EC55" i="8"/>
  <c r="DV55" i="8"/>
  <c r="DU55" i="8"/>
  <c r="DT55" i="8"/>
  <c r="DS55" i="8"/>
  <c r="DW55" i="8" s="1"/>
  <c r="DR55" i="8"/>
  <c r="DP55" i="8"/>
  <c r="DO55" i="8"/>
  <c r="DN55" i="8"/>
  <c r="DM55" i="8"/>
  <c r="DL55" i="8"/>
  <c r="DQ55" i="8"/>
  <c r="DJ55" i="8"/>
  <c r="DI55" i="8"/>
  <c r="DH55" i="8"/>
  <c r="DG55" i="8"/>
  <c r="DK55" i="8" s="1"/>
  <c r="DF55" i="8"/>
  <c r="EB54" i="8"/>
  <c r="EA54" i="8"/>
  <c r="DZ54" i="8"/>
  <c r="DY54" i="8"/>
  <c r="DX54" i="8"/>
  <c r="EC54" i="8"/>
  <c r="DV54" i="8"/>
  <c r="DU54" i="8"/>
  <c r="DT54" i="8"/>
  <c r="DS54" i="8"/>
  <c r="DW54" i="8" s="1"/>
  <c r="DR54" i="8"/>
  <c r="DP54" i="8"/>
  <c r="DO54" i="8"/>
  <c r="DN54" i="8"/>
  <c r="DM54" i="8"/>
  <c r="DL54" i="8"/>
  <c r="DQ54" i="8"/>
  <c r="DP49" i="8"/>
  <c r="DO49" i="8"/>
  <c r="DN49" i="8"/>
  <c r="DM49" i="8"/>
  <c r="DL49" i="8"/>
  <c r="DQ49" i="8" s="1"/>
  <c r="DV48" i="8"/>
  <c r="DU48" i="8"/>
  <c r="DT48" i="8"/>
  <c r="DW48" i="8" s="1"/>
  <c r="DS48" i="8"/>
  <c r="DR48" i="8"/>
  <c r="DP48" i="8"/>
  <c r="DO48" i="8"/>
  <c r="DN48" i="8"/>
  <c r="DM48" i="8"/>
  <c r="DL48" i="8"/>
  <c r="DQ48" i="8" s="1"/>
  <c r="DV47" i="8"/>
  <c r="DU47" i="8"/>
  <c r="DT47" i="8"/>
  <c r="DW47" i="8" s="1"/>
  <c r="DS47" i="8"/>
  <c r="DR47" i="8"/>
  <c r="DV45" i="8"/>
  <c r="DU45" i="8"/>
  <c r="DT45" i="8"/>
  <c r="DS45" i="8"/>
  <c r="DR45" i="8"/>
  <c r="DW45" i="8" s="1"/>
  <c r="DP45" i="8"/>
  <c r="DO45" i="8"/>
  <c r="DN45" i="8"/>
  <c r="DQ45" i="8" s="1"/>
  <c r="DM45" i="8"/>
  <c r="DL45" i="8"/>
  <c r="DV44" i="8"/>
  <c r="DU44" i="8"/>
  <c r="DT44" i="8"/>
  <c r="DS44" i="8"/>
  <c r="DR44" i="8"/>
  <c r="DW44" i="8" s="1"/>
  <c r="DP44" i="8"/>
  <c r="DO44" i="8"/>
  <c r="DN44" i="8"/>
  <c r="DQ44" i="8" s="1"/>
  <c r="DM44" i="8"/>
  <c r="DL44" i="8"/>
  <c r="DV39" i="8"/>
  <c r="DU39" i="8"/>
  <c r="DT39" i="8"/>
  <c r="DS39" i="8"/>
  <c r="DR39" i="8"/>
  <c r="DW39" i="8" s="1"/>
  <c r="DV37" i="8"/>
  <c r="DU37" i="8"/>
  <c r="DT37" i="8"/>
  <c r="DW37" i="8" s="1"/>
  <c r="DS37" i="8"/>
  <c r="DR37" i="8"/>
  <c r="DP37" i="8"/>
  <c r="DO37" i="8"/>
  <c r="DN37" i="8"/>
  <c r="DM37" i="8"/>
  <c r="DL37" i="8"/>
  <c r="DQ37" i="8" s="1"/>
  <c r="DV36" i="8"/>
  <c r="DU36" i="8"/>
  <c r="DT36" i="8"/>
  <c r="DW36" i="8" s="1"/>
  <c r="DS36" i="8"/>
  <c r="DR36" i="8"/>
  <c r="DP36" i="8"/>
  <c r="DO36" i="8"/>
  <c r="DN36" i="8"/>
  <c r="DM36" i="8"/>
  <c r="DL36" i="8"/>
  <c r="DQ36" i="8" s="1"/>
  <c r="DV35" i="8"/>
  <c r="DU35" i="8"/>
  <c r="DT35" i="8"/>
  <c r="DW35" i="8" s="1"/>
  <c r="DS35" i="8"/>
  <c r="DR35" i="8"/>
  <c r="DP35" i="8"/>
  <c r="DO35" i="8"/>
  <c r="DN35" i="8"/>
  <c r="DM35" i="8"/>
  <c r="DL35" i="8"/>
  <c r="DQ35" i="8" s="1"/>
  <c r="DV34" i="8"/>
  <c r="DU34" i="8"/>
  <c r="DT34" i="8"/>
  <c r="DW34" i="8" s="1"/>
  <c r="DS34" i="8"/>
  <c r="DR34" i="8"/>
  <c r="DP34" i="8"/>
  <c r="DO34" i="8"/>
  <c r="DN34" i="8"/>
  <c r="DM34" i="8"/>
  <c r="DL34" i="8"/>
  <c r="DQ34" i="8" s="1"/>
  <c r="DV33" i="8"/>
  <c r="DU33" i="8"/>
  <c r="DT33" i="8"/>
  <c r="DW33" i="8" s="1"/>
  <c r="DS33" i="8"/>
  <c r="DR33" i="8"/>
  <c r="DP33" i="8"/>
  <c r="DO33" i="8"/>
  <c r="DN33" i="8"/>
  <c r="DM33" i="8"/>
  <c r="DL33" i="8"/>
  <c r="DQ33" i="8" s="1"/>
  <c r="DV32" i="8"/>
  <c r="DU32" i="8"/>
  <c r="DT32" i="8"/>
  <c r="DW32" i="8" s="1"/>
  <c r="DS32" i="8"/>
  <c r="DR32" i="8"/>
  <c r="DP32" i="8"/>
  <c r="DO32" i="8"/>
  <c r="DN32" i="8"/>
  <c r="DM32" i="8"/>
  <c r="DL32" i="8"/>
  <c r="DQ32" i="8" s="1"/>
  <c r="DV30" i="8"/>
  <c r="DU30" i="8"/>
  <c r="DT30" i="8"/>
  <c r="DW30" i="8" s="1"/>
  <c r="DS30" i="8"/>
  <c r="DR30" i="8"/>
  <c r="DP30" i="8"/>
  <c r="DO30" i="8"/>
  <c r="DN30" i="8"/>
  <c r="DM30" i="8"/>
  <c r="DL30" i="8"/>
  <c r="DQ30" i="8" s="1"/>
  <c r="DP29" i="8"/>
  <c r="DO29" i="8"/>
  <c r="DN29" i="8"/>
  <c r="DQ29" i="8" s="1"/>
  <c r="DM29" i="8"/>
  <c r="DL29" i="8"/>
  <c r="DV27" i="8"/>
  <c r="DU27" i="8"/>
  <c r="DT27" i="8"/>
  <c r="DS27" i="8"/>
  <c r="DR27" i="8"/>
  <c r="DW27" i="8" s="1"/>
  <c r="DP27" i="8"/>
  <c r="DO27" i="8"/>
  <c r="DN27" i="8"/>
  <c r="DQ27" i="8" s="1"/>
  <c r="DM27" i="8"/>
  <c r="DL27" i="8"/>
  <c r="DV26" i="8"/>
  <c r="DU26" i="8"/>
  <c r="DT26" i="8"/>
  <c r="DS26" i="8"/>
  <c r="DR26" i="8"/>
  <c r="DW26" i="8" s="1"/>
  <c r="DP26" i="8"/>
  <c r="DO26" i="8"/>
  <c r="DN26" i="8"/>
  <c r="DQ26" i="8" s="1"/>
  <c r="DM26" i="8"/>
  <c r="DL26" i="8"/>
  <c r="DV25" i="8"/>
  <c r="DU25" i="8"/>
  <c r="DT25" i="8"/>
  <c r="DS25" i="8"/>
  <c r="DR25" i="8"/>
  <c r="DW25" i="8" s="1"/>
  <c r="DP25" i="8"/>
  <c r="DO25" i="8"/>
  <c r="DN25" i="8"/>
  <c r="DQ25" i="8" s="1"/>
  <c r="DM25" i="8"/>
  <c r="DL25" i="8"/>
  <c r="DV23" i="8"/>
  <c r="DU23" i="8"/>
  <c r="DT23" i="8"/>
  <c r="DS23" i="8"/>
  <c r="DR23" i="8"/>
  <c r="DW23" i="8" s="1"/>
  <c r="DP23" i="8"/>
  <c r="DO23" i="8"/>
  <c r="DN23" i="8"/>
  <c r="DQ23" i="8" s="1"/>
  <c r="DM23" i="8"/>
  <c r="DL23" i="8"/>
  <c r="DV22" i="8"/>
  <c r="DU22" i="8"/>
  <c r="DT22" i="8"/>
  <c r="DS22" i="8"/>
  <c r="DR22" i="8"/>
  <c r="DW22" i="8" s="1"/>
  <c r="DP22" i="8"/>
  <c r="DO22" i="8"/>
  <c r="DN22" i="8"/>
  <c r="DQ22" i="8" s="1"/>
  <c r="DM22" i="8"/>
  <c r="DL22" i="8"/>
  <c r="DV21" i="8"/>
  <c r="DU21" i="8"/>
  <c r="DT21" i="8"/>
  <c r="DS21" i="8"/>
  <c r="DR21" i="8"/>
  <c r="DW21" i="8" s="1"/>
  <c r="DP21" i="8"/>
  <c r="DO21" i="8"/>
  <c r="DN21" i="8"/>
  <c r="DQ21" i="8" s="1"/>
  <c r="DM21" i="8"/>
  <c r="DL21" i="8"/>
  <c r="DV17" i="8"/>
  <c r="DU17" i="8"/>
  <c r="DT17" i="8"/>
  <c r="DS17" i="8"/>
  <c r="DR17" i="8"/>
  <c r="DW17" i="8" s="1"/>
  <c r="DP17" i="8"/>
  <c r="DO17" i="8"/>
  <c r="DN17" i="8"/>
  <c r="DQ17" i="8" s="1"/>
  <c r="DM17" i="8"/>
  <c r="DL17" i="8"/>
  <c r="DV14" i="8"/>
  <c r="DU14" i="8"/>
  <c r="DT14" i="8"/>
  <c r="DS14" i="8"/>
  <c r="DR14" i="8"/>
  <c r="DW14" i="8" s="1"/>
  <c r="DV13" i="8"/>
  <c r="DU13" i="8"/>
  <c r="DT13" i="8"/>
  <c r="DS13" i="8"/>
  <c r="DR13" i="8"/>
  <c r="DW13" i="8" s="1"/>
  <c r="DP13" i="8"/>
  <c r="DO13" i="8"/>
  <c r="DN13" i="8"/>
  <c r="DM13" i="8"/>
  <c r="DL13" i="8"/>
  <c r="DQ13" i="8" s="1"/>
  <c r="DP11" i="8"/>
  <c r="DO11" i="8"/>
  <c r="DN11" i="8"/>
  <c r="DM11" i="8"/>
  <c r="DL11" i="8"/>
  <c r="DQ11" i="8" s="1"/>
  <c r="DV8" i="8"/>
  <c r="DU8" i="8"/>
  <c r="DT8" i="8"/>
  <c r="DS8" i="8"/>
  <c r="DR8" i="8"/>
  <c r="DW8" i="8" s="1"/>
  <c r="DP8" i="8"/>
  <c r="DO8" i="8"/>
  <c r="DN8" i="8"/>
  <c r="DM8" i="8"/>
  <c r="DL8" i="8"/>
  <c r="DQ8" i="8" s="1"/>
  <c r="DP7" i="8"/>
  <c r="DO7" i="8"/>
  <c r="DN7" i="8"/>
  <c r="DM7" i="8"/>
  <c r="DL7" i="8"/>
  <c r="DQ7" i="8" s="1"/>
  <c r="F554" i="235"/>
  <c r="F553" i="235"/>
  <c r="F194" i="235"/>
  <c r="K4" i="235"/>
  <c r="L4" i="235"/>
  <c r="M4" i="235"/>
  <c r="N4" i="235"/>
  <c r="O4" i="235"/>
  <c r="P4" i="235"/>
  <c r="Q4" i="235"/>
  <c r="R4" i="235"/>
  <c r="K5" i="235"/>
  <c r="L5" i="235"/>
  <c r="M5" i="235"/>
  <c r="N5" i="235"/>
  <c r="O5" i="235"/>
  <c r="P5" i="235"/>
  <c r="Q5" i="235"/>
  <c r="R5" i="235"/>
  <c r="K6" i="235"/>
  <c r="L6" i="235"/>
  <c r="M6" i="235"/>
  <c r="N6" i="235"/>
  <c r="O6" i="235"/>
  <c r="P6" i="235"/>
  <c r="Q6" i="235"/>
  <c r="R6" i="235"/>
  <c r="K7" i="235"/>
  <c r="L7" i="235"/>
  <c r="M7" i="235"/>
  <c r="N7" i="235"/>
  <c r="O7" i="235"/>
  <c r="P7" i="235"/>
  <c r="Q7" i="235"/>
  <c r="R7" i="235"/>
  <c r="K8" i="235"/>
  <c r="L8" i="235"/>
  <c r="M8" i="235"/>
  <c r="N8" i="235"/>
  <c r="O8" i="235"/>
  <c r="P8" i="235"/>
  <c r="Q8" i="235"/>
  <c r="R8" i="235"/>
  <c r="K9" i="235"/>
  <c r="L9" i="235"/>
  <c r="M9" i="235"/>
  <c r="N9" i="235"/>
  <c r="O9" i="235"/>
  <c r="P9" i="235"/>
  <c r="Q9" i="235"/>
  <c r="R9" i="235"/>
  <c r="K10" i="235"/>
  <c r="L10" i="235"/>
  <c r="M10" i="235"/>
  <c r="N10" i="235"/>
  <c r="O10" i="235"/>
  <c r="P10" i="235"/>
  <c r="Q10" i="235"/>
  <c r="R10" i="235"/>
  <c r="K11" i="235"/>
  <c r="L11" i="235"/>
  <c r="M11" i="235"/>
  <c r="N11" i="235"/>
  <c r="O11" i="235"/>
  <c r="P11" i="235"/>
  <c r="Q11" i="235"/>
  <c r="R11" i="235"/>
  <c r="K14" i="235"/>
  <c r="K15" i="235"/>
  <c r="K16" i="235"/>
  <c r="K17" i="235"/>
  <c r="K18" i="235"/>
  <c r="K19" i="235"/>
  <c r="K20" i="235"/>
  <c r="K21" i="235"/>
  <c r="K22" i="235"/>
  <c r="K23" i="235"/>
  <c r="K24" i="235"/>
  <c r="K25" i="235"/>
  <c r="K26" i="235"/>
  <c r="K28" i="235"/>
  <c r="K30" i="235"/>
  <c r="K31" i="235"/>
  <c r="K32" i="235"/>
  <c r="K33" i="235"/>
  <c r="K34" i="235"/>
  <c r="K35" i="235"/>
  <c r="K36" i="235"/>
  <c r="K37" i="235"/>
  <c r="K38" i="235"/>
  <c r="K39" i="235"/>
  <c r="K40" i="235"/>
  <c r="K41" i="235"/>
  <c r="K42" i="235"/>
  <c r="K44" i="235"/>
  <c r="K62" i="235"/>
  <c r="K65" i="235"/>
  <c r="K66" i="235"/>
  <c r="K67" i="235"/>
  <c r="K68" i="235"/>
  <c r="F69" i="235"/>
  <c r="K69" i="235"/>
  <c r="F70" i="235"/>
  <c r="K70" i="235"/>
  <c r="F71" i="235"/>
  <c r="K71" i="235"/>
  <c r="F72" i="235"/>
  <c r="K72" i="235"/>
  <c r="F73" i="235"/>
  <c r="K73" i="235"/>
  <c r="F74" i="235"/>
  <c r="K74" i="235"/>
  <c r="F75" i="235"/>
  <c r="K75" i="235"/>
  <c r="K76" i="235"/>
  <c r="K79" i="235"/>
  <c r="K80" i="235"/>
  <c r="K81" i="235"/>
  <c r="K82" i="235"/>
  <c r="F83" i="235"/>
  <c r="K83" i="235"/>
  <c r="F84" i="235"/>
  <c r="K84" i="235"/>
  <c r="F85" i="235"/>
  <c r="K85" i="235"/>
  <c r="F86" i="235"/>
  <c r="K86" i="235"/>
  <c r="F87" i="235"/>
  <c r="K87" i="235"/>
  <c r="F88" i="235"/>
  <c r="K88" i="235"/>
  <c r="F89" i="235"/>
  <c r="K89" i="235"/>
  <c r="F97" i="235"/>
  <c r="F98" i="235"/>
  <c r="F99" i="235"/>
  <c r="F100" i="235"/>
  <c r="F101" i="235"/>
  <c r="F102" i="235"/>
  <c r="F103" i="235"/>
  <c r="K104" i="235"/>
  <c r="L104" i="235"/>
  <c r="M104" i="235"/>
  <c r="N104" i="235"/>
  <c r="O104" i="235"/>
  <c r="P104" i="235"/>
  <c r="Q104" i="235"/>
  <c r="R104" i="235"/>
  <c r="K105" i="235"/>
  <c r="L105" i="235"/>
  <c r="M105" i="235"/>
  <c r="N105" i="235"/>
  <c r="O105" i="235"/>
  <c r="P105" i="235"/>
  <c r="Q105" i="235"/>
  <c r="R105" i="235"/>
  <c r="K106" i="235"/>
  <c r="L106" i="235"/>
  <c r="M106" i="235"/>
  <c r="N106" i="235"/>
  <c r="O106" i="235"/>
  <c r="P106" i="235"/>
  <c r="Q106" i="235"/>
  <c r="R106" i="235"/>
  <c r="K107" i="235"/>
  <c r="L107" i="235"/>
  <c r="M107" i="235"/>
  <c r="N107" i="235"/>
  <c r="O107" i="235"/>
  <c r="P107" i="235"/>
  <c r="Q107" i="235"/>
  <c r="R107" i="235"/>
  <c r="K108" i="235"/>
  <c r="L108" i="235"/>
  <c r="M108" i="235"/>
  <c r="N108" i="235"/>
  <c r="O108" i="235"/>
  <c r="P108" i="235"/>
  <c r="Q108" i="235"/>
  <c r="R108" i="235"/>
  <c r="K109" i="235"/>
  <c r="L109" i="235"/>
  <c r="M109" i="235"/>
  <c r="N109" i="235"/>
  <c r="O109" i="235"/>
  <c r="P109" i="235"/>
  <c r="Q109" i="235"/>
  <c r="R109" i="235"/>
  <c r="K110" i="235"/>
  <c r="L110" i="235"/>
  <c r="M110" i="235"/>
  <c r="N110" i="235"/>
  <c r="O110" i="235"/>
  <c r="P110" i="235"/>
  <c r="Q110" i="235"/>
  <c r="R110" i="235"/>
  <c r="K111" i="235"/>
  <c r="L111" i="235"/>
  <c r="M111" i="235"/>
  <c r="N111" i="235"/>
  <c r="O111" i="235"/>
  <c r="P111" i="235"/>
  <c r="Q111" i="235"/>
  <c r="R111" i="235"/>
  <c r="K112" i="235"/>
  <c r="L112" i="235"/>
  <c r="M112" i="235"/>
  <c r="N112" i="235"/>
  <c r="O112" i="235"/>
  <c r="P112" i="235"/>
  <c r="Q112" i="235"/>
  <c r="R112" i="235"/>
  <c r="K113" i="235"/>
  <c r="L113" i="235"/>
  <c r="M113" i="235"/>
  <c r="N113" i="235"/>
  <c r="O113" i="235"/>
  <c r="P113" i="235"/>
  <c r="Q113" i="235"/>
  <c r="R113" i="235"/>
  <c r="F116" i="235"/>
  <c r="J117" i="235"/>
  <c r="K117" i="235"/>
  <c r="L117" i="235"/>
  <c r="M117" i="235"/>
  <c r="N117" i="235"/>
  <c r="O117" i="235"/>
  <c r="P117" i="235"/>
  <c r="Q117" i="235"/>
  <c r="R117" i="235"/>
  <c r="S117" i="235"/>
  <c r="T117" i="235"/>
  <c r="U117" i="235"/>
  <c r="V117" i="235"/>
  <c r="W117" i="235"/>
  <c r="J118" i="235"/>
  <c r="K118" i="235"/>
  <c r="L118" i="235"/>
  <c r="M118" i="235"/>
  <c r="N118" i="235"/>
  <c r="O118" i="235"/>
  <c r="P118" i="235"/>
  <c r="Q118" i="235"/>
  <c r="R118" i="235"/>
  <c r="S118" i="235"/>
  <c r="T118" i="235"/>
  <c r="U118" i="235"/>
  <c r="V118" i="235"/>
  <c r="W118" i="235"/>
  <c r="J119" i="235"/>
  <c r="K119" i="235"/>
  <c r="L119" i="235"/>
  <c r="M119" i="235"/>
  <c r="N119" i="235"/>
  <c r="O119" i="235"/>
  <c r="P119" i="235"/>
  <c r="Q119" i="235"/>
  <c r="R119" i="235"/>
  <c r="S119" i="235"/>
  <c r="T119" i="235"/>
  <c r="U119" i="235"/>
  <c r="V119" i="235"/>
  <c r="W119" i="235"/>
  <c r="J120" i="235"/>
  <c r="K120" i="235"/>
  <c r="L120" i="235"/>
  <c r="M120" i="235"/>
  <c r="N120" i="235"/>
  <c r="O120" i="235"/>
  <c r="P120" i="235"/>
  <c r="Q120" i="235"/>
  <c r="R120" i="235"/>
  <c r="S120" i="235"/>
  <c r="T120" i="235"/>
  <c r="U120" i="235"/>
  <c r="V120" i="235"/>
  <c r="W120" i="235"/>
  <c r="J121" i="235"/>
  <c r="K121" i="235"/>
  <c r="L121" i="235"/>
  <c r="M121" i="235"/>
  <c r="N121" i="235"/>
  <c r="O121" i="235"/>
  <c r="P121" i="235"/>
  <c r="Q121" i="235"/>
  <c r="R121" i="235"/>
  <c r="S121" i="235"/>
  <c r="T121" i="235"/>
  <c r="U121" i="235"/>
  <c r="V121" i="235"/>
  <c r="W121" i="235"/>
  <c r="J122" i="235"/>
  <c r="K122" i="235"/>
  <c r="L122" i="235"/>
  <c r="M122" i="235"/>
  <c r="N122" i="235"/>
  <c r="O122" i="235"/>
  <c r="P122" i="235"/>
  <c r="Q122" i="235"/>
  <c r="R122" i="235"/>
  <c r="S122" i="235"/>
  <c r="T122" i="235"/>
  <c r="U122" i="235"/>
  <c r="V122" i="235"/>
  <c r="W122" i="235"/>
  <c r="C123" i="235"/>
  <c r="D123" i="235"/>
  <c r="K123" i="235"/>
  <c r="L123" i="235"/>
  <c r="M123" i="235"/>
  <c r="N123" i="235"/>
  <c r="O123" i="235"/>
  <c r="P123" i="235"/>
  <c r="Q123" i="235"/>
  <c r="R123" i="235"/>
  <c r="C124" i="235"/>
  <c r="D124" i="235"/>
  <c r="K124" i="235"/>
  <c r="L124" i="235"/>
  <c r="M124" i="235"/>
  <c r="N124" i="235"/>
  <c r="O124" i="235"/>
  <c r="P124" i="235"/>
  <c r="Q124" i="235"/>
  <c r="R124" i="235"/>
  <c r="F125" i="235"/>
  <c r="J126" i="235"/>
  <c r="K126" i="235"/>
  <c r="L126" i="235"/>
  <c r="M126" i="235"/>
  <c r="N126" i="235"/>
  <c r="O126" i="235"/>
  <c r="P126" i="235"/>
  <c r="Q126" i="235"/>
  <c r="R126" i="235"/>
  <c r="S126" i="235"/>
  <c r="T126" i="235"/>
  <c r="U126" i="235"/>
  <c r="V126" i="235"/>
  <c r="W126" i="235"/>
  <c r="J127" i="235"/>
  <c r="K127" i="235"/>
  <c r="L127" i="235"/>
  <c r="M127" i="235"/>
  <c r="N127" i="235"/>
  <c r="O127" i="235"/>
  <c r="P127" i="235"/>
  <c r="Q127" i="235"/>
  <c r="R127" i="235"/>
  <c r="S127" i="235"/>
  <c r="T127" i="235"/>
  <c r="U127" i="235"/>
  <c r="V127" i="235"/>
  <c r="W127" i="235"/>
  <c r="J128" i="235"/>
  <c r="K128" i="235"/>
  <c r="L128" i="235"/>
  <c r="M128" i="235"/>
  <c r="N128" i="235"/>
  <c r="O128" i="235"/>
  <c r="P128" i="235"/>
  <c r="Q128" i="235"/>
  <c r="R128" i="235"/>
  <c r="S128" i="235"/>
  <c r="T128" i="235"/>
  <c r="U128" i="235"/>
  <c r="V128" i="235"/>
  <c r="W128" i="235"/>
  <c r="J129" i="235"/>
  <c r="K129" i="235"/>
  <c r="L129" i="235"/>
  <c r="M129" i="235"/>
  <c r="N129" i="235"/>
  <c r="O129" i="235"/>
  <c r="P129" i="235"/>
  <c r="Q129" i="235"/>
  <c r="R129" i="235"/>
  <c r="S129" i="235"/>
  <c r="T129" i="235"/>
  <c r="U129" i="235"/>
  <c r="V129" i="235"/>
  <c r="W129" i="235"/>
  <c r="J130" i="235"/>
  <c r="K130" i="235"/>
  <c r="L130" i="235"/>
  <c r="M130" i="235"/>
  <c r="N130" i="235"/>
  <c r="O130" i="235"/>
  <c r="P130" i="235"/>
  <c r="Q130" i="235"/>
  <c r="R130" i="235"/>
  <c r="S130" i="235"/>
  <c r="T130" i="235"/>
  <c r="U130" i="235"/>
  <c r="V130" i="235"/>
  <c r="W130" i="235"/>
  <c r="J131" i="235"/>
  <c r="K131" i="235"/>
  <c r="L131" i="235"/>
  <c r="M131" i="235"/>
  <c r="N131" i="235"/>
  <c r="O131" i="235"/>
  <c r="P131" i="235"/>
  <c r="Q131" i="235"/>
  <c r="R131" i="235"/>
  <c r="S131" i="235"/>
  <c r="T131" i="235"/>
  <c r="U131" i="235"/>
  <c r="V131" i="235"/>
  <c r="W131" i="235"/>
  <c r="C132" i="235"/>
  <c r="D132" i="235"/>
  <c r="K132" i="235"/>
  <c r="L132" i="235"/>
  <c r="M132" i="235"/>
  <c r="N132" i="235"/>
  <c r="O132" i="235"/>
  <c r="P132" i="235"/>
  <c r="Q132" i="235"/>
  <c r="R132" i="235"/>
  <c r="C133" i="235"/>
  <c r="D133" i="235"/>
  <c r="K133" i="235"/>
  <c r="L133" i="235"/>
  <c r="M133" i="235"/>
  <c r="N133" i="235"/>
  <c r="O133" i="235"/>
  <c r="P133" i="235"/>
  <c r="Q133" i="235"/>
  <c r="R133" i="235"/>
  <c r="F134" i="235"/>
  <c r="J135" i="235"/>
  <c r="K135" i="235"/>
  <c r="L135" i="235"/>
  <c r="M135" i="235"/>
  <c r="N135" i="235"/>
  <c r="O135" i="235"/>
  <c r="P135" i="235"/>
  <c r="Q135" i="235"/>
  <c r="R135" i="235"/>
  <c r="S135" i="235"/>
  <c r="T135" i="235"/>
  <c r="U135" i="235"/>
  <c r="V135" i="235"/>
  <c r="W135" i="235"/>
  <c r="J136" i="235"/>
  <c r="K136" i="235"/>
  <c r="L136" i="235"/>
  <c r="M136" i="235"/>
  <c r="N136" i="235"/>
  <c r="O136" i="235"/>
  <c r="P136" i="235"/>
  <c r="Q136" i="235"/>
  <c r="R136" i="235"/>
  <c r="S136" i="235"/>
  <c r="T136" i="235"/>
  <c r="U136" i="235"/>
  <c r="V136" i="235"/>
  <c r="W136" i="235"/>
  <c r="J137" i="235"/>
  <c r="K137" i="235"/>
  <c r="L137" i="235"/>
  <c r="M137" i="235"/>
  <c r="N137" i="235"/>
  <c r="O137" i="235"/>
  <c r="P137" i="235"/>
  <c r="Q137" i="235"/>
  <c r="R137" i="235"/>
  <c r="S137" i="235"/>
  <c r="T137" i="235"/>
  <c r="U137" i="235"/>
  <c r="V137" i="235"/>
  <c r="W137" i="235"/>
  <c r="J138" i="235"/>
  <c r="K138" i="235"/>
  <c r="L138" i="235"/>
  <c r="M138" i="235"/>
  <c r="N138" i="235"/>
  <c r="O138" i="235"/>
  <c r="P138" i="235"/>
  <c r="Q138" i="235"/>
  <c r="R138" i="235"/>
  <c r="S138" i="235"/>
  <c r="T138" i="235"/>
  <c r="U138" i="235"/>
  <c r="V138" i="235"/>
  <c r="W138" i="235"/>
  <c r="J139" i="235"/>
  <c r="K139" i="235"/>
  <c r="L139" i="235"/>
  <c r="M139" i="235"/>
  <c r="N139" i="235"/>
  <c r="O139" i="235"/>
  <c r="P139" i="235"/>
  <c r="Q139" i="235"/>
  <c r="R139" i="235"/>
  <c r="S139" i="235"/>
  <c r="T139" i="235"/>
  <c r="U139" i="235"/>
  <c r="V139" i="235"/>
  <c r="W139" i="235"/>
  <c r="J140" i="235"/>
  <c r="K140" i="235"/>
  <c r="L140" i="235"/>
  <c r="M140" i="235"/>
  <c r="N140" i="235"/>
  <c r="O140" i="235"/>
  <c r="P140" i="235"/>
  <c r="Q140" i="235"/>
  <c r="R140" i="235"/>
  <c r="S140" i="235"/>
  <c r="T140" i="235"/>
  <c r="U140" i="235"/>
  <c r="V140" i="235"/>
  <c r="W140" i="235"/>
  <c r="C141" i="235"/>
  <c r="D141" i="235"/>
  <c r="K141" i="235"/>
  <c r="L141" i="235"/>
  <c r="M141" i="235"/>
  <c r="N141" i="235"/>
  <c r="O141" i="235"/>
  <c r="P141" i="235"/>
  <c r="Q141" i="235"/>
  <c r="R141" i="235"/>
  <c r="C142" i="235"/>
  <c r="D142" i="235"/>
  <c r="K142" i="235"/>
  <c r="L142" i="235"/>
  <c r="M142" i="235"/>
  <c r="N142" i="235"/>
  <c r="O142" i="235"/>
  <c r="P142" i="235"/>
  <c r="Q142" i="235"/>
  <c r="R142" i="235"/>
  <c r="F143" i="235"/>
  <c r="J144" i="235"/>
  <c r="K144" i="235"/>
  <c r="L144" i="235"/>
  <c r="M144" i="235"/>
  <c r="N144" i="235"/>
  <c r="O144" i="235"/>
  <c r="P144" i="235"/>
  <c r="Q144" i="235"/>
  <c r="R144" i="235"/>
  <c r="S144" i="235"/>
  <c r="T144" i="235"/>
  <c r="U144" i="235"/>
  <c r="V144" i="235"/>
  <c r="W144" i="235"/>
  <c r="J145" i="235"/>
  <c r="K145" i="235"/>
  <c r="L145" i="235"/>
  <c r="M145" i="235"/>
  <c r="N145" i="235"/>
  <c r="O145" i="235"/>
  <c r="P145" i="235"/>
  <c r="Q145" i="235"/>
  <c r="R145" i="235"/>
  <c r="S145" i="235"/>
  <c r="T145" i="235"/>
  <c r="U145" i="235"/>
  <c r="V145" i="235"/>
  <c r="W145" i="235"/>
  <c r="J146" i="235"/>
  <c r="K146" i="235"/>
  <c r="L146" i="235"/>
  <c r="M146" i="235"/>
  <c r="N146" i="235"/>
  <c r="O146" i="235"/>
  <c r="P146" i="235"/>
  <c r="Q146" i="235"/>
  <c r="R146" i="235"/>
  <c r="S146" i="235"/>
  <c r="T146" i="235"/>
  <c r="U146" i="235"/>
  <c r="V146" i="235"/>
  <c r="W146" i="235"/>
  <c r="J147" i="235"/>
  <c r="K147" i="235"/>
  <c r="L147" i="235"/>
  <c r="M147" i="235"/>
  <c r="N147" i="235"/>
  <c r="O147" i="235"/>
  <c r="P147" i="235"/>
  <c r="Q147" i="235"/>
  <c r="R147" i="235"/>
  <c r="S147" i="235"/>
  <c r="T147" i="235"/>
  <c r="U147" i="235"/>
  <c r="V147" i="235"/>
  <c r="W147" i="235"/>
  <c r="J148" i="235"/>
  <c r="K148" i="235"/>
  <c r="L148" i="235"/>
  <c r="M148" i="235"/>
  <c r="N148" i="235"/>
  <c r="O148" i="235"/>
  <c r="P148" i="235"/>
  <c r="Q148" i="235"/>
  <c r="R148" i="235"/>
  <c r="S148" i="235"/>
  <c r="T148" i="235"/>
  <c r="U148" i="235"/>
  <c r="V148" i="235"/>
  <c r="W148" i="235"/>
  <c r="J149" i="235"/>
  <c r="K149" i="235"/>
  <c r="L149" i="235"/>
  <c r="M149" i="235"/>
  <c r="N149" i="235"/>
  <c r="O149" i="235"/>
  <c r="P149" i="235"/>
  <c r="Q149" i="235"/>
  <c r="R149" i="235"/>
  <c r="S149" i="235"/>
  <c r="T149" i="235"/>
  <c r="U149" i="235"/>
  <c r="V149" i="235"/>
  <c r="W149" i="235"/>
  <c r="C150" i="235"/>
  <c r="D150" i="235"/>
  <c r="K150" i="235"/>
  <c r="L150" i="235"/>
  <c r="M150" i="235"/>
  <c r="N150" i="235"/>
  <c r="O150" i="235"/>
  <c r="P150" i="235"/>
  <c r="Q150" i="235"/>
  <c r="R150" i="235"/>
  <c r="C151" i="235"/>
  <c r="D151" i="235"/>
  <c r="K151" i="235"/>
  <c r="L151" i="235"/>
  <c r="M151" i="235"/>
  <c r="N151" i="235"/>
  <c r="O151" i="235"/>
  <c r="P151" i="235"/>
  <c r="Q151" i="235"/>
  <c r="R151" i="235"/>
  <c r="I152" i="235"/>
  <c r="J152" i="235"/>
  <c r="K152" i="235"/>
  <c r="L152" i="235"/>
  <c r="M152" i="235"/>
  <c r="N152" i="235"/>
  <c r="O152" i="235"/>
  <c r="P152" i="235"/>
  <c r="Q152" i="235"/>
  <c r="R152" i="235"/>
  <c r="I153" i="235"/>
  <c r="J153" i="235"/>
  <c r="K153" i="235"/>
  <c r="L153" i="235"/>
  <c r="M153" i="235"/>
  <c r="N153" i="235"/>
  <c r="O153" i="235"/>
  <c r="P153" i="235"/>
  <c r="Q153" i="235"/>
  <c r="R153" i="235"/>
  <c r="I154" i="235"/>
  <c r="J154" i="235"/>
  <c r="K154" i="235"/>
  <c r="L154" i="235"/>
  <c r="M154" i="235"/>
  <c r="N154" i="235"/>
  <c r="O154" i="235"/>
  <c r="P154" i="235"/>
  <c r="Q154" i="235"/>
  <c r="R154" i="235"/>
  <c r="I155" i="235"/>
  <c r="J155" i="235"/>
  <c r="K155" i="235"/>
  <c r="L155" i="235"/>
  <c r="M155" i="235"/>
  <c r="N155" i="235"/>
  <c r="O155" i="235"/>
  <c r="P155" i="235"/>
  <c r="Q155" i="235"/>
  <c r="R155" i="235"/>
  <c r="I156" i="235"/>
  <c r="J156" i="235"/>
  <c r="K156" i="235"/>
  <c r="L156" i="235"/>
  <c r="M156" i="235"/>
  <c r="N156" i="235"/>
  <c r="O156" i="235"/>
  <c r="P156" i="235"/>
  <c r="Q156" i="235"/>
  <c r="R156" i="235"/>
  <c r="I157" i="235"/>
  <c r="J157" i="235"/>
  <c r="K157" i="235"/>
  <c r="L157" i="235"/>
  <c r="M157" i="235"/>
  <c r="N157" i="235"/>
  <c r="O157" i="235"/>
  <c r="P157" i="235"/>
  <c r="Q157" i="235"/>
  <c r="R157" i="235"/>
  <c r="I158" i="235"/>
  <c r="J158" i="235"/>
  <c r="K158" i="235"/>
  <c r="L158" i="235"/>
  <c r="M158" i="235"/>
  <c r="N158" i="235"/>
  <c r="O158" i="235"/>
  <c r="P158" i="235"/>
  <c r="Q158" i="235"/>
  <c r="R158" i="235"/>
  <c r="I159" i="235"/>
  <c r="J159" i="235"/>
  <c r="K159" i="235"/>
  <c r="L159" i="235"/>
  <c r="M159" i="235"/>
  <c r="N159" i="235"/>
  <c r="O159" i="235"/>
  <c r="P159" i="235"/>
  <c r="Q159" i="235"/>
  <c r="R159" i="235"/>
  <c r="I160" i="235"/>
  <c r="J160" i="235"/>
  <c r="K160" i="235"/>
  <c r="L160" i="235"/>
  <c r="M160" i="235"/>
  <c r="N160" i="235"/>
  <c r="O160" i="235"/>
  <c r="P160" i="235"/>
  <c r="Q160" i="235"/>
  <c r="R160" i="235"/>
  <c r="F161" i="235"/>
  <c r="I161" i="235"/>
  <c r="J161" i="235"/>
  <c r="K161" i="235"/>
  <c r="L161" i="235"/>
  <c r="M161" i="235"/>
  <c r="N161" i="235"/>
  <c r="O161" i="235"/>
  <c r="P161" i="235"/>
  <c r="Q161" i="235"/>
  <c r="R161" i="235"/>
  <c r="F162" i="235"/>
  <c r="I162" i="235"/>
  <c r="J162" i="235"/>
  <c r="K162" i="235"/>
  <c r="L162" i="235"/>
  <c r="M162" i="235"/>
  <c r="N162" i="235"/>
  <c r="O162" i="235"/>
  <c r="P162" i="235"/>
  <c r="Q162" i="235"/>
  <c r="R162" i="235"/>
  <c r="F163" i="235"/>
  <c r="G163" i="235"/>
  <c r="H163" i="235"/>
  <c r="I163" i="235"/>
  <c r="J163" i="235"/>
  <c r="K163" i="235"/>
  <c r="L163" i="235"/>
  <c r="M163" i="235"/>
  <c r="N163" i="235"/>
  <c r="O163" i="235"/>
  <c r="P163" i="235"/>
  <c r="Q163" i="235"/>
  <c r="R163" i="235"/>
  <c r="F164" i="235"/>
  <c r="S164" i="235"/>
  <c r="T164" i="235"/>
  <c r="U164" i="235"/>
  <c r="V164" i="235"/>
  <c r="W164" i="235"/>
  <c r="F165" i="235"/>
  <c r="G165" i="235"/>
  <c r="H165" i="235"/>
  <c r="I165" i="235"/>
  <c r="J165" i="235"/>
  <c r="K165" i="235"/>
  <c r="L165" i="235"/>
  <c r="M165" i="235"/>
  <c r="N165" i="235"/>
  <c r="O165" i="235"/>
  <c r="P165" i="235"/>
  <c r="Q165" i="235"/>
  <c r="R165" i="235"/>
  <c r="S165" i="235"/>
  <c r="T165" i="235"/>
  <c r="U165" i="235"/>
  <c r="V165" i="235"/>
  <c r="W165" i="235"/>
  <c r="F166" i="235"/>
  <c r="G166" i="235"/>
  <c r="H166" i="235"/>
  <c r="I166" i="235"/>
  <c r="J166" i="235"/>
  <c r="K166" i="235"/>
  <c r="L166" i="235"/>
  <c r="M166" i="235"/>
  <c r="N166" i="235"/>
  <c r="O166" i="235"/>
  <c r="P166" i="235"/>
  <c r="Q166" i="235"/>
  <c r="R166" i="235"/>
  <c r="S166" i="235"/>
  <c r="T166" i="235"/>
  <c r="U166" i="235"/>
  <c r="V166" i="235"/>
  <c r="W166" i="235"/>
  <c r="F167" i="235"/>
  <c r="G167" i="235"/>
  <c r="H167" i="235"/>
  <c r="I167" i="235"/>
  <c r="J167" i="235"/>
  <c r="K167" i="235"/>
  <c r="L167" i="235"/>
  <c r="M167" i="235"/>
  <c r="N167" i="235"/>
  <c r="O167" i="235"/>
  <c r="P167" i="235"/>
  <c r="Q167" i="235"/>
  <c r="R167" i="235"/>
  <c r="S167" i="235"/>
  <c r="T167" i="235"/>
  <c r="U167" i="235"/>
  <c r="V167" i="235"/>
  <c r="W167" i="235"/>
  <c r="F168" i="235"/>
  <c r="G168" i="235"/>
  <c r="H168" i="235"/>
  <c r="I168" i="235"/>
  <c r="J168" i="235"/>
  <c r="K168" i="235"/>
  <c r="L168" i="235"/>
  <c r="M168" i="235"/>
  <c r="N168" i="235"/>
  <c r="O168" i="235"/>
  <c r="P168" i="235"/>
  <c r="Q168" i="235"/>
  <c r="R168" i="235"/>
  <c r="S168" i="235"/>
  <c r="T168" i="235"/>
  <c r="U168" i="235"/>
  <c r="V168" i="235"/>
  <c r="W168" i="235"/>
  <c r="F169" i="235"/>
  <c r="G169" i="235"/>
  <c r="H169" i="235"/>
  <c r="I169" i="235"/>
  <c r="J169" i="235"/>
  <c r="K169" i="235"/>
  <c r="L169" i="235"/>
  <c r="M169" i="235"/>
  <c r="N169" i="235"/>
  <c r="O169" i="235"/>
  <c r="P169" i="235"/>
  <c r="Q169" i="235"/>
  <c r="R169" i="235"/>
  <c r="S169" i="235"/>
  <c r="T169" i="235"/>
  <c r="U169" i="235"/>
  <c r="V169" i="235"/>
  <c r="W169" i="235"/>
  <c r="F170" i="235"/>
  <c r="G170" i="235"/>
  <c r="H170" i="235"/>
  <c r="I170" i="235"/>
  <c r="J170" i="235"/>
  <c r="K170" i="235"/>
  <c r="L170" i="235"/>
  <c r="M170" i="235"/>
  <c r="N170" i="235"/>
  <c r="O170" i="235"/>
  <c r="P170" i="235"/>
  <c r="Q170" i="235"/>
  <c r="R170" i="235"/>
  <c r="S170" i="235"/>
  <c r="T170" i="235"/>
  <c r="U170" i="235"/>
  <c r="V170" i="235"/>
  <c r="W170" i="235"/>
  <c r="F171" i="235"/>
  <c r="G171" i="235"/>
  <c r="H171" i="235"/>
  <c r="I171" i="235"/>
  <c r="J171" i="235"/>
  <c r="K171" i="235"/>
  <c r="L171" i="235"/>
  <c r="M171" i="235"/>
  <c r="N171" i="235"/>
  <c r="O171" i="235"/>
  <c r="P171" i="235"/>
  <c r="Q171" i="235"/>
  <c r="R171" i="235"/>
  <c r="S171" i="235"/>
  <c r="T171" i="235"/>
  <c r="U171" i="235"/>
  <c r="V171" i="235"/>
  <c r="W171" i="235"/>
  <c r="F172" i="235"/>
  <c r="G172" i="235"/>
  <c r="H172" i="235"/>
  <c r="I172" i="235"/>
  <c r="J172" i="235"/>
  <c r="K172" i="235"/>
  <c r="L172" i="235"/>
  <c r="M172" i="235"/>
  <c r="N172" i="235"/>
  <c r="O172" i="235"/>
  <c r="P172" i="235"/>
  <c r="Q172" i="235"/>
  <c r="R172" i="235"/>
  <c r="S172" i="235"/>
  <c r="T172" i="235"/>
  <c r="U172" i="235"/>
  <c r="V172" i="235"/>
  <c r="W172" i="235"/>
  <c r="F173" i="235"/>
  <c r="G173" i="235"/>
  <c r="H173" i="235"/>
  <c r="I173" i="235"/>
  <c r="J173" i="235"/>
  <c r="K173" i="235"/>
  <c r="L173" i="235"/>
  <c r="M173" i="235"/>
  <c r="N173" i="235"/>
  <c r="O173" i="235"/>
  <c r="P173" i="235"/>
  <c r="Q173" i="235"/>
  <c r="R173" i="235"/>
  <c r="S173" i="235"/>
  <c r="T173" i="235"/>
  <c r="U173" i="235"/>
  <c r="V173" i="235"/>
  <c r="W173" i="235"/>
  <c r="F174" i="235"/>
  <c r="G174" i="235"/>
  <c r="H174" i="235"/>
  <c r="I174" i="235"/>
  <c r="J174" i="235"/>
  <c r="K174" i="235"/>
  <c r="L174" i="235"/>
  <c r="M174" i="235"/>
  <c r="N174" i="235"/>
  <c r="O174" i="235"/>
  <c r="P174" i="235"/>
  <c r="Q174" i="235"/>
  <c r="R174" i="235"/>
  <c r="S174" i="235"/>
  <c r="T174" i="235"/>
  <c r="U174" i="235"/>
  <c r="V174" i="235"/>
  <c r="W174" i="235"/>
  <c r="F175" i="235"/>
  <c r="G175" i="235"/>
  <c r="H175" i="235"/>
  <c r="I175" i="235"/>
  <c r="J175" i="235"/>
  <c r="K175" i="235"/>
  <c r="L175" i="235"/>
  <c r="M175" i="235"/>
  <c r="N175" i="235"/>
  <c r="O175" i="235"/>
  <c r="P175" i="235"/>
  <c r="Q175" i="235"/>
  <c r="R175" i="235"/>
  <c r="S175" i="235"/>
  <c r="T175" i="235"/>
  <c r="U175" i="235"/>
  <c r="V175" i="235"/>
  <c r="W175" i="235"/>
  <c r="F176" i="235"/>
  <c r="G176" i="235"/>
  <c r="H176" i="235"/>
  <c r="I176" i="235"/>
  <c r="J176" i="235"/>
  <c r="K176" i="235"/>
  <c r="L176" i="235"/>
  <c r="M176" i="235"/>
  <c r="N176" i="235"/>
  <c r="O176" i="235"/>
  <c r="P176" i="235"/>
  <c r="Q176" i="235"/>
  <c r="R176" i="235"/>
  <c r="S176" i="235"/>
  <c r="T176" i="235"/>
  <c r="U176" i="235"/>
  <c r="V176" i="235"/>
  <c r="W176" i="235"/>
  <c r="F177" i="235"/>
  <c r="G177" i="235"/>
  <c r="H177" i="235"/>
  <c r="I177" i="235"/>
  <c r="J177" i="235"/>
  <c r="K177" i="235"/>
  <c r="L177" i="235"/>
  <c r="M177" i="235"/>
  <c r="N177" i="235"/>
  <c r="O177" i="235"/>
  <c r="P177" i="235"/>
  <c r="Q177" i="235"/>
  <c r="R177" i="235"/>
  <c r="S177" i="235"/>
  <c r="T177" i="235"/>
  <c r="U177" i="235"/>
  <c r="V177" i="235"/>
  <c r="W177" i="235"/>
  <c r="F178" i="235"/>
  <c r="G178" i="235"/>
  <c r="H178" i="235"/>
  <c r="I178" i="235"/>
  <c r="J178" i="235"/>
  <c r="K178" i="235"/>
  <c r="L178" i="235"/>
  <c r="M178" i="235"/>
  <c r="N178" i="235"/>
  <c r="O178" i="235"/>
  <c r="P178" i="235"/>
  <c r="Q178" i="235"/>
  <c r="R178" i="235"/>
  <c r="S178" i="235"/>
  <c r="T178" i="235"/>
  <c r="U178" i="235"/>
  <c r="V178" i="235"/>
  <c r="W178" i="235"/>
  <c r="F179" i="235"/>
  <c r="G179" i="235"/>
  <c r="H179" i="235"/>
  <c r="I179" i="235"/>
  <c r="J179" i="235"/>
  <c r="K179" i="235"/>
  <c r="L179" i="235"/>
  <c r="M179" i="235"/>
  <c r="N179" i="235"/>
  <c r="O179" i="235"/>
  <c r="P179" i="235"/>
  <c r="Q179" i="235"/>
  <c r="R179" i="235"/>
  <c r="S179" i="235"/>
  <c r="T179" i="235"/>
  <c r="U179" i="235"/>
  <c r="V179" i="235"/>
  <c r="W179" i="235"/>
  <c r="F180" i="235"/>
  <c r="G180" i="235"/>
  <c r="H180" i="235"/>
  <c r="I180" i="235"/>
  <c r="J180" i="235"/>
  <c r="K180" i="235"/>
  <c r="L180" i="235"/>
  <c r="M180" i="235"/>
  <c r="N180" i="235"/>
  <c r="O180" i="235"/>
  <c r="P180" i="235"/>
  <c r="Q180" i="235"/>
  <c r="R180" i="235"/>
  <c r="S180" i="235"/>
  <c r="T180" i="235"/>
  <c r="U180" i="235"/>
  <c r="V180" i="235"/>
  <c r="W180" i="235"/>
  <c r="F181" i="235"/>
  <c r="G181" i="235"/>
  <c r="H181" i="235"/>
  <c r="I181" i="235"/>
  <c r="J181" i="235"/>
  <c r="K181" i="235"/>
  <c r="L181" i="235"/>
  <c r="M181" i="235"/>
  <c r="N181" i="235"/>
  <c r="O181" i="235"/>
  <c r="P181" i="235"/>
  <c r="Q181" i="235"/>
  <c r="R181" i="235"/>
  <c r="S181" i="235"/>
  <c r="T181" i="235"/>
  <c r="U181" i="235"/>
  <c r="V181" i="235"/>
  <c r="W181" i="235"/>
  <c r="F182" i="235"/>
  <c r="G182" i="235"/>
  <c r="H182" i="235"/>
  <c r="I182" i="235"/>
  <c r="J182" i="235"/>
  <c r="K182" i="235"/>
  <c r="L182" i="235"/>
  <c r="M182" i="235"/>
  <c r="N182" i="235"/>
  <c r="O182" i="235"/>
  <c r="P182" i="235"/>
  <c r="Q182" i="235"/>
  <c r="R182" i="235"/>
  <c r="S182" i="235"/>
  <c r="T182" i="235"/>
  <c r="U182" i="235"/>
  <c r="V182" i="235"/>
  <c r="W182" i="235"/>
  <c r="F183" i="235"/>
  <c r="G183" i="235"/>
  <c r="H183" i="235"/>
  <c r="I183" i="235"/>
  <c r="J183" i="235"/>
  <c r="K183" i="235"/>
  <c r="L183" i="235"/>
  <c r="M183" i="235"/>
  <c r="N183" i="235"/>
  <c r="O183" i="235"/>
  <c r="P183" i="235"/>
  <c r="Q183" i="235"/>
  <c r="R183" i="235"/>
  <c r="S183" i="235"/>
  <c r="T183" i="235"/>
  <c r="U183" i="235"/>
  <c r="V183" i="235"/>
  <c r="W183" i="235"/>
  <c r="F184" i="235"/>
  <c r="G184" i="235"/>
  <c r="H184" i="235"/>
  <c r="I184" i="235"/>
  <c r="J184" i="235"/>
  <c r="K184" i="235"/>
  <c r="L184" i="235"/>
  <c r="M184" i="235"/>
  <c r="N184" i="235"/>
  <c r="O184" i="235"/>
  <c r="P184" i="235"/>
  <c r="Q184" i="235"/>
  <c r="R184" i="235"/>
  <c r="S184" i="235"/>
  <c r="T184" i="235"/>
  <c r="U184" i="235"/>
  <c r="V184" i="235"/>
  <c r="W184" i="235"/>
  <c r="F185" i="235"/>
  <c r="G185" i="235"/>
  <c r="H185" i="235"/>
  <c r="I185" i="235"/>
  <c r="J185" i="235"/>
  <c r="K185" i="235"/>
  <c r="L185" i="235"/>
  <c r="M185" i="235"/>
  <c r="N185" i="235"/>
  <c r="O185" i="235"/>
  <c r="P185" i="235"/>
  <c r="Q185" i="235"/>
  <c r="R185" i="235"/>
  <c r="S185" i="235"/>
  <c r="T185" i="235"/>
  <c r="U185" i="235"/>
  <c r="V185" i="235"/>
  <c r="W185" i="235"/>
  <c r="F186" i="235"/>
  <c r="G186" i="235"/>
  <c r="H186" i="235"/>
  <c r="I186" i="235"/>
  <c r="J186" i="235"/>
  <c r="K186" i="235"/>
  <c r="L186" i="235"/>
  <c r="M186" i="235"/>
  <c r="N186" i="235"/>
  <c r="O186" i="235"/>
  <c r="P186" i="235"/>
  <c r="Q186" i="235"/>
  <c r="R186" i="235"/>
  <c r="S186" i="235"/>
  <c r="T186" i="235"/>
  <c r="U186" i="235"/>
  <c r="V186" i="235"/>
  <c r="W186" i="235"/>
  <c r="F187" i="235"/>
  <c r="G187" i="235"/>
  <c r="H187" i="235"/>
  <c r="I187" i="235"/>
  <c r="J187" i="235"/>
  <c r="K187" i="235"/>
  <c r="L187" i="235"/>
  <c r="M187" i="235"/>
  <c r="N187" i="235"/>
  <c r="O187" i="235"/>
  <c r="P187" i="235"/>
  <c r="Q187" i="235"/>
  <c r="R187" i="235"/>
  <c r="S187" i="235"/>
  <c r="T187" i="235"/>
  <c r="U187" i="235"/>
  <c r="V187" i="235"/>
  <c r="W187" i="235"/>
  <c r="F188" i="235"/>
  <c r="G188" i="235"/>
  <c r="H188" i="235"/>
  <c r="I188" i="235"/>
  <c r="J188" i="235"/>
  <c r="K188" i="235"/>
  <c r="L188" i="235"/>
  <c r="M188" i="235"/>
  <c r="N188" i="235"/>
  <c r="O188" i="235"/>
  <c r="P188" i="235"/>
  <c r="Q188" i="235"/>
  <c r="R188" i="235"/>
  <c r="S188" i="235"/>
  <c r="T188" i="235"/>
  <c r="U188" i="235"/>
  <c r="V188" i="235"/>
  <c r="W188" i="235"/>
  <c r="F189" i="235"/>
  <c r="G189" i="235"/>
  <c r="H189" i="235"/>
  <c r="I189" i="235"/>
  <c r="J189" i="235"/>
  <c r="K189" i="235"/>
  <c r="L189" i="235"/>
  <c r="M189" i="235"/>
  <c r="N189" i="235"/>
  <c r="O189" i="235"/>
  <c r="P189" i="235"/>
  <c r="Q189" i="235"/>
  <c r="R189" i="235"/>
  <c r="S189" i="235"/>
  <c r="T189" i="235"/>
  <c r="U189" i="235"/>
  <c r="V189" i="235"/>
  <c r="W189" i="235"/>
  <c r="F190" i="235"/>
  <c r="G190" i="235"/>
  <c r="H190" i="235"/>
  <c r="I190" i="235"/>
  <c r="J190" i="235"/>
  <c r="K190" i="235"/>
  <c r="L190" i="235"/>
  <c r="M190" i="235"/>
  <c r="N190" i="235"/>
  <c r="O190" i="235"/>
  <c r="P190" i="235"/>
  <c r="Q190" i="235"/>
  <c r="R190" i="235"/>
  <c r="S190" i="235"/>
  <c r="T190" i="235"/>
  <c r="U190" i="235"/>
  <c r="V190" i="235"/>
  <c r="W190" i="235"/>
  <c r="F191" i="235"/>
  <c r="G191" i="235"/>
  <c r="H191" i="235"/>
  <c r="I191" i="235"/>
  <c r="J191" i="235"/>
  <c r="K191" i="235"/>
  <c r="L191" i="235"/>
  <c r="M191" i="235"/>
  <c r="N191" i="235"/>
  <c r="O191" i="235"/>
  <c r="P191" i="235"/>
  <c r="Q191" i="235"/>
  <c r="R191" i="235"/>
  <c r="S191" i="235"/>
  <c r="T191" i="235"/>
  <c r="U191" i="235"/>
  <c r="V191" i="235"/>
  <c r="W191" i="235"/>
  <c r="F192" i="235"/>
  <c r="G192" i="235"/>
  <c r="H192" i="235"/>
  <c r="I192" i="235"/>
  <c r="J192" i="235"/>
  <c r="K192" i="235"/>
  <c r="L192" i="235"/>
  <c r="M192" i="235"/>
  <c r="N192" i="235"/>
  <c r="O192" i="235"/>
  <c r="P192" i="235"/>
  <c r="Q192" i="235"/>
  <c r="R192" i="235"/>
  <c r="S192" i="235"/>
  <c r="T192" i="235"/>
  <c r="U192" i="235"/>
  <c r="V192" i="235"/>
  <c r="W192" i="235"/>
  <c r="F193" i="235"/>
  <c r="G193" i="235"/>
  <c r="H193" i="235"/>
  <c r="I193" i="235"/>
  <c r="J193" i="235"/>
  <c r="K193" i="235"/>
  <c r="L193" i="235"/>
  <c r="M193" i="235"/>
  <c r="N193" i="235"/>
  <c r="O193" i="235"/>
  <c r="P193" i="235"/>
  <c r="Q193" i="235"/>
  <c r="R193" i="235"/>
  <c r="S193" i="235"/>
  <c r="T193" i="235"/>
  <c r="U193" i="235"/>
  <c r="V193" i="235"/>
  <c r="W193" i="235"/>
  <c r="G194" i="235"/>
  <c r="H194" i="235"/>
  <c r="I194" i="235"/>
  <c r="J194" i="235"/>
  <c r="K194" i="235"/>
  <c r="L194" i="235"/>
  <c r="M194" i="235"/>
  <c r="N194" i="235"/>
  <c r="O194" i="235"/>
  <c r="P194" i="235"/>
  <c r="Q194" i="235"/>
  <c r="R194" i="235"/>
  <c r="F195" i="235"/>
  <c r="S195" i="235"/>
  <c r="T195" i="235"/>
  <c r="U195" i="235"/>
  <c r="V195" i="235"/>
  <c r="W195" i="235"/>
  <c r="F196" i="235"/>
  <c r="G196" i="235"/>
  <c r="H196" i="235"/>
  <c r="I196" i="235"/>
  <c r="J196" i="235"/>
  <c r="K196" i="235"/>
  <c r="L196" i="235"/>
  <c r="M196" i="235"/>
  <c r="N196" i="235"/>
  <c r="O196" i="235"/>
  <c r="P196" i="235"/>
  <c r="Q196" i="235"/>
  <c r="R196" i="235"/>
  <c r="S196" i="235"/>
  <c r="T196" i="235"/>
  <c r="U196" i="235"/>
  <c r="V196" i="235"/>
  <c r="W196" i="235"/>
  <c r="F197" i="235"/>
  <c r="G197" i="235"/>
  <c r="H197" i="235"/>
  <c r="I197" i="235"/>
  <c r="J197" i="235"/>
  <c r="K197" i="235"/>
  <c r="L197" i="235"/>
  <c r="M197" i="235"/>
  <c r="N197" i="235"/>
  <c r="O197" i="235"/>
  <c r="P197" i="235"/>
  <c r="Q197" i="235"/>
  <c r="R197" i="235"/>
  <c r="S197" i="235"/>
  <c r="T197" i="235"/>
  <c r="U197" i="235"/>
  <c r="V197" i="235"/>
  <c r="W197" i="235"/>
  <c r="F198" i="235"/>
  <c r="G198" i="235"/>
  <c r="H198" i="235"/>
  <c r="I198" i="235"/>
  <c r="J198" i="235"/>
  <c r="K198" i="235"/>
  <c r="L198" i="235"/>
  <c r="M198" i="235"/>
  <c r="N198" i="235"/>
  <c r="O198" i="235"/>
  <c r="P198" i="235"/>
  <c r="Q198" i="235"/>
  <c r="R198" i="235"/>
  <c r="S198" i="235"/>
  <c r="T198" i="235"/>
  <c r="U198" i="235"/>
  <c r="V198" i="235"/>
  <c r="W198" i="235"/>
  <c r="F199" i="235"/>
  <c r="G199" i="235"/>
  <c r="H199" i="235"/>
  <c r="I199" i="235"/>
  <c r="J199" i="235"/>
  <c r="K199" i="235"/>
  <c r="L199" i="235"/>
  <c r="M199" i="235"/>
  <c r="N199" i="235"/>
  <c r="O199" i="235"/>
  <c r="P199" i="235"/>
  <c r="Q199" i="235"/>
  <c r="R199" i="235"/>
  <c r="S199" i="235"/>
  <c r="T199" i="235"/>
  <c r="U199" i="235"/>
  <c r="V199" i="235"/>
  <c r="W199" i="235"/>
  <c r="F200" i="235"/>
  <c r="G200" i="235"/>
  <c r="H200" i="235"/>
  <c r="I200" i="235"/>
  <c r="J200" i="235"/>
  <c r="K200" i="235"/>
  <c r="L200" i="235"/>
  <c r="M200" i="235"/>
  <c r="N200" i="235"/>
  <c r="O200" i="235"/>
  <c r="P200" i="235"/>
  <c r="Q200" i="235"/>
  <c r="R200" i="235"/>
  <c r="S200" i="235"/>
  <c r="T200" i="235"/>
  <c r="U200" i="235"/>
  <c r="V200" i="235"/>
  <c r="W200" i="235"/>
  <c r="F201" i="235"/>
  <c r="G201" i="235"/>
  <c r="H201" i="235"/>
  <c r="I201" i="235"/>
  <c r="J201" i="235"/>
  <c r="K201" i="235"/>
  <c r="L201" i="235"/>
  <c r="M201" i="235"/>
  <c r="N201" i="235"/>
  <c r="O201" i="235"/>
  <c r="P201" i="235"/>
  <c r="Q201" i="235"/>
  <c r="R201" i="235"/>
  <c r="S201" i="235"/>
  <c r="T201" i="235"/>
  <c r="U201" i="235"/>
  <c r="V201" i="235"/>
  <c r="W201" i="235"/>
  <c r="F202" i="235"/>
  <c r="G202" i="235"/>
  <c r="H202" i="235"/>
  <c r="I202" i="235"/>
  <c r="J202" i="235"/>
  <c r="K202" i="235"/>
  <c r="L202" i="235"/>
  <c r="M202" i="235"/>
  <c r="N202" i="235"/>
  <c r="O202" i="235"/>
  <c r="P202" i="235"/>
  <c r="Q202" i="235"/>
  <c r="R202" i="235"/>
  <c r="S202" i="235"/>
  <c r="T202" i="235"/>
  <c r="U202" i="235"/>
  <c r="V202" i="235"/>
  <c r="W202" i="235"/>
  <c r="F203" i="235"/>
  <c r="G203" i="235"/>
  <c r="H203" i="235"/>
  <c r="I203" i="235"/>
  <c r="J203" i="235"/>
  <c r="K203" i="235"/>
  <c r="L203" i="235"/>
  <c r="M203" i="235"/>
  <c r="N203" i="235"/>
  <c r="O203" i="235"/>
  <c r="P203" i="235"/>
  <c r="Q203" i="235"/>
  <c r="R203" i="235"/>
  <c r="S203" i="235"/>
  <c r="T203" i="235"/>
  <c r="U203" i="235"/>
  <c r="V203" i="235"/>
  <c r="W203" i="235"/>
  <c r="F204" i="235"/>
  <c r="G204" i="235"/>
  <c r="H204" i="235"/>
  <c r="I204" i="235"/>
  <c r="J204" i="235"/>
  <c r="K204" i="235"/>
  <c r="L204" i="235"/>
  <c r="M204" i="235"/>
  <c r="N204" i="235"/>
  <c r="O204" i="235"/>
  <c r="P204" i="235"/>
  <c r="Q204" i="235"/>
  <c r="R204" i="235"/>
  <c r="S204" i="235"/>
  <c r="T204" i="235"/>
  <c r="U204" i="235"/>
  <c r="V204" i="235"/>
  <c r="W204" i="235"/>
  <c r="F205" i="235"/>
  <c r="G205" i="235"/>
  <c r="H205" i="235"/>
  <c r="I205" i="235"/>
  <c r="J205" i="235"/>
  <c r="K205" i="235"/>
  <c r="L205" i="235"/>
  <c r="M205" i="235"/>
  <c r="N205" i="235"/>
  <c r="O205" i="235"/>
  <c r="P205" i="235"/>
  <c r="Q205" i="235"/>
  <c r="R205" i="235"/>
  <c r="S205" i="235"/>
  <c r="T205" i="235"/>
  <c r="U205" i="235"/>
  <c r="V205" i="235"/>
  <c r="W205" i="235"/>
  <c r="F206" i="235"/>
  <c r="G206" i="235"/>
  <c r="H206" i="235"/>
  <c r="I206" i="235"/>
  <c r="J206" i="235"/>
  <c r="K206" i="235"/>
  <c r="L206" i="235"/>
  <c r="M206" i="235"/>
  <c r="N206" i="235"/>
  <c r="O206" i="235"/>
  <c r="P206" i="235"/>
  <c r="Q206" i="235"/>
  <c r="R206" i="235"/>
  <c r="S206" i="235"/>
  <c r="T206" i="235"/>
  <c r="U206" i="235"/>
  <c r="V206" i="235"/>
  <c r="W206" i="235"/>
  <c r="F207" i="235"/>
  <c r="G207" i="235"/>
  <c r="H207" i="235"/>
  <c r="I207" i="235"/>
  <c r="J207" i="235"/>
  <c r="K207" i="235"/>
  <c r="L207" i="235"/>
  <c r="M207" i="235"/>
  <c r="N207" i="235"/>
  <c r="O207" i="235"/>
  <c r="P207" i="235"/>
  <c r="Q207" i="235"/>
  <c r="R207" i="235"/>
  <c r="S207" i="235"/>
  <c r="T207" i="235"/>
  <c r="U207" i="235"/>
  <c r="V207" i="235"/>
  <c r="W207" i="235"/>
  <c r="F208" i="235"/>
  <c r="G208" i="235"/>
  <c r="H208" i="235"/>
  <c r="I208" i="235"/>
  <c r="J208" i="235"/>
  <c r="K208" i="235"/>
  <c r="L208" i="235"/>
  <c r="M208" i="235"/>
  <c r="N208" i="235"/>
  <c r="O208" i="235"/>
  <c r="P208" i="235"/>
  <c r="Q208" i="235"/>
  <c r="R208" i="235"/>
  <c r="S208" i="235"/>
  <c r="T208" i="235"/>
  <c r="U208" i="235"/>
  <c r="V208" i="235"/>
  <c r="W208" i="235"/>
  <c r="F209" i="235"/>
  <c r="G209" i="235"/>
  <c r="H209" i="235"/>
  <c r="I209" i="235"/>
  <c r="J209" i="235"/>
  <c r="K209" i="235"/>
  <c r="L209" i="235"/>
  <c r="M209" i="235"/>
  <c r="N209" i="235"/>
  <c r="O209" i="235"/>
  <c r="P209" i="235"/>
  <c r="Q209" i="235"/>
  <c r="R209" i="235"/>
  <c r="S209" i="235"/>
  <c r="T209" i="235"/>
  <c r="U209" i="235"/>
  <c r="V209" i="235"/>
  <c r="W209" i="235"/>
  <c r="F210" i="235"/>
  <c r="G210" i="235"/>
  <c r="H210" i="235"/>
  <c r="I210" i="235"/>
  <c r="J210" i="235"/>
  <c r="K210" i="235"/>
  <c r="L210" i="235"/>
  <c r="M210" i="235"/>
  <c r="N210" i="235"/>
  <c r="O210" i="235"/>
  <c r="P210" i="235"/>
  <c r="Q210" i="235"/>
  <c r="R210" i="235"/>
  <c r="S210" i="235"/>
  <c r="T210" i="235"/>
  <c r="U210" i="235"/>
  <c r="V210" i="235"/>
  <c r="W210" i="235"/>
  <c r="F211" i="235"/>
  <c r="G211" i="235"/>
  <c r="H211" i="235"/>
  <c r="I211" i="235"/>
  <c r="J211" i="235"/>
  <c r="K211" i="235"/>
  <c r="L211" i="235"/>
  <c r="M211" i="235"/>
  <c r="N211" i="235"/>
  <c r="O211" i="235"/>
  <c r="P211" i="235"/>
  <c r="Q211" i="235"/>
  <c r="R211" i="235"/>
  <c r="S211" i="235"/>
  <c r="T211" i="235"/>
  <c r="U211" i="235"/>
  <c r="V211" i="235"/>
  <c r="W211" i="235"/>
  <c r="F212" i="235"/>
  <c r="G212" i="235"/>
  <c r="H212" i="235"/>
  <c r="I212" i="235"/>
  <c r="J212" i="235"/>
  <c r="K212" i="235"/>
  <c r="L212" i="235"/>
  <c r="M212" i="235"/>
  <c r="N212" i="235"/>
  <c r="O212" i="235"/>
  <c r="P212" i="235"/>
  <c r="Q212" i="235"/>
  <c r="R212" i="235"/>
  <c r="S212" i="235"/>
  <c r="T212" i="235"/>
  <c r="U212" i="235"/>
  <c r="V212" i="235"/>
  <c r="W212" i="235"/>
  <c r="F213" i="235"/>
  <c r="G213" i="235"/>
  <c r="H213" i="235"/>
  <c r="I213" i="235"/>
  <c r="J213" i="235"/>
  <c r="K213" i="235"/>
  <c r="L213" i="235"/>
  <c r="M213" i="235"/>
  <c r="N213" i="235"/>
  <c r="O213" i="235"/>
  <c r="P213" i="235"/>
  <c r="Q213" i="235"/>
  <c r="R213" i="235"/>
  <c r="S213" i="235"/>
  <c r="T213" i="235"/>
  <c r="U213" i="235"/>
  <c r="V213" i="235"/>
  <c r="W213" i="235"/>
  <c r="F214" i="235"/>
  <c r="G214" i="235"/>
  <c r="H214" i="235"/>
  <c r="I214" i="235"/>
  <c r="J214" i="235"/>
  <c r="K214" i="235"/>
  <c r="L214" i="235"/>
  <c r="M214" i="235"/>
  <c r="N214" i="235"/>
  <c r="O214" i="235"/>
  <c r="P214" i="235"/>
  <c r="Q214" i="235"/>
  <c r="R214" i="235"/>
  <c r="S214" i="235"/>
  <c r="T214" i="235"/>
  <c r="U214" i="235"/>
  <c r="V214" i="235"/>
  <c r="W214" i="235"/>
  <c r="F215" i="235"/>
  <c r="G215" i="235"/>
  <c r="H215" i="235"/>
  <c r="I215" i="235"/>
  <c r="J215" i="235"/>
  <c r="K215" i="235"/>
  <c r="L215" i="235"/>
  <c r="M215" i="235"/>
  <c r="N215" i="235"/>
  <c r="O215" i="235"/>
  <c r="P215" i="235"/>
  <c r="Q215" i="235"/>
  <c r="R215" i="235"/>
  <c r="S215" i="235"/>
  <c r="T215" i="235"/>
  <c r="U215" i="235"/>
  <c r="V215" i="235"/>
  <c r="W215" i="235"/>
  <c r="F216" i="235"/>
  <c r="G216" i="235"/>
  <c r="H216" i="235"/>
  <c r="I216" i="235"/>
  <c r="J216" i="235"/>
  <c r="K216" i="235"/>
  <c r="L216" i="235"/>
  <c r="M216" i="235"/>
  <c r="N216" i="235"/>
  <c r="O216" i="235"/>
  <c r="P216" i="235"/>
  <c r="Q216" i="235"/>
  <c r="R216" i="235"/>
  <c r="S216" i="235"/>
  <c r="T216" i="235"/>
  <c r="U216" i="235"/>
  <c r="V216" i="235"/>
  <c r="W216" i="235"/>
  <c r="F217" i="235"/>
  <c r="G217" i="235"/>
  <c r="H217" i="235"/>
  <c r="I217" i="235"/>
  <c r="J217" i="235"/>
  <c r="K217" i="235"/>
  <c r="L217" i="235"/>
  <c r="M217" i="235"/>
  <c r="N217" i="235"/>
  <c r="O217" i="235"/>
  <c r="P217" i="235"/>
  <c r="Q217" i="235"/>
  <c r="R217" i="235"/>
  <c r="S217" i="235"/>
  <c r="T217" i="235"/>
  <c r="U217" i="235"/>
  <c r="V217" i="235"/>
  <c r="W217" i="235"/>
  <c r="F218" i="235"/>
  <c r="G218" i="235"/>
  <c r="H218" i="235"/>
  <c r="I218" i="235"/>
  <c r="J218" i="235"/>
  <c r="K218" i="235"/>
  <c r="L218" i="235"/>
  <c r="M218" i="235"/>
  <c r="N218" i="235"/>
  <c r="O218" i="235"/>
  <c r="P218" i="235"/>
  <c r="Q218" i="235"/>
  <c r="R218" i="235"/>
  <c r="S218" i="235"/>
  <c r="T218" i="235"/>
  <c r="U218" i="235"/>
  <c r="V218" i="235"/>
  <c r="W218" i="235"/>
  <c r="F219" i="235"/>
  <c r="G219" i="235"/>
  <c r="H219" i="235"/>
  <c r="I219" i="235"/>
  <c r="J219" i="235"/>
  <c r="K219" i="235"/>
  <c r="L219" i="235"/>
  <c r="M219" i="235"/>
  <c r="N219" i="235"/>
  <c r="O219" i="235"/>
  <c r="P219" i="235"/>
  <c r="Q219" i="235"/>
  <c r="R219" i="235"/>
  <c r="S219" i="235"/>
  <c r="T219" i="235"/>
  <c r="U219" i="235"/>
  <c r="V219" i="235"/>
  <c r="W219" i="235"/>
  <c r="F220" i="235"/>
  <c r="G220" i="235"/>
  <c r="H220" i="235"/>
  <c r="I220" i="235"/>
  <c r="J220" i="235"/>
  <c r="K220" i="235"/>
  <c r="L220" i="235"/>
  <c r="M220" i="235"/>
  <c r="N220" i="235"/>
  <c r="O220" i="235"/>
  <c r="P220" i="235"/>
  <c r="Q220" i="235"/>
  <c r="R220" i="235"/>
  <c r="S220" i="235"/>
  <c r="T220" i="235"/>
  <c r="U220" i="235"/>
  <c r="V220" i="235"/>
  <c r="W220" i="235"/>
  <c r="F221" i="235"/>
  <c r="G221" i="235"/>
  <c r="H221" i="235"/>
  <c r="I221" i="235"/>
  <c r="J221" i="235"/>
  <c r="K221" i="235"/>
  <c r="L221" i="235"/>
  <c r="M221" i="235"/>
  <c r="N221" i="235"/>
  <c r="O221" i="235"/>
  <c r="P221" i="235"/>
  <c r="Q221" i="235"/>
  <c r="R221" i="235"/>
  <c r="S221" i="235"/>
  <c r="T221" i="235"/>
  <c r="U221" i="235"/>
  <c r="V221" i="235"/>
  <c r="W221" i="235"/>
  <c r="F222" i="235"/>
  <c r="G222" i="235"/>
  <c r="H222" i="235"/>
  <c r="I222" i="235"/>
  <c r="J222" i="235"/>
  <c r="K222" i="235"/>
  <c r="L222" i="235"/>
  <c r="M222" i="235"/>
  <c r="N222" i="235"/>
  <c r="O222" i="235"/>
  <c r="P222" i="235"/>
  <c r="Q222" i="235"/>
  <c r="R222" i="235"/>
  <c r="S222" i="235"/>
  <c r="T222" i="235"/>
  <c r="U222" i="235"/>
  <c r="V222" i="235"/>
  <c r="W222" i="235"/>
  <c r="F223" i="235"/>
  <c r="G223" i="235"/>
  <c r="H223" i="235"/>
  <c r="I223" i="235"/>
  <c r="J223" i="235"/>
  <c r="K223" i="235"/>
  <c r="L223" i="235"/>
  <c r="M223" i="235"/>
  <c r="N223" i="235"/>
  <c r="O223" i="235"/>
  <c r="P223" i="235"/>
  <c r="Q223" i="235"/>
  <c r="R223" i="235"/>
  <c r="S223" i="235"/>
  <c r="T223" i="235"/>
  <c r="U223" i="235"/>
  <c r="V223" i="235"/>
  <c r="W223" i="235"/>
  <c r="F224" i="235"/>
  <c r="G224" i="235"/>
  <c r="H224" i="235"/>
  <c r="I224" i="235"/>
  <c r="J224" i="235"/>
  <c r="K224" i="235"/>
  <c r="L224" i="235"/>
  <c r="M224" i="235"/>
  <c r="N224" i="235"/>
  <c r="O224" i="235"/>
  <c r="P224" i="235"/>
  <c r="Q224" i="235"/>
  <c r="R224" i="235"/>
  <c r="S224" i="235"/>
  <c r="T224" i="235"/>
  <c r="U224" i="235"/>
  <c r="V224" i="235"/>
  <c r="W224" i="235"/>
  <c r="M414" i="235"/>
  <c r="M415" i="235"/>
  <c r="M416" i="235"/>
  <c r="M417" i="235"/>
  <c r="M418" i="235"/>
  <c r="M420" i="235"/>
  <c r="M421" i="235"/>
  <c r="M422" i="235"/>
  <c r="M423" i="235"/>
  <c r="M424" i="235"/>
  <c r="M426" i="235"/>
  <c r="M427" i="235"/>
  <c r="M428" i="235"/>
  <c r="M429" i="235"/>
  <c r="M430" i="235"/>
  <c r="K513" i="235"/>
  <c r="L513" i="235"/>
  <c r="M513" i="235"/>
  <c r="K514" i="235"/>
  <c r="L514" i="235"/>
  <c r="M514" i="235"/>
  <c r="K515" i="235"/>
  <c r="L515" i="235"/>
  <c r="M515" i="235"/>
  <c r="K516" i="235"/>
  <c r="L516" i="235"/>
  <c r="M516" i="235"/>
  <c r="K517" i="235"/>
  <c r="L517" i="235"/>
  <c r="M517" i="235"/>
  <c r="K518" i="235"/>
  <c r="L518" i="235"/>
  <c r="M518" i="235"/>
  <c r="K519" i="235"/>
  <c r="L519" i="235"/>
  <c r="M519" i="235"/>
  <c r="K520" i="235"/>
  <c r="L520" i="235"/>
  <c r="M520" i="235"/>
  <c r="M523" i="235"/>
  <c r="M526" i="235"/>
  <c r="M527" i="235"/>
  <c r="M528" i="235"/>
  <c r="M529" i="235"/>
  <c r="M530" i="235"/>
  <c r="K531" i="235"/>
  <c r="L531" i="235"/>
  <c r="M531" i="235"/>
  <c r="K532" i="235"/>
  <c r="L532" i="235"/>
  <c r="M532" i="235"/>
  <c r="K533" i="235"/>
  <c r="L533" i="235"/>
  <c r="M533" i="235"/>
  <c r="K534" i="235"/>
  <c r="L534" i="235"/>
  <c r="M534" i="235"/>
  <c r="K535" i="235"/>
  <c r="L535" i="235"/>
  <c r="M535" i="235"/>
  <c r="K536" i="235"/>
  <c r="L536" i="235"/>
  <c r="M536" i="235"/>
  <c r="K537" i="235"/>
  <c r="L537" i="235"/>
  <c r="M537" i="235"/>
  <c r="K538" i="235"/>
  <c r="L538" i="235"/>
  <c r="M538" i="235"/>
  <c r="K539" i="235"/>
  <c r="L539" i="235"/>
  <c r="M539" i="235"/>
  <c r="K540" i="235"/>
  <c r="L540" i="235"/>
  <c r="M540" i="235"/>
  <c r="M543" i="235"/>
  <c r="M544" i="235"/>
  <c r="M545" i="235"/>
  <c r="M546" i="235"/>
  <c r="M549" i="235"/>
  <c r="M550" i="235"/>
  <c r="M551" i="235"/>
  <c r="M552" i="235"/>
  <c r="N229" i="235"/>
  <c r="O229" i="235"/>
  <c r="P229" i="235"/>
  <c r="Q229" i="235"/>
  <c r="R229" i="235"/>
  <c r="N230" i="235"/>
  <c r="O230" i="235"/>
  <c r="P230" i="235"/>
  <c r="Q230" i="235"/>
  <c r="R230" i="235"/>
  <c r="N231" i="235"/>
  <c r="O231" i="235"/>
  <c r="P231" i="235"/>
  <c r="Q231" i="235"/>
  <c r="R231" i="235"/>
  <c r="N232" i="235"/>
  <c r="O232" i="235"/>
  <c r="P232" i="235"/>
  <c r="Q232" i="235"/>
  <c r="R232" i="235"/>
  <c r="N233" i="235"/>
  <c r="O233" i="235"/>
  <c r="P233" i="235"/>
  <c r="Q233" i="235"/>
  <c r="R233" i="235"/>
  <c r="N234" i="235"/>
  <c r="O234" i="235"/>
  <c r="P234" i="235"/>
  <c r="Q234" i="235"/>
  <c r="R234" i="235"/>
  <c r="N235" i="235"/>
  <c r="O235" i="235"/>
  <c r="P235" i="235"/>
  <c r="Q235" i="235"/>
  <c r="R235" i="235"/>
  <c r="N236" i="235"/>
  <c r="O236" i="235"/>
  <c r="P236" i="235"/>
  <c r="Q236" i="235"/>
  <c r="R236" i="235"/>
  <c r="N237" i="235"/>
  <c r="O237" i="235"/>
  <c r="P237" i="235"/>
  <c r="Q237" i="235"/>
  <c r="R237" i="235"/>
  <c r="N238" i="235"/>
  <c r="O238" i="235"/>
  <c r="P238" i="235"/>
  <c r="Q238" i="235"/>
  <c r="R238" i="235"/>
  <c r="N239" i="235"/>
  <c r="O239" i="235"/>
  <c r="P239" i="235"/>
  <c r="Q239" i="235"/>
  <c r="R239" i="235"/>
  <c r="N240" i="235"/>
  <c r="O240" i="235"/>
  <c r="P240" i="235"/>
  <c r="Q240" i="235"/>
  <c r="R240" i="235"/>
  <c r="N241" i="235"/>
  <c r="O241" i="235"/>
  <c r="P241" i="235"/>
  <c r="Q241" i="235"/>
  <c r="R241" i="235"/>
  <c r="N242" i="235"/>
  <c r="O242" i="235"/>
  <c r="P242" i="235"/>
  <c r="Q242" i="235"/>
  <c r="R242" i="235"/>
  <c r="N243" i="235"/>
  <c r="O243" i="235"/>
  <c r="P243" i="235"/>
  <c r="Q243" i="235"/>
  <c r="R243" i="235"/>
  <c r="N244" i="235"/>
  <c r="O244" i="235"/>
  <c r="P244" i="235"/>
  <c r="Q244" i="235"/>
  <c r="R244" i="235"/>
  <c r="N245" i="235"/>
  <c r="O245" i="235"/>
  <c r="P245" i="235"/>
  <c r="Q245" i="235"/>
  <c r="R245" i="235"/>
  <c r="N246" i="235"/>
  <c r="O246" i="235"/>
  <c r="P246" i="235"/>
  <c r="Q246" i="235"/>
  <c r="R246" i="235"/>
  <c r="N247" i="235"/>
  <c r="O247" i="235"/>
  <c r="P247" i="235"/>
  <c r="Q247" i="235"/>
  <c r="R247" i="235"/>
  <c r="N248" i="235"/>
  <c r="O248" i="235"/>
  <c r="P248" i="235"/>
  <c r="Q248" i="235"/>
  <c r="R248" i="235"/>
  <c r="N249" i="235"/>
  <c r="O249" i="235"/>
  <c r="P249" i="235"/>
  <c r="Q249" i="235"/>
  <c r="R249" i="235"/>
  <c r="N250" i="235"/>
  <c r="O250" i="235"/>
  <c r="P250" i="235"/>
  <c r="Q250" i="235"/>
  <c r="R250" i="235"/>
  <c r="N251" i="235"/>
  <c r="O251" i="235"/>
  <c r="P251" i="235"/>
  <c r="Q251" i="235"/>
  <c r="R251" i="235"/>
  <c r="N252" i="235"/>
  <c r="O252" i="235"/>
  <c r="P252" i="235"/>
  <c r="Q252" i="235"/>
  <c r="R252" i="235"/>
  <c r="N253" i="235"/>
  <c r="O253" i="235"/>
  <c r="P253" i="235"/>
  <c r="Q253" i="235"/>
  <c r="R253" i="235"/>
  <c r="N255" i="235"/>
  <c r="O255" i="235"/>
  <c r="P255" i="235"/>
  <c r="Q255" i="235"/>
  <c r="R255" i="235"/>
  <c r="N256" i="235"/>
  <c r="O256" i="235"/>
  <c r="P256" i="235"/>
  <c r="Q256" i="235"/>
  <c r="R256" i="235"/>
  <c r="N257" i="235"/>
  <c r="O257" i="235"/>
  <c r="P257" i="235"/>
  <c r="Q257" i="235"/>
  <c r="R257" i="235"/>
  <c r="N259" i="235"/>
  <c r="O259" i="235"/>
  <c r="P259" i="235"/>
  <c r="Q259" i="235"/>
  <c r="R259" i="235"/>
  <c r="N260" i="235"/>
  <c r="O260" i="235"/>
  <c r="P260" i="235"/>
  <c r="Q260" i="235"/>
  <c r="R260" i="235"/>
  <c r="N262" i="235"/>
  <c r="O262" i="235"/>
  <c r="P262" i="235"/>
  <c r="Q262" i="235"/>
  <c r="R262" i="235"/>
  <c r="N263" i="235"/>
  <c r="O263" i="235"/>
  <c r="P263" i="235"/>
  <c r="Q263" i="235"/>
  <c r="R263" i="235"/>
  <c r="N265" i="235"/>
  <c r="O265" i="235"/>
  <c r="P265" i="235"/>
  <c r="Q265" i="235"/>
  <c r="R265" i="235"/>
  <c r="N266" i="235"/>
  <c r="O266" i="235"/>
  <c r="P266" i="235"/>
  <c r="Q266" i="235"/>
  <c r="R266" i="235"/>
  <c r="N268" i="235"/>
  <c r="O268" i="235"/>
  <c r="P268" i="235"/>
  <c r="Q268" i="235"/>
  <c r="R268" i="235"/>
  <c r="N269" i="235"/>
  <c r="O269" i="235"/>
  <c r="P269" i="235"/>
  <c r="Q269" i="235"/>
  <c r="R269" i="235"/>
  <c r="N270" i="235"/>
  <c r="O270" i="235"/>
  <c r="P270" i="235"/>
  <c r="Q270" i="235"/>
  <c r="R270" i="235"/>
  <c r="N272" i="235"/>
  <c r="O272" i="235"/>
  <c r="P272" i="235"/>
  <c r="Q272" i="235"/>
  <c r="R272" i="235"/>
  <c r="N273" i="235"/>
  <c r="O273" i="235"/>
  <c r="P273" i="235"/>
  <c r="Q273" i="235"/>
  <c r="R273" i="235"/>
  <c r="N274" i="235"/>
  <c r="O274" i="235"/>
  <c r="P274" i="235"/>
  <c r="Q274" i="235"/>
  <c r="R274" i="235"/>
  <c r="N276" i="235"/>
  <c r="O276" i="235"/>
  <c r="P276" i="235"/>
  <c r="Q276" i="235"/>
  <c r="R276" i="235"/>
  <c r="N277" i="235"/>
  <c r="O277" i="235"/>
  <c r="P277" i="235"/>
  <c r="Q277" i="235"/>
  <c r="R277" i="235"/>
  <c r="N279" i="235"/>
  <c r="O279" i="235"/>
  <c r="P279" i="235"/>
  <c r="Q279" i="235"/>
  <c r="R279" i="235"/>
  <c r="N280" i="235"/>
  <c r="O280" i="235"/>
  <c r="P280" i="235"/>
  <c r="Q280" i="235"/>
  <c r="R280" i="235"/>
  <c r="N282" i="235"/>
  <c r="O282" i="235"/>
  <c r="P282" i="235"/>
  <c r="Q282" i="235"/>
  <c r="R282" i="235"/>
  <c r="N283" i="235"/>
  <c r="O283" i="235"/>
  <c r="P283" i="235"/>
  <c r="Q283" i="235"/>
  <c r="R283" i="235"/>
  <c r="N285" i="235"/>
  <c r="O285" i="235"/>
  <c r="P285" i="235"/>
  <c r="Q285" i="235"/>
  <c r="R285" i="235"/>
  <c r="N286" i="235"/>
  <c r="O286" i="235"/>
  <c r="P286" i="235"/>
  <c r="Q286" i="235"/>
  <c r="R286" i="235"/>
  <c r="N288" i="235"/>
  <c r="O288" i="235"/>
  <c r="P288" i="235"/>
  <c r="Q288" i="235"/>
  <c r="R288" i="235"/>
  <c r="N289" i="235"/>
  <c r="O289" i="235"/>
  <c r="P289" i="235"/>
  <c r="Q289" i="235"/>
  <c r="R289" i="235"/>
  <c r="N291" i="235"/>
  <c r="O291" i="235"/>
  <c r="P291" i="235"/>
  <c r="Q291" i="235"/>
  <c r="R291" i="235"/>
  <c r="N292" i="235"/>
  <c r="O292" i="235"/>
  <c r="P292" i="235"/>
  <c r="Q292" i="235"/>
  <c r="R292" i="235"/>
  <c r="N293" i="235"/>
  <c r="O293" i="235"/>
  <c r="P293" i="235"/>
  <c r="Q293" i="235"/>
  <c r="R293" i="235"/>
  <c r="N294" i="235"/>
  <c r="O294" i="235"/>
  <c r="P294" i="235"/>
  <c r="Q294" i="235"/>
  <c r="R294" i="235"/>
  <c r="N295" i="235"/>
  <c r="O295" i="235"/>
  <c r="P295" i="235"/>
  <c r="Q295" i="235"/>
  <c r="R295" i="235"/>
  <c r="N296" i="235"/>
  <c r="O296" i="235"/>
  <c r="P296" i="235"/>
  <c r="Q296" i="235"/>
  <c r="R296" i="235"/>
  <c r="N297" i="235"/>
  <c r="O297" i="235"/>
  <c r="P297" i="235"/>
  <c r="Q297" i="235"/>
  <c r="R297" i="235"/>
  <c r="N298" i="235"/>
  <c r="O298" i="235"/>
  <c r="P298" i="235"/>
  <c r="Q298" i="235"/>
  <c r="R298" i="235"/>
  <c r="N299" i="235"/>
  <c r="O299" i="235"/>
  <c r="P299" i="235"/>
  <c r="Q299" i="235"/>
  <c r="R299" i="235"/>
  <c r="N300" i="235"/>
  <c r="O300" i="235"/>
  <c r="P300" i="235"/>
  <c r="Q300" i="235"/>
  <c r="R300" i="235"/>
  <c r="N301" i="235"/>
  <c r="O301" i="235"/>
  <c r="P301" i="235"/>
  <c r="Q301" i="235"/>
  <c r="R301" i="235"/>
  <c r="N302" i="235"/>
  <c r="O302" i="235"/>
  <c r="P302" i="235"/>
  <c r="Q302" i="235"/>
  <c r="R302" i="235"/>
  <c r="N303" i="235"/>
  <c r="O303" i="235"/>
  <c r="P303" i="235"/>
  <c r="Q303" i="235"/>
  <c r="R303" i="235"/>
  <c r="N304" i="235"/>
  <c r="O304" i="235"/>
  <c r="P304" i="235"/>
  <c r="Q304" i="235"/>
  <c r="R304" i="235"/>
  <c r="N305" i="235"/>
  <c r="O305" i="235"/>
  <c r="P305" i="235"/>
  <c r="Q305" i="235"/>
  <c r="R305" i="235"/>
  <c r="N306" i="235"/>
  <c r="O306" i="235"/>
  <c r="P306" i="235"/>
  <c r="Q306" i="235"/>
  <c r="R306" i="235"/>
  <c r="N307" i="235"/>
  <c r="O307" i="235"/>
  <c r="P307" i="235"/>
  <c r="Q307" i="235"/>
  <c r="R307" i="235"/>
  <c r="N308" i="235"/>
  <c r="O308" i="235"/>
  <c r="P308" i="235"/>
  <c r="Q308" i="235"/>
  <c r="R308" i="235"/>
  <c r="N309" i="235"/>
  <c r="O309" i="235"/>
  <c r="P309" i="235"/>
  <c r="Q309" i="235"/>
  <c r="R309" i="235"/>
  <c r="N310" i="235"/>
  <c r="O310" i="235"/>
  <c r="P310" i="235"/>
  <c r="Q310" i="235"/>
  <c r="R310" i="235"/>
  <c r="N311" i="235"/>
  <c r="O311" i="235"/>
  <c r="P311" i="235"/>
  <c r="Q311" i="235"/>
  <c r="R311" i="235"/>
  <c r="N312" i="235"/>
  <c r="O312" i="235"/>
  <c r="P312" i="235"/>
  <c r="Q312" i="235"/>
  <c r="R312" i="235"/>
  <c r="N313" i="235"/>
  <c r="O313" i="235"/>
  <c r="P313" i="235"/>
  <c r="Q313" i="235"/>
  <c r="R313" i="235"/>
  <c r="N314" i="235"/>
  <c r="O314" i="235"/>
  <c r="P314" i="235"/>
  <c r="Q314" i="235"/>
  <c r="R314" i="235"/>
  <c r="N315" i="235"/>
  <c r="O315" i="235"/>
  <c r="P315" i="235"/>
  <c r="Q315" i="235"/>
  <c r="R315" i="235"/>
  <c r="N316" i="235"/>
  <c r="O316" i="235"/>
  <c r="P316" i="235"/>
  <c r="Q316" i="235"/>
  <c r="R316" i="235"/>
  <c r="N317" i="235"/>
  <c r="O317" i="235"/>
  <c r="P317" i="235"/>
  <c r="Q317" i="235"/>
  <c r="R317" i="235"/>
  <c r="N318" i="235"/>
  <c r="O318" i="235"/>
  <c r="P318" i="235"/>
  <c r="Q318" i="235"/>
  <c r="R318" i="235"/>
  <c r="N319" i="235"/>
  <c r="O319" i="235"/>
  <c r="P319" i="235"/>
  <c r="Q319" i="235"/>
  <c r="R319" i="235"/>
  <c r="N320" i="235"/>
  <c r="O320" i="235"/>
  <c r="P320" i="235"/>
  <c r="Q320" i="235"/>
  <c r="R320" i="235"/>
  <c r="N321" i="235"/>
  <c r="O321" i="235"/>
  <c r="P321" i="235"/>
  <c r="Q321" i="235"/>
  <c r="R321" i="235"/>
  <c r="N432" i="235"/>
  <c r="O432" i="235"/>
  <c r="P432" i="235"/>
  <c r="Q432" i="235"/>
  <c r="R432" i="235"/>
  <c r="N433" i="235"/>
  <c r="O433" i="235"/>
  <c r="P433" i="235"/>
  <c r="Q433" i="235"/>
  <c r="R433" i="235"/>
  <c r="N434" i="235"/>
  <c r="O434" i="235"/>
  <c r="P434" i="235"/>
  <c r="Q434" i="235"/>
  <c r="R434" i="235"/>
  <c r="N435" i="235"/>
  <c r="O435" i="235"/>
  <c r="P435" i="235"/>
  <c r="Q435" i="235"/>
  <c r="R435" i="235"/>
  <c r="N436" i="235"/>
  <c r="O436" i="235"/>
  <c r="P436" i="235"/>
  <c r="Q436" i="235"/>
  <c r="R436" i="235"/>
  <c r="N437" i="235"/>
  <c r="O437" i="235"/>
  <c r="P437" i="235"/>
  <c r="Q437" i="235"/>
  <c r="R437" i="235"/>
  <c r="N439" i="235"/>
  <c r="O439" i="235"/>
  <c r="P439" i="235"/>
  <c r="Q439" i="235"/>
  <c r="R439" i="235"/>
  <c r="N440" i="235"/>
  <c r="O440" i="235"/>
  <c r="P440" i="235"/>
  <c r="Q440" i="235"/>
  <c r="R440" i="235"/>
  <c r="N441" i="235"/>
  <c r="O441" i="235"/>
  <c r="P441" i="235"/>
  <c r="Q441" i="235"/>
  <c r="R441" i="235"/>
  <c r="N442" i="235"/>
  <c r="O442" i="235"/>
  <c r="P442" i="235"/>
  <c r="Q442" i="235"/>
  <c r="R442" i="235"/>
  <c r="N443" i="235"/>
  <c r="O443" i="235"/>
  <c r="P443" i="235"/>
  <c r="Q443" i="235"/>
  <c r="R443" i="235"/>
  <c r="N444" i="235"/>
  <c r="O444" i="235"/>
  <c r="P444" i="235"/>
  <c r="Q444" i="235"/>
  <c r="R444" i="235"/>
  <c r="N446" i="235"/>
  <c r="O446" i="235"/>
  <c r="P446" i="235"/>
  <c r="Q446" i="235"/>
  <c r="R446" i="235"/>
  <c r="N447" i="235"/>
  <c r="O447" i="235"/>
  <c r="P447" i="235"/>
  <c r="Q447" i="235"/>
  <c r="R447" i="235"/>
  <c r="N448" i="235"/>
  <c r="O448" i="235"/>
  <c r="P448" i="235"/>
  <c r="Q448" i="235"/>
  <c r="R448" i="235"/>
  <c r="N449" i="235"/>
  <c r="O449" i="235"/>
  <c r="P449" i="235"/>
  <c r="Q449" i="235"/>
  <c r="R449" i="235"/>
  <c r="N450" i="235"/>
  <c r="O450" i="235"/>
  <c r="P450" i="235"/>
  <c r="Q450" i="235"/>
  <c r="R450" i="235"/>
  <c r="N451" i="235"/>
  <c r="O451" i="235"/>
  <c r="P451" i="235"/>
  <c r="Q451" i="235"/>
  <c r="R451" i="235"/>
  <c r="N453" i="235"/>
  <c r="O453" i="235"/>
  <c r="P453" i="235"/>
  <c r="Q453" i="235"/>
  <c r="R453" i="235"/>
  <c r="N454" i="235"/>
  <c r="O454" i="235"/>
  <c r="P454" i="235"/>
  <c r="Q454" i="235"/>
  <c r="R454" i="235"/>
  <c r="N455" i="235"/>
  <c r="O455" i="235"/>
  <c r="P455" i="235"/>
  <c r="Q455" i="235"/>
  <c r="R455" i="235"/>
  <c r="N456" i="235"/>
  <c r="O456" i="235"/>
  <c r="P456" i="235"/>
  <c r="Q456" i="235"/>
  <c r="R456" i="235"/>
  <c r="N457" i="235"/>
  <c r="O457" i="235"/>
  <c r="P457" i="235"/>
  <c r="Q457" i="235"/>
  <c r="R457" i="235"/>
  <c r="N458" i="235"/>
  <c r="O458" i="235"/>
  <c r="P458" i="235"/>
  <c r="Q458" i="235"/>
  <c r="R458" i="235"/>
  <c r="N460" i="235"/>
  <c r="O460" i="235"/>
  <c r="P460" i="235"/>
  <c r="Q460" i="235"/>
  <c r="R460" i="235"/>
  <c r="N461" i="235"/>
  <c r="O461" i="235"/>
  <c r="P461" i="235"/>
  <c r="Q461" i="235"/>
  <c r="R461" i="235"/>
  <c r="N462" i="235"/>
  <c r="O462" i="235"/>
  <c r="P462" i="235"/>
  <c r="Q462" i="235"/>
  <c r="R462" i="235"/>
  <c r="N463" i="235"/>
  <c r="O463" i="235"/>
  <c r="P463" i="235"/>
  <c r="Q463" i="235"/>
  <c r="R463" i="235"/>
  <c r="N464" i="235"/>
  <c r="O464" i="235"/>
  <c r="P464" i="235"/>
  <c r="Q464" i="235"/>
  <c r="R464" i="235"/>
  <c r="N465" i="235"/>
  <c r="O465" i="235"/>
  <c r="P465" i="235"/>
  <c r="Q465" i="235"/>
  <c r="R465" i="235"/>
  <c r="N467" i="235"/>
  <c r="O467" i="235"/>
  <c r="P467" i="235"/>
  <c r="Q467" i="235"/>
  <c r="R467" i="235"/>
  <c r="N468" i="235"/>
  <c r="O468" i="235"/>
  <c r="P468" i="235"/>
  <c r="Q468" i="235"/>
  <c r="R468" i="235"/>
  <c r="N469" i="235"/>
  <c r="O469" i="235"/>
  <c r="P469" i="235"/>
  <c r="Q469" i="235"/>
  <c r="R469" i="235"/>
  <c r="N470" i="235"/>
  <c r="O470" i="235"/>
  <c r="P470" i="235"/>
  <c r="Q470" i="235"/>
  <c r="R470" i="235"/>
  <c r="N471" i="235"/>
  <c r="O471" i="235"/>
  <c r="P471" i="235"/>
  <c r="Q471" i="235"/>
  <c r="R471" i="235"/>
  <c r="N472" i="235"/>
  <c r="O472" i="235"/>
  <c r="P472" i="235"/>
  <c r="Q472" i="235"/>
  <c r="R472" i="235"/>
  <c r="N473" i="235"/>
  <c r="O473" i="235"/>
  <c r="P473" i="235"/>
  <c r="Q473" i="235"/>
  <c r="R473" i="235"/>
  <c r="N474" i="235"/>
  <c r="O474" i="235"/>
  <c r="P474" i="235"/>
  <c r="Q474" i="235"/>
  <c r="R474" i="235"/>
  <c r="N475" i="235"/>
  <c r="O475" i="235"/>
  <c r="P475" i="235"/>
  <c r="Q475" i="235"/>
  <c r="R475" i="235"/>
  <c r="N476" i="235"/>
  <c r="O476" i="235"/>
  <c r="P476" i="235"/>
  <c r="Q476" i="235"/>
  <c r="R476" i="235"/>
  <c r="N477" i="235"/>
  <c r="O477" i="235"/>
  <c r="P477" i="235"/>
  <c r="Q477" i="235"/>
  <c r="R477" i="235"/>
  <c r="N478" i="235"/>
  <c r="O478" i="235"/>
  <c r="P478" i="235"/>
  <c r="Q478" i="235"/>
  <c r="R478" i="235"/>
  <c r="N479" i="235"/>
  <c r="O479" i="235"/>
  <c r="P479" i="235"/>
  <c r="Q479" i="235"/>
  <c r="R479" i="235"/>
  <c r="N480" i="235"/>
  <c r="O480" i="235"/>
  <c r="P480" i="235"/>
  <c r="Q480" i="235"/>
  <c r="R480" i="235"/>
  <c r="N481" i="235"/>
  <c r="O481" i="235"/>
  <c r="P481" i="235"/>
  <c r="Q481" i="235"/>
  <c r="R481" i="235"/>
  <c r="N482" i="235"/>
  <c r="O482" i="235"/>
  <c r="P482" i="235"/>
  <c r="Q482" i="235"/>
  <c r="R482" i="235"/>
  <c r="N483" i="235"/>
  <c r="O483" i="235"/>
  <c r="P483" i="235"/>
  <c r="Q483" i="235"/>
  <c r="R483" i="235"/>
  <c r="N484" i="235"/>
  <c r="O484" i="235"/>
  <c r="P484" i="235"/>
  <c r="Q484" i="235"/>
  <c r="R484" i="235"/>
  <c r="N485" i="235"/>
  <c r="O485" i="235"/>
  <c r="P485" i="235"/>
  <c r="Q485" i="235"/>
  <c r="R485" i="235"/>
  <c r="N486" i="235"/>
  <c r="O486" i="235"/>
  <c r="P486" i="235"/>
  <c r="Q486" i="235"/>
  <c r="R486" i="235"/>
  <c r="N487" i="235"/>
  <c r="O487" i="235"/>
  <c r="P487" i="235"/>
  <c r="Q487" i="235"/>
  <c r="R487" i="235"/>
  <c r="N488" i="235"/>
  <c r="O488" i="235"/>
  <c r="P488" i="235"/>
  <c r="Q488" i="235"/>
  <c r="R488" i="235"/>
  <c r="N489" i="235"/>
  <c r="O489" i="235"/>
  <c r="P489" i="235"/>
  <c r="Q489" i="235"/>
  <c r="R489" i="235"/>
  <c r="N490" i="235"/>
  <c r="O490" i="235"/>
  <c r="P490" i="235"/>
  <c r="Q490" i="235"/>
  <c r="R490" i="235"/>
  <c r="N491" i="235"/>
  <c r="O491" i="235"/>
  <c r="P491" i="235"/>
  <c r="Q491" i="235"/>
  <c r="R491" i="235"/>
  <c r="N492" i="235"/>
  <c r="O492" i="235"/>
  <c r="P492" i="235"/>
  <c r="Q492" i="235"/>
  <c r="R492" i="235"/>
  <c r="N493" i="235"/>
  <c r="O493" i="235"/>
  <c r="P493" i="235"/>
  <c r="Q493" i="235"/>
  <c r="R493" i="235"/>
  <c r="N494" i="235"/>
  <c r="O494" i="235"/>
  <c r="P494" i="235"/>
  <c r="Q494" i="235"/>
  <c r="R494" i="235"/>
  <c r="N495" i="235"/>
  <c r="O495" i="235"/>
  <c r="P495" i="235"/>
  <c r="Q495" i="235"/>
  <c r="R495" i="235"/>
  <c r="N496" i="235"/>
  <c r="O496" i="235"/>
  <c r="P496" i="235"/>
  <c r="Q496" i="235"/>
  <c r="R496" i="235"/>
  <c r="N497" i="235"/>
  <c r="O497" i="235"/>
  <c r="P497" i="235"/>
  <c r="Q497" i="235"/>
  <c r="R497" i="235"/>
  <c r="N498" i="235"/>
  <c r="O498" i="235"/>
  <c r="P498" i="235"/>
  <c r="Q498" i="235"/>
  <c r="R498" i="235"/>
  <c r="N499" i="235"/>
  <c r="O499" i="235"/>
  <c r="P499" i="235"/>
  <c r="Q499" i="235"/>
  <c r="R499" i="235"/>
  <c r="N500" i="235"/>
  <c r="O500" i="235"/>
  <c r="P500" i="235"/>
  <c r="Q500" i="235"/>
  <c r="R500" i="235"/>
  <c r="N501" i="235"/>
  <c r="O501" i="235"/>
  <c r="P501" i="235"/>
  <c r="Q501" i="235"/>
  <c r="R501" i="235"/>
  <c r="N502" i="235"/>
  <c r="O502" i="235"/>
  <c r="P502" i="235"/>
  <c r="Q502" i="235"/>
  <c r="R502" i="235"/>
  <c r="N503" i="235"/>
  <c r="O503" i="235"/>
  <c r="P503" i="235"/>
  <c r="Q503" i="235"/>
  <c r="R503" i="235"/>
  <c r="N504" i="235"/>
  <c r="O504" i="235"/>
  <c r="P504" i="235"/>
  <c r="Q504" i="235"/>
  <c r="R504" i="235"/>
  <c r="N505" i="235"/>
  <c r="O505" i="235"/>
  <c r="P505" i="235"/>
  <c r="Q505" i="235"/>
  <c r="R505" i="235"/>
  <c r="N506" i="235"/>
  <c r="O506" i="235"/>
  <c r="P506" i="235"/>
  <c r="Q506" i="235"/>
  <c r="R506" i="235"/>
  <c r="N507" i="235"/>
  <c r="O507" i="235"/>
  <c r="P507" i="235"/>
  <c r="Q507" i="235"/>
  <c r="R507" i="235"/>
  <c r="N508" i="235"/>
  <c r="O508" i="235"/>
  <c r="P508" i="235"/>
  <c r="Q508" i="235"/>
  <c r="R508" i="235"/>
  <c r="N509" i="235"/>
  <c r="O509" i="235"/>
  <c r="P509" i="235"/>
  <c r="Q509" i="235"/>
  <c r="R509" i="235"/>
  <c r="N510" i="235"/>
  <c r="O510" i="235"/>
  <c r="P510" i="235"/>
  <c r="Q510" i="235"/>
  <c r="R510" i="235"/>
  <c r="N511" i="235"/>
  <c r="O511" i="235"/>
  <c r="P511" i="235"/>
  <c r="Q511" i="235"/>
  <c r="R511" i="235"/>
  <c r="N512" i="235"/>
  <c r="O512" i="235"/>
  <c r="P512" i="235"/>
  <c r="Q512" i="235"/>
  <c r="R512" i="235"/>
  <c r="N513" i="235"/>
  <c r="O513" i="235"/>
  <c r="P513" i="235"/>
  <c r="Q513" i="235"/>
  <c r="R513" i="235"/>
  <c r="N514" i="235"/>
  <c r="O514" i="235"/>
  <c r="P514" i="235"/>
  <c r="Q514" i="235"/>
  <c r="R514" i="235"/>
  <c r="N515" i="235"/>
  <c r="O515" i="235"/>
  <c r="P515" i="235"/>
  <c r="Q515" i="235"/>
  <c r="R515" i="235"/>
  <c r="N516" i="235"/>
  <c r="O516" i="235"/>
  <c r="P516" i="235"/>
  <c r="Q516" i="235"/>
  <c r="R516" i="235"/>
  <c r="N517" i="235"/>
  <c r="O517" i="235"/>
  <c r="P517" i="235"/>
  <c r="Q517" i="235"/>
  <c r="R517" i="235"/>
  <c r="N518" i="235"/>
  <c r="O518" i="235"/>
  <c r="P518" i="235"/>
  <c r="Q518" i="235"/>
  <c r="R518" i="235"/>
  <c r="N519" i="235"/>
  <c r="O519" i="235"/>
  <c r="P519" i="235"/>
  <c r="Q519" i="235"/>
  <c r="R519" i="235"/>
  <c r="N520" i="235"/>
  <c r="O520" i="235"/>
  <c r="P520" i="235"/>
  <c r="Q520" i="235"/>
  <c r="R520" i="235"/>
  <c r="N523" i="235"/>
  <c r="O523" i="235"/>
  <c r="P523" i="235"/>
  <c r="Q523" i="235"/>
  <c r="R523" i="235"/>
  <c r="N524" i="235"/>
  <c r="O524" i="235"/>
  <c r="P524" i="235"/>
  <c r="Q524" i="235"/>
  <c r="R524" i="235"/>
  <c r="N525" i="235"/>
  <c r="O525" i="235"/>
  <c r="P525" i="235"/>
  <c r="Q525" i="235"/>
  <c r="R525" i="235"/>
  <c r="N526" i="235"/>
  <c r="O526" i="235"/>
  <c r="P526" i="235"/>
  <c r="Q526" i="235"/>
  <c r="R526" i="235"/>
  <c r="N527" i="235"/>
  <c r="O527" i="235"/>
  <c r="P527" i="235"/>
  <c r="Q527" i="235"/>
  <c r="R527" i="235"/>
  <c r="N528" i="235"/>
  <c r="O528" i="235"/>
  <c r="P528" i="235"/>
  <c r="Q528" i="235"/>
  <c r="R528" i="235"/>
  <c r="N529" i="235"/>
  <c r="O529" i="235"/>
  <c r="P529" i="235"/>
  <c r="Q529" i="235"/>
  <c r="R529" i="235"/>
  <c r="N530" i="235"/>
  <c r="O530" i="235"/>
  <c r="P530" i="235"/>
  <c r="Q530" i="235"/>
  <c r="R530" i="235"/>
  <c r="N531" i="235"/>
  <c r="O531" i="235"/>
  <c r="P531" i="235"/>
  <c r="Q531" i="235"/>
  <c r="R531" i="235"/>
  <c r="N532" i="235"/>
  <c r="O532" i="235"/>
  <c r="P532" i="235"/>
  <c r="Q532" i="235"/>
  <c r="R532" i="235"/>
  <c r="N533" i="235"/>
  <c r="O533" i="235"/>
  <c r="P533" i="235"/>
  <c r="Q533" i="235"/>
  <c r="R533" i="235"/>
  <c r="N534" i="235"/>
  <c r="O534" i="235"/>
  <c r="P534" i="235"/>
  <c r="Q534" i="235"/>
  <c r="R534" i="235"/>
  <c r="N535" i="235"/>
  <c r="O535" i="235"/>
  <c r="P535" i="235"/>
  <c r="Q535" i="235"/>
  <c r="R535" i="235"/>
  <c r="N536" i="235"/>
  <c r="O536" i="235"/>
  <c r="P536" i="235"/>
  <c r="Q536" i="235"/>
  <c r="R536" i="235"/>
  <c r="N537" i="235"/>
  <c r="O537" i="235"/>
  <c r="P537" i="235"/>
  <c r="Q537" i="235"/>
  <c r="R537" i="235"/>
  <c r="N538" i="235"/>
  <c r="O538" i="235"/>
  <c r="P538" i="235"/>
  <c r="Q538" i="235"/>
  <c r="R538" i="235"/>
  <c r="N539" i="235"/>
  <c r="O539" i="235"/>
  <c r="P539" i="235"/>
  <c r="Q539" i="235"/>
  <c r="R539" i="235"/>
  <c r="N540" i="235"/>
  <c r="O540" i="235"/>
  <c r="P540" i="235"/>
  <c r="Q540" i="235"/>
  <c r="R540" i="235"/>
  <c r="N543" i="235"/>
  <c r="O543" i="235"/>
  <c r="P543" i="235"/>
  <c r="Q543" i="235"/>
  <c r="R543" i="235"/>
  <c r="N544" i="235"/>
  <c r="O544" i="235"/>
  <c r="P544" i="235"/>
  <c r="Q544" i="235"/>
  <c r="R544" i="235"/>
  <c r="N545" i="235"/>
  <c r="O545" i="235"/>
  <c r="P545" i="235"/>
  <c r="Q545" i="235"/>
  <c r="R545" i="235"/>
  <c r="N546" i="235"/>
  <c r="O546" i="235"/>
  <c r="P546" i="235"/>
  <c r="Q546" i="235"/>
  <c r="R546" i="235"/>
  <c r="N547" i="235"/>
  <c r="O547" i="235"/>
  <c r="P547" i="235"/>
  <c r="Q547" i="235"/>
  <c r="R547" i="235"/>
  <c r="N548" i="235"/>
  <c r="O548" i="235"/>
  <c r="P548" i="235"/>
  <c r="Q548" i="235"/>
  <c r="R548" i="235"/>
  <c r="N549" i="235"/>
  <c r="O549" i="235"/>
  <c r="P549" i="235"/>
  <c r="Q549" i="235"/>
  <c r="R549" i="235"/>
  <c r="N550" i="235"/>
  <c r="O550" i="235"/>
  <c r="P550" i="235"/>
  <c r="Q550" i="235"/>
  <c r="R550" i="235"/>
  <c r="N551" i="235"/>
  <c r="O551" i="235"/>
  <c r="P551" i="235"/>
  <c r="Q551" i="235"/>
  <c r="R551" i="235"/>
  <c r="N552" i="235"/>
  <c r="O552" i="235"/>
  <c r="P552" i="235"/>
  <c r="Q552" i="235"/>
  <c r="R552" i="235"/>
  <c r="AE11" i="244"/>
  <c r="AE22" i="244"/>
  <c r="AE8" i="244"/>
  <c r="AE9" i="244"/>
  <c r="AE10" i="244"/>
  <c r="AE12" i="244"/>
  <c r="AE13" i="244"/>
  <c r="AE14" i="244"/>
  <c r="AE15" i="244"/>
  <c r="AE16" i="244"/>
  <c r="AE17" i="244"/>
  <c r="AE18" i="244"/>
  <c r="AE19" i="244"/>
  <c r="AE20" i="244"/>
  <c r="AE21" i="244"/>
  <c r="AE23" i="244"/>
  <c r="AE24" i="244"/>
  <c r="AE25" i="244"/>
  <c r="AE26" i="244"/>
  <c r="AE27" i="244"/>
  <c r="AE28" i="244"/>
  <c r="AE29" i="244"/>
  <c r="AE30" i="244"/>
  <c r="AE31" i="244"/>
  <c r="AE32" i="244"/>
  <c r="AE33" i="244"/>
  <c r="AE34" i="244"/>
  <c r="AE35" i="244"/>
  <c r="AE36" i="244"/>
  <c r="AE37" i="244"/>
  <c r="AE38" i="244"/>
  <c r="AE39" i="244"/>
  <c r="AE40" i="244"/>
  <c r="AE41" i="244"/>
  <c r="AE42" i="244"/>
  <c r="AE43" i="244"/>
  <c r="AE44" i="244"/>
  <c r="AE45" i="244"/>
  <c r="AE46" i="244"/>
  <c r="AE47" i="244"/>
  <c r="AE48" i="244"/>
  <c r="AE49" i="244"/>
  <c r="AE50" i="244"/>
  <c r="AE51" i="244"/>
  <c r="AE52" i="244"/>
  <c r="AE53" i="244"/>
  <c r="AE54" i="244"/>
  <c r="AE55" i="244"/>
  <c r="AE56" i="244"/>
  <c r="AE57" i="244"/>
  <c r="AE58" i="244"/>
  <c r="AE59" i="244"/>
  <c r="AE60" i="244"/>
  <c r="AE61" i="244"/>
  <c r="AE62" i="244"/>
  <c r="AE63" i="244"/>
  <c r="AE64" i="244"/>
  <c r="AE65" i="244"/>
  <c r="AE66" i="244"/>
  <c r="AE67" i="244"/>
  <c r="AE68" i="244"/>
  <c r="AE69" i="244"/>
  <c r="AE70" i="244"/>
  <c r="AE71" i="244"/>
  <c r="AE72" i="244"/>
  <c r="AE73" i="244"/>
  <c r="AE74" i="244"/>
  <c r="AE75" i="244"/>
  <c r="AE76" i="244"/>
  <c r="AE77" i="244"/>
  <c r="AE78" i="244"/>
  <c r="AE79" i="244"/>
  <c r="AE80" i="244"/>
  <c r="AE81" i="244"/>
  <c r="AE82" i="244"/>
  <c r="AE83" i="244"/>
  <c r="AE84" i="244"/>
  <c r="AE85" i="244"/>
  <c r="AE86" i="244"/>
  <c r="AE87" i="244"/>
  <c r="AE88" i="244"/>
  <c r="AE89" i="244"/>
  <c r="AE90" i="244"/>
  <c r="AE91" i="244"/>
  <c r="AE92" i="244"/>
  <c r="AE93" i="244"/>
  <c r="AE94" i="244"/>
  <c r="AE95" i="244"/>
  <c r="AE96" i="244"/>
  <c r="AE97" i="244"/>
  <c r="AE98" i="244"/>
  <c r="AE99" i="244"/>
  <c r="AE100" i="244"/>
  <c r="AE101" i="244"/>
  <c r="AE102" i="244"/>
  <c r="AE103" i="244"/>
  <c r="AE104" i="244"/>
  <c r="AE105" i="244"/>
  <c r="AE106" i="244"/>
  <c r="AE7" i="244"/>
  <c r="X8" i="244"/>
  <c r="X9" i="244"/>
  <c r="X10" i="244"/>
  <c r="X11" i="244"/>
  <c r="X12" i="244"/>
  <c r="X13" i="244"/>
  <c r="X14" i="244"/>
  <c r="X15" i="244"/>
  <c r="X16" i="244"/>
  <c r="X17" i="244"/>
  <c r="X18" i="244"/>
  <c r="X19" i="244"/>
  <c r="X20" i="244"/>
  <c r="X21" i="244"/>
  <c r="X22" i="244"/>
  <c r="X23" i="244"/>
  <c r="X24" i="244"/>
  <c r="X25" i="244"/>
  <c r="X26" i="244"/>
  <c r="X27" i="244"/>
  <c r="X28" i="244"/>
  <c r="X29" i="244"/>
  <c r="X30" i="244"/>
  <c r="X31" i="244"/>
  <c r="X32" i="244"/>
  <c r="X33" i="244"/>
  <c r="X34" i="244"/>
  <c r="X35" i="244"/>
  <c r="X36" i="244"/>
  <c r="X37" i="244"/>
  <c r="X38" i="244"/>
  <c r="X39" i="244"/>
  <c r="X40" i="244"/>
  <c r="X41" i="244"/>
  <c r="X42" i="244"/>
  <c r="X43" i="244"/>
  <c r="X44" i="244"/>
  <c r="X45" i="244"/>
  <c r="X46" i="244"/>
  <c r="X47" i="244"/>
  <c r="X48" i="244"/>
  <c r="X49" i="244"/>
  <c r="X50" i="244"/>
  <c r="X51" i="244"/>
  <c r="X52" i="244"/>
  <c r="X53" i="244"/>
  <c r="X54" i="244"/>
  <c r="X55" i="244"/>
  <c r="X56" i="244"/>
  <c r="X57" i="244"/>
  <c r="X58" i="244"/>
  <c r="X59" i="244"/>
  <c r="X60" i="244"/>
  <c r="X61" i="244"/>
  <c r="X62" i="244"/>
  <c r="X63" i="244"/>
  <c r="X64" i="244"/>
  <c r="X65" i="244"/>
  <c r="X66" i="244"/>
  <c r="X67" i="244"/>
  <c r="X68" i="244"/>
  <c r="X69" i="244"/>
  <c r="X70" i="244"/>
  <c r="X71" i="244"/>
  <c r="X72" i="244"/>
  <c r="X73" i="244"/>
  <c r="X74" i="244"/>
  <c r="X75" i="244"/>
  <c r="X76" i="244"/>
  <c r="X77" i="244"/>
  <c r="X78" i="244"/>
  <c r="X79" i="244"/>
  <c r="X80" i="244"/>
  <c r="X81" i="244"/>
  <c r="X82" i="244"/>
  <c r="X83" i="244"/>
  <c r="X84" i="244"/>
  <c r="X85" i="244"/>
  <c r="X86" i="244"/>
  <c r="X87" i="244"/>
  <c r="X88" i="244"/>
  <c r="X89" i="244"/>
  <c r="X90" i="244"/>
  <c r="X91" i="244"/>
  <c r="X92" i="244"/>
  <c r="X93" i="244"/>
  <c r="X94" i="244"/>
  <c r="X95" i="244"/>
  <c r="X96" i="244"/>
  <c r="X97" i="244"/>
  <c r="X98" i="244"/>
  <c r="X99" i="244"/>
  <c r="X100" i="244"/>
  <c r="X101" i="244"/>
  <c r="X102" i="244"/>
  <c r="X103" i="244"/>
  <c r="X104" i="244"/>
  <c r="X105" i="244"/>
  <c r="X106" i="244"/>
  <c r="X7" i="244"/>
  <c r="AD3" i="246"/>
  <c r="AC3" i="246"/>
  <c r="AB3" i="246"/>
  <c r="AA3" i="246"/>
  <c r="P3" i="3"/>
  <c r="BU8" i="12" s="1"/>
  <c r="BF39" i="12"/>
  <c r="BG39" i="12"/>
  <c r="BH39" i="12"/>
  <c r="BI39" i="12"/>
  <c r="BJ39" i="12"/>
  <c r="BK39" i="12"/>
  <c r="BL39" i="12"/>
  <c r="BM39" i="12"/>
  <c r="BN39" i="12"/>
  <c r="BO39" i="12"/>
  <c r="BP39" i="12"/>
  <c r="BQ39" i="12"/>
  <c r="BR39" i="12"/>
  <c r="BS39" i="12"/>
  <c r="BT39" i="12"/>
  <c r="BU39" i="12"/>
  <c r="BE39" i="12"/>
  <c r="BQ31" i="12"/>
  <c r="BR31" i="12"/>
  <c r="BS31" i="12"/>
  <c r="BT31" i="12"/>
  <c r="BU31" i="12"/>
  <c r="BQ32" i="12"/>
  <c r="BR32" i="12"/>
  <c r="BS32" i="12"/>
  <c r="BT32" i="12"/>
  <c r="BU32" i="12"/>
  <c r="BQ33" i="12"/>
  <c r="BR33" i="12"/>
  <c r="BS33" i="12"/>
  <c r="BT33" i="12"/>
  <c r="BU33" i="12"/>
  <c r="BQ34" i="12"/>
  <c r="BR34" i="12"/>
  <c r="BS34" i="12"/>
  <c r="BT34" i="12"/>
  <c r="BU34" i="12"/>
  <c r="BQ35" i="12"/>
  <c r="BR35" i="12"/>
  <c r="BS35" i="12"/>
  <c r="BT35" i="12"/>
  <c r="BU35" i="12"/>
  <c r="BQ36" i="12"/>
  <c r="BR36" i="12"/>
  <c r="BS36" i="12"/>
  <c r="BT36" i="12"/>
  <c r="BU36" i="12"/>
  <c r="BQ37" i="12"/>
  <c r="BR37" i="12"/>
  <c r="BS37" i="12"/>
  <c r="BT37" i="12"/>
  <c r="BU37" i="12"/>
  <c r="CJ8" i="12"/>
  <c r="CI8" i="12"/>
  <c r="BZ7" i="12"/>
  <c r="CD7" i="12"/>
  <c r="CH7" i="12"/>
  <c r="BL7" i="12"/>
  <c r="BP7" i="12"/>
  <c r="BZ38" i="12"/>
  <c r="CH38" i="12"/>
  <c r="CL38" i="12"/>
  <c r="BG38" i="12"/>
  <c r="BO38" i="12"/>
  <c r="BS38" i="12"/>
  <c r="BX30" i="12"/>
  <c r="CF30" i="12"/>
  <c r="CJ30" i="12"/>
  <c r="BW30" i="12"/>
  <c r="BM30" i="12"/>
  <c r="BQ30" i="12"/>
  <c r="BU30" i="12"/>
  <c r="BK16" i="12"/>
  <c r="BO16" i="12"/>
  <c r="BS16" i="12"/>
  <c r="CB16" i="12"/>
  <c r="CF16" i="12"/>
  <c r="CJ16" i="12"/>
  <c r="BI17" i="12"/>
  <c r="BM17" i="12"/>
  <c r="BQ17" i="12"/>
  <c r="BZ17" i="12"/>
  <c r="CD17" i="12"/>
  <c r="CH17" i="12"/>
  <c r="BG18" i="12"/>
  <c r="BK18" i="12"/>
  <c r="BO18" i="12"/>
  <c r="BX18" i="12"/>
  <c r="CB18" i="12"/>
  <c r="CF18" i="12"/>
  <c r="BE19" i="12"/>
  <c r="BI19" i="12"/>
  <c r="BM19" i="12"/>
  <c r="BU19" i="12"/>
  <c r="BZ19" i="12"/>
  <c r="CD19" i="12"/>
  <c r="CL19" i="12"/>
  <c r="BG20" i="12"/>
  <c r="BK20" i="12"/>
  <c r="BS20" i="12"/>
  <c r="BX20" i="12"/>
  <c r="CB20" i="12"/>
  <c r="CJ20" i="12"/>
  <c r="BE21" i="12"/>
  <c r="BI21" i="12"/>
  <c r="BQ21" i="12"/>
  <c r="BU21" i="12"/>
  <c r="BZ21" i="12"/>
  <c r="CH21" i="12"/>
  <c r="CL21" i="12"/>
  <c r="BG22" i="12"/>
  <c r="BO22" i="12"/>
  <c r="BS22" i="12"/>
  <c r="BX22" i="12"/>
  <c r="CF22" i="12"/>
  <c r="CJ22" i="12"/>
  <c r="CK8" i="12"/>
  <c r="BQ8" i="12"/>
  <c r="CA7" i="12"/>
  <c r="CE7" i="12"/>
  <c r="BI7" i="12"/>
  <c r="BM7" i="12"/>
  <c r="BE7" i="12"/>
  <c r="CE38" i="12"/>
  <c r="CI38" i="12"/>
  <c r="CM38" i="12"/>
  <c r="BL38" i="12"/>
  <c r="BP38" i="12"/>
  <c r="BT38" i="12"/>
  <c r="CC30" i="12"/>
  <c r="CG30" i="12"/>
  <c r="CK30" i="12"/>
  <c r="BJ30" i="12"/>
  <c r="BN30" i="12"/>
  <c r="BR30" i="12"/>
  <c r="BH16" i="12"/>
  <c r="BL16" i="12"/>
  <c r="BP16" i="12"/>
  <c r="BY16" i="12"/>
  <c r="CC16" i="12"/>
  <c r="CG16" i="12"/>
  <c r="BF17" i="12"/>
  <c r="BJ17" i="12"/>
  <c r="BN17" i="12"/>
  <c r="BW17" i="12"/>
  <c r="CA17" i="12"/>
  <c r="CE17" i="12"/>
  <c r="CM17" i="12"/>
  <c r="BH18" i="12"/>
  <c r="BL18" i="12"/>
  <c r="BT18" i="12"/>
  <c r="BY18" i="12"/>
  <c r="CC18" i="12"/>
  <c r="CK18" i="12"/>
  <c r="BF19" i="12"/>
  <c r="BJ19" i="12"/>
  <c r="BR19" i="12"/>
  <c r="BW19" i="12"/>
  <c r="CA19" i="12"/>
  <c r="CI19" i="12"/>
  <c r="CM19" i="12"/>
  <c r="BH20" i="12"/>
  <c r="BP20" i="12"/>
  <c r="BT20" i="12"/>
  <c r="BY20" i="12"/>
  <c r="CG20" i="12"/>
  <c r="CK20" i="12"/>
  <c r="BF21" i="12"/>
  <c r="BN21" i="12"/>
  <c r="BR21" i="12"/>
  <c r="BW21" i="12"/>
  <c r="CE21" i="12"/>
  <c r="CI21" i="12"/>
  <c r="CM21" i="12"/>
  <c r="BL22" i="12"/>
  <c r="BP22" i="12"/>
  <c r="BT22" i="12"/>
  <c r="CC22" i="12"/>
  <c r="CG22" i="12"/>
  <c r="CK22" i="12"/>
  <c r="BS8" i="12"/>
  <c r="BX7" i="12"/>
  <c r="CB7" i="12"/>
  <c r="BF7" i="12"/>
  <c r="BJ7" i="12"/>
  <c r="BN7" i="12"/>
  <c r="CB38" i="12"/>
  <c r="CF38" i="12"/>
  <c r="CJ38" i="12"/>
  <c r="BI38" i="12"/>
  <c r="BM38" i="12"/>
  <c r="BQ38" i="12"/>
  <c r="BZ30" i="12"/>
  <c r="CD30" i="12"/>
  <c r="CH30" i="12"/>
  <c r="BG30" i="12"/>
  <c r="BK30" i="12"/>
  <c r="BO30" i="12"/>
  <c r="BS30" i="12"/>
  <c r="BE16" i="12"/>
  <c r="BI16" i="12"/>
  <c r="BM16" i="12"/>
  <c r="BQ16" i="12"/>
  <c r="BU16" i="12"/>
  <c r="BZ16" i="12"/>
  <c r="CD16" i="12"/>
  <c r="CH16" i="12"/>
  <c r="CL16" i="12"/>
  <c r="BG17" i="12"/>
  <c r="BK17" i="12"/>
  <c r="BO17" i="12"/>
  <c r="BS17" i="12"/>
  <c r="BX17" i="12"/>
  <c r="CB17" i="12"/>
  <c r="CF17" i="12"/>
  <c r="CJ17" i="12"/>
  <c r="BE18" i="12"/>
  <c r="BI18" i="12"/>
  <c r="BM18" i="12"/>
  <c r="BQ18" i="12"/>
  <c r="BU18" i="12"/>
  <c r="BZ18" i="12"/>
  <c r="CD18" i="12"/>
  <c r="CH18" i="12"/>
  <c r="CL18" i="12"/>
  <c r="BG19" i="12"/>
  <c r="BK19" i="12"/>
  <c r="BO19" i="12"/>
  <c r="BS19" i="12"/>
  <c r="BX19" i="12"/>
  <c r="CB19" i="12"/>
  <c r="CF19" i="12"/>
  <c r="CJ19" i="12"/>
  <c r="BE20" i="12"/>
  <c r="BI20" i="12"/>
  <c r="BM20" i="12"/>
  <c r="BQ20" i="12"/>
  <c r="BU20" i="12"/>
  <c r="BZ20" i="12"/>
  <c r="CD20" i="12"/>
  <c r="CH20" i="12"/>
  <c r="CL20" i="12"/>
  <c r="BG21" i="12"/>
  <c r="BK21" i="12"/>
  <c r="BO21" i="12"/>
  <c r="BS21" i="12"/>
  <c r="BX21" i="12"/>
  <c r="CB21" i="12"/>
  <c r="CF21" i="12"/>
  <c r="CJ21" i="12"/>
  <c r="BE22" i="12"/>
  <c r="BI22" i="12"/>
  <c r="BM22" i="12"/>
  <c r="BQ22" i="12"/>
  <c r="BU22" i="12"/>
  <c r="BZ22" i="12"/>
  <c r="CD22" i="12"/>
  <c r="CH22" i="12"/>
  <c r="CL22" i="12"/>
  <c r="CM8" i="12"/>
  <c r="CG7" i="12"/>
  <c r="BY38" i="12"/>
  <c r="BF38" i="12"/>
  <c r="BE38" i="12"/>
  <c r="CM30" i="12"/>
  <c r="BT30" i="12"/>
  <c r="BR16" i="12"/>
  <c r="CI16" i="12"/>
  <c r="BP17" i="12"/>
  <c r="CG17" i="12"/>
  <c r="BN18" i="12"/>
  <c r="CE18" i="12"/>
  <c r="BL19" i="12"/>
  <c r="CC19" i="12"/>
  <c r="BJ20" i="12"/>
  <c r="CA20" i="12"/>
  <c r="BH21" i="12"/>
  <c r="BY21" i="12"/>
  <c r="BF22" i="12"/>
  <c r="BW22" i="12"/>
  <c r="CM22" i="12"/>
  <c r="BH23" i="12"/>
  <c r="BL23" i="12"/>
  <c r="BP23" i="12"/>
  <c r="BT23" i="12"/>
  <c r="BY23" i="12"/>
  <c r="CC23" i="12"/>
  <c r="CG23" i="12"/>
  <c r="CK23" i="12"/>
  <c r="BF24" i="12"/>
  <c r="BJ24" i="12"/>
  <c r="BN24" i="12"/>
  <c r="BR24" i="12"/>
  <c r="BW24" i="12"/>
  <c r="CA24" i="12"/>
  <c r="CE24" i="12"/>
  <c r="CI24" i="12"/>
  <c r="CM24" i="12"/>
  <c r="BH25" i="12"/>
  <c r="BL25" i="12"/>
  <c r="BP25" i="12"/>
  <c r="BT25" i="12"/>
  <c r="BY25" i="12"/>
  <c r="CC25" i="12"/>
  <c r="CG25" i="12"/>
  <c r="CK25" i="12"/>
  <c r="BF26" i="12"/>
  <c r="BJ26" i="12"/>
  <c r="BN26" i="12"/>
  <c r="BR26" i="12"/>
  <c r="BW26" i="12"/>
  <c r="CA26" i="12"/>
  <c r="CE26" i="12"/>
  <c r="CI26" i="12"/>
  <c r="CM26" i="12"/>
  <c r="BH27" i="12"/>
  <c r="BL27" i="12"/>
  <c r="BP27" i="12"/>
  <c r="BT27" i="12"/>
  <c r="BY27" i="12"/>
  <c r="CC27" i="12"/>
  <c r="CG27" i="12"/>
  <c r="CK27" i="12"/>
  <c r="BY15" i="12"/>
  <c r="CC15" i="12"/>
  <c r="CG15" i="12"/>
  <c r="CK15" i="12"/>
  <c r="BF15" i="12"/>
  <c r="BJ15" i="12"/>
  <c r="BN15" i="12"/>
  <c r="BR15" i="12"/>
  <c r="BE15" i="12"/>
  <c r="CK38" i="12"/>
  <c r="CE16" i="12"/>
  <c r="BJ18" i="12"/>
  <c r="BY19" i="12"/>
  <c r="CM20" i="12"/>
  <c r="BR22" i="12"/>
  <c r="BK23" i="12"/>
  <c r="BX23" i="12"/>
  <c r="CB23" i="12"/>
  <c r="BE24" i="12"/>
  <c r="BQ24" i="12"/>
  <c r="CD24" i="12"/>
  <c r="BG25" i="12"/>
  <c r="BT8" i="12"/>
  <c r="BG7" i="12"/>
  <c r="CC38" i="12"/>
  <c r="BJ38" i="12"/>
  <c r="CA30" i="12"/>
  <c r="BH30" i="12"/>
  <c r="BF16" i="12"/>
  <c r="BW16" i="12"/>
  <c r="CM16" i="12"/>
  <c r="BT17" i="12"/>
  <c r="CK17" i="12"/>
  <c r="BR18" i="12"/>
  <c r="CI18" i="12"/>
  <c r="BP19" i="12"/>
  <c r="CG19" i="12"/>
  <c r="BN20" i="12"/>
  <c r="CE20" i="12"/>
  <c r="BL21" i="12"/>
  <c r="CC21" i="12"/>
  <c r="BJ22" i="12"/>
  <c r="CA22" i="12"/>
  <c r="BE23" i="12"/>
  <c r="BI23" i="12"/>
  <c r="BM23" i="12"/>
  <c r="BQ23" i="12"/>
  <c r="BU23" i="12"/>
  <c r="BZ23" i="12"/>
  <c r="CD23" i="12"/>
  <c r="CH23" i="12"/>
  <c r="CL23" i="12"/>
  <c r="BG24" i="12"/>
  <c r="BK24" i="12"/>
  <c r="BO24" i="12"/>
  <c r="BS24" i="12"/>
  <c r="BX24" i="12"/>
  <c r="CB24" i="12"/>
  <c r="CF24" i="12"/>
  <c r="CJ24" i="12"/>
  <c r="BE25" i="12"/>
  <c r="BI25" i="12"/>
  <c r="BM25" i="12"/>
  <c r="BQ25" i="12"/>
  <c r="BU25" i="12"/>
  <c r="BZ25" i="12"/>
  <c r="CD25" i="12"/>
  <c r="CH25" i="12"/>
  <c r="CL25" i="12"/>
  <c r="BG26" i="12"/>
  <c r="BK26" i="12"/>
  <c r="BO26" i="12"/>
  <c r="BS26" i="12"/>
  <c r="BX26" i="12"/>
  <c r="CB26" i="12"/>
  <c r="CF26" i="12"/>
  <c r="CJ26" i="12"/>
  <c r="BE27" i="12"/>
  <c r="BI27" i="12"/>
  <c r="BM27" i="12"/>
  <c r="BQ27" i="12"/>
  <c r="BU27" i="12"/>
  <c r="BZ27" i="12"/>
  <c r="CD27" i="12"/>
  <c r="CH27" i="12"/>
  <c r="CL27" i="12"/>
  <c r="BZ15" i="12"/>
  <c r="CD15" i="12"/>
  <c r="CH15" i="12"/>
  <c r="CL15" i="12"/>
  <c r="BG15" i="12"/>
  <c r="BK15" i="12"/>
  <c r="BO15" i="12"/>
  <c r="BS15" i="12"/>
  <c r="CC7" i="12"/>
  <c r="BR38" i="12"/>
  <c r="BP30" i="12"/>
  <c r="BL17" i="12"/>
  <c r="BH19" i="12"/>
  <c r="BW20" i="12"/>
  <c r="CK21" i="12"/>
  <c r="BG23" i="12"/>
  <c r="BO23" i="12"/>
  <c r="CJ23" i="12"/>
  <c r="BM24" i="12"/>
  <c r="BZ24" i="12"/>
  <c r="CH24" i="12"/>
  <c r="BY7" i="12"/>
  <c r="BK7" i="12"/>
  <c r="CG38" i="12"/>
  <c r="BN38" i="12"/>
  <c r="CE30" i="12"/>
  <c r="BL30" i="12"/>
  <c r="BJ16" i="12"/>
  <c r="CA16" i="12"/>
  <c r="BH17" i="12"/>
  <c r="BY17" i="12"/>
  <c r="BF18" i="12"/>
  <c r="BW18" i="12"/>
  <c r="CM18" i="12"/>
  <c r="BT19" i="12"/>
  <c r="CK19" i="12"/>
  <c r="BR20" i="12"/>
  <c r="CI20" i="12"/>
  <c r="BP21" i="12"/>
  <c r="CG21" i="12"/>
  <c r="BN22" i="12"/>
  <c r="CE22" i="12"/>
  <c r="BF23" i="12"/>
  <c r="BJ23" i="12"/>
  <c r="BN23" i="12"/>
  <c r="BR23" i="12"/>
  <c r="BW23" i="12"/>
  <c r="CA23" i="12"/>
  <c r="CE23" i="12"/>
  <c r="CI23" i="12"/>
  <c r="CM23" i="12"/>
  <c r="BH24" i="12"/>
  <c r="BL24" i="12"/>
  <c r="BP24" i="12"/>
  <c r="BT24" i="12"/>
  <c r="BY24" i="12"/>
  <c r="CC24" i="12"/>
  <c r="CG24" i="12"/>
  <c r="CK24" i="12"/>
  <c r="BF25" i="12"/>
  <c r="AU25" i="12" s="1"/>
  <c r="BJ25" i="12"/>
  <c r="BN25" i="12"/>
  <c r="BR25" i="12"/>
  <c r="BW25" i="12"/>
  <c r="CA25" i="12"/>
  <c r="CE25" i="12"/>
  <c r="CI25" i="12"/>
  <c r="CM25" i="12"/>
  <c r="BH26" i="12"/>
  <c r="BL26" i="12"/>
  <c r="BP26" i="12"/>
  <c r="BT26" i="12"/>
  <c r="BY26" i="12"/>
  <c r="CC26" i="12"/>
  <c r="CG26" i="12"/>
  <c r="CK26" i="12"/>
  <c r="BF27" i="12"/>
  <c r="BJ27" i="12"/>
  <c r="BN27" i="12"/>
  <c r="BR27" i="12"/>
  <c r="BW27" i="12"/>
  <c r="CA27" i="12"/>
  <c r="CE27" i="12"/>
  <c r="CI27" i="12"/>
  <c r="CM27" i="12"/>
  <c r="CA15" i="12"/>
  <c r="CE15" i="12"/>
  <c r="CI15" i="12"/>
  <c r="CM15" i="12"/>
  <c r="BH15" i="12"/>
  <c r="BL15" i="12"/>
  <c r="BP15" i="12"/>
  <c r="BT15" i="12"/>
  <c r="BO7" i="12"/>
  <c r="CI30" i="12"/>
  <c r="BN16" i="12"/>
  <c r="CC17" i="12"/>
  <c r="CA18" i="12"/>
  <c r="BF20" i="12"/>
  <c r="BT21" i="12"/>
  <c r="CI22" i="12"/>
  <c r="BS23" i="12"/>
  <c r="CF23" i="12"/>
  <c r="BI24" i="12"/>
  <c r="BU24" i="12"/>
  <c r="CL24" i="12"/>
  <c r="BO25" i="12"/>
  <c r="BK25" i="12"/>
  <c r="CF25" i="12"/>
  <c r="BM26" i="12"/>
  <c r="CD26" i="12"/>
  <c r="BK27" i="12"/>
  <c r="CB27" i="12"/>
  <c r="CB15" i="12"/>
  <c r="BI15" i="12"/>
  <c r="CB25" i="12"/>
  <c r="BG27" i="12"/>
  <c r="BW15" i="12"/>
  <c r="BS25" i="12"/>
  <c r="CJ25" i="12"/>
  <c r="BQ26" i="12"/>
  <c r="CH26" i="12"/>
  <c r="BO27" i="12"/>
  <c r="CF27" i="12"/>
  <c r="CF15" i="12"/>
  <c r="BM15" i="12"/>
  <c r="BI26" i="12"/>
  <c r="BZ26" i="12"/>
  <c r="BX15" i="12"/>
  <c r="BX25" i="12"/>
  <c r="BE26" i="12"/>
  <c r="BU26" i="12"/>
  <c r="CL26" i="12"/>
  <c r="BS27" i="12"/>
  <c r="CJ27" i="12"/>
  <c r="CJ15" i="12"/>
  <c r="BQ15" i="12"/>
  <c r="BX27" i="12"/>
  <c r="BU15" i="12"/>
  <c r="B58" i="12"/>
  <c r="B59" i="12" s="1"/>
  <c r="B60" i="12" s="1"/>
  <c r="B61" i="12" s="1"/>
  <c r="B62" i="12" s="1"/>
  <c r="B63" i="12" s="1"/>
  <c r="B64" i="12" s="1"/>
  <c r="B65" i="12" s="1"/>
  <c r="B66" i="12" s="1"/>
  <c r="B67" i="12" s="1"/>
  <c r="B68" i="12" s="1"/>
  <c r="B69" i="12" s="1"/>
  <c r="B70" i="12"/>
  <c r="B71" i="12" s="1"/>
  <c r="B72" i="12" s="1"/>
  <c r="B73" i="12" s="1"/>
  <c r="B74" i="12" s="1"/>
  <c r="B75" i="12" s="1"/>
  <c r="B76" i="12" s="1"/>
  <c r="B77" i="12" s="1"/>
  <c r="B79" i="12" s="1"/>
  <c r="B80" i="12" s="1"/>
  <c r="B81" i="12" s="1"/>
  <c r="B82" i="12" s="1"/>
  <c r="B83" i="12" s="1"/>
  <c r="B84" i="12" s="1"/>
  <c r="B85" i="12" s="1"/>
  <c r="B86" i="12" s="1"/>
  <c r="B87" i="12" s="1"/>
  <c r="B88" i="12" s="1"/>
  <c r="AW31" i="12"/>
  <c r="AX31" i="12"/>
  <c r="AY31" i="12"/>
  <c r="AZ31" i="12"/>
  <c r="AW32" i="12"/>
  <c r="AX32" i="12"/>
  <c r="AY32" i="12"/>
  <c r="AZ32" i="12"/>
  <c r="AW33" i="12"/>
  <c r="AX33" i="12"/>
  <c r="AY33" i="12"/>
  <c r="AZ33" i="12"/>
  <c r="AW34" i="12"/>
  <c r="AX34" i="12"/>
  <c r="AY34" i="12"/>
  <c r="AZ34" i="12"/>
  <c r="AW35" i="12"/>
  <c r="AX35" i="12"/>
  <c r="AY35" i="12"/>
  <c r="AZ35" i="12"/>
  <c r="AW36" i="12"/>
  <c r="AX36" i="12"/>
  <c r="AY36" i="12"/>
  <c r="AZ36" i="12"/>
  <c r="AW37" i="12"/>
  <c r="AX37" i="12"/>
  <c r="AY37" i="12"/>
  <c r="AZ37" i="12"/>
  <c r="AW38" i="12"/>
  <c r="AX38" i="12"/>
  <c r="AY38" i="12"/>
  <c r="AZ38" i="12"/>
  <c r="AW39" i="12"/>
  <c r="AX39" i="12"/>
  <c r="AY39" i="12"/>
  <c r="AZ39" i="12"/>
  <c r="AZ30" i="12"/>
  <c r="AY30" i="12"/>
  <c r="AX30" i="12"/>
  <c r="AW30" i="12"/>
  <c r="AW8" i="12"/>
  <c r="AX8" i="12"/>
  <c r="AY8" i="12"/>
  <c r="AZ8" i="12"/>
  <c r="AW9" i="12"/>
  <c r="AX9" i="12"/>
  <c r="AY9" i="12"/>
  <c r="AZ9" i="12"/>
  <c r="AW10" i="12"/>
  <c r="AX10" i="12"/>
  <c r="AY10" i="12"/>
  <c r="AZ10" i="12"/>
  <c r="AW11" i="12"/>
  <c r="AX11" i="12"/>
  <c r="AY11" i="12"/>
  <c r="AZ11" i="12"/>
  <c r="AW12" i="12"/>
  <c r="AX12" i="12"/>
  <c r="AY12" i="12"/>
  <c r="AZ12" i="12"/>
  <c r="AW13" i="12"/>
  <c r="AX13" i="12"/>
  <c r="AY13" i="12"/>
  <c r="AZ13" i="12"/>
  <c r="AW14" i="12"/>
  <c r="AX14" i="12"/>
  <c r="AY14" i="12"/>
  <c r="AZ14" i="12"/>
  <c r="AW15" i="12"/>
  <c r="AX15" i="12"/>
  <c r="AY15" i="12"/>
  <c r="AZ15" i="12"/>
  <c r="AW16" i="12"/>
  <c r="AX16" i="12"/>
  <c r="AY16" i="12"/>
  <c r="AZ16" i="12"/>
  <c r="AW17" i="12"/>
  <c r="AX17" i="12"/>
  <c r="AY17" i="12"/>
  <c r="AZ17" i="12"/>
  <c r="AW18" i="12"/>
  <c r="AX18" i="12"/>
  <c r="AY18" i="12"/>
  <c r="AZ18" i="12"/>
  <c r="AW19" i="12"/>
  <c r="AX19" i="12"/>
  <c r="AY19" i="12"/>
  <c r="AZ19" i="12"/>
  <c r="AW20" i="12"/>
  <c r="AX20" i="12"/>
  <c r="AY20" i="12"/>
  <c r="AZ20" i="12"/>
  <c r="AW21" i="12"/>
  <c r="AX21" i="12"/>
  <c r="AY21" i="12"/>
  <c r="AZ21" i="12"/>
  <c r="AW22" i="12"/>
  <c r="AX22" i="12"/>
  <c r="AY22" i="12"/>
  <c r="AZ22" i="12"/>
  <c r="AW23" i="12"/>
  <c r="AX23" i="12"/>
  <c r="AY23" i="12"/>
  <c r="AZ23" i="12"/>
  <c r="AW24" i="12"/>
  <c r="AX24" i="12"/>
  <c r="AY24" i="12"/>
  <c r="AZ24" i="12"/>
  <c r="AW25" i="12"/>
  <c r="AX25" i="12"/>
  <c r="AY25" i="12"/>
  <c r="AZ25" i="12"/>
  <c r="AW26" i="12"/>
  <c r="AX26" i="12"/>
  <c r="AY26" i="12"/>
  <c r="AZ26" i="12"/>
  <c r="AW27" i="12"/>
  <c r="AX27" i="12"/>
  <c r="AY27" i="12"/>
  <c r="AZ27" i="12"/>
  <c r="AZ7" i="12"/>
  <c r="AY7" i="12"/>
  <c r="AX7" i="12"/>
  <c r="AW7" i="12"/>
  <c r="P6" i="246"/>
  <c r="O6" i="246"/>
  <c r="N6" i="246"/>
  <c r="M6" i="246"/>
  <c r="L6" i="246"/>
  <c r="K6" i="246"/>
  <c r="J6" i="246"/>
  <c r="I6" i="246"/>
  <c r="EI3" i="246"/>
  <c r="EH3" i="246"/>
  <c r="EG3" i="246"/>
  <c r="EF3" i="246"/>
  <c r="EE3" i="246"/>
  <c r="ED3" i="246"/>
  <c r="EC3" i="246"/>
  <c r="DX3" i="246"/>
  <c r="DW3" i="246"/>
  <c r="DV3" i="246"/>
  <c r="DU3" i="246"/>
  <c r="DT3" i="246"/>
  <c r="DS3" i="246"/>
  <c r="DR3" i="246"/>
  <c r="DQ3" i="246"/>
  <c r="DP3" i="246"/>
  <c r="DO3" i="246"/>
  <c r="DN3" i="246"/>
  <c r="DM3" i="246"/>
  <c r="DL3" i="246"/>
  <c r="DK3" i="246"/>
  <c r="DJ3" i="246"/>
  <c r="DI3" i="246"/>
  <c r="DH3" i="246"/>
  <c r="DG3" i="246"/>
  <c r="DF3" i="246"/>
  <c r="DE3" i="246"/>
  <c r="DD3" i="246"/>
  <c r="DC3" i="246"/>
  <c r="DB3" i="246"/>
  <c r="DA3" i="246"/>
  <c r="CZ3" i="246"/>
  <c r="CY3" i="246"/>
  <c r="CX3" i="246"/>
  <c r="CW3" i="246"/>
  <c r="CV3" i="246"/>
  <c r="CU3" i="246"/>
  <c r="CT3" i="246"/>
  <c r="CS3" i="246"/>
  <c r="CR3" i="246"/>
  <c r="CQ3" i="246"/>
  <c r="CP3" i="246"/>
  <c r="CM3" i="246"/>
  <c r="CL3" i="246"/>
  <c r="CI3" i="246"/>
  <c r="CH3" i="246"/>
  <c r="CG3" i="246"/>
  <c r="CF3" i="246"/>
  <c r="CE3" i="246"/>
  <c r="CD3" i="246"/>
  <c r="CC3" i="246"/>
  <c r="CB3" i="246"/>
  <c r="CA3" i="246"/>
  <c r="BZ3" i="246"/>
  <c r="BY3" i="246"/>
  <c r="BX3" i="246"/>
  <c r="BW3" i="246"/>
  <c r="BV3" i="246"/>
  <c r="BU3" i="246"/>
  <c r="BT3" i="246"/>
  <c r="BS3" i="246"/>
  <c r="BR3" i="246"/>
  <c r="BQ3" i="246"/>
  <c r="BP3" i="246"/>
  <c r="BO3" i="246"/>
  <c r="BN3" i="246"/>
  <c r="BM3" i="246"/>
  <c r="BL3" i="246"/>
  <c r="BK3" i="246"/>
  <c r="BJ3" i="246"/>
  <c r="BI3" i="246"/>
  <c r="BH3" i="246"/>
  <c r="BG3" i="246"/>
  <c r="BF3" i="246"/>
  <c r="BE3" i="246"/>
  <c r="BD3" i="246"/>
  <c r="BC3" i="246"/>
  <c r="BB3" i="246"/>
  <c r="BA3" i="246"/>
  <c r="AZ3" i="246"/>
  <c r="AY3" i="246"/>
  <c r="AX3" i="246"/>
  <c r="AW3" i="246"/>
  <c r="AV3" i="246"/>
  <c r="AU3" i="246"/>
  <c r="AT3" i="246"/>
  <c r="AS3" i="246"/>
  <c r="AR3" i="246"/>
  <c r="AQ3" i="246"/>
  <c r="AP3" i="246"/>
  <c r="AO3" i="246"/>
  <c r="AN3" i="246"/>
  <c r="AM3" i="246"/>
  <c r="AL3" i="246"/>
  <c r="AK3" i="246"/>
  <c r="AJ3" i="246"/>
  <c r="AI3" i="246"/>
  <c r="AH3" i="246"/>
  <c r="AG3" i="246"/>
  <c r="AF3" i="246"/>
  <c r="AE3" i="246"/>
  <c r="Z3" i="246"/>
  <c r="Y3" i="246"/>
  <c r="X3" i="246"/>
  <c r="W3" i="246"/>
  <c r="V3" i="246"/>
  <c r="U3" i="246"/>
  <c r="T3" i="246"/>
  <c r="S3" i="246"/>
  <c r="R3" i="246"/>
  <c r="Q3" i="246"/>
  <c r="I3" i="246"/>
  <c r="H3" i="246"/>
  <c r="G3" i="246"/>
  <c r="F3" i="246"/>
  <c r="E3" i="246"/>
  <c r="D3" i="246"/>
  <c r="C3" i="246"/>
  <c r="D65" i="7"/>
  <c r="E65" i="7"/>
  <c r="F65" i="7"/>
  <c r="G65" i="7"/>
  <c r="C65" i="7"/>
  <c r="D64" i="7"/>
  <c r="E64" i="7"/>
  <c r="F64" i="7"/>
  <c r="G64" i="7"/>
  <c r="C64" i="7"/>
  <c r="D63" i="7"/>
  <c r="E63" i="7"/>
  <c r="F63" i="7"/>
  <c r="G63" i="7"/>
  <c r="C63" i="7"/>
  <c r="D3" i="244"/>
  <c r="E3" i="244" s="1"/>
  <c r="F3" i="244"/>
  <c r="G3" i="244" s="1"/>
  <c r="H3" i="244" s="1"/>
  <c r="I3" i="244" s="1"/>
  <c r="J3" i="244" s="1"/>
  <c r="K3" i="244" s="1"/>
  <c r="L3" i="244" s="1"/>
  <c r="M3" i="244" s="1"/>
  <c r="N3" i="244" s="1"/>
  <c r="O3" i="244" s="1"/>
  <c r="P3" i="244" s="1"/>
  <c r="Q3" i="244" s="1"/>
  <c r="R3" i="244" s="1"/>
  <c r="S3" i="244" s="1"/>
  <c r="T3" i="244" s="1"/>
  <c r="U3" i="244" s="1"/>
  <c r="V3" i="244" s="1"/>
  <c r="W3" i="244" s="1"/>
  <c r="X3" i="244" s="1"/>
  <c r="Y3" i="244" s="1"/>
  <c r="Z3" i="244" s="1"/>
  <c r="AA3" i="244" s="1"/>
  <c r="AB3" i="244" s="1"/>
  <c r="AC3" i="244" s="1"/>
  <c r="AD3" i="244" s="1"/>
  <c r="AE3" i="244" s="1"/>
  <c r="AF3" i="244" s="1"/>
  <c r="AG3" i="244" s="1"/>
  <c r="AH3" i="244" s="1"/>
  <c r="BG16" i="10"/>
  <c r="BF16" i="10"/>
  <c r="BE16" i="10"/>
  <c r="BD16" i="10"/>
  <c r="BC16" i="10"/>
  <c r="BB16" i="10"/>
  <c r="BA16" i="10"/>
  <c r="BG15" i="10"/>
  <c r="BF15" i="10"/>
  <c r="BE15" i="10"/>
  <c r="BD15" i="10"/>
  <c r="BC15" i="10"/>
  <c r="BB15" i="10"/>
  <c r="AP15" i="10" s="1"/>
  <c r="BA15" i="10"/>
  <c r="AZ16" i="10"/>
  <c r="AZ15" i="10"/>
  <c r="AP16" i="10"/>
  <c r="EU3" i="8"/>
  <c r="B55" i="9" s="1"/>
  <c r="EJ3" i="8"/>
  <c r="B53" i="9" s="1"/>
  <c r="L9" i="153"/>
  <c r="X548" i="235" s="1"/>
  <c r="L8" i="153"/>
  <c r="X547" i="235" s="1"/>
  <c r="C149" i="41"/>
  <c r="U25" i="41"/>
  <c r="Q25" i="41" s="1"/>
  <c r="U28" i="41"/>
  <c r="Q28" i="41"/>
  <c r="U24" i="41"/>
  <c r="Q24" i="41" s="1"/>
  <c r="Q52" i="41"/>
  <c r="Z62" i="41"/>
  <c r="Y62" i="41"/>
  <c r="X62" i="41"/>
  <c r="W62" i="41"/>
  <c r="Q62" i="41" s="1"/>
  <c r="V62" i="41"/>
  <c r="Z55" i="41"/>
  <c r="Y55" i="41"/>
  <c r="X55" i="41"/>
  <c r="W55" i="41"/>
  <c r="V55" i="41"/>
  <c r="Z48" i="41"/>
  <c r="Y48" i="41"/>
  <c r="X48" i="41"/>
  <c r="W48" i="41"/>
  <c r="Q48" i="41" s="1"/>
  <c r="V48" i="41"/>
  <c r="Z41" i="41"/>
  <c r="Y41" i="41"/>
  <c r="X41" i="41"/>
  <c r="W41" i="41"/>
  <c r="V41" i="41"/>
  <c r="Q41" i="41" s="1"/>
  <c r="Z34" i="41"/>
  <c r="Y34" i="41"/>
  <c r="X34" i="41"/>
  <c r="W34" i="41"/>
  <c r="V34" i="41"/>
  <c r="G29" i="41"/>
  <c r="M431" i="235" s="1"/>
  <c r="C26" i="191"/>
  <c r="BB14" i="191"/>
  <c r="R542" i="235" s="1"/>
  <c r="BB13" i="191"/>
  <c r="R541" i="235"/>
  <c r="AV14" i="191"/>
  <c r="Q542" i="235" s="1"/>
  <c r="AV13" i="191"/>
  <c r="Q541" i="235" s="1"/>
  <c r="AP14" i="191"/>
  <c r="P542" i="235" s="1"/>
  <c r="AP13" i="191"/>
  <c r="P541" i="235" s="1"/>
  <c r="AJ14" i="191"/>
  <c r="O542" i="235" s="1"/>
  <c r="AJ13" i="191"/>
  <c r="O541" i="235"/>
  <c r="AD14" i="191"/>
  <c r="N542" i="235" s="1"/>
  <c r="AD13" i="191"/>
  <c r="N541" i="235"/>
  <c r="X14" i="191"/>
  <c r="M542" i="235" s="1"/>
  <c r="X13" i="191"/>
  <c r="M541" i="235" s="1"/>
  <c r="R14" i="191"/>
  <c r="L542" i="235" s="1"/>
  <c r="R13" i="191"/>
  <c r="L541" i="235" s="1"/>
  <c r="L13" i="191"/>
  <c r="K541" i="235" s="1"/>
  <c r="C26" i="85"/>
  <c r="BB14" i="85"/>
  <c r="R115" i="235" s="1"/>
  <c r="BB13" i="85"/>
  <c r="R114" i="235"/>
  <c r="AV14" i="85"/>
  <c r="Q115" i="235" s="1"/>
  <c r="AV13" i="85"/>
  <c r="Q114" i="235"/>
  <c r="AP14" i="85"/>
  <c r="P115" i="235" s="1"/>
  <c r="AP13" i="85"/>
  <c r="P114" i="235"/>
  <c r="AJ14" i="85"/>
  <c r="O115" i="235" s="1"/>
  <c r="AJ13" i="85"/>
  <c r="O114" i="235"/>
  <c r="AD14" i="85"/>
  <c r="N115" i="235" s="1"/>
  <c r="AD13" i="85"/>
  <c r="N114" i="235"/>
  <c r="X14" i="85"/>
  <c r="M115" i="235" s="1"/>
  <c r="X13" i="85"/>
  <c r="M114" i="235"/>
  <c r="R14" i="85"/>
  <c r="L115" i="235" s="1"/>
  <c r="R13" i="85"/>
  <c r="L114" i="235"/>
  <c r="L14" i="85"/>
  <c r="K115" i="235" s="1"/>
  <c r="L13" i="85"/>
  <c r="K114" i="235"/>
  <c r="C26" i="189"/>
  <c r="DA12" i="189"/>
  <c r="CZ12" i="189"/>
  <c r="CY12" i="189"/>
  <c r="CX12" i="189"/>
  <c r="CV12" i="189"/>
  <c r="CU12" i="189"/>
  <c r="CT12" i="189"/>
  <c r="CS12" i="189"/>
  <c r="CQ12" i="189"/>
  <c r="CP12" i="189"/>
  <c r="CO12" i="189"/>
  <c r="CN12" i="189"/>
  <c r="CL12" i="189"/>
  <c r="CK12" i="189"/>
  <c r="CJ12" i="189"/>
  <c r="CI12" i="189"/>
  <c r="CG12" i="189"/>
  <c r="CF12" i="189"/>
  <c r="CE12" i="189"/>
  <c r="CD12" i="189"/>
  <c r="CB12" i="189"/>
  <c r="CA12" i="189"/>
  <c r="BZ12" i="189"/>
  <c r="BY12" i="189"/>
  <c r="BW12" i="189"/>
  <c r="BV12" i="189"/>
  <c r="BU12" i="189"/>
  <c r="BT12" i="189"/>
  <c r="BR12" i="189"/>
  <c r="BQ12" i="189"/>
  <c r="BP12" i="189"/>
  <c r="BO12" i="189"/>
  <c r="AT13" i="189"/>
  <c r="R522" i="235" s="1"/>
  <c r="AT12" i="189"/>
  <c r="R521" i="235"/>
  <c r="AO13" i="189"/>
  <c r="Q522" i="235" s="1"/>
  <c r="AO12" i="189"/>
  <c r="Q521" i="235" s="1"/>
  <c r="AJ13" i="189"/>
  <c r="P522" i="235" s="1"/>
  <c r="AJ12" i="189"/>
  <c r="P521" i="235" s="1"/>
  <c r="AE13" i="189"/>
  <c r="O522" i="235" s="1"/>
  <c r="AE12" i="189"/>
  <c r="O521" i="235"/>
  <c r="Z13" i="189"/>
  <c r="N522" i="235" s="1"/>
  <c r="Z12" i="189"/>
  <c r="N521" i="235"/>
  <c r="U13" i="189"/>
  <c r="M522" i="235" s="1"/>
  <c r="U12" i="189"/>
  <c r="M521" i="235" s="1"/>
  <c r="P13" i="189"/>
  <c r="L522" i="235" s="1"/>
  <c r="P12" i="189"/>
  <c r="L521" i="235" s="1"/>
  <c r="K12" i="189"/>
  <c r="K521" i="235" s="1"/>
  <c r="DA12" i="46"/>
  <c r="CZ12" i="46"/>
  <c r="CY12" i="46"/>
  <c r="CX12" i="46"/>
  <c r="CV12" i="46"/>
  <c r="CU12" i="46"/>
  <c r="CT12" i="46"/>
  <c r="CS12" i="46"/>
  <c r="CQ12" i="46"/>
  <c r="CP12" i="46"/>
  <c r="CO12" i="46"/>
  <c r="CN12" i="46"/>
  <c r="CL12" i="46"/>
  <c r="CK12" i="46"/>
  <c r="CJ12" i="46"/>
  <c r="CI12" i="46"/>
  <c r="CG12" i="46"/>
  <c r="CF12" i="46"/>
  <c r="CE12" i="46"/>
  <c r="CD12" i="46"/>
  <c r="CB12" i="46"/>
  <c r="CA12" i="46"/>
  <c r="BZ12" i="46"/>
  <c r="BY12" i="46"/>
  <c r="BW12" i="46"/>
  <c r="BV12" i="46"/>
  <c r="BU12" i="46"/>
  <c r="BT12" i="46"/>
  <c r="BR12" i="46"/>
  <c r="BQ12" i="46"/>
  <c r="BP12" i="46"/>
  <c r="BO12" i="46"/>
  <c r="C26" i="46"/>
  <c r="AT13" i="46"/>
  <c r="R13" i="235" s="1"/>
  <c r="AT12" i="46"/>
  <c r="R12" i="235"/>
  <c r="AO13" i="46"/>
  <c r="Q13" i="235" s="1"/>
  <c r="AO12" i="46"/>
  <c r="Q12" i="235"/>
  <c r="AJ13" i="46"/>
  <c r="P13" i="235" s="1"/>
  <c r="AJ12" i="46"/>
  <c r="P12" i="235"/>
  <c r="AE13" i="46"/>
  <c r="O13" i="235" s="1"/>
  <c r="AE12" i="46"/>
  <c r="O12" i="235"/>
  <c r="Z13" i="46"/>
  <c r="N13" i="235" s="1"/>
  <c r="Z12" i="46"/>
  <c r="N12" i="235"/>
  <c r="U13" i="46"/>
  <c r="M13" i="235" s="1"/>
  <c r="U12" i="46"/>
  <c r="M12" i="235"/>
  <c r="P13" i="46"/>
  <c r="L13" i="235" s="1"/>
  <c r="P12" i="46"/>
  <c r="L12" i="235"/>
  <c r="K13" i="46"/>
  <c r="K13" i="235" s="1"/>
  <c r="K12" i="46"/>
  <c r="K12" i="235"/>
  <c r="G9" i="28"/>
  <c r="H9" i="28"/>
  <c r="O226" i="235"/>
  <c r="I9" i="28"/>
  <c r="P226" i="235" s="1"/>
  <c r="J9" i="28"/>
  <c r="Q226" i="235" s="1"/>
  <c r="K9" i="28"/>
  <c r="R226" i="235"/>
  <c r="G10" i="28"/>
  <c r="H10" i="28"/>
  <c r="O227" i="235" s="1"/>
  <c r="I10" i="28"/>
  <c r="P227" i="235" s="1"/>
  <c r="J10" i="28"/>
  <c r="Q227" i="235" s="1"/>
  <c r="K10" i="28"/>
  <c r="R227" i="235" s="1"/>
  <c r="AY12" i="46"/>
  <c r="M9" i="159"/>
  <c r="X550" i="235" s="1"/>
  <c r="M10" i="159"/>
  <c r="X551" i="235" s="1"/>
  <c r="M9" i="110"/>
  <c r="X544" i="235"/>
  <c r="M11" i="110"/>
  <c r="X546" i="235"/>
  <c r="M10" i="110"/>
  <c r="X545" i="235"/>
  <c r="AA10" i="79"/>
  <c r="Z10" i="79"/>
  <c r="Y10" i="79"/>
  <c r="X10" i="79"/>
  <c r="W10" i="79"/>
  <c r="V10" i="79"/>
  <c r="AA9" i="79"/>
  <c r="Z9" i="79"/>
  <c r="Y9" i="79"/>
  <c r="X9" i="79"/>
  <c r="W9" i="79"/>
  <c r="V9" i="79"/>
  <c r="M9" i="79"/>
  <c r="X528" i="235"/>
  <c r="M10" i="79"/>
  <c r="X529" i="235"/>
  <c r="M11" i="79"/>
  <c r="X530" i="235"/>
  <c r="V9" i="70"/>
  <c r="AA10" i="70"/>
  <c r="Z10" i="70"/>
  <c r="Y10" i="70"/>
  <c r="X10" i="70"/>
  <c r="W10" i="70"/>
  <c r="V10" i="70"/>
  <c r="AA9" i="70"/>
  <c r="Z9" i="70"/>
  <c r="Y9" i="70"/>
  <c r="X9" i="70"/>
  <c r="W9" i="70"/>
  <c r="R9" i="70" s="1"/>
  <c r="M9" i="70"/>
  <c r="S524" i="235" s="1"/>
  <c r="M10" i="70"/>
  <c r="X525" i="235" s="1"/>
  <c r="X524" i="235"/>
  <c r="S525" i="235"/>
  <c r="C142" i="41"/>
  <c r="DA13" i="189"/>
  <c r="CZ13" i="189"/>
  <c r="CY13" i="189"/>
  <c r="CX13" i="189"/>
  <c r="CV13" i="189"/>
  <c r="CU13" i="189"/>
  <c r="CT13" i="189"/>
  <c r="CS13" i="189"/>
  <c r="CQ13" i="189"/>
  <c r="CP13" i="189"/>
  <c r="CO13" i="189"/>
  <c r="CN13" i="189"/>
  <c r="CL13" i="189"/>
  <c r="CK13" i="189"/>
  <c r="CJ13" i="189"/>
  <c r="CI13" i="189"/>
  <c r="CG13" i="189"/>
  <c r="CF13" i="189"/>
  <c r="CE13" i="189"/>
  <c r="CD13" i="189"/>
  <c r="CB13" i="189"/>
  <c r="CA13" i="189"/>
  <c r="BZ13" i="189"/>
  <c r="BY13" i="189"/>
  <c r="BW13" i="189"/>
  <c r="BV13" i="189"/>
  <c r="BU13" i="189"/>
  <c r="BT13" i="189"/>
  <c r="BR13" i="189"/>
  <c r="BQ13" i="189"/>
  <c r="BP13" i="189"/>
  <c r="BO13" i="189"/>
  <c r="AY13" i="189"/>
  <c r="BJ1" i="189"/>
  <c r="BS1" i="191"/>
  <c r="T129" i="38"/>
  <c r="X129" i="38"/>
  <c r="W129" i="38"/>
  <c r="V129" i="38"/>
  <c r="U129" i="38"/>
  <c r="P129" i="38"/>
  <c r="O3" i="3"/>
  <c r="CL31" i="12" s="1"/>
  <c r="M3" i="3"/>
  <c r="CF39" i="12"/>
  <c r="CJ39" i="12"/>
  <c r="CJ33" i="12"/>
  <c r="CM34" i="12"/>
  <c r="BY39" i="12"/>
  <c r="CC39" i="12"/>
  <c r="CM31" i="12"/>
  <c r="CL32" i="12"/>
  <c r="CM35" i="12"/>
  <c r="CK37" i="12"/>
  <c r="CL39" i="12"/>
  <c r="CJ31" i="12"/>
  <c r="CK34" i="12"/>
  <c r="CJ35" i="12"/>
  <c r="CM39" i="12"/>
  <c r="CJ36" i="12"/>
  <c r="CE39" i="12"/>
  <c r="CK31" i="12"/>
  <c r="CI39" i="12"/>
  <c r="CJ32" i="12"/>
  <c r="G3" i="3"/>
  <c r="H3" i="3"/>
  <c r="BX13" i="12"/>
  <c r="BW13" i="12"/>
  <c r="BU13" i="12"/>
  <c r="CL10" i="12"/>
  <c r="BS10" i="12"/>
  <c r="CK13" i="12"/>
  <c r="BR13" i="12"/>
  <c r="CI10" i="12"/>
  <c r="BP10" i="12"/>
  <c r="CH13" i="12"/>
  <c r="BO13" i="12"/>
  <c r="CF10" i="12"/>
  <c r="BM10" i="12"/>
  <c r="CE13" i="12"/>
  <c r="BL13" i="12"/>
  <c r="CC10" i="12"/>
  <c r="BJ10" i="12"/>
  <c r="BH10" i="12"/>
  <c r="BR10" i="12"/>
  <c r="CJ13" i="12"/>
  <c r="CH10" i="12"/>
  <c r="BO10" i="12"/>
  <c r="BN13" i="12"/>
  <c r="CD13" i="12"/>
  <c r="CB10" i="12"/>
  <c r="BH13" i="12"/>
  <c r="BF10" i="12"/>
  <c r="CB13" i="12"/>
  <c r="BI13" i="12"/>
  <c r="BZ10" i="12"/>
  <c r="BG10" i="12"/>
  <c r="BY13" i="12"/>
  <c r="BF13" i="12"/>
  <c r="AU13" i="12" s="1"/>
  <c r="BE13" i="12"/>
  <c r="CM10" i="12"/>
  <c r="BT10" i="12"/>
  <c r="CL13" i="12"/>
  <c r="BS13" i="12"/>
  <c r="CJ10" i="12"/>
  <c r="BQ10" i="12"/>
  <c r="CI13" i="12"/>
  <c r="BP13" i="12"/>
  <c r="CG10" i="12"/>
  <c r="BN10" i="12"/>
  <c r="CF13" i="12"/>
  <c r="BM13" i="12"/>
  <c r="CD10" i="12"/>
  <c r="BK10" i="12"/>
  <c r="CC13" i="12"/>
  <c r="BJ13" i="12"/>
  <c r="CA10" i="12"/>
  <c r="BZ13" i="12"/>
  <c r="BG13" i="12"/>
  <c r="BX10" i="12"/>
  <c r="BW10" i="12"/>
  <c r="BU10" i="12"/>
  <c r="CM13" i="12"/>
  <c r="BT13" i="12"/>
  <c r="CK10" i="12"/>
  <c r="BQ13" i="12"/>
  <c r="CG13" i="12"/>
  <c r="CE10" i="12"/>
  <c r="BL10" i="12"/>
  <c r="BK13" i="12"/>
  <c r="BI10" i="12"/>
  <c r="AU10" i="12" s="1"/>
  <c r="CA13" i="12"/>
  <c r="BY10" i="12"/>
  <c r="BE10" i="12"/>
  <c r="BX9" i="12"/>
  <c r="BW9" i="12"/>
  <c r="BU9" i="12"/>
  <c r="CL11" i="12"/>
  <c r="BR11" i="12"/>
  <c r="CI12" i="12"/>
  <c r="BP12" i="12"/>
  <c r="CG14" i="12"/>
  <c r="BN14" i="12"/>
  <c r="CI9" i="12"/>
  <c r="CG11" i="12"/>
  <c r="BK12" i="12"/>
  <c r="BY9" i="12"/>
  <c r="BF9" i="12"/>
  <c r="BE9" i="12"/>
  <c r="CM11" i="12"/>
  <c r="BS11" i="12"/>
  <c r="CJ12" i="12"/>
  <c r="BQ12" i="12"/>
  <c r="CH14" i="12"/>
  <c r="BO14" i="12"/>
  <c r="BL9" i="12"/>
  <c r="BG12" i="12"/>
  <c r="BM14" i="12"/>
  <c r="CL9" i="12"/>
  <c r="BS9" i="12"/>
  <c r="CJ11" i="12"/>
  <c r="BP11" i="12"/>
  <c r="CG12" i="12"/>
  <c r="BN12" i="12"/>
  <c r="CE14" i="12"/>
  <c r="BL14" i="12"/>
  <c r="CK11" i="12"/>
  <c r="CL12" i="12"/>
  <c r="BQ14" i="12"/>
  <c r="BN11" i="12"/>
  <c r="BH9" i="12"/>
  <c r="BO9" i="12"/>
  <c r="CC12" i="12"/>
  <c r="BH14" i="12"/>
  <c r="BI14" i="12"/>
  <c r="CB9" i="12"/>
  <c r="BI9" i="12"/>
  <c r="BZ11" i="12"/>
  <c r="BF11" i="12"/>
  <c r="AU11" i="12" s="1"/>
  <c r="BE11" i="12"/>
  <c r="CM12" i="12"/>
  <c r="BT12" i="12"/>
  <c r="CK14" i="12"/>
  <c r="BR14" i="12"/>
  <c r="CM9" i="12"/>
  <c r="BI11" i="12"/>
  <c r="CF14" i="12"/>
  <c r="CC9" i="12"/>
  <c r="BJ9" i="12"/>
  <c r="CA11" i="12"/>
  <c r="BG11" i="12"/>
  <c r="BX12" i="12"/>
  <c r="BW12" i="12"/>
  <c r="BU12" i="12"/>
  <c r="CL14" i="12"/>
  <c r="BS14" i="12"/>
  <c r="BY11" i="12"/>
  <c r="BO12" i="12"/>
  <c r="BZ9" i="12"/>
  <c r="BG9" i="12"/>
  <c r="BX11" i="12"/>
  <c r="BW11" i="12"/>
  <c r="BT11" i="12"/>
  <c r="CK12" i="12"/>
  <c r="BR12" i="12"/>
  <c r="CI14" i="12"/>
  <c r="BP14" i="12"/>
  <c r="BM11" i="12"/>
  <c r="BS12" i="12"/>
  <c r="BQ9" i="12"/>
  <c r="CE12" i="12"/>
  <c r="CC14" i="12"/>
  <c r="CA9" i="12"/>
  <c r="CH12" i="12"/>
  <c r="CK9" i="12"/>
  <c r="CI11" i="12"/>
  <c r="CF12" i="12"/>
  <c r="CD14" i="12"/>
  <c r="CJ14" i="12"/>
  <c r="CF11" i="12"/>
  <c r="BJ12" i="12"/>
  <c r="CC11" i="12"/>
  <c r="CF9" i="12"/>
  <c r="BM9" i="12"/>
  <c r="CD11" i="12"/>
  <c r="BJ11" i="12"/>
  <c r="CA12" i="12"/>
  <c r="BH12" i="12"/>
  <c r="BY14" i="12"/>
  <c r="BF14" i="12"/>
  <c r="BE14" i="12"/>
  <c r="AU14" i="12" s="1"/>
  <c r="BP9" i="12"/>
  <c r="BU11" i="12"/>
  <c r="BW14" i="12"/>
  <c r="CG9" i="12"/>
  <c r="BN9" i="12"/>
  <c r="CE11" i="12"/>
  <c r="BK11" i="12"/>
  <c r="CB12" i="12"/>
  <c r="BI12" i="12"/>
  <c r="BZ14" i="12"/>
  <c r="BG14" i="12"/>
  <c r="CE9" i="12"/>
  <c r="BX14" i="12"/>
  <c r="CD9" i="12"/>
  <c r="BK9" i="12"/>
  <c r="CB11" i="12"/>
  <c r="BH11" i="12"/>
  <c r="BY12" i="12"/>
  <c r="BF12" i="12"/>
  <c r="BE12" i="12"/>
  <c r="AU12" i="12" s="1"/>
  <c r="CM14" i="12"/>
  <c r="BT14" i="12"/>
  <c r="BQ11" i="12"/>
  <c r="CB14" i="12"/>
  <c r="CJ9" i="12"/>
  <c r="CH11" i="12"/>
  <c r="BL12" i="12"/>
  <c r="BJ14" i="12"/>
  <c r="BT9" i="12"/>
  <c r="BU14" i="12"/>
  <c r="BR9" i="12"/>
  <c r="BO11" i="12"/>
  <c r="BM12" i="12"/>
  <c r="BK14" i="12"/>
  <c r="BZ12" i="12"/>
  <c r="CH9" i="12"/>
  <c r="BL11" i="12"/>
  <c r="CA14" i="12"/>
  <c r="CD12" i="12"/>
  <c r="U26" i="41"/>
  <c r="Q26" i="41" s="1"/>
  <c r="U27" i="41"/>
  <c r="Q27" i="41" s="1"/>
  <c r="DQ13" i="191"/>
  <c r="DH13" i="191"/>
  <c r="DC13" i="191"/>
  <c r="CN13" i="191"/>
  <c r="CJ13" i="191"/>
  <c r="CE13" i="191"/>
  <c r="DL13" i="85"/>
  <c r="DH13" i="85"/>
  <c r="CX13" i="85"/>
  <c r="CN13" i="85"/>
  <c r="CE13" i="85"/>
  <c r="BZ13" i="85"/>
  <c r="CB13" i="191"/>
  <c r="DJ13" i="85"/>
  <c r="CZ13" i="85"/>
  <c r="CB13" i="85"/>
  <c r="CT13" i="191"/>
  <c r="DR13" i="85"/>
  <c r="CP13" i="85"/>
  <c r="DP13" i="191"/>
  <c r="DK13" i="191"/>
  <c r="CW13" i="191"/>
  <c r="CR13" i="191"/>
  <c r="CM13" i="191"/>
  <c r="BY13" i="191"/>
  <c r="DP13" i="85"/>
  <c r="DF13" i="85"/>
  <c r="CW13" i="85"/>
  <c r="CM13" i="85"/>
  <c r="CH13" i="85"/>
  <c r="DO13" i="191"/>
  <c r="DE13" i="191"/>
  <c r="CZ13" i="191"/>
  <c r="CG13" i="191"/>
  <c r="BX13" i="191"/>
  <c r="DE13" i="85"/>
  <c r="CG13" i="85"/>
  <c r="DR13" i="191"/>
  <c r="DN13" i="191"/>
  <c r="CY13" i="191"/>
  <c r="CP13" i="191"/>
  <c r="CK13" i="191"/>
  <c r="DI13" i="85"/>
  <c r="CY13" i="85"/>
  <c r="CK13" i="85"/>
  <c r="Z10" i="110"/>
  <c r="X9" i="110"/>
  <c r="Y10" i="110"/>
  <c r="AA10" i="110"/>
  <c r="Y9" i="110"/>
  <c r="X10" i="110"/>
  <c r="W10" i="110"/>
  <c r="DP14" i="191"/>
  <c r="DF14" i="191"/>
  <c r="CW14" i="191"/>
  <c r="CR14" i="191"/>
  <c r="CM14" i="191"/>
  <c r="CD14" i="191"/>
  <c r="BY14" i="191"/>
  <c r="DR14" i="191"/>
  <c r="DI14" i="191"/>
  <c r="DD14" i="191"/>
  <c r="CY14" i="191"/>
  <c r="CP14" i="191"/>
  <c r="CK14" i="191"/>
  <c r="CF14" i="191"/>
  <c r="DL14" i="191"/>
  <c r="DC14" i="191"/>
  <c r="CS14" i="191"/>
  <c r="BZ14" i="191"/>
  <c r="DQ14" i="191"/>
  <c r="DH14" i="191"/>
  <c r="CN14" i="191"/>
  <c r="CE14" i="191"/>
  <c r="DO14" i="191"/>
  <c r="CB14" i="191"/>
  <c r="CQ14" i="191"/>
  <c r="DJ14" i="191"/>
  <c r="DE14" i="191"/>
  <c r="CG14" i="191"/>
  <c r="BX14" i="191"/>
  <c r="L14" i="191"/>
  <c r="K542" i="235"/>
  <c r="K13" i="189"/>
  <c r="K522" i="235" s="1"/>
  <c r="AU24" i="12"/>
  <c r="AU9" i="12"/>
  <c r="AU23" i="12"/>
  <c r="AU26" i="12"/>
  <c r="AU15" i="12"/>
  <c r="AE125" i="38"/>
  <c r="AD125" i="38"/>
  <c r="AC125" i="38"/>
  <c r="AB125" i="38"/>
  <c r="AA125" i="38"/>
  <c r="AE124" i="38"/>
  <c r="AD124" i="38"/>
  <c r="AC124" i="38"/>
  <c r="AB124" i="38"/>
  <c r="AA124" i="38"/>
  <c r="AE123" i="38"/>
  <c r="AD123" i="38"/>
  <c r="AC123" i="38"/>
  <c r="AB123" i="38"/>
  <c r="AA123" i="38"/>
  <c r="AE122" i="38"/>
  <c r="AD122" i="38"/>
  <c r="AC122" i="38"/>
  <c r="AB122" i="38"/>
  <c r="AA122" i="38"/>
  <c r="AE121" i="38"/>
  <c r="AD121" i="38"/>
  <c r="AC121" i="38"/>
  <c r="AB121" i="38"/>
  <c r="AA121" i="38"/>
  <c r="Q121" i="38" s="1"/>
  <c r="AE118" i="38"/>
  <c r="AD118" i="38"/>
  <c r="AC118" i="38"/>
  <c r="AB118" i="38"/>
  <c r="AA118" i="38"/>
  <c r="Q118" i="38" s="1"/>
  <c r="AE117" i="38"/>
  <c r="AD117" i="38"/>
  <c r="AC117" i="38"/>
  <c r="AB117" i="38"/>
  <c r="AA117" i="38"/>
  <c r="AE116" i="38"/>
  <c r="AD116" i="38"/>
  <c r="AC116" i="38"/>
  <c r="AB116" i="38"/>
  <c r="AA116" i="38"/>
  <c r="AE115" i="38"/>
  <c r="AD115" i="38"/>
  <c r="AC115" i="38"/>
  <c r="AB115" i="38"/>
  <c r="AA115" i="38"/>
  <c r="AE114" i="38"/>
  <c r="AD114" i="38"/>
  <c r="AC114" i="38"/>
  <c r="AB114" i="38"/>
  <c r="AA114" i="38"/>
  <c r="AE111" i="38"/>
  <c r="AD111" i="38"/>
  <c r="AC111" i="38"/>
  <c r="AB111" i="38"/>
  <c r="AA111" i="38"/>
  <c r="AE110" i="38"/>
  <c r="AD110" i="38"/>
  <c r="AC110" i="38"/>
  <c r="AB110" i="38"/>
  <c r="AA110" i="38"/>
  <c r="AE109" i="38"/>
  <c r="AD109" i="38"/>
  <c r="AC109" i="38"/>
  <c r="AB109" i="38"/>
  <c r="AA109" i="38"/>
  <c r="AE106" i="38"/>
  <c r="AD106" i="38"/>
  <c r="AC106" i="38"/>
  <c r="AB106" i="38"/>
  <c r="AA106" i="38"/>
  <c r="AE105" i="38"/>
  <c r="AD105" i="38"/>
  <c r="AC105" i="38"/>
  <c r="AB105" i="38"/>
  <c r="AA105" i="38"/>
  <c r="AE104" i="38"/>
  <c r="AD104" i="38"/>
  <c r="AC104" i="38"/>
  <c r="AB104" i="38"/>
  <c r="AA104" i="38"/>
  <c r="AE101" i="38"/>
  <c r="AD101" i="38"/>
  <c r="AC101" i="38"/>
  <c r="AB101" i="38"/>
  <c r="AA101" i="38"/>
  <c r="AE100" i="38"/>
  <c r="AD100" i="38"/>
  <c r="AC100" i="38"/>
  <c r="AB100" i="38"/>
  <c r="AA100" i="38"/>
  <c r="AE99" i="38"/>
  <c r="AD99" i="38"/>
  <c r="AC99" i="38"/>
  <c r="AB99" i="38"/>
  <c r="Q99" i="38" s="1"/>
  <c r="AA99" i="38"/>
  <c r="AE98" i="38"/>
  <c r="AD98" i="38"/>
  <c r="AC98" i="38"/>
  <c r="AB98" i="38"/>
  <c r="AA98" i="38"/>
  <c r="AE97" i="38"/>
  <c r="AD97" i="38"/>
  <c r="AC97" i="38"/>
  <c r="AB97" i="38"/>
  <c r="AA97" i="38"/>
  <c r="AE96" i="38"/>
  <c r="AD96" i="38"/>
  <c r="AC96" i="38"/>
  <c r="AB96" i="38"/>
  <c r="AA96" i="38"/>
  <c r="Q96" i="38" s="1"/>
  <c r="AE93" i="38"/>
  <c r="AD93" i="38"/>
  <c r="AC93" i="38"/>
  <c r="AB93" i="38"/>
  <c r="AA93" i="38"/>
  <c r="AE92" i="38"/>
  <c r="AD92" i="38"/>
  <c r="AC92" i="38"/>
  <c r="AB92" i="38"/>
  <c r="AA92" i="38"/>
  <c r="AE91" i="38"/>
  <c r="AD91" i="38"/>
  <c r="AC91" i="38"/>
  <c r="AB91" i="38"/>
  <c r="AA91" i="38"/>
  <c r="AE90" i="38"/>
  <c r="AD90" i="38"/>
  <c r="AC90" i="38"/>
  <c r="AB90" i="38"/>
  <c r="AA90" i="38"/>
  <c r="AE89" i="38"/>
  <c r="AD89" i="38"/>
  <c r="AC89" i="38"/>
  <c r="AB89" i="38"/>
  <c r="Q89" i="38" s="1"/>
  <c r="AA89" i="38"/>
  <c r="AE88" i="38"/>
  <c r="AD88" i="38"/>
  <c r="AC88" i="38"/>
  <c r="AB88" i="38"/>
  <c r="AA88" i="38"/>
  <c r="AE85" i="38"/>
  <c r="AD85" i="38"/>
  <c r="AC85" i="38"/>
  <c r="AB85" i="38"/>
  <c r="AA85" i="38"/>
  <c r="AE82" i="38"/>
  <c r="AD82" i="38"/>
  <c r="AC82" i="38"/>
  <c r="AB82" i="38"/>
  <c r="AA82" i="38"/>
  <c r="Q82" i="38" s="1"/>
  <c r="AE78" i="38"/>
  <c r="AD78" i="38"/>
  <c r="AC78" i="38"/>
  <c r="AB78" i="38"/>
  <c r="AA78" i="38"/>
  <c r="AE77" i="38"/>
  <c r="AD77" i="38"/>
  <c r="AC77" i="38"/>
  <c r="AB77" i="38"/>
  <c r="AA77" i="38"/>
  <c r="AE73" i="38"/>
  <c r="AD73" i="38"/>
  <c r="AC73" i="38"/>
  <c r="AB73" i="38"/>
  <c r="AA73" i="38"/>
  <c r="Q73" i="38" s="1"/>
  <c r="AE72" i="38"/>
  <c r="AD72" i="38"/>
  <c r="AC72" i="38"/>
  <c r="AB72" i="38"/>
  <c r="AA72" i="38"/>
  <c r="AE68" i="38"/>
  <c r="AD68" i="38"/>
  <c r="AC68" i="38"/>
  <c r="AB68" i="38"/>
  <c r="AA68" i="38"/>
  <c r="AE67" i="38"/>
  <c r="AD67" i="38"/>
  <c r="AC67" i="38"/>
  <c r="AB67" i="38"/>
  <c r="AA67" i="38"/>
  <c r="AE65" i="38"/>
  <c r="AD65" i="38"/>
  <c r="AC65" i="38"/>
  <c r="AB65" i="38"/>
  <c r="AA65" i="38"/>
  <c r="AE64" i="38"/>
  <c r="AD64" i="38"/>
  <c r="AC64" i="38"/>
  <c r="AB64" i="38"/>
  <c r="AA64" i="38"/>
  <c r="AE62" i="38"/>
  <c r="AD62" i="38"/>
  <c r="AC62" i="38"/>
  <c r="AB62" i="38"/>
  <c r="AA62" i="38"/>
  <c r="AE61" i="38"/>
  <c r="AD61" i="38"/>
  <c r="AC61" i="38"/>
  <c r="AB61" i="38"/>
  <c r="AA61" i="38"/>
  <c r="AE59" i="38"/>
  <c r="AD59" i="38"/>
  <c r="AC59" i="38"/>
  <c r="AB59" i="38"/>
  <c r="AA59" i="38"/>
  <c r="AE58" i="38"/>
  <c r="AD58" i="38"/>
  <c r="AC58" i="38"/>
  <c r="AB58" i="38"/>
  <c r="AA58" i="38"/>
  <c r="AE57" i="38"/>
  <c r="AD57" i="38"/>
  <c r="AC57" i="38"/>
  <c r="AB57" i="38"/>
  <c r="AA57" i="38"/>
  <c r="AE55" i="38"/>
  <c r="AD55" i="38"/>
  <c r="AC55" i="38"/>
  <c r="AB55" i="38"/>
  <c r="AA55" i="38"/>
  <c r="AE54" i="38"/>
  <c r="AD54" i="38"/>
  <c r="AC54" i="38"/>
  <c r="AB54" i="38"/>
  <c r="AA54" i="38"/>
  <c r="Q54" i="38" s="1"/>
  <c r="AE53" i="38"/>
  <c r="AD53" i="38"/>
  <c r="AC53" i="38"/>
  <c r="AB53" i="38"/>
  <c r="AA53" i="38"/>
  <c r="AE49" i="38"/>
  <c r="AD49" i="38"/>
  <c r="AC49" i="38"/>
  <c r="AB49" i="38"/>
  <c r="AA49" i="38"/>
  <c r="AE48" i="38"/>
  <c r="AD48" i="38"/>
  <c r="AC48" i="38"/>
  <c r="AB48" i="38"/>
  <c r="AA48" i="38"/>
  <c r="AE46" i="38"/>
  <c r="AD46" i="38"/>
  <c r="AC46" i="38"/>
  <c r="AB46" i="38"/>
  <c r="AA46" i="38"/>
  <c r="AE45" i="38"/>
  <c r="AD45" i="38"/>
  <c r="AC45" i="38"/>
  <c r="AB45" i="38"/>
  <c r="AA45" i="38"/>
  <c r="AE43" i="38"/>
  <c r="AD43" i="38"/>
  <c r="AC43" i="38"/>
  <c r="AB43" i="38"/>
  <c r="AA43" i="38"/>
  <c r="AE42" i="38"/>
  <c r="AD42" i="38"/>
  <c r="AC42" i="38"/>
  <c r="AB42" i="38"/>
  <c r="AA42" i="38"/>
  <c r="AE40" i="38"/>
  <c r="AD40" i="38"/>
  <c r="AC40" i="38"/>
  <c r="AB40" i="38"/>
  <c r="AA40" i="38"/>
  <c r="AE39" i="38"/>
  <c r="AD39" i="38"/>
  <c r="AC39" i="38"/>
  <c r="AB39" i="38"/>
  <c r="AA39" i="38"/>
  <c r="Q39" i="38" s="1"/>
  <c r="AE38" i="38"/>
  <c r="AD38" i="38"/>
  <c r="AC38" i="38"/>
  <c r="AB38" i="38"/>
  <c r="Q38" i="38" s="1"/>
  <c r="AA38" i="38"/>
  <c r="AE36" i="38"/>
  <c r="AD36" i="38"/>
  <c r="AC36" i="38"/>
  <c r="AB36" i="38"/>
  <c r="AA36" i="38"/>
  <c r="AE35" i="38"/>
  <c r="AD35" i="38"/>
  <c r="AC35" i="38"/>
  <c r="AB35" i="38"/>
  <c r="AA35" i="38"/>
  <c r="AE34" i="38"/>
  <c r="AD34" i="38"/>
  <c r="AC34" i="38"/>
  <c r="AB34" i="38"/>
  <c r="AA34" i="38"/>
  <c r="AE31" i="38"/>
  <c r="AD31" i="38"/>
  <c r="AC31" i="38"/>
  <c r="AB31" i="38"/>
  <c r="Q31" i="38" s="1"/>
  <c r="AA31" i="38"/>
  <c r="AE30" i="38"/>
  <c r="AD30" i="38"/>
  <c r="AC30" i="38"/>
  <c r="AB30" i="38"/>
  <c r="AA30" i="38"/>
  <c r="AE29" i="38"/>
  <c r="AD29" i="38"/>
  <c r="AC29" i="38"/>
  <c r="AB29" i="38"/>
  <c r="AA29" i="38"/>
  <c r="AE28" i="38"/>
  <c r="AD28" i="38"/>
  <c r="AC28" i="38"/>
  <c r="AB28" i="38"/>
  <c r="AA28" i="38"/>
  <c r="AE27" i="38"/>
  <c r="AD27" i="38"/>
  <c r="AC27" i="38"/>
  <c r="AB27" i="38"/>
  <c r="AA27" i="38"/>
  <c r="AE26" i="38"/>
  <c r="AD26" i="38"/>
  <c r="AC26" i="38"/>
  <c r="AB26" i="38"/>
  <c r="AA26" i="38"/>
  <c r="AE25" i="38"/>
  <c r="AD25" i="38"/>
  <c r="AC25" i="38"/>
  <c r="AB25" i="38"/>
  <c r="AA25" i="38"/>
  <c r="Q25" i="38" s="1"/>
  <c r="AE24" i="38"/>
  <c r="AD24" i="38"/>
  <c r="AC24" i="38"/>
  <c r="AB24" i="38"/>
  <c r="AA24" i="38"/>
  <c r="AE23" i="38"/>
  <c r="AD23" i="38"/>
  <c r="AC23" i="38"/>
  <c r="AB23" i="38"/>
  <c r="Q23" i="38" s="1"/>
  <c r="AA23" i="38"/>
  <c r="AE22" i="38"/>
  <c r="AD22" i="38"/>
  <c r="AC22" i="38"/>
  <c r="AB22" i="38"/>
  <c r="AA22" i="38"/>
  <c r="AE21" i="38"/>
  <c r="AD21" i="38"/>
  <c r="AA131" i="38" s="1"/>
  <c r="AC21" i="38"/>
  <c r="AB21" i="38"/>
  <c r="AA21" i="38"/>
  <c r="AE18" i="38"/>
  <c r="AD18" i="38"/>
  <c r="AC18" i="38"/>
  <c r="AB18" i="38"/>
  <c r="AA18" i="38"/>
  <c r="Q18" i="38" s="1"/>
  <c r="AE17" i="38"/>
  <c r="AD17" i="38"/>
  <c r="AC17" i="38"/>
  <c r="AB17" i="38"/>
  <c r="Q17" i="38" s="1"/>
  <c r="AA17" i="38"/>
  <c r="AE16" i="38"/>
  <c r="AD16" i="38"/>
  <c r="AC16" i="38"/>
  <c r="AB16" i="38"/>
  <c r="AA16" i="38"/>
  <c r="AE15" i="38"/>
  <c r="AD15" i="38"/>
  <c r="AC15" i="38"/>
  <c r="AB15" i="38"/>
  <c r="AA15" i="38"/>
  <c r="AE14" i="38"/>
  <c r="AD14" i="38"/>
  <c r="AC14" i="38"/>
  <c r="AB14" i="38"/>
  <c r="AA14" i="38"/>
  <c r="Q14" i="38" s="1"/>
  <c r="AE13" i="38"/>
  <c r="AD13" i="38"/>
  <c r="AC13" i="38"/>
  <c r="AB13" i="38"/>
  <c r="Q13" i="38" s="1"/>
  <c r="AA13" i="38"/>
  <c r="AE12" i="38"/>
  <c r="AD12" i="38"/>
  <c r="AC12" i="38"/>
  <c r="Q12" i="38" s="1"/>
  <c r="AB12" i="38"/>
  <c r="AA12" i="38"/>
  <c r="AE11" i="38"/>
  <c r="AD11" i="38"/>
  <c r="AC11" i="38"/>
  <c r="AB11" i="38"/>
  <c r="AA11" i="38"/>
  <c r="AE10" i="38"/>
  <c r="AD10" i="38"/>
  <c r="AC10" i="38"/>
  <c r="AB10" i="38"/>
  <c r="AA10" i="38"/>
  <c r="AE9" i="38"/>
  <c r="AD9" i="38"/>
  <c r="AC9" i="38"/>
  <c r="AB9" i="38"/>
  <c r="AA9" i="38"/>
  <c r="AE8" i="38"/>
  <c r="AD8" i="38"/>
  <c r="AC8" i="38"/>
  <c r="Q8" i="38" s="1"/>
  <c r="AB8" i="38"/>
  <c r="AA8" i="38"/>
  <c r="BG61" i="10"/>
  <c r="BF61" i="10"/>
  <c r="BE61" i="10"/>
  <c r="BD61" i="10"/>
  <c r="BC61" i="10"/>
  <c r="BB61" i="10"/>
  <c r="BA61" i="10"/>
  <c r="AZ61" i="10"/>
  <c r="AY61" i="10"/>
  <c r="AP61" i="10" s="1"/>
  <c r="AX61" i="10"/>
  <c r="AS67" i="10"/>
  <c r="AS64" i="10"/>
  <c r="AV67" i="10"/>
  <c r="AU67" i="10"/>
  <c r="AV64" i="10"/>
  <c r="AU64" i="10"/>
  <c r="BG67" i="10"/>
  <c r="BF67" i="10"/>
  <c r="BE67" i="10"/>
  <c r="BD67" i="10"/>
  <c r="BC67" i="10"/>
  <c r="BB67" i="10"/>
  <c r="BA67" i="10"/>
  <c r="AZ67" i="10"/>
  <c r="AY67" i="10"/>
  <c r="AX67" i="10"/>
  <c r="AY64" i="10"/>
  <c r="BG64" i="10"/>
  <c r="BF64" i="10"/>
  <c r="BE64" i="10"/>
  <c r="BD64" i="10"/>
  <c r="BC64" i="10"/>
  <c r="BB64" i="10"/>
  <c r="AP64" i="10" s="1"/>
  <c r="BA64" i="10"/>
  <c r="AZ64" i="10"/>
  <c r="AX64" i="10"/>
  <c r="AY9" i="10"/>
  <c r="AP9" i="10" s="1"/>
  <c r="AW8" i="10"/>
  <c r="AP8" i="10"/>
  <c r="AE23" i="59"/>
  <c r="AE22" i="59"/>
  <c r="AE21" i="59"/>
  <c r="AE20" i="59"/>
  <c r="AE19" i="59"/>
  <c r="AE18" i="59"/>
  <c r="AE17" i="59"/>
  <c r="AD23" i="59"/>
  <c r="AD22" i="59"/>
  <c r="AD21" i="59"/>
  <c r="AD20" i="59"/>
  <c r="AD19" i="59"/>
  <c r="AD18" i="59"/>
  <c r="AD17" i="59"/>
  <c r="AS61" i="10"/>
  <c r="C24" i="79"/>
  <c r="CA37" i="12"/>
  <c r="BW37" i="12"/>
  <c r="CE36" i="12"/>
  <c r="BW36" i="12"/>
  <c r="CE35" i="12"/>
  <c r="CA35" i="12"/>
  <c r="CE34" i="12"/>
  <c r="CA34" i="12"/>
  <c r="BW34" i="12"/>
  <c r="CA33" i="12"/>
  <c r="BW33" i="12"/>
  <c r="CE32" i="12"/>
  <c r="BW32" i="12"/>
  <c r="CE31" i="12"/>
  <c r="CA31" i="12"/>
  <c r="CF36" i="12"/>
  <c r="CB35" i="12"/>
  <c r="CB34" i="12"/>
  <c r="CB32" i="12"/>
  <c r="CB31" i="12"/>
  <c r="CH37" i="12"/>
  <c r="BZ37" i="12"/>
  <c r="CH36" i="12"/>
  <c r="CD36" i="12"/>
  <c r="CH35" i="12"/>
  <c r="CD35" i="12"/>
  <c r="BZ35" i="12"/>
  <c r="CD34" i="12"/>
  <c r="BZ34" i="12"/>
  <c r="CH33" i="12"/>
  <c r="BZ33" i="12"/>
  <c r="CH32" i="12"/>
  <c r="CD32" i="12"/>
  <c r="CH31" i="12"/>
  <c r="CD31" i="12"/>
  <c r="BZ31" i="12"/>
  <c r="BX37" i="12"/>
  <c r="BX36" i="12"/>
  <c r="CF34" i="12"/>
  <c r="BX33" i="12"/>
  <c r="BX32" i="12"/>
  <c r="BX31" i="12"/>
  <c r="CC37" i="12"/>
  <c r="BY37" i="12"/>
  <c r="CG36" i="12"/>
  <c r="BY36" i="12"/>
  <c r="CG35" i="12"/>
  <c r="CC35" i="12"/>
  <c r="CG34" i="12"/>
  <c r="CC34" i="12"/>
  <c r="BY34" i="12"/>
  <c r="CC33" i="12"/>
  <c r="BY33" i="12"/>
  <c r="CG32" i="12"/>
  <c r="BY32" i="12"/>
  <c r="CG31" i="12"/>
  <c r="CC31" i="12"/>
  <c r="CB37" i="12"/>
  <c r="CB36" i="12"/>
  <c r="CF35" i="12"/>
  <c r="BX34" i="12"/>
  <c r="CF32" i="12"/>
  <c r="CF31" i="12"/>
  <c r="AU27" i="12"/>
  <c r="D2" i="6"/>
  <c r="AG1" i="246"/>
  <c r="EH1" i="246"/>
  <c r="T1" i="244"/>
  <c r="BB1" i="191"/>
  <c r="V65" i="41"/>
  <c r="Q65" i="41" s="1"/>
  <c r="G37" i="38"/>
  <c r="N254" i="235" s="1"/>
  <c r="Q27" i="38"/>
  <c r="Q65" i="38"/>
  <c r="Q21" i="38"/>
  <c r="Q15" i="38"/>
  <c r="Q45" i="38"/>
  <c r="Q43" i="38"/>
  <c r="Q64" i="38"/>
  <c r="Q24" i="38"/>
  <c r="Q28" i="38"/>
  <c r="Q29" i="38"/>
  <c r="Q48" i="38"/>
  <c r="Q100" i="38"/>
  <c r="Q35" i="38"/>
  <c r="Q49" i="38"/>
  <c r="Q55" i="38"/>
  <c r="Q58" i="38"/>
  <c r="Q104" i="38"/>
  <c r="Q105" i="38"/>
  <c r="Q106" i="38"/>
  <c r="Q111" i="38"/>
  <c r="Q42" i="38"/>
  <c r="Q53" i="38"/>
  <c r="Q78" i="38"/>
  <c r="Q85" i="38"/>
  <c r="Q34" i="38"/>
  <c r="Q98" i="38"/>
  <c r="Q88" i="38"/>
  <c r="Q90" i="38"/>
  <c r="Q92" i="38"/>
  <c r="Q93" i="38"/>
  <c r="Q10" i="38"/>
  <c r="Q9" i="38"/>
  <c r="Q67" i="38"/>
  <c r="Q26" i="38"/>
  <c r="Q22" i="38"/>
  <c r="Q72" i="38"/>
  <c r="Q122" i="38"/>
  <c r="Q123" i="38"/>
  <c r="Q124" i="38"/>
  <c r="Q114" i="38"/>
  <c r="Q116" i="38"/>
  <c r="Q117" i="38"/>
  <c r="Q62" i="38"/>
  <c r="Q57" i="38"/>
  <c r="Q68" i="38"/>
  <c r="Q46" i="38"/>
  <c r="Q125" i="38"/>
  <c r="Q36" i="38"/>
  <c r="Q59" i="38"/>
  <c r="Q109" i="38"/>
  <c r="Q115" i="38"/>
  <c r="Q40" i="38"/>
  <c r="Q91" i="38"/>
  <c r="Q97" i="38"/>
  <c r="Q101" i="38"/>
  <c r="U12" i="41"/>
  <c r="Z119" i="41"/>
  <c r="Y119" i="41"/>
  <c r="X119" i="41"/>
  <c r="W119" i="41"/>
  <c r="V119" i="41"/>
  <c r="Z112" i="41"/>
  <c r="Y112" i="41"/>
  <c r="X112" i="41"/>
  <c r="W112" i="41"/>
  <c r="V112" i="41"/>
  <c r="Q112" i="41" s="1"/>
  <c r="Z107" i="41"/>
  <c r="Y107" i="41"/>
  <c r="X107" i="41"/>
  <c r="W107" i="41"/>
  <c r="Q107" i="41" s="1"/>
  <c r="V107" i="41"/>
  <c r="Z102" i="41"/>
  <c r="Y102" i="41"/>
  <c r="X102" i="41"/>
  <c r="W102" i="41"/>
  <c r="V102" i="41"/>
  <c r="Z95" i="41"/>
  <c r="Y95" i="41"/>
  <c r="Q95" i="41" s="1"/>
  <c r="X95" i="41"/>
  <c r="W95" i="41"/>
  <c r="V95" i="41"/>
  <c r="Z90" i="41"/>
  <c r="Y90" i="41"/>
  <c r="X90" i="41"/>
  <c r="W90" i="41"/>
  <c r="V90" i="41"/>
  <c r="Q90" i="41" s="1"/>
  <c r="Z83" i="41"/>
  <c r="Y83" i="41"/>
  <c r="X83" i="41"/>
  <c r="W83" i="41"/>
  <c r="Q83" i="41" s="1"/>
  <c r="V83" i="41"/>
  <c r="Z78" i="41"/>
  <c r="Y78" i="41"/>
  <c r="X78" i="41"/>
  <c r="Q78" i="41" s="1"/>
  <c r="W78" i="41"/>
  <c r="V78" i="41"/>
  <c r="Z73" i="41"/>
  <c r="Y73" i="41"/>
  <c r="Q73" i="41" s="1"/>
  <c r="X73" i="41"/>
  <c r="W73" i="41"/>
  <c r="V73" i="41"/>
  <c r="Z65" i="41"/>
  <c r="Y65" i="41"/>
  <c r="X65" i="41"/>
  <c r="W65" i="41"/>
  <c r="Z64" i="41"/>
  <c r="Y64" i="41"/>
  <c r="X64" i="41"/>
  <c r="W64" i="41"/>
  <c r="V64" i="41"/>
  <c r="Q64" i="41" s="1"/>
  <c r="Z63" i="41"/>
  <c r="Y63" i="41"/>
  <c r="X63" i="41"/>
  <c r="W63" i="41"/>
  <c r="V63" i="41"/>
  <c r="Z61" i="41"/>
  <c r="Y61" i="41"/>
  <c r="X61" i="41"/>
  <c r="Q61" i="41" s="1"/>
  <c r="W61" i="41"/>
  <c r="V61" i="41"/>
  <c r="Z60" i="41"/>
  <c r="Y60" i="41"/>
  <c r="Q60" i="41" s="1"/>
  <c r="X60" i="41"/>
  <c r="W60" i="41"/>
  <c r="V60" i="41"/>
  <c r="U20" i="41"/>
  <c r="Q20" i="41" s="1"/>
  <c r="T16" i="38"/>
  <c r="X29" i="38"/>
  <c r="W29" i="38"/>
  <c r="V29" i="38"/>
  <c r="U29" i="38"/>
  <c r="T29" i="38"/>
  <c r="X16" i="38"/>
  <c r="W16" i="38"/>
  <c r="P16" i="38" s="1"/>
  <c r="V16" i="38"/>
  <c r="U16" i="38"/>
  <c r="X125" i="38"/>
  <c r="W125" i="38"/>
  <c r="V125" i="38"/>
  <c r="U125" i="38"/>
  <c r="T125" i="38"/>
  <c r="P125" i="38" s="1"/>
  <c r="X118" i="38"/>
  <c r="W118" i="38"/>
  <c r="V118" i="38"/>
  <c r="U118" i="38"/>
  <c r="T118" i="38"/>
  <c r="P118" i="38" s="1"/>
  <c r="X100" i="38"/>
  <c r="W100" i="38"/>
  <c r="V100" i="38"/>
  <c r="U100" i="38"/>
  <c r="P100" i="38" s="1"/>
  <c r="T100" i="38"/>
  <c r="X92" i="38"/>
  <c r="W92" i="38"/>
  <c r="V92" i="38"/>
  <c r="U92" i="38"/>
  <c r="T92" i="38"/>
  <c r="X68" i="38"/>
  <c r="W68" i="38"/>
  <c r="V68" i="38"/>
  <c r="U68" i="38"/>
  <c r="T68" i="38"/>
  <c r="P68" i="38" s="1"/>
  <c r="X67" i="38"/>
  <c r="W67" i="38"/>
  <c r="V67" i="38"/>
  <c r="U67" i="38"/>
  <c r="T67" i="38"/>
  <c r="X49" i="38"/>
  <c r="W49" i="38"/>
  <c r="V49" i="38"/>
  <c r="U49" i="38"/>
  <c r="P49" i="38" s="1"/>
  <c r="T49" i="38"/>
  <c r="X48" i="38"/>
  <c r="W48" i="38"/>
  <c r="V48" i="38"/>
  <c r="P48" i="38" s="1"/>
  <c r="U48" i="38"/>
  <c r="T48" i="38"/>
  <c r="G47" i="10"/>
  <c r="AA11" i="159"/>
  <c r="Z11" i="159"/>
  <c r="Y11" i="159"/>
  <c r="X11" i="159"/>
  <c r="W11" i="159"/>
  <c r="R11" i="159" s="1"/>
  <c r="V11" i="159"/>
  <c r="AA8" i="159"/>
  <c r="Z8" i="159"/>
  <c r="Y8" i="159"/>
  <c r="X8" i="159"/>
  <c r="W8" i="159"/>
  <c r="V8" i="159"/>
  <c r="Z9" i="153"/>
  <c r="Y9" i="153"/>
  <c r="X9" i="153"/>
  <c r="W9" i="153"/>
  <c r="V9" i="153"/>
  <c r="C31" i="3" s="1"/>
  <c r="AY48" i="10"/>
  <c r="AZ48" i="10"/>
  <c r="BA48" i="10"/>
  <c r="BB48" i="10"/>
  <c r="BC48" i="10"/>
  <c r="BD48" i="10"/>
  <c r="BE48" i="10"/>
  <c r="BF48" i="10"/>
  <c r="BG48" i="10"/>
  <c r="AY49" i="10"/>
  <c r="AP49" i="10" s="1"/>
  <c r="AZ49" i="10"/>
  <c r="BA49" i="10"/>
  <c r="BB49" i="10"/>
  <c r="BC49" i="10"/>
  <c r="BD49" i="10"/>
  <c r="BE49" i="10"/>
  <c r="BF49" i="10"/>
  <c r="BG49" i="10"/>
  <c r="AX48" i="10"/>
  <c r="AP48" i="10" s="1"/>
  <c r="AX49" i="10"/>
  <c r="AT1" i="46"/>
  <c r="M1" i="70"/>
  <c r="K1" i="153"/>
  <c r="T26" i="38"/>
  <c r="U26" i="38"/>
  <c r="P26" i="38" s="1"/>
  <c r="V26" i="38"/>
  <c r="W26" i="38"/>
  <c r="X26" i="38"/>
  <c r="H8" i="28"/>
  <c r="O225" i="235" s="1"/>
  <c r="I8" i="28"/>
  <c r="P225" i="235" s="1"/>
  <c r="J8" i="28"/>
  <c r="Q225" i="235" s="1"/>
  <c r="K8" i="28"/>
  <c r="R225" i="235" s="1"/>
  <c r="H11" i="28"/>
  <c r="O228" i="235" s="1"/>
  <c r="I11" i="28"/>
  <c r="P228" i="235"/>
  <c r="J11" i="28"/>
  <c r="Q228" i="235" s="1"/>
  <c r="K11" i="28"/>
  <c r="R228" i="235"/>
  <c r="G11" i="28"/>
  <c r="N228" i="235" s="1"/>
  <c r="G8" i="28"/>
  <c r="N225" i="235" s="1"/>
  <c r="C6" i="7"/>
  <c r="AD12" i="159"/>
  <c r="D32" i="3"/>
  <c r="V46" i="38"/>
  <c r="W45" i="38"/>
  <c r="U46" i="38"/>
  <c r="X46" i="38"/>
  <c r="T46" i="38"/>
  <c r="U45" i="38"/>
  <c r="V45" i="38"/>
  <c r="U10" i="41"/>
  <c r="W46" i="38"/>
  <c r="T45" i="38"/>
  <c r="P45" i="38" s="1"/>
  <c r="X45" i="38"/>
  <c r="BB1" i="12"/>
  <c r="AA11" i="79"/>
  <c r="AA8" i="79"/>
  <c r="Z11" i="79"/>
  <c r="Y11" i="79"/>
  <c r="X11" i="79"/>
  <c r="W11" i="79"/>
  <c r="V11" i="79"/>
  <c r="Z8" i="79"/>
  <c r="Y8" i="79"/>
  <c r="X8" i="79"/>
  <c r="W8" i="79"/>
  <c r="V8" i="79"/>
  <c r="C23" i="3" s="1"/>
  <c r="AA11" i="70"/>
  <c r="Z11" i="70"/>
  <c r="Y11" i="70"/>
  <c r="X11" i="70"/>
  <c r="W11" i="70"/>
  <c r="R11" i="70" s="1"/>
  <c r="V11" i="70"/>
  <c r="AA8" i="70"/>
  <c r="Z8" i="70"/>
  <c r="Y8" i="70"/>
  <c r="X8" i="70"/>
  <c r="V12" i="70" s="1"/>
  <c r="C22" i="3" s="1"/>
  <c r="W8" i="70"/>
  <c r="V8" i="70"/>
  <c r="AE15" i="59"/>
  <c r="AD15" i="59"/>
  <c r="AE14" i="59"/>
  <c r="AD14" i="59"/>
  <c r="AE13" i="59"/>
  <c r="AD13" i="59"/>
  <c r="O13" i="59" s="1"/>
  <c r="AE12" i="59"/>
  <c r="AD12" i="59"/>
  <c r="AE6" i="59"/>
  <c r="O6" i="59" s="1"/>
  <c r="AD6" i="59"/>
  <c r="AB27" i="58"/>
  <c r="AA27" i="58"/>
  <c r="AB22" i="58"/>
  <c r="AA22" i="58"/>
  <c r="O22" i="58" s="1"/>
  <c r="AB21" i="58"/>
  <c r="O21" i="58" s="1"/>
  <c r="AA21" i="58"/>
  <c r="AB20" i="58"/>
  <c r="O20" i="58" s="1"/>
  <c r="AA20" i="58"/>
  <c r="AB19" i="58"/>
  <c r="AA19" i="58"/>
  <c r="AB18" i="58"/>
  <c r="O18" i="58" s="1"/>
  <c r="AA18" i="58"/>
  <c r="AB17" i="58"/>
  <c r="O17" i="58" s="1"/>
  <c r="AA17" i="58"/>
  <c r="AB16" i="58"/>
  <c r="AA16" i="58"/>
  <c r="O16" i="58" s="1"/>
  <c r="AB12" i="58"/>
  <c r="AA12" i="58"/>
  <c r="AB11" i="58"/>
  <c r="AA11" i="58"/>
  <c r="AB10" i="58"/>
  <c r="O10" i="58" s="1"/>
  <c r="AA10" i="58"/>
  <c r="AB9" i="58"/>
  <c r="O9" i="58" s="1"/>
  <c r="AA9" i="58"/>
  <c r="AB8" i="58"/>
  <c r="AA8" i="58"/>
  <c r="AB7" i="58"/>
  <c r="AA7" i="58"/>
  <c r="CX13" i="46"/>
  <c r="CY13" i="46"/>
  <c r="CZ13" i="46"/>
  <c r="DA13" i="46"/>
  <c r="CS13" i="46"/>
  <c r="CT13" i="46"/>
  <c r="CU13" i="46"/>
  <c r="CV13" i="46"/>
  <c r="CN13" i="46"/>
  <c r="CO13" i="46"/>
  <c r="CP13" i="46"/>
  <c r="CQ13" i="46"/>
  <c r="CI13" i="46"/>
  <c r="CJ13" i="46"/>
  <c r="CK13" i="46"/>
  <c r="CL13" i="46"/>
  <c r="BU13" i="46"/>
  <c r="BV13" i="46"/>
  <c r="BW13" i="46"/>
  <c r="BY13" i="46"/>
  <c r="BZ13" i="46"/>
  <c r="CA13" i="46"/>
  <c r="CB13" i="46"/>
  <c r="CD13" i="46"/>
  <c r="CE13" i="46"/>
  <c r="CF13" i="46"/>
  <c r="CG13" i="46"/>
  <c r="BT13" i="46"/>
  <c r="BR13" i="46"/>
  <c r="BQ13" i="46"/>
  <c r="BP13" i="46"/>
  <c r="BO13" i="46"/>
  <c r="G50" i="10"/>
  <c r="O7" i="58"/>
  <c r="R6" i="41"/>
  <c r="U16" i="41"/>
  <c r="Q16" i="41"/>
  <c r="L11" i="28"/>
  <c r="M11" i="159"/>
  <c r="X552" i="235" s="1"/>
  <c r="M8" i="159"/>
  <c r="X549" i="235"/>
  <c r="O14" i="59"/>
  <c r="O12" i="59"/>
  <c r="O27" i="58"/>
  <c r="O19" i="58"/>
  <c r="O12" i="58"/>
  <c r="O11" i="58"/>
  <c r="O8" i="58"/>
  <c r="Z122" i="41"/>
  <c r="Y122" i="41"/>
  <c r="X122" i="41"/>
  <c r="W122" i="41"/>
  <c r="V122" i="41"/>
  <c r="V116" i="41"/>
  <c r="Q116" i="41" s="1"/>
  <c r="W116" i="41"/>
  <c r="X116" i="41"/>
  <c r="Y116" i="41"/>
  <c r="Z116" i="41"/>
  <c r="Z115" i="41"/>
  <c r="Y115" i="41"/>
  <c r="X115" i="41"/>
  <c r="Q115" i="41" s="1"/>
  <c r="W115" i="41"/>
  <c r="V115" i="41"/>
  <c r="V99" i="41"/>
  <c r="W99" i="41"/>
  <c r="Q99" i="41" s="1"/>
  <c r="X99" i="41"/>
  <c r="Y99" i="41"/>
  <c r="Z99" i="41"/>
  <c r="V103" i="41"/>
  <c r="W103" i="41"/>
  <c r="X103" i="41"/>
  <c r="Y103" i="41"/>
  <c r="Z103" i="41"/>
  <c r="V104" i="41"/>
  <c r="Q104" i="41" s="1"/>
  <c r="W104" i="41"/>
  <c r="X104" i="41"/>
  <c r="Y104" i="41"/>
  <c r="Z104" i="41"/>
  <c r="V108" i="41"/>
  <c r="W108" i="41"/>
  <c r="X108" i="41"/>
  <c r="Q108" i="41" s="1"/>
  <c r="Y108" i="41"/>
  <c r="Z108" i="41"/>
  <c r="V109" i="41"/>
  <c r="W109" i="41"/>
  <c r="Q109" i="41" s="1"/>
  <c r="X109" i="41"/>
  <c r="Y109" i="41"/>
  <c r="Z109" i="41"/>
  <c r="Z98" i="41"/>
  <c r="Y98" i="41"/>
  <c r="X98" i="41"/>
  <c r="W98" i="41"/>
  <c r="V98" i="41"/>
  <c r="V87" i="41"/>
  <c r="W87" i="41"/>
  <c r="X87" i="41"/>
  <c r="Y87" i="41"/>
  <c r="Q87" i="41" s="1"/>
  <c r="Z87" i="41"/>
  <c r="V91" i="41"/>
  <c r="W91" i="41"/>
  <c r="X91" i="41"/>
  <c r="Y91" i="41"/>
  <c r="Z91" i="41"/>
  <c r="V92" i="41"/>
  <c r="W92" i="41"/>
  <c r="Q92" i="41" s="1"/>
  <c r="X92" i="41"/>
  <c r="Y92" i="41"/>
  <c r="Z92" i="41"/>
  <c r="Z86" i="41"/>
  <c r="Y86" i="41"/>
  <c r="X86" i="41"/>
  <c r="W86" i="41"/>
  <c r="V86" i="41"/>
  <c r="Q86" i="41" s="1"/>
  <c r="V70" i="41"/>
  <c r="Q70" i="41" s="1"/>
  <c r="W70" i="41"/>
  <c r="X70" i="41"/>
  <c r="Y70" i="41"/>
  <c r="Z70" i="41"/>
  <c r="V74" i="41"/>
  <c r="W74" i="41"/>
  <c r="X74" i="41"/>
  <c r="Y74" i="41"/>
  <c r="Z74" i="41"/>
  <c r="V75" i="41"/>
  <c r="W75" i="41"/>
  <c r="Q75" i="41" s="1"/>
  <c r="X75" i="41"/>
  <c r="Y75" i="41"/>
  <c r="Z75" i="41"/>
  <c r="V79" i="41"/>
  <c r="Q79" i="41" s="1"/>
  <c r="W79" i="41"/>
  <c r="X79" i="41"/>
  <c r="Y79" i="41"/>
  <c r="Z79" i="41"/>
  <c r="V80" i="41"/>
  <c r="W80" i="41"/>
  <c r="X80" i="41"/>
  <c r="Y80" i="41"/>
  <c r="Q80" i="41" s="1"/>
  <c r="Z80" i="41"/>
  <c r="Z69" i="41"/>
  <c r="Y69" i="41"/>
  <c r="X69" i="41"/>
  <c r="W69" i="41"/>
  <c r="V69" i="41"/>
  <c r="Z44" i="41"/>
  <c r="Y44" i="41"/>
  <c r="X44" i="41"/>
  <c r="W44" i="41"/>
  <c r="V44" i="41"/>
  <c r="Z43" i="41"/>
  <c r="Y43" i="41"/>
  <c r="X43" i="41"/>
  <c r="W43" i="41"/>
  <c r="V43" i="41"/>
  <c r="Q43" i="41" s="1"/>
  <c r="Z42" i="41"/>
  <c r="Y42" i="41"/>
  <c r="X42" i="41"/>
  <c r="W42" i="41"/>
  <c r="V42" i="41"/>
  <c r="Z40" i="41"/>
  <c r="Y40" i="41"/>
  <c r="X40" i="41"/>
  <c r="W40" i="41"/>
  <c r="V40" i="41"/>
  <c r="Z39" i="41"/>
  <c r="Y39" i="41"/>
  <c r="X39" i="41"/>
  <c r="Q39" i="41" s="1"/>
  <c r="W39" i="41"/>
  <c r="V39" i="41"/>
  <c r="W32" i="41"/>
  <c r="X32" i="41"/>
  <c r="Y32" i="41"/>
  <c r="Z32" i="41"/>
  <c r="W33" i="41"/>
  <c r="Q33" i="41" s="1"/>
  <c r="X33" i="41"/>
  <c r="Y33" i="41"/>
  <c r="Z33" i="41"/>
  <c r="W35" i="41"/>
  <c r="X35" i="41"/>
  <c r="Y35" i="41"/>
  <c r="Z35" i="41"/>
  <c r="W36" i="41"/>
  <c r="X36" i="41"/>
  <c r="Y36" i="41"/>
  <c r="Z36" i="41"/>
  <c r="W37" i="41"/>
  <c r="X37" i="41"/>
  <c r="Y37" i="41"/>
  <c r="Z37" i="41"/>
  <c r="V37" i="41"/>
  <c r="V36" i="41"/>
  <c r="Q36" i="41" s="1"/>
  <c r="V35" i="41"/>
  <c r="V33" i="41"/>
  <c r="V32" i="41"/>
  <c r="Q32" i="41" s="1"/>
  <c r="U17" i="41"/>
  <c r="Q17" i="41" s="1"/>
  <c r="Q12" i="41"/>
  <c r="U8" i="41"/>
  <c r="Q8" i="41" s="1"/>
  <c r="P41" i="38"/>
  <c r="X40" i="38"/>
  <c r="W40" i="38"/>
  <c r="V40" i="38"/>
  <c r="U40" i="38"/>
  <c r="T40" i="38"/>
  <c r="P40" i="38" s="1"/>
  <c r="X39" i="38"/>
  <c r="W39" i="38"/>
  <c r="V39" i="38"/>
  <c r="U39" i="38"/>
  <c r="T39" i="38"/>
  <c r="P39" i="38" s="1"/>
  <c r="X38" i="38"/>
  <c r="W38" i="38"/>
  <c r="V38" i="38"/>
  <c r="U38" i="38"/>
  <c r="T38" i="38"/>
  <c r="X36" i="38"/>
  <c r="W36" i="38"/>
  <c r="V36" i="38"/>
  <c r="U36" i="38"/>
  <c r="T36" i="38"/>
  <c r="X35" i="38"/>
  <c r="W35" i="38"/>
  <c r="V35" i="38"/>
  <c r="U35" i="38"/>
  <c r="T35" i="38"/>
  <c r="X34" i="38"/>
  <c r="W34" i="38"/>
  <c r="V34" i="38"/>
  <c r="U34" i="38"/>
  <c r="T34" i="38"/>
  <c r="X53" i="38"/>
  <c r="W53" i="38"/>
  <c r="V53" i="38"/>
  <c r="U53" i="38"/>
  <c r="P53" i="38" s="1"/>
  <c r="T53" i="38"/>
  <c r="X54" i="38"/>
  <c r="W54" i="38"/>
  <c r="V54" i="38"/>
  <c r="U54" i="38"/>
  <c r="T54" i="38"/>
  <c r="X55" i="38"/>
  <c r="W55" i="38"/>
  <c r="V55" i="38"/>
  <c r="U55" i="38"/>
  <c r="T55" i="38"/>
  <c r="P55" i="38" s="1"/>
  <c r="X57" i="38"/>
  <c r="W57" i="38"/>
  <c r="V57" i="38"/>
  <c r="U57" i="38"/>
  <c r="T57" i="38"/>
  <c r="P57" i="38" s="1"/>
  <c r="X58" i="38"/>
  <c r="W58" i="38"/>
  <c r="V58" i="38"/>
  <c r="U58" i="38"/>
  <c r="P58" i="38" s="1"/>
  <c r="T58" i="38"/>
  <c r="X59" i="38"/>
  <c r="W59" i="38"/>
  <c r="V59" i="38"/>
  <c r="P59" i="38" s="1"/>
  <c r="U59" i="38"/>
  <c r="T59" i="38"/>
  <c r="P60" i="38"/>
  <c r="X72" i="38"/>
  <c r="W72" i="38"/>
  <c r="V72" i="38"/>
  <c r="U72" i="38"/>
  <c r="T72" i="38"/>
  <c r="P72" i="38" s="1"/>
  <c r="X73" i="38"/>
  <c r="W73" i="38"/>
  <c r="V73" i="38"/>
  <c r="U73" i="38"/>
  <c r="T73" i="38"/>
  <c r="X77" i="38"/>
  <c r="W77" i="38"/>
  <c r="V77" i="38"/>
  <c r="P77" i="38" s="1"/>
  <c r="U77" i="38"/>
  <c r="T77" i="38"/>
  <c r="X78" i="38"/>
  <c r="W78" i="38"/>
  <c r="V78" i="38"/>
  <c r="U78" i="38"/>
  <c r="T78" i="38"/>
  <c r="P78" i="38" s="1"/>
  <c r="X82" i="38"/>
  <c r="W82" i="38"/>
  <c r="V82" i="38"/>
  <c r="U82" i="38"/>
  <c r="T82" i="38"/>
  <c r="P82" i="38" s="1"/>
  <c r="X85" i="38"/>
  <c r="W85" i="38"/>
  <c r="V85" i="38"/>
  <c r="U85" i="38"/>
  <c r="T85" i="38"/>
  <c r="P85" i="38" s="1"/>
  <c r="X104" i="38"/>
  <c r="W104" i="38"/>
  <c r="V104" i="38"/>
  <c r="U104" i="38"/>
  <c r="T104" i="38"/>
  <c r="X105" i="38"/>
  <c r="W105" i="38"/>
  <c r="V105" i="38"/>
  <c r="U105" i="38"/>
  <c r="T105" i="38"/>
  <c r="P105" i="38" s="1"/>
  <c r="X106" i="38"/>
  <c r="W106" i="38"/>
  <c r="V106" i="38"/>
  <c r="U106" i="38"/>
  <c r="T106" i="38"/>
  <c r="P106" i="38" s="1"/>
  <c r="X109" i="38"/>
  <c r="W109" i="38"/>
  <c r="V109" i="38"/>
  <c r="U109" i="38"/>
  <c r="T109" i="38"/>
  <c r="X110" i="38"/>
  <c r="W110" i="38"/>
  <c r="V110" i="38"/>
  <c r="P110" i="38" s="1"/>
  <c r="U110" i="38"/>
  <c r="T110" i="38"/>
  <c r="X111" i="38"/>
  <c r="W111" i="38"/>
  <c r="V111" i="38"/>
  <c r="U111" i="38"/>
  <c r="T111" i="38"/>
  <c r="X122" i="38"/>
  <c r="W122" i="38"/>
  <c r="V122" i="38"/>
  <c r="U122" i="38"/>
  <c r="T122" i="38"/>
  <c r="X121" i="38"/>
  <c r="W121" i="38"/>
  <c r="V121" i="38"/>
  <c r="U121" i="38"/>
  <c r="T121" i="38"/>
  <c r="X115" i="38"/>
  <c r="W115" i="38"/>
  <c r="V115" i="38"/>
  <c r="P115" i="38" s="1"/>
  <c r="U115" i="38"/>
  <c r="T115" i="38"/>
  <c r="X114" i="38"/>
  <c r="W114" i="38"/>
  <c r="V114" i="38"/>
  <c r="U114" i="38"/>
  <c r="T114" i="38"/>
  <c r="P114" i="38" s="1"/>
  <c r="X101" i="38"/>
  <c r="W101" i="38"/>
  <c r="V101" i="38"/>
  <c r="U101" i="38"/>
  <c r="T101" i="38"/>
  <c r="X97" i="38"/>
  <c r="W97" i="38"/>
  <c r="V97" i="38"/>
  <c r="U97" i="38"/>
  <c r="P97" i="38" s="1"/>
  <c r="T97" i="38"/>
  <c r="X96" i="38"/>
  <c r="W96" i="38"/>
  <c r="V96" i="38"/>
  <c r="U96" i="38"/>
  <c r="T96" i="38"/>
  <c r="X93" i="38"/>
  <c r="W93" i="38"/>
  <c r="V93" i="38"/>
  <c r="U93" i="38"/>
  <c r="T93" i="38"/>
  <c r="P93" i="38" s="1"/>
  <c r="X89" i="38"/>
  <c r="W89" i="38"/>
  <c r="V89" i="38"/>
  <c r="U89" i="38"/>
  <c r="T89" i="38"/>
  <c r="X88" i="38"/>
  <c r="W88" i="38"/>
  <c r="V88" i="38"/>
  <c r="U88" i="38"/>
  <c r="T88" i="38"/>
  <c r="X31" i="38"/>
  <c r="W31" i="38"/>
  <c r="V31" i="38"/>
  <c r="P31" i="38" s="1"/>
  <c r="U31" i="38"/>
  <c r="T31" i="38"/>
  <c r="X30" i="38"/>
  <c r="W30" i="38"/>
  <c r="V30" i="38"/>
  <c r="U30" i="38"/>
  <c r="T30" i="38"/>
  <c r="X25" i="38"/>
  <c r="W25" i="38"/>
  <c r="V25" i="38"/>
  <c r="U25" i="38"/>
  <c r="T25" i="38"/>
  <c r="P25" i="38" s="1"/>
  <c r="X24" i="38"/>
  <c r="W24" i="38"/>
  <c r="V24" i="38"/>
  <c r="U24" i="38"/>
  <c r="P24" i="38" s="1"/>
  <c r="T24" i="38"/>
  <c r="X23" i="38"/>
  <c r="W23" i="38"/>
  <c r="V23" i="38"/>
  <c r="U23" i="38"/>
  <c r="T23" i="38"/>
  <c r="X22" i="38"/>
  <c r="W22" i="38"/>
  <c r="P22" i="38" s="1"/>
  <c r="V22" i="38"/>
  <c r="U22" i="38"/>
  <c r="T22" i="38"/>
  <c r="X21" i="38"/>
  <c r="W21" i="38"/>
  <c r="V21" i="38"/>
  <c r="U21" i="38"/>
  <c r="T21" i="38"/>
  <c r="P21" i="38" s="1"/>
  <c r="T9" i="38"/>
  <c r="P9" i="38" s="1"/>
  <c r="U9" i="38"/>
  <c r="V9" i="38"/>
  <c r="W9" i="38"/>
  <c r="X9" i="38"/>
  <c r="T10" i="38"/>
  <c r="U10" i="38"/>
  <c r="P10" i="38" s="1"/>
  <c r="V10" i="38"/>
  <c r="W10" i="38"/>
  <c r="X10" i="38"/>
  <c r="T11" i="38"/>
  <c r="U11" i="38"/>
  <c r="V11" i="38"/>
  <c r="W11" i="38"/>
  <c r="X11" i="38"/>
  <c r="T12" i="38"/>
  <c r="U12" i="38"/>
  <c r="V12" i="38"/>
  <c r="W12" i="38"/>
  <c r="X12" i="38"/>
  <c r="T13" i="38"/>
  <c r="U13" i="38"/>
  <c r="V13" i="38"/>
  <c r="W13" i="38"/>
  <c r="X13" i="38"/>
  <c r="T17" i="38"/>
  <c r="U17" i="38"/>
  <c r="V17" i="38"/>
  <c r="W17" i="38"/>
  <c r="X17" i="38"/>
  <c r="T18" i="38"/>
  <c r="U18" i="38"/>
  <c r="P18" i="38" s="1"/>
  <c r="V18" i="38"/>
  <c r="W18" i="38"/>
  <c r="X18" i="38"/>
  <c r="U8" i="38"/>
  <c r="V8" i="38"/>
  <c r="W8" i="38"/>
  <c r="X8" i="38"/>
  <c r="T8" i="38"/>
  <c r="P8" i="38" s="1"/>
  <c r="U9" i="41"/>
  <c r="Q9" i="41" s="1"/>
  <c r="P96" i="38"/>
  <c r="P122" i="38"/>
  <c r="Q122" i="41"/>
  <c r="P34" i="38"/>
  <c r="Q40" i="41"/>
  <c r="P92" i="38"/>
  <c r="Q98" i="41"/>
  <c r="P89" i="38"/>
  <c r="P46" i="38"/>
  <c r="Q74" i="41"/>
  <c r="P17" i="38"/>
  <c r="Q69" i="41"/>
  <c r="Q91" i="41"/>
  <c r="P121" i="38"/>
  <c r="Q37" i="41"/>
  <c r="P23" i="38"/>
  <c r="P67" i="38"/>
  <c r="P88" i="38"/>
  <c r="P73" i="38"/>
  <c r="P101" i="38"/>
  <c r="P35" i="38"/>
  <c r="AY10" i="10"/>
  <c r="AZ10" i="10"/>
  <c r="BA10" i="10"/>
  <c r="BB10" i="10"/>
  <c r="AP10" i="10" s="1"/>
  <c r="BC10" i="10"/>
  <c r="BD10" i="10"/>
  <c r="BE10" i="10"/>
  <c r="BF10" i="10"/>
  <c r="BG10" i="10"/>
  <c r="BH10" i="10"/>
  <c r="BI10" i="10"/>
  <c r="BJ10" i="10"/>
  <c r="BK10" i="10"/>
  <c r="BL10" i="10"/>
  <c r="BM10" i="10"/>
  <c r="BN10" i="10"/>
  <c r="BO10" i="10"/>
  <c r="BP10" i="10"/>
  <c r="BQ10" i="10"/>
  <c r="BR10" i="10"/>
  <c r="BS10" i="10"/>
  <c r="BT10" i="10"/>
  <c r="BU10" i="10"/>
  <c r="BV10" i="10"/>
  <c r="BW10" i="10"/>
  <c r="BX10" i="10"/>
  <c r="BY10" i="10"/>
  <c r="BZ10" i="10"/>
  <c r="CA10" i="10"/>
  <c r="AY11" i="10"/>
  <c r="AZ11" i="10"/>
  <c r="BA11" i="10"/>
  <c r="BB11" i="10"/>
  <c r="BC11" i="10"/>
  <c r="BD11" i="10"/>
  <c r="BE11" i="10"/>
  <c r="BF11" i="10"/>
  <c r="BG11" i="10"/>
  <c r="BH11" i="10"/>
  <c r="BI11" i="10"/>
  <c r="BJ11" i="10"/>
  <c r="BK11" i="10"/>
  <c r="BL11" i="10"/>
  <c r="BM11" i="10"/>
  <c r="BN11" i="10"/>
  <c r="BO11" i="10"/>
  <c r="BP11" i="10"/>
  <c r="BQ11" i="10"/>
  <c r="BR11" i="10"/>
  <c r="BS11" i="10"/>
  <c r="BT11" i="10"/>
  <c r="BU11" i="10"/>
  <c r="BV11" i="10"/>
  <c r="BW11" i="10"/>
  <c r="BX11" i="10"/>
  <c r="BY11" i="10"/>
  <c r="BZ11" i="10"/>
  <c r="CA11" i="10"/>
  <c r="AY12" i="10"/>
  <c r="AZ12" i="10"/>
  <c r="AP12" i="10" s="1"/>
  <c r="BA12" i="10"/>
  <c r="BB12" i="10"/>
  <c r="BC12" i="10"/>
  <c r="BD12" i="10"/>
  <c r="BE12" i="10"/>
  <c r="BF12" i="10"/>
  <c r="BG12" i="10"/>
  <c r="BH12" i="10"/>
  <c r="BI12" i="10"/>
  <c r="BJ12" i="10"/>
  <c r="BK12" i="10"/>
  <c r="BL12" i="10"/>
  <c r="BM12" i="10"/>
  <c r="BN12" i="10"/>
  <c r="BO12" i="10"/>
  <c r="BP12" i="10"/>
  <c r="BQ12" i="10"/>
  <c r="BR12" i="10"/>
  <c r="BS12" i="10"/>
  <c r="BT12" i="10"/>
  <c r="BU12" i="10"/>
  <c r="BV12" i="10"/>
  <c r="BW12" i="10"/>
  <c r="BX12" i="10"/>
  <c r="BY12" i="10"/>
  <c r="BZ12" i="10"/>
  <c r="CA12" i="10"/>
  <c r="AY13" i="10"/>
  <c r="AZ13" i="10"/>
  <c r="BA13" i="10"/>
  <c r="BB13" i="10"/>
  <c r="BC13" i="10"/>
  <c r="BD13" i="10"/>
  <c r="BE13" i="10"/>
  <c r="BF13" i="10"/>
  <c r="BG13" i="10"/>
  <c r="BH13" i="10"/>
  <c r="BI13" i="10"/>
  <c r="BJ13" i="10"/>
  <c r="BK13" i="10"/>
  <c r="BL13" i="10"/>
  <c r="BM13" i="10"/>
  <c r="BN13" i="10"/>
  <c r="BO13" i="10"/>
  <c r="BP13" i="10"/>
  <c r="BQ13" i="10"/>
  <c r="BR13" i="10"/>
  <c r="BS13" i="10"/>
  <c r="BT13" i="10"/>
  <c r="BU13" i="10"/>
  <c r="BV13" i="10"/>
  <c r="BW13" i="10"/>
  <c r="BX13" i="10"/>
  <c r="BY13" i="10"/>
  <c r="BZ13" i="10"/>
  <c r="CA13" i="10"/>
  <c r="AY14" i="10"/>
  <c r="AZ14" i="10"/>
  <c r="BA14" i="10"/>
  <c r="BB14" i="10"/>
  <c r="AP14" i="10" s="1"/>
  <c r="BC14" i="10"/>
  <c r="BD14" i="10"/>
  <c r="BE14" i="10"/>
  <c r="BF14" i="10"/>
  <c r="BG14" i="10"/>
  <c r="BH14" i="10"/>
  <c r="BI14" i="10"/>
  <c r="BJ14" i="10"/>
  <c r="BK14" i="10"/>
  <c r="BL14" i="10"/>
  <c r="BM14" i="10"/>
  <c r="BN14" i="10"/>
  <c r="BO14" i="10"/>
  <c r="BP14" i="10"/>
  <c r="BQ14" i="10"/>
  <c r="BR14" i="10"/>
  <c r="BS14" i="10"/>
  <c r="BT14" i="10"/>
  <c r="BU14" i="10"/>
  <c r="BV14" i="10"/>
  <c r="BW14" i="10"/>
  <c r="BX14" i="10"/>
  <c r="BY14" i="10"/>
  <c r="BZ14" i="10"/>
  <c r="CA14" i="10"/>
  <c r="AZ9" i="10"/>
  <c r="BA9" i="10"/>
  <c r="BB9" i="10"/>
  <c r="C11" i="3" s="1"/>
  <c r="BC9" i="10"/>
  <c r="BD9" i="10"/>
  <c r="BE9" i="10"/>
  <c r="BF9" i="10"/>
  <c r="BG9" i="10"/>
  <c r="BH9" i="10"/>
  <c r="BI9" i="10"/>
  <c r="BJ9" i="10"/>
  <c r="BK9" i="10"/>
  <c r="BL9" i="10"/>
  <c r="BM9" i="10"/>
  <c r="BN9" i="10"/>
  <c r="BO9" i="10"/>
  <c r="BP9" i="10"/>
  <c r="BQ9" i="10"/>
  <c r="BR9" i="10"/>
  <c r="BS9" i="10"/>
  <c r="BT9" i="10"/>
  <c r="BU9" i="10"/>
  <c r="BV9" i="10"/>
  <c r="BW9" i="10"/>
  <c r="BX9" i="10"/>
  <c r="BY9" i="10"/>
  <c r="BZ9" i="10"/>
  <c r="CA9" i="10"/>
  <c r="AP13" i="10"/>
  <c r="BP37" i="12"/>
  <c r="BO37" i="12"/>
  <c r="BN37" i="12"/>
  <c r="BM37" i="12"/>
  <c r="BL37" i="12"/>
  <c r="BK37" i="12"/>
  <c r="BJ37" i="12"/>
  <c r="BI37" i="12"/>
  <c r="BH37" i="12"/>
  <c r="BG37" i="12"/>
  <c r="BF37" i="12"/>
  <c r="BE37" i="12"/>
  <c r="BP36" i="12"/>
  <c r="BO36" i="12"/>
  <c r="BN36" i="12"/>
  <c r="BM36" i="12"/>
  <c r="BL36" i="12"/>
  <c r="BK36" i="12"/>
  <c r="BJ36" i="12"/>
  <c r="BI36" i="12"/>
  <c r="BH36" i="12"/>
  <c r="BG36" i="12"/>
  <c r="BF36" i="12"/>
  <c r="BE36" i="12"/>
  <c r="BP35" i="12"/>
  <c r="BO35" i="12"/>
  <c r="BN35" i="12"/>
  <c r="BM35" i="12"/>
  <c r="BL35" i="12"/>
  <c r="BK35" i="12"/>
  <c r="BJ35" i="12"/>
  <c r="BI35" i="12"/>
  <c r="BH35" i="12"/>
  <c r="BG35" i="12"/>
  <c r="BF35" i="12"/>
  <c r="BE35" i="12"/>
  <c r="BP34" i="12"/>
  <c r="BO34" i="12"/>
  <c r="BN34" i="12"/>
  <c r="BM34" i="12"/>
  <c r="BL34" i="12"/>
  <c r="BK34" i="12"/>
  <c r="BJ34" i="12"/>
  <c r="BI34" i="12"/>
  <c r="BH34" i="12"/>
  <c r="BG34" i="12"/>
  <c r="BF34" i="12"/>
  <c r="BE34" i="12"/>
  <c r="BP33" i="12"/>
  <c r="BO33" i="12"/>
  <c r="BN33" i="12"/>
  <c r="BM33" i="12"/>
  <c r="BL33" i="12"/>
  <c r="BK33" i="12"/>
  <c r="BJ33" i="12"/>
  <c r="BI33" i="12"/>
  <c r="BH33" i="12"/>
  <c r="BG33" i="12"/>
  <c r="BF33" i="12"/>
  <c r="BE33" i="12"/>
  <c r="BP32" i="12"/>
  <c r="BO32" i="12"/>
  <c r="BN32" i="12"/>
  <c r="BM32" i="12"/>
  <c r="BL32" i="12"/>
  <c r="BK32" i="12"/>
  <c r="BJ32" i="12"/>
  <c r="BI32" i="12"/>
  <c r="BH32" i="12"/>
  <c r="BG32" i="12"/>
  <c r="BF32" i="12"/>
  <c r="BE32" i="12"/>
  <c r="BP31" i="12"/>
  <c r="BO31" i="12"/>
  <c r="BN31" i="12"/>
  <c r="BM31" i="12"/>
  <c r="BL31" i="12"/>
  <c r="BK31" i="12"/>
  <c r="BJ31" i="12"/>
  <c r="BI31" i="12"/>
  <c r="BH31" i="12"/>
  <c r="BG31" i="12"/>
  <c r="BF31" i="12"/>
  <c r="BE31" i="12"/>
  <c r="Y11" i="110"/>
  <c r="AA8" i="110"/>
  <c r="W8" i="110"/>
  <c r="X11" i="110"/>
  <c r="Z8" i="110"/>
  <c r="V8" i="110"/>
  <c r="AA11" i="110"/>
  <c r="W11" i="110"/>
  <c r="Y8" i="110"/>
  <c r="Z11" i="110"/>
  <c r="V11" i="110"/>
  <c r="X8" i="110"/>
  <c r="R8" i="110" s="1"/>
  <c r="DQ14" i="85"/>
  <c r="DL14" i="85"/>
  <c r="DH14" i="85"/>
  <c r="DE14" i="85"/>
  <c r="CZ14" i="85"/>
  <c r="CV14" i="85"/>
  <c r="CS14" i="85"/>
  <c r="CN14" i="85"/>
  <c r="CJ14" i="85"/>
  <c r="CE14" i="85"/>
  <c r="BZ14" i="85"/>
  <c r="DP14" i="85"/>
  <c r="DK14" i="85"/>
  <c r="DD14" i="85"/>
  <c r="CY14" i="85"/>
  <c r="CR14" i="85"/>
  <c r="CM14" i="85"/>
  <c r="CH14" i="85"/>
  <c r="CD14" i="85"/>
  <c r="BY14" i="85"/>
  <c r="BG14" i="85" s="1"/>
  <c r="DJ14" i="85"/>
  <c r="DC14" i="85"/>
  <c r="CL14" i="85"/>
  <c r="CB14" i="85"/>
  <c r="CX14" i="85"/>
  <c r="CQ14" i="85"/>
  <c r="CG14" i="85"/>
  <c r="CW14" i="85"/>
  <c r="CP14" i="85"/>
  <c r="CF14" i="85"/>
  <c r="DR14" i="85"/>
  <c r="DI14" i="85"/>
  <c r="DB14" i="85"/>
  <c r="CT14" i="85"/>
  <c r="CK14" i="85"/>
  <c r="CA14" i="85"/>
  <c r="DO14" i="85"/>
  <c r="BX14" i="85"/>
  <c r="DN14" i="85"/>
  <c r="DF14" i="85"/>
  <c r="W47" i="41"/>
  <c r="W118" i="41"/>
  <c r="W117" i="41"/>
  <c r="Y101" i="41"/>
  <c r="Y100" i="41"/>
  <c r="Y106" i="41"/>
  <c r="Y105" i="41"/>
  <c r="Y111" i="41"/>
  <c r="Y110" i="41"/>
  <c r="V110" i="41"/>
  <c r="V100" i="41"/>
  <c r="Q100" i="41" s="1"/>
  <c r="W94" i="41"/>
  <c r="W93" i="41"/>
  <c r="Y89" i="41"/>
  <c r="Y88" i="41"/>
  <c r="V88" i="41"/>
  <c r="Q88" i="41" s="1"/>
  <c r="W82" i="41"/>
  <c r="W81" i="41"/>
  <c r="Y77" i="41"/>
  <c r="Y76" i="41"/>
  <c r="V76" i="41"/>
  <c r="W72" i="41"/>
  <c r="W71" i="41"/>
  <c r="Y58" i="41"/>
  <c r="Z57" i="41"/>
  <c r="V57" i="41"/>
  <c r="W56" i="41"/>
  <c r="X54" i="41"/>
  <c r="Y53" i="41"/>
  <c r="Z51" i="41"/>
  <c r="V51" i="41"/>
  <c r="W50" i="41"/>
  <c r="X49" i="41"/>
  <c r="Y47" i="41"/>
  <c r="Y46" i="41"/>
  <c r="U19" i="41"/>
  <c r="Q19" i="41" s="1"/>
  <c r="V124" i="38"/>
  <c r="V123" i="38"/>
  <c r="W117" i="38"/>
  <c r="W116" i="38"/>
  <c r="T116" i="38"/>
  <c r="U99" i="38"/>
  <c r="U98" i="38"/>
  <c r="W91" i="38"/>
  <c r="W90" i="38"/>
  <c r="T90" i="38"/>
  <c r="P90" i="38" s="1"/>
  <c r="U65" i="38"/>
  <c r="P65" i="38" s="1"/>
  <c r="U64" i="38"/>
  <c r="W62" i="38"/>
  <c r="W61" i="38"/>
  <c r="T61" i="38"/>
  <c r="U43" i="38"/>
  <c r="U42" i="38"/>
  <c r="W28" i="38"/>
  <c r="W27" i="38"/>
  <c r="T27" i="38"/>
  <c r="P27" i="38" s="1"/>
  <c r="V15" i="38"/>
  <c r="V14" i="38"/>
  <c r="Y117" i="41"/>
  <c r="V117" i="41"/>
  <c r="W101" i="41"/>
  <c r="W106" i="41"/>
  <c r="Q106" i="41" s="1"/>
  <c r="W105" i="41"/>
  <c r="W110" i="41"/>
  <c r="Y94" i="41"/>
  <c r="W89" i="41"/>
  <c r="Q89" i="41" s="1"/>
  <c r="Y82" i="41"/>
  <c r="V81" i="41"/>
  <c r="W77" i="41"/>
  <c r="Y72" i="41"/>
  <c r="V71" i="41"/>
  <c r="Q71" i="41" s="1"/>
  <c r="X57" i="41"/>
  <c r="Z54" i="41"/>
  <c r="W53" i="41"/>
  <c r="Y50" i="41"/>
  <c r="V49" i="41"/>
  <c r="W46" i="41"/>
  <c r="X124" i="38"/>
  <c r="T123" i="38"/>
  <c r="U116" i="38"/>
  <c r="W98" i="38"/>
  <c r="U91" i="38"/>
  <c r="W65" i="38"/>
  <c r="T64" i="38"/>
  <c r="U61" i="38"/>
  <c r="W42" i="38"/>
  <c r="U28" i="38"/>
  <c r="P28" i="38" s="1"/>
  <c r="X15" i="38"/>
  <c r="T15" i="38"/>
  <c r="X117" i="41"/>
  <c r="Z101" i="41"/>
  <c r="Z106" i="41"/>
  <c r="Z111" i="41"/>
  <c r="V111" i="41"/>
  <c r="Q111" i="41" s="1"/>
  <c r="X94" i="41"/>
  <c r="Z89" i="41"/>
  <c r="V89" i="41"/>
  <c r="X81" i="41"/>
  <c r="Z76" i="41"/>
  <c r="X72" i="41"/>
  <c r="Z58" i="41"/>
  <c r="W57" i="41"/>
  <c r="Q57" i="41" s="1"/>
  <c r="Y54" i="41"/>
  <c r="V53" i="41"/>
  <c r="X50" i="41"/>
  <c r="Z47" i="41"/>
  <c r="V46" i="41"/>
  <c r="Q46" i="41" s="1"/>
  <c r="W123" i="38"/>
  <c r="X116" i="38"/>
  <c r="V99" i="38"/>
  <c r="X91" i="38"/>
  <c r="T91" i="38"/>
  <c r="P91" i="38" s="1"/>
  <c r="V65" i="38"/>
  <c r="X62" i="38"/>
  <c r="T62" i="38"/>
  <c r="P62" i="38" s="1"/>
  <c r="V43" i="38"/>
  <c r="X28" i="38"/>
  <c r="T28" i="38"/>
  <c r="W14" i="38"/>
  <c r="Z118" i="41"/>
  <c r="Z117" i="41"/>
  <c r="V118" i="41"/>
  <c r="X101" i="41"/>
  <c r="X100" i="41"/>
  <c r="X106" i="41"/>
  <c r="X105" i="41"/>
  <c r="X111" i="41"/>
  <c r="X110" i="41"/>
  <c r="V106" i="41"/>
  <c r="Z94" i="41"/>
  <c r="Z93" i="41"/>
  <c r="V94" i="41"/>
  <c r="X89" i="41"/>
  <c r="X88" i="41"/>
  <c r="Z82" i="41"/>
  <c r="Z81" i="41"/>
  <c r="V82" i="41"/>
  <c r="X77" i="41"/>
  <c r="X76" i="41"/>
  <c r="Z72" i="41"/>
  <c r="Z71" i="41"/>
  <c r="V72" i="41"/>
  <c r="X58" i="41"/>
  <c r="Y57" i="41"/>
  <c r="Z56" i="41"/>
  <c r="V56" i="41"/>
  <c r="Q56" i="41" s="1"/>
  <c r="W54" i="41"/>
  <c r="X53" i="41"/>
  <c r="Y51" i="41"/>
  <c r="Z50" i="41"/>
  <c r="V50" i="41"/>
  <c r="Q50" i="41" s="1"/>
  <c r="W49" i="41"/>
  <c r="X47" i="41"/>
  <c r="X46" i="41"/>
  <c r="U18" i="41"/>
  <c r="Q18" i="41" s="1"/>
  <c r="T124" i="38"/>
  <c r="U124" i="38"/>
  <c r="U123" i="38"/>
  <c r="V117" i="38"/>
  <c r="V116" i="38"/>
  <c r="X99" i="38"/>
  <c r="X98" i="38"/>
  <c r="T99" i="38"/>
  <c r="P99" i="38" s="1"/>
  <c r="V91" i="38"/>
  <c r="V90" i="38"/>
  <c r="X65" i="38"/>
  <c r="X64" i="38"/>
  <c r="T65" i="38"/>
  <c r="V62" i="38"/>
  <c r="V61" i="38"/>
  <c r="X43" i="38"/>
  <c r="X42" i="38"/>
  <c r="T43" i="38"/>
  <c r="P43" i="38" s="1"/>
  <c r="V28" i="38"/>
  <c r="V27" i="38"/>
  <c r="U15" i="38"/>
  <c r="U14" i="38"/>
  <c r="Y118" i="41"/>
  <c r="W100" i="41"/>
  <c r="W111" i="41"/>
  <c r="V105" i="41"/>
  <c r="Q105" i="41" s="1"/>
  <c r="Y93" i="41"/>
  <c r="V93" i="41"/>
  <c r="W88" i="41"/>
  <c r="Y81" i="41"/>
  <c r="W76" i="41"/>
  <c r="Q76" i="41" s="1"/>
  <c r="Y71" i="41"/>
  <c r="W58" i="41"/>
  <c r="Y56" i="41"/>
  <c r="V54" i="41"/>
  <c r="Q54" i="41" s="1"/>
  <c r="X51" i="41"/>
  <c r="Z49" i="41"/>
  <c r="V47" i="41"/>
  <c r="U11" i="41"/>
  <c r="Q11" i="41" s="1"/>
  <c r="X123" i="38"/>
  <c r="U117" i="38"/>
  <c r="W99" i="38"/>
  <c r="T98" i="38"/>
  <c r="P98" i="38" s="1"/>
  <c r="U90" i="38"/>
  <c r="W64" i="38"/>
  <c r="U62" i="38"/>
  <c r="W43" i="38"/>
  <c r="T42" i="38"/>
  <c r="U27" i="38"/>
  <c r="X14" i="38"/>
  <c r="X118" i="41"/>
  <c r="Z100" i="41"/>
  <c r="Z105" i="41"/>
  <c r="Z110" i="41"/>
  <c r="V101" i="41"/>
  <c r="Q101" i="41" s="1"/>
  <c r="X93" i="41"/>
  <c r="Z88" i="41"/>
  <c r="X82" i="41"/>
  <c r="Z77" i="41"/>
  <c r="Q77" i="41" s="1"/>
  <c r="V77" i="41"/>
  <c r="X71" i="41"/>
  <c r="V58" i="41"/>
  <c r="Q58" i="41" s="1"/>
  <c r="X56" i="41"/>
  <c r="Z53" i="41"/>
  <c r="W51" i="41"/>
  <c r="Y49" i="41"/>
  <c r="Q49" i="41" s="1"/>
  <c r="Z46" i="41"/>
  <c r="W124" i="38"/>
  <c r="X117" i="38"/>
  <c r="T117" i="38"/>
  <c r="P117" i="38" s="1"/>
  <c r="V98" i="38"/>
  <c r="X90" i="38"/>
  <c r="V64" i="38"/>
  <c r="X61" i="38"/>
  <c r="V42" i="38"/>
  <c r="X27" i="38"/>
  <c r="W15" i="38"/>
  <c r="T14" i="38"/>
  <c r="P14" i="38" s="1"/>
  <c r="AP67" i="10"/>
  <c r="C15" i="3"/>
  <c r="Q10" i="41"/>
  <c r="Q53" i="41"/>
  <c r="R11" i="110"/>
  <c r="Q47" i="41"/>
  <c r="P123" i="38"/>
  <c r="Q93" i="41"/>
  <c r="Q110" i="41"/>
  <c r="Q82" i="41"/>
  <c r="P15" i="38"/>
  <c r="P42" i="38"/>
  <c r="P124" i="38"/>
  <c r="Q94" i="41"/>
  <c r="P64" i="38"/>
  <c r="P61" i="38"/>
  <c r="Q81" i="41"/>
  <c r="Q117" i="41"/>
  <c r="Q72" i="41"/>
  <c r="Q118" i="41"/>
  <c r="P116" i="38"/>
  <c r="Q51" i="41"/>
  <c r="R8" i="159"/>
  <c r="D18" i="3"/>
  <c r="B135" i="38"/>
  <c r="DP59" i="8"/>
  <c r="DP60" i="8"/>
  <c r="DP61" i="8"/>
  <c r="DP62" i="8"/>
  <c r="DP63" i="8"/>
  <c r="DP64" i="8"/>
  <c r="DP65" i="8"/>
  <c r="DP66" i="8"/>
  <c r="DP67" i="8"/>
  <c r="DP68" i="8"/>
  <c r="DP69" i="8"/>
  <c r="DP70" i="8"/>
  <c r="DP71" i="8"/>
  <c r="DP72" i="8"/>
  <c r="DP73" i="8"/>
  <c r="DP74" i="8"/>
  <c r="DP75" i="8"/>
  <c r="DP76" i="8"/>
  <c r="DP77" i="8"/>
  <c r="DP78" i="8"/>
  <c r="DP79" i="8"/>
  <c r="DP80" i="8"/>
  <c r="DP81" i="8"/>
  <c r="DP82" i="8"/>
  <c r="DP83" i="8"/>
  <c r="DP84" i="8"/>
  <c r="DP85" i="8"/>
  <c r="DP86" i="8"/>
  <c r="DP87" i="8"/>
  <c r="DP88" i="8"/>
  <c r="DP89" i="8"/>
  <c r="DP90" i="8"/>
  <c r="DP91" i="8"/>
  <c r="DP92" i="8"/>
  <c r="DP93" i="8"/>
  <c r="DP94" i="8"/>
  <c r="DP95" i="8"/>
  <c r="DP96" i="8"/>
  <c r="DP97" i="8"/>
  <c r="DP98" i="8"/>
  <c r="DP99" i="8"/>
  <c r="DP100" i="8"/>
  <c r="DP101" i="8"/>
  <c r="DP102" i="8"/>
  <c r="DP103" i="8"/>
  <c r="DP104" i="8"/>
  <c r="DP105" i="8"/>
  <c r="DP106" i="8"/>
  <c r="DJ59" i="8"/>
  <c r="DJ60" i="8"/>
  <c r="DJ61" i="8"/>
  <c r="DJ62" i="8"/>
  <c r="DJ63" i="8"/>
  <c r="DJ64" i="8"/>
  <c r="DJ65" i="8"/>
  <c r="DJ66" i="8"/>
  <c r="DJ67" i="8"/>
  <c r="DJ68" i="8"/>
  <c r="DJ69" i="8"/>
  <c r="DJ70" i="8"/>
  <c r="DJ71" i="8"/>
  <c r="DJ72" i="8"/>
  <c r="DJ73" i="8"/>
  <c r="DJ74" i="8"/>
  <c r="DJ75" i="8"/>
  <c r="DJ76" i="8"/>
  <c r="DJ77" i="8"/>
  <c r="DJ78" i="8"/>
  <c r="DJ79" i="8"/>
  <c r="DJ80" i="8"/>
  <c r="DJ81" i="8"/>
  <c r="DJ82" i="8"/>
  <c r="DJ83" i="8"/>
  <c r="DJ84" i="8"/>
  <c r="DJ85" i="8"/>
  <c r="DJ86" i="8"/>
  <c r="DJ87" i="8"/>
  <c r="DJ88" i="8"/>
  <c r="DJ89" i="8"/>
  <c r="DJ90" i="8"/>
  <c r="DJ91" i="8"/>
  <c r="DJ92" i="8"/>
  <c r="DJ93" i="8"/>
  <c r="DJ94" i="8"/>
  <c r="DJ95" i="8"/>
  <c r="DJ96" i="8"/>
  <c r="DJ97" i="8"/>
  <c r="DJ98" i="8"/>
  <c r="DJ99" i="8"/>
  <c r="DJ100" i="8"/>
  <c r="DJ101" i="8"/>
  <c r="DJ102" i="8"/>
  <c r="DJ103" i="8"/>
  <c r="DJ104" i="8"/>
  <c r="DJ105" i="8"/>
  <c r="DJ106" i="8"/>
  <c r="DM59" i="8"/>
  <c r="DM60" i="8"/>
  <c r="DM61" i="8"/>
  <c r="DM62" i="8"/>
  <c r="DM63" i="8"/>
  <c r="DM64" i="8"/>
  <c r="DM65" i="8"/>
  <c r="DM66" i="8"/>
  <c r="DM67" i="8"/>
  <c r="DM68" i="8"/>
  <c r="DM69" i="8"/>
  <c r="DM70" i="8"/>
  <c r="DM71" i="8"/>
  <c r="DM72" i="8"/>
  <c r="DM73" i="8"/>
  <c r="DM74" i="8"/>
  <c r="DM75" i="8"/>
  <c r="DM76" i="8"/>
  <c r="DM77" i="8"/>
  <c r="DM78" i="8"/>
  <c r="DM79" i="8"/>
  <c r="DM80" i="8"/>
  <c r="DM81" i="8"/>
  <c r="DM82" i="8"/>
  <c r="DM83" i="8"/>
  <c r="DM84" i="8"/>
  <c r="DM85" i="8"/>
  <c r="DM86" i="8"/>
  <c r="DM87" i="8"/>
  <c r="DM88" i="8"/>
  <c r="DM89" i="8"/>
  <c r="DM90" i="8"/>
  <c r="DM91" i="8"/>
  <c r="DM92" i="8"/>
  <c r="DM93" i="8"/>
  <c r="DM94" i="8"/>
  <c r="DM95" i="8"/>
  <c r="DM96" i="8"/>
  <c r="DM97" i="8"/>
  <c r="DM98" i="8"/>
  <c r="DM99" i="8"/>
  <c r="DM100" i="8"/>
  <c r="DM101" i="8"/>
  <c r="DM102" i="8"/>
  <c r="DM103" i="8"/>
  <c r="DM104" i="8"/>
  <c r="DM105" i="8"/>
  <c r="DM106" i="8"/>
  <c r="DG59" i="8"/>
  <c r="DG60" i="8"/>
  <c r="DG61" i="8"/>
  <c r="DG62" i="8"/>
  <c r="DG63" i="8"/>
  <c r="DG64" i="8"/>
  <c r="DG65" i="8"/>
  <c r="DG66" i="8"/>
  <c r="DG67" i="8"/>
  <c r="DG68" i="8"/>
  <c r="DG69" i="8"/>
  <c r="DG70" i="8"/>
  <c r="DG71" i="8"/>
  <c r="DG72" i="8"/>
  <c r="DG73" i="8"/>
  <c r="DG74" i="8"/>
  <c r="DG75" i="8"/>
  <c r="DG76" i="8"/>
  <c r="DG77" i="8"/>
  <c r="DG78" i="8"/>
  <c r="DG79" i="8"/>
  <c r="DG80" i="8"/>
  <c r="DG81" i="8"/>
  <c r="DG82" i="8"/>
  <c r="DG83" i="8"/>
  <c r="DG84" i="8"/>
  <c r="DG85" i="8"/>
  <c r="DG86" i="8"/>
  <c r="DG87" i="8"/>
  <c r="DG88" i="8"/>
  <c r="DG89" i="8"/>
  <c r="DG90" i="8"/>
  <c r="DG91" i="8"/>
  <c r="DG92" i="8"/>
  <c r="DG93" i="8"/>
  <c r="DG94" i="8"/>
  <c r="DG95" i="8"/>
  <c r="DG96" i="8"/>
  <c r="DG97" i="8"/>
  <c r="DG98" i="8"/>
  <c r="DG99" i="8"/>
  <c r="DG100" i="8"/>
  <c r="DG101" i="8"/>
  <c r="DG102" i="8"/>
  <c r="DG103" i="8"/>
  <c r="DG104" i="8"/>
  <c r="DG105" i="8"/>
  <c r="DG106" i="8"/>
  <c r="BS1" i="85"/>
  <c r="C24" i="7"/>
  <c r="C23" i="7"/>
  <c r="G56" i="10"/>
  <c r="G53" i="10"/>
  <c r="Y1" i="59"/>
  <c r="X1" i="58"/>
  <c r="BJ1" i="46"/>
  <c r="K128" i="38"/>
  <c r="K175" i="38" s="1"/>
  <c r="R359" i="235" s="1"/>
  <c r="J128" i="38"/>
  <c r="J172" i="38" s="1"/>
  <c r="Q356" i="235" s="1"/>
  <c r="I128" i="38"/>
  <c r="I219" i="38"/>
  <c r="P391" i="235" s="1"/>
  <c r="H128" i="38"/>
  <c r="H236" i="38"/>
  <c r="O402" i="235"/>
  <c r="G128" i="38"/>
  <c r="G168" i="38" s="1"/>
  <c r="N352" i="235" s="1"/>
  <c r="AD12" i="70"/>
  <c r="D22" i="3" s="1"/>
  <c r="CU1" i="8"/>
  <c r="CA1" i="8"/>
  <c r="BK1" i="8"/>
  <c r="DE1" i="8"/>
  <c r="L66" i="41"/>
  <c r="R466" i="235" s="1"/>
  <c r="K66" i="41"/>
  <c r="Q466" i="235" s="1"/>
  <c r="J66" i="41"/>
  <c r="P466" i="235" s="1"/>
  <c r="I66" i="41"/>
  <c r="O466" i="235" s="1"/>
  <c r="H66" i="41"/>
  <c r="N466" i="235" s="1"/>
  <c r="L59" i="41"/>
  <c r="R459" i="235"/>
  <c r="K59" i="41"/>
  <c r="Q459" i="235" s="1"/>
  <c r="J59" i="41"/>
  <c r="P459" i="235"/>
  <c r="I59" i="41"/>
  <c r="O459" i="235" s="1"/>
  <c r="H59" i="41"/>
  <c r="N459" i="235"/>
  <c r="L52" i="41"/>
  <c r="R452" i="235" s="1"/>
  <c r="K52" i="41"/>
  <c r="Q452" i="235"/>
  <c r="J52" i="41"/>
  <c r="P452" i="235" s="1"/>
  <c r="I52" i="41"/>
  <c r="O452" i="235"/>
  <c r="H52" i="41"/>
  <c r="N452" i="235" s="1"/>
  <c r="B17" i="41"/>
  <c r="B18" i="41"/>
  <c r="B19" i="41" s="1"/>
  <c r="B20" i="41" s="1"/>
  <c r="B21" i="41" s="1"/>
  <c r="B9" i="41"/>
  <c r="B10" i="41" s="1"/>
  <c r="B11" i="41" s="1"/>
  <c r="B12" i="41" s="1"/>
  <c r="B13" i="41" s="1"/>
  <c r="L45" i="41"/>
  <c r="R445" i="235" s="1"/>
  <c r="K45" i="41"/>
  <c r="Q445" i="235"/>
  <c r="J45" i="41"/>
  <c r="P445" i="235" s="1"/>
  <c r="I45" i="41"/>
  <c r="O445" i="235"/>
  <c r="H45" i="41"/>
  <c r="N445" i="235" s="1"/>
  <c r="L38" i="41"/>
  <c r="R438" i="235"/>
  <c r="K38" i="41"/>
  <c r="Q438" i="235" s="1"/>
  <c r="J38" i="41"/>
  <c r="P438" i="235"/>
  <c r="I38" i="41"/>
  <c r="O438" i="235" s="1"/>
  <c r="H38" i="41"/>
  <c r="N438" i="235"/>
  <c r="DR59" i="8"/>
  <c r="DS59" i="8"/>
  <c r="DT59" i="8"/>
  <c r="DU59" i="8"/>
  <c r="DV59" i="8"/>
  <c r="DR60" i="8"/>
  <c r="DS60" i="8"/>
  <c r="DT60" i="8"/>
  <c r="DU60" i="8"/>
  <c r="DV60" i="8"/>
  <c r="DR61" i="8"/>
  <c r="DS61" i="8"/>
  <c r="DT61" i="8"/>
  <c r="DU61" i="8"/>
  <c r="DV61" i="8"/>
  <c r="DR62" i="8"/>
  <c r="DS62" i="8"/>
  <c r="DT62" i="8"/>
  <c r="DU62" i="8"/>
  <c r="DV62" i="8"/>
  <c r="DR63" i="8"/>
  <c r="DS63" i="8"/>
  <c r="DT63" i="8"/>
  <c r="DU63" i="8"/>
  <c r="DV63" i="8"/>
  <c r="DR64" i="8"/>
  <c r="DS64" i="8"/>
  <c r="DT64" i="8"/>
  <c r="DU64" i="8"/>
  <c r="DV64" i="8"/>
  <c r="DR65" i="8"/>
  <c r="DS65" i="8"/>
  <c r="DT65" i="8"/>
  <c r="DU65" i="8"/>
  <c r="DV65" i="8"/>
  <c r="DR66" i="8"/>
  <c r="DS66" i="8"/>
  <c r="DT66" i="8"/>
  <c r="DU66" i="8"/>
  <c r="DV66" i="8"/>
  <c r="DR67" i="8"/>
  <c r="DS67" i="8"/>
  <c r="DT67" i="8"/>
  <c r="DU67" i="8"/>
  <c r="DV67" i="8"/>
  <c r="DR68" i="8"/>
  <c r="DS68" i="8"/>
  <c r="DT68" i="8"/>
  <c r="DU68" i="8"/>
  <c r="DV68" i="8"/>
  <c r="DR69" i="8"/>
  <c r="DS69" i="8"/>
  <c r="DT69" i="8"/>
  <c r="DU69" i="8"/>
  <c r="DV69" i="8"/>
  <c r="DR70" i="8"/>
  <c r="DS70" i="8"/>
  <c r="DT70" i="8"/>
  <c r="DU70" i="8"/>
  <c r="DV70" i="8"/>
  <c r="DR71" i="8"/>
  <c r="DS71" i="8"/>
  <c r="DT71" i="8"/>
  <c r="DU71" i="8"/>
  <c r="DV71" i="8"/>
  <c r="DR72" i="8"/>
  <c r="DS72" i="8"/>
  <c r="DT72" i="8"/>
  <c r="DU72" i="8"/>
  <c r="DV72" i="8"/>
  <c r="DR73" i="8"/>
  <c r="DS73" i="8"/>
  <c r="DT73" i="8"/>
  <c r="DU73" i="8"/>
  <c r="DV73" i="8"/>
  <c r="DR74" i="8"/>
  <c r="DS74" i="8"/>
  <c r="DT74" i="8"/>
  <c r="DU74" i="8"/>
  <c r="DV74" i="8"/>
  <c r="DR75" i="8"/>
  <c r="DS75" i="8"/>
  <c r="DT75" i="8"/>
  <c r="DU75" i="8"/>
  <c r="DV75" i="8"/>
  <c r="DR76" i="8"/>
  <c r="DS76" i="8"/>
  <c r="DT76" i="8"/>
  <c r="DU76" i="8"/>
  <c r="DV76" i="8"/>
  <c r="DR77" i="8"/>
  <c r="DS77" i="8"/>
  <c r="DT77" i="8"/>
  <c r="DU77" i="8"/>
  <c r="DV77" i="8"/>
  <c r="DR78" i="8"/>
  <c r="DS78" i="8"/>
  <c r="DT78" i="8"/>
  <c r="DU78" i="8"/>
  <c r="DV78" i="8"/>
  <c r="DR79" i="8"/>
  <c r="DS79" i="8"/>
  <c r="DT79" i="8"/>
  <c r="DU79" i="8"/>
  <c r="DV79" i="8"/>
  <c r="DR80" i="8"/>
  <c r="DS80" i="8"/>
  <c r="DT80" i="8"/>
  <c r="DU80" i="8"/>
  <c r="DV80" i="8"/>
  <c r="DR81" i="8"/>
  <c r="DS81" i="8"/>
  <c r="DT81" i="8"/>
  <c r="DU81" i="8"/>
  <c r="DV81" i="8"/>
  <c r="DR82" i="8"/>
  <c r="DS82" i="8"/>
  <c r="DT82" i="8"/>
  <c r="DU82" i="8"/>
  <c r="DV82" i="8"/>
  <c r="DR83" i="8"/>
  <c r="DS83" i="8"/>
  <c r="DT83" i="8"/>
  <c r="DU83" i="8"/>
  <c r="DV83" i="8"/>
  <c r="DR84" i="8"/>
  <c r="DS84" i="8"/>
  <c r="DT84" i="8"/>
  <c r="DU84" i="8"/>
  <c r="DV84" i="8"/>
  <c r="DR85" i="8"/>
  <c r="DS85" i="8"/>
  <c r="DT85" i="8"/>
  <c r="DU85" i="8"/>
  <c r="DV85" i="8"/>
  <c r="DR86" i="8"/>
  <c r="DS86" i="8"/>
  <c r="DT86" i="8"/>
  <c r="DU86" i="8"/>
  <c r="DV86" i="8"/>
  <c r="DR87" i="8"/>
  <c r="DS87" i="8"/>
  <c r="DT87" i="8"/>
  <c r="DU87" i="8"/>
  <c r="DV87" i="8"/>
  <c r="DR88" i="8"/>
  <c r="DS88" i="8"/>
  <c r="DT88" i="8"/>
  <c r="DU88" i="8"/>
  <c r="DV88" i="8"/>
  <c r="DR89" i="8"/>
  <c r="DS89" i="8"/>
  <c r="DT89" i="8"/>
  <c r="DU89" i="8"/>
  <c r="DV89" i="8"/>
  <c r="DR90" i="8"/>
  <c r="DS90" i="8"/>
  <c r="DT90" i="8"/>
  <c r="DU90" i="8"/>
  <c r="DV90" i="8"/>
  <c r="DR91" i="8"/>
  <c r="DS91" i="8"/>
  <c r="DT91" i="8"/>
  <c r="DU91" i="8"/>
  <c r="DV91" i="8"/>
  <c r="DR92" i="8"/>
  <c r="DS92" i="8"/>
  <c r="DT92" i="8"/>
  <c r="DU92" i="8"/>
  <c r="DV92" i="8"/>
  <c r="DR93" i="8"/>
  <c r="DS93" i="8"/>
  <c r="DT93" i="8"/>
  <c r="DU93" i="8"/>
  <c r="DV93" i="8"/>
  <c r="DR94" i="8"/>
  <c r="DS94" i="8"/>
  <c r="DT94" i="8"/>
  <c r="DU94" i="8"/>
  <c r="DV94" i="8"/>
  <c r="DR95" i="8"/>
  <c r="DS95" i="8"/>
  <c r="DT95" i="8"/>
  <c r="DU95" i="8"/>
  <c r="DV95" i="8"/>
  <c r="DR96" i="8"/>
  <c r="DS96" i="8"/>
  <c r="DT96" i="8"/>
  <c r="DU96" i="8"/>
  <c r="DV96" i="8"/>
  <c r="DR97" i="8"/>
  <c r="DS97" i="8"/>
  <c r="DT97" i="8"/>
  <c r="DU97" i="8"/>
  <c r="DV97" i="8"/>
  <c r="DR98" i="8"/>
  <c r="DS98" i="8"/>
  <c r="DT98" i="8"/>
  <c r="DU98" i="8"/>
  <c r="DV98" i="8"/>
  <c r="DR99" i="8"/>
  <c r="DS99" i="8"/>
  <c r="DT99" i="8"/>
  <c r="DU99" i="8"/>
  <c r="DV99" i="8"/>
  <c r="DR100" i="8"/>
  <c r="DS100" i="8"/>
  <c r="DT100" i="8"/>
  <c r="DU100" i="8"/>
  <c r="DV100" i="8"/>
  <c r="DR101" i="8"/>
  <c r="DS101" i="8"/>
  <c r="DT101" i="8"/>
  <c r="DU101" i="8"/>
  <c r="DV101" i="8"/>
  <c r="DR102" i="8"/>
  <c r="DS102" i="8"/>
  <c r="DT102" i="8"/>
  <c r="DU102" i="8"/>
  <c r="DV102" i="8"/>
  <c r="DR103" i="8"/>
  <c r="DS103" i="8"/>
  <c r="DT103" i="8"/>
  <c r="DU103" i="8"/>
  <c r="DV103" i="8"/>
  <c r="DR104" i="8"/>
  <c r="DS104" i="8"/>
  <c r="DT104" i="8"/>
  <c r="DU104" i="8"/>
  <c r="DV104" i="8"/>
  <c r="DR105" i="8"/>
  <c r="DS105" i="8"/>
  <c r="DT105" i="8"/>
  <c r="DU105" i="8"/>
  <c r="DV105" i="8"/>
  <c r="DR106" i="8"/>
  <c r="DS106" i="8"/>
  <c r="DT106" i="8"/>
  <c r="DU106" i="8"/>
  <c r="DV106" i="8"/>
  <c r="DL59" i="8"/>
  <c r="DN59" i="8"/>
  <c r="DO59" i="8"/>
  <c r="DL60" i="8"/>
  <c r="DN60" i="8"/>
  <c r="DO60" i="8"/>
  <c r="DL61" i="8"/>
  <c r="DN61" i="8"/>
  <c r="DO61" i="8"/>
  <c r="DL62" i="8"/>
  <c r="DN62" i="8"/>
  <c r="DO62" i="8"/>
  <c r="DL63" i="8"/>
  <c r="DN63" i="8"/>
  <c r="DO63" i="8"/>
  <c r="DL64" i="8"/>
  <c r="DN64" i="8"/>
  <c r="DO64" i="8"/>
  <c r="DL65" i="8"/>
  <c r="DN65" i="8"/>
  <c r="DO65" i="8"/>
  <c r="DL66" i="8"/>
  <c r="DN66" i="8"/>
  <c r="DO66" i="8"/>
  <c r="DL67" i="8"/>
  <c r="DN67" i="8"/>
  <c r="DO67" i="8"/>
  <c r="DL68" i="8"/>
  <c r="DN68" i="8"/>
  <c r="DO68" i="8"/>
  <c r="DL69" i="8"/>
  <c r="DN69" i="8"/>
  <c r="DO69" i="8"/>
  <c r="DL70" i="8"/>
  <c r="DN70" i="8"/>
  <c r="DO70" i="8"/>
  <c r="DL71" i="8"/>
  <c r="DN71" i="8"/>
  <c r="DO71" i="8"/>
  <c r="DL72" i="8"/>
  <c r="DN72" i="8"/>
  <c r="DO72" i="8"/>
  <c r="DL73" i="8"/>
  <c r="DN73" i="8"/>
  <c r="DO73" i="8"/>
  <c r="DL74" i="8"/>
  <c r="DN74" i="8"/>
  <c r="DO74" i="8"/>
  <c r="DL75" i="8"/>
  <c r="DN75" i="8"/>
  <c r="DO75" i="8"/>
  <c r="DL76" i="8"/>
  <c r="DN76" i="8"/>
  <c r="DO76" i="8"/>
  <c r="DL77" i="8"/>
  <c r="DN77" i="8"/>
  <c r="DO77" i="8"/>
  <c r="DL78" i="8"/>
  <c r="DN78" i="8"/>
  <c r="DO78" i="8"/>
  <c r="DL79" i="8"/>
  <c r="DN79" i="8"/>
  <c r="DO79" i="8"/>
  <c r="DL80" i="8"/>
  <c r="DN80" i="8"/>
  <c r="DO80" i="8"/>
  <c r="DL81" i="8"/>
  <c r="DN81" i="8"/>
  <c r="DO81" i="8"/>
  <c r="DL82" i="8"/>
  <c r="DN82" i="8"/>
  <c r="DO82" i="8"/>
  <c r="DL83" i="8"/>
  <c r="DN83" i="8"/>
  <c r="DO83" i="8"/>
  <c r="DL84" i="8"/>
  <c r="DN84" i="8"/>
  <c r="DO84" i="8"/>
  <c r="DL85" i="8"/>
  <c r="DN85" i="8"/>
  <c r="DO85" i="8"/>
  <c r="DL86" i="8"/>
  <c r="DN86" i="8"/>
  <c r="DO86" i="8"/>
  <c r="DL87" i="8"/>
  <c r="DN87" i="8"/>
  <c r="DO87" i="8"/>
  <c r="DL88" i="8"/>
  <c r="DN88" i="8"/>
  <c r="DO88" i="8"/>
  <c r="DL89" i="8"/>
  <c r="DN89" i="8"/>
  <c r="DO89" i="8"/>
  <c r="DL90" i="8"/>
  <c r="DN90" i="8"/>
  <c r="DO90" i="8"/>
  <c r="DL91" i="8"/>
  <c r="DN91" i="8"/>
  <c r="DO91" i="8"/>
  <c r="DL92" i="8"/>
  <c r="DN92" i="8"/>
  <c r="DO92" i="8"/>
  <c r="DL93" i="8"/>
  <c r="DN93" i="8"/>
  <c r="DO93" i="8"/>
  <c r="DL94" i="8"/>
  <c r="DN94" i="8"/>
  <c r="DO94" i="8"/>
  <c r="DL95" i="8"/>
  <c r="DN95" i="8"/>
  <c r="DO95" i="8"/>
  <c r="DL96" i="8"/>
  <c r="DN96" i="8"/>
  <c r="DO96" i="8"/>
  <c r="DL97" i="8"/>
  <c r="DN97" i="8"/>
  <c r="DO97" i="8"/>
  <c r="DL98" i="8"/>
  <c r="DN98" i="8"/>
  <c r="DO98" i="8"/>
  <c r="DL99" i="8"/>
  <c r="DN99" i="8"/>
  <c r="DO99" i="8"/>
  <c r="DL100" i="8"/>
  <c r="DN100" i="8"/>
  <c r="DO100" i="8"/>
  <c r="DL101" i="8"/>
  <c r="DN101" i="8"/>
  <c r="DO101" i="8"/>
  <c r="DL102" i="8"/>
  <c r="DN102" i="8"/>
  <c r="DO102" i="8"/>
  <c r="DL103" i="8"/>
  <c r="DN103" i="8"/>
  <c r="DO103" i="8"/>
  <c r="DL104" i="8"/>
  <c r="DN104" i="8"/>
  <c r="DO104" i="8"/>
  <c r="DL105" i="8"/>
  <c r="DN105" i="8"/>
  <c r="DO105" i="8"/>
  <c r="DL106" i="8"/>
  <c r="DN106" i="8"/>
  <c r="DO106" i="8"/>
  <c r="N61" i="7"/>
  <c r="O61" i="7"/>
  <c r="P61" i="7"/>
  <c r="Q61" i="7"/>
  <c r="M61" i="7"/>
  <c r="N59" i="7"/>
  <c r="O59" i="7"/>
  <c r="P59" i="7"/>
  <c r="Q59" i="7"/>
  <c r="M59" i="7"/>
  <c r="DF59" i="8"/>
  <c r="DH59" i="8"/>
  <c r="DI59" i="8"/>
  <c r="DX59" i="8"/>
  <c r="DY59" i="8"/>
  <c r="DZ59" i="8"/>
  <c r="EA59" i="8"/>
  <c r="EB59" i="8"/>
  <c r="DF60" i="8"/>
  <c r="DH60" i="8"/>
  <c r="DI60" i="8"/>
  <c r="DX60" i="8"/>
  <c r="DY60" i="8"/>
  <c r="DZ60" i="8"/>
  <c r="EA60" i="8"/>
  <c r="EB60" i="8"/>
  <c r="DF61" i="8"/>
  <c r="DH61" i="8"/>
  <c r="DI61" i="8"/>
  <c r="DX61" i="8"/>
  <c r="DY61" i="8"/>
  <c r="DZ61" i="8"/>
  <c r="EA61" i="8"/>
  <c r="EB61" i="8"/>
  <c r="DF62" i="8"/>
  <c r="DH62" i="8"/>
  <c r="DI62" i="8"/>
  <c r="DX62" i="8"/>
  <c r="DY62" i="8"/>
  <c r="DZ62" i="8"/>
  <c r="EA62" i="8"/>
  <c r="EB62" i="8"/>
  <c r="DF63" i="8"/>
  <c r="DH63" i="8"/>
  <c r="DI63" i="8"/>
  <c r="DX63" i="8"/>
  <c r="DY63" i="8"/>
  <c r="DZ63" i="8"/>
  <c r="EA63" i="8"/>
  <c r="EB63" i="8"/>
  <c r="DF64" i="8"/>
  <c r="DH64" i="8"/>
  <c r="DI64" i="8"/>
  <c r="DX64" i="8"/>
  <c r="DY64" i="8"/>
  <c r="DZ64" i="8"/>
  <c r="EA64" i="8"/>
  <c r="EB64" i="8"/>
  <c r="DF65" i="8"/>
  <c r="DH65" i="8"/>
  <c r="DI65" i="8"/>
  <c r="DX65" i="8"/>
  <c r="DY65" i="8"/>
  <c r="DZ65" i="8"/>
  <c r="EA65" i="8"/>
  <c r="EB65" i="8"/>
  <c r="DF66" i="8"/>
  <c r="DH66" i="8"/>
  <c r="DI66" i="8"/>
  <c r="DX66" i="8"/>
  <c r="DY66" i="8"/>
  <c r="DZ66" i="8"/>
  <c r="EA66" i="8"/>
  <c r="EB66" i="8"/>
  <c r="DF67" i="8"/>
  <c r="DH67" i="8"/>
  <c r="DI67" i="8"/>
  <c r="DX67" i="8"/>
  <c r="DY67" i="8"/>
  <c r="DZ67" i="8"/>
  <c r="EA67" i="8"/>
  <c r="EB67" i="8"/>
  <c r="DF68" i="8"/>
  <c r="DH68" i="8"/>
  <c r="DI68" i="8"/>
  <c r="DX68" i="8"/>
  <c r="DY68" i="8"/>
  <c r="DZ68" i="8"/>
  <c r="EA68" i="8"/>
  <c r="EB68" i="8"/>
  <c r="DF69" i="8"/>
  <c r="DH69" i="8"/>
  <c r="DI69" i="8"/>
  <c r="DX69" i="8"/>
  <c r="DY69" i="8"/>
  <c r="DZ69" i="8"/>
  <c r="EA69" i="8"/>
  <c r="EB69" i="8"/>
  <c r="DF70" i="8"/>
  <c r="DH70" i="8"/>
  <c r="DI70" i="8"/>
  <c r="DX70" i="8"/>
  <c r="DY70" i="8"/>
  <c r="DZ70" i="8"/>
  <c r="EA70" i="8"/>
  <c r="EB70" i="8"/>
  <c r="DF71" i="8"/>
  <c r="DH71" i="8"/>
  <c r="DI71" i="8"/>
  <c r="DX71" i="8"/>
  <c r="DY71" i="8"/>
  <c r="DZ71" i="8"/>
  <c r="EA71" i="8"/>
  <c r="EB71" i="8"/>
  <c r="DF72" i="8"/>
  <c r="DH72" i="8"/>
  <c r="DI72" i="8"/>
  <c r="DX72" i="8"/>
  <c r="DY72" i="8"/>
  <c r="DZ72" i="8"/>
  <c r="EA72" i="8"/>
  <c r="EB72" i="8"/>
  <c r="DF73" i="8"/>
  <c r="DH73" i="8"/>
  <c r="DI73" i="8"/>
  <c r="DX73" i="8"/>
  <c r="DY73" i="8"/>
  <c r="DZ73" i="8"/>
  <c r="EA73" i="8"/>
  <c r="EB73" i="8"/>
  <c r="DF74" i="8"/>
  <c r="DH74" i="8"/>
  <c r="DI74" i="8"/>
  <c r="DX74" i="8"/>
  <c r="DY74" i="8"/>
  <c r="DZ74" i="8"/>
  <c r="EA74" i="8"/>
  <c r="EB74" i="8"/>
  <c r="DF75" i="8"/>
  <c r="DH75" i="8"/>
  <c r="DI75" i="8"/>
  <c r="DX75" i="8"/>
  <c r="DY75" i="8"/>
  <c r="DZ75" i="8"/>
  <c r="EA75" i="8"/>
  <c r="EB75" i="8"/>
  <c r="DF76" i="8"/>
  <c r="DH76" i="8"/>
  <c r="DI76" i="8"/>
  <c r="DX76" i="8"/>
  <c r="DY76" i="8"/>
  <c r="DZ76" i="8"/>
  <c r="EA76" i="8"/>
  <c r="EB76" i="8"/>
  <c r="DF77" i="8"/>
  <c r="DH77" i="8"/>
  <c r="DI77" i="8"/>
  <c r="DX77" i="8"/>
  <c r="DY77" i="8"/>
  <c r="DZ77" i="8"/>
  <c r="EA77" i="8"/>
  <c r="EB77" i="8"/>
  <c r="DF78" i="8"/>
  <c r="DH78" i="8"/>
  <c r="DI78" i="8"/>
  <c r="DX78" i="8"/>
  <c r="DY78" i="8"/>
  <c r="DZ78" i="8"/>
  <c r="EA78" i="8"/>
  <c r="EB78" i="8"/>
  <c r="DF79" i="8"/>
  <c r="DH79" i="8"/>
  <c r="DI79" i="8"/>
  <c r="DX79" i="8"/>
  <c r="DY79" i="8"/>
  <c r="DZ79" i="8"/>
  <c r="EA79" i="8"/>
  <c r="EB79" i="8"/>
  <c r="DF80" i="8"/>
  <c r="DH80" i="8"/>
  <c r="DI80" i="8"/>
  <c r="DX80" i="8"/>
  <c r="DY80" i="8"/>
  <c r="DZ80" i="8"/>
  <c r="EA80" i="8"/>
  <c r="EB80" i="8"/>
  <c r="DF81" i="8"/>
  <c r="DH81" i="8"/>
  <c r="DI81" i="8"/>
  <c r="DX81" i="8"/>
  <c r="DY81" i="8"/>
  <c r="DZ81" i="8"/>
  <c r="EA81" i="8"/>
  <c r="EB81" i="8"/>
  <c r="DF82" i="8"/>
  <c r="DH82" i="8"/>
  <c r="DI82" i="8"/>
  <c r="DX82" i="8"/>
  <c r="DY82" i="8"/>
  <c r="DZ82" i="8"/>
  <c r="EA82" i="8"/>
  <c r="EB82" i="8"/>
  <c r="DF83" i="8"/>
  <c r="DH83" i="8"/>
  <c r="DI83" i="8"/>
  <c r="DX83" i="8"/>
  <c r="DY83" i="8"/>
  <c r="DZ83" i="8"/>
  <c r="EA83" i="8"/>
  <c r="EB83" i="8"/>
  <c r="DF84" i="8"/>
  <c r="DH84" i="8"/>
  <c r="DI84" i="8"/>
  <c r="DX84" i="8"/>
  <c r="DY84" i="8"/>
  <c r="DZ84" i="8"/>
  <c r="EA84" i="8"/>
  <c r="EB84" i="8"/>
  <c r="DF85" i="8"/>
  <c r="DH85" i="8"/>
  <c r="DI85" i="8"/>
  <c r="DX85" i="8"/>
  <c r="DY85" i="8"/>
  <c r="DZ85" i="8"/>
  <c r="EA85" i="8"/>
  <c r="EB85" i="8"/>
  <c r="DF86" i="8"/>
  <c r="DH86" i="8"/>
  <c r="DI86" i="8"/>
  <c r="DX86" i="8"/>
  <c r="DY86" i="8"/>
  <c r="DZ86" i="8"/>
  <c r="EA86" i="8"/>
  <c r="EB86" i="8"/>
  <c r="DF87" i="8"/>
  <c r="DH87" i="8"/>
  <c r="DI87" i="8"/>
  <c r="DX87" i="8"/>
  <c r="DY87" i="8"/>
  <c r="DZ87" i="8"/>
  <c r="EA87" i="8"/>
  <c r="EB87" i="8"/>
  <c r="DF88" i="8"/>
  <c r="DH88" i="8"/>
  <c r="DI88" i="8"/>
  <c r="DX88" i="8"/>
  <c r="DY88" i="8"/>
  <c r="DZ88" i="8"/>
  <c r="EA88" i="8"/>
  <c r="EB88" i="8"/>
  <c r="DF89" i="8"/>
  <c r="DH89" i="8"/>
  <c r="DI89" i="8"/>
  <c r="DX89" i="8"/>
  <c r="DY89" i="8"/>
  <c r="DZ89" i="8"/>
  <c r="EA89" i="8"/>
  <c r="EB89" i="8"/>
  <c r="DF90" i="8"/>
  <c r="DH90" i="8"/>
  <c r="DI90" i="8"/>
  <c r="DX90" i="8"/>
  <c r="DY90" i="8"/>
  <c r="DZ90" i="8"/>
  <c r="EA90" i="8"/>
  <c r="EB90" i="8"/>
  <c r="DF91" i="8"/>
  <c r="DH91" i="8"/>
  <c r="DI91" i="8"/>
  <c r="DX91" i="8"/>
  <c r="DY91" i="8"/>
  <c r="DZ91" i="8"/>
  <c r="EA91" i="8"/>
  <c r="EB91" i="8"/>
  <c r="DF92" i="8"/>
  <c r="DH92" i="8"/>
  <c r="DI92" i="8"/>
  <c r="DX92" i="8"/>
  <c r="DY92" i="8"/>
  <c r="DZ92" i="8"/>
  <c r="EA92" i="8"/>
  <c r="EB92" i="8"/>
  <c r="DF93" i="8"/>
  <c r="DH93" i="8"/>
  <c r="DI93" i="8"/>
  <c r="DX93" i="8"/>
  <c r="DY93" i="8"/>
  <c r="DZ93" i="8"/>
  <c r="EA93" i="8"/>
  <c r="EB93" i="8"/>
  <c r="DF94" i="8"/>
  <c r="DH94" i="8"/>
  <c r="DI94" i="8"/>
  <c r="DX94" i="8"/>
  <c r="DY94" i="8"/>
  <c r="DZ94" i="8"/>
  <c r="EA94" i="8"/>
  <c r="EB94" i="8"/>
  <c r="DF95" i="8"/>
  <c r="DH95" i="8"/>
  <c r="DI95" i="8"/>
  <c r="DX95" i="8"/>
  <c r="DY95" i="8"/>
  <c r="DZ95" i="8"/>
  <c r="EA95" i="8"/>
  <c r="EB95" i="8"/>
  <c r="DF96" i="8"/>
  <c r="DH96" i="8"/>
  <c r="DI96" i="8"/>
  <c r="DX96" i="8"/>
  <c r="DY96" i="8"/>
  <c r="DZ96" i="8"/>
  <c r="EA96" i="8"/>
  <c r="EB96" i="8"/>
  <c r="DF97" i="8"/>
  <c r="DH97" i="8"/>
  <c r="DI97" i="8"/>
  <c r="DX97" i="8"/>
  <c r="DY97" i="8"/>
  <c r="DZ97" i="8"/>
  <c r="EA97" i="8"/>
  <c r="EB97" i="8"/>
  <c r="DF98" i="8"/>
  <c r="DH98" i="8"/>
  <c r="DI98" i="8"/>
  <c r="DX98" i="8"/>
  <c r="DY98" i="8"/>
  <c r="DZ98" i="8"/>
  <c r="EA98" i="8"/>
  <c r="EB98" i="8"/>
  <c r="DF99" i="8"/>
  <c r="DH99" i="8"/>
  <c r="DI99" i="8"/>
  <c r="DX99" i="8"/>
  <c r="DY99" i="8"/>
  <c r="DZ99" i="8"/>
  <c r="EA99" i="8"/>
  <c r="EB99" i="8"/>
  <c r="DF100" i="8"/>
  <c r="DH100" i="8"/>
  <c r="DI100" i="8"/>
  <c r="DX100" i="8"/>
  <c r="DY100" i="8"/>
  <c r="DZ100" i="8"/>
  <c r="EA100" i="8"/>
  <c r="EB100" i="8"/>
  <c r="DF101" i="8"/>
  <c r="DH101" i="8"/>
  <c r="DI101" i="8"/>
  <c r="DX101" i="8"/>
  <c r="DY101" i="8"/>
  <c r="DZ101" i="8"/>
  <c r="EA101" i="8"/>
  <c r="EB101" i="8"/>
  <c r="DF102" i="8"/>
  <c r="DH102" i="8"/>
  <c r="DI102" i="8"/>
  <c r="DX102" i="8"/>
  <c r="DY102" i="8"/>
  <c r="DZ102" i="8"/>
  <c r="EA102" i="8"/>
  <c r="EB102" i="8"/>
  <c r="DF103" i="8"/>
  <c r="DH103" i="8"/>
  <c r="DI103" i="8"/>
  <c r="DX103" i="8"/>
  <c r="DY103" i="8"/>
  <c r="DZ103" i="8"/>
  <c r="EA103" i="8"/>
  <c r="EB103" i="8"/>
  <c r="DF104" i="8"/>
  <c r="DH104" i="8"/>
  <c r="DI104" i="8"/>
  <c r="DX104" i="8"/>
  <c r="DY104" i="8"/>
  <c r="DZ104" i="8"/>
  <c r="EA104" i="8"/>
  <c r="EB104" i="8"/>
  <c r="DF105" i="8"/>
  <c r="DH105" i="8"/>
  <c r="DI105" i="8"/>
  <c r="DX105" i="8"/>
  <c r="DY105" i="8"/>
  <c r="DZ105" i="8"/>
  <c r="EA105" i="8"/>
  <c r="EB105" i="8"/>
  <c r="DF106" i="8"/>
  <c r="DH106" i="8"/>
  <c r="DI106" i="8"/>
  <c r="DX106" i="8"/>
  <c r="DY106" i="8"/>
  <c r="DZ106" i="8"/>
  <c r="EA106" i="8"/>
  <c r="EB106" i="8"/>
  <c r="Q62" i="7"/>
  <c r="O62" i="7"/>
  <c r="N62" i="7"/>
  <c r="M62" i="7"/>
  <c r="Q58" i="7"/>
  <c r="Q60" i="7" s="1"/>
  <c r="P58" i="7"/>
  <c r="P60" i="7"/>
  <c r="O58" i="7"/>
  <c r="N58" i="7"/>
  <c r="N60" i="7"/>
  <c r="C316" i="38"/>
  <c r="B110" i="38"/>
  <c r="B111" i="38"/>
  <c r="B105" i="38"/>
  <c r="B106" i="38" s="1"/>
  <c r="B236" i="38"/>
  <c r="B237" i="38"/>
  <c r="B231" i="38"/>
  <c r="B232" i="38" s="1"/>
  <c r="B248" i="38"/>
  <c r="B249" i="38"/>
  <c r="B250" i="38" s="1"/>
  <c r="B251" i="38" s="1"/>
  <c r="B241" i="38"/>
  <c r="B242" i="38"/>
  <c r="B243" i="38" s="1"/>
  <c r="B244" i="38" s="1"/>
  <c r="B223" i="38"/>
  <c r="B224" i="38"/>
  <c r="B225" i="38" s="1"/>
  <c r="B226" i="38" s="1"/>
  <c r="B227" i="38" s="1"/>
  <c r="B215" i="38"/>
  <c r="B216" i="38" s="1"/>
  <c r="B217" i="38" s="1"/>
  <c r="B218" i="38" s="1"/>
  <c r="B219" i="38"/>
  <c r="B204" i="38"/>
  <c r="B205" i="38" s="1"/>
  <c r="B199" i="38"/>
  <c r="B200" i="38"/>
  <c r="B180" i="38"/>
  <c r="B181" i="38" s="1"/>
  <c r="B182" i="38" s="1"/>
  <c r="B183" i="38" s="1"/>
  <c r="B184" i="38" s="1"/>
  <c r="B185" i="38" s="1"/>
  <c r="B186" i="38" s="1"/>
  <c r="B187" i="38" s="1"/>
  <c r="B188" i="38" s="1"/>
  <c r="B189" i="38" s="1"/>
  <c r="B190" i="38" s="1"/>
  <c r="B191" i="38" s="1"/>
  <c r="B192" i="38" s="1"/>
  <c r="B193" i="38" s="1"/>
  <c r="B194" i="38" s="1"/>
  <c r="B195" i="38" s="1"/>
  <c r="B161" i="38"/>
  <c r="B162" i="38" s="1"/>
  <c r="B163" i="38" s="1"/>
  <c r="B164" i="38"/>
  <c r="B165" i="38" s="1"/>
  <c r="B166" i="38" s="1"/>
  <c r="B167" i="38" s="1"/>
  <c r="B168" i="38" s="1"/>
  <c r="B169" i="38" s="1"/>
  <c r="B170" i="38" s="1"/>
  <c r="B171" i="38" s="1"/>
  <c r="B172" i="38" s="1"/>
  <c r="B173" i="38" s="1"/>
  <c r="B174" i="38" s="1"/>
  <c r="B175" i="38" s="1"/>
  <c r="B176" i="38" s="1"/>
  <c r="B148" i="38"/>
  <c r="B149" i="38" s="1"/>
  <c r="B150" i="38" s="1"/>
  <c r="B151" i="38" s="1"/>
  <c r="B152" i="38" s="1"/>
  <c r="B153" i="38" s="1"/>
  <c r="B154" i="38" s="1"/>
  <c r="B155" i="38" s="1"/>
  <c r="B156" i="38" s="1"/>
  <c r="B157" i="38" s="1"/>
  <c r="B136" i="38"/>
  <c r="B137" i="38"/>
  <c r="B138" i="38" s="1"/>
  <c r="B139" i="38" s="1"/>
  <c r="B140" i="38" s="1"/>
  <c r="B141" i="38" s="1"/>
  <c r="B142" i="38" s="1"/>
  <c r="B143" i="38" s="1"/>
  <c r="B144" i="38" s="1"/>
  <c r="B129" i="38"/>
  <c r="B122" i="38"/>
  <c r="B123" i="38" s="1"/>
  <c r="B124" i="38" s="1"/>
  <c r="B125" i="38"/>
  <c r="B115" i="38"/>
  <c r="B116" i="38" s="1"/>
  <c r="B117" i="38"/>
  <c r="B118" i="38" s="1"/>
  <c r="B97" i="38"/>
  <c r="B98" i="38" s="1"/>
  <c r="B99" i="38" s="1"/>
  <c r="B100" i="38" s="1"/>
  <c r="B101" i="38" s="1"/>
  <c r="B89" i="38"/>
  <c r="B90" i="38"/>
  <c r="B91" i="38" s="1"/>
  <c r="B92" i="38" s="1"/>
  <c r="B93" i="38" s="1"/>
  <c r="B78" i="38"/>
  <c r="B79" i="38" s="1"/>
  <c r="B73" i="38"/>
  <c r="B74" i="38" s="1"/>
  <c r="B9" i="38"/>
  <c r="B10" i="38"/>
  <c r="B11" i="38" s="1"/>
  <c r="B12" i="38" s="1"/>
  <c r="B13" i="38" s="1"/>
  <c r="B14" i="38" s="1"/>
  <c r="B15" i="38" s="1"/>
  <c r="B16" i="38" s="1"/>
  <c r="B17" i="38" s="1"/>
  <c r="B18" i="38" s="1"/>
  <c r="B22" i="38"/>
  <c r="B23" i="38" s="1"/>
  <c r="B24" i="38"/>
  <c r="B25" i="38" s="1"/>
  <c r="B26" i="38" s="1"/>
  <c r="B27" i="38" s="1"/>
  <c r="B28" i="38" s="1"/>
  <c r="B29" i="38" s="1"/>
  <c r="B30" i="38" s="1"/>
  <c r="B31" i="38" s="1"/>
  <c r="B35" i="38"/>
  <c r="B36" i="38" s="1"/>
  <c r="B37" i="38" s="1"/>
  <c r="B38" i="38" s="1"/>
  <c r="B39" i="38" s="1"/>
  <c r="B40" i="38" s="1"/>
  <c r="B41" i="38" s="1"/>
  <c r="B42" i="38" s="1"/>
  <c r="B43" i="38" s="1"/>
  <c r="B44" i="38" s="1"/>
  <c r="B45" i="38" s="1"/>
  <c r="B46" i="38" s="1"/>
  <c r="B47" i="38" s="1"/>
  <c r="B48" i="38" s="1"/>
  <c r="B49" i="38" s="1"/>
  <c r="B50" i="38" s="1"/>
  <c r="B54" i="38"/>
  <c r="B55" i="38" s="1"/>
  <c r="B56" i="38" s="1"/>
  <c r="B57" i="38" s="1"/>
  <c r="B58" i="38" s="1"/>
  <c r="B59" i="38" s="1"/>
  <c r="B60" i="38" s="1"/>
  <c r="B61" i="38" s="1"/>
  <c r="B62" i="38" s="1"/>
  <c r="B63" i="38" s="1"/>
  <c r="B64" i="38" s="1"/>
  <c r="B65" i="38" s="1"/>
  <c r="B66" i="38" s="1"/>
  <c r="B67" i="38" s="1"/>
  <c r="B68" i="38" s="1"/>
  <c r="B69" i="38" s="1"/>
  <c r="K69" i="38"/>
  <c r="R284" i="235" s="1"/>
  <c r="J69" i="38"/>
  <c r="Q284" i="235" s="1"/>
  <c r="I69" i="38"/>
  <c r="P284" i="235"/>
  <c r="H69" i="38"/>
  <c r="O284" i="235" s="1"/>
  <c r="G69" i="38"/>
  <c r="N284" i="235" s="1"/>
  <c r="K66" i="38"/>
  <c r="R281" i="235" s="1"/>
  <c r="J66" i="38"/>
  <c r="Q281" i="235"/>
  <c r="I66" i="38"/>
  <c r="P281" i="235" s="1"/>
  <c r="H66" i="38"/>
  <c r="O281" i="235" s="1"/>
  <c r="G66" i="38"/>
  <c r="N281" i="235" s="1"/>
  <c r="K63" i="38"/>
  <c r="R278" i="235"/>
  <c r="J63" i="38"/>
  <c r="Q278" i="235" s="1"/>
  <c r="I63" i="38"/>
  <c r="P278" i="235" s="1"/>
  <c r="H63" i="38"/>
  <c r="O278" i="235" s="1"/>
  <c r="G63" i="38"/>
  <c r="N278" i="235"/>
  <c r="K60" i="38"/>
  <c r="R275" i="235" s="1"/>
  <c r="J60" i="38"/>
  <c r="Q275" i="235" s="1"/>
  <c r="I60" i="38"/>
  <c r="P275" i="235" s="1"/>
  <c r="H60" i="38"/>
  <c r="O275" i="235"/>
  <c r="G60" i="38"/>
  <c r="N275" i="235" s="1"/>
  <c r="K56" i="38"/>
  <c r="R271" i="235" s="1"/>
  <c r="J56" i="38"/>
  <c r="Q271" i="235" s="1"/>
  <c r="I56" i="38"/>
  <c r="P271" i="235"/>
  <c r="H56" i="38"/>
  <c r="O271" i="235" s="1"/>
  <c r="G56" i="38"/>
  <c r="N271" i="235" s="1"/>
  <c r="K50" i="38"/>
  <c r="R267" i="235" s="1"/>
  <c r="J50" i="38"/>
  <c r="Q267" i="235"/>
  <c r="I50" i="38"/>
  <c r="P267" i="235" s="1"/>
  <c r="H50" i="38"/>
  <c r="O267" i="235" s="1"/>
  <c r="G50" i="38"/>
  <c r="N267" i="235" s="1"/>
  <c r="K47" i="38"/>
  <c r="R264" i="235"/>
  <c r="J47" i="38"/>
  <c r="Q264" i="235" s="1"/>
  <c r="I47" i="38"/>
  <c r="P264" i="235" s="1"/>
  <c r="H47" i="38"/>
  <c r="O264" i="235" s="1"/>
  <c r="G47" i="38"/>
  <c r="N264" i="235"/>
  <c r="K44" i="38"/>
  <c r="R261" i="235" s="1"/>
  <c r="J44" i="38"/>
  <c r="Q261" i="235" s="1"/>
  <c r="I44" i="38"/>
  <c r="P261" i="235" s="1"/>
  <c r="H44" i="38"/>
  <c r="O261" i="235"/>
  <c r="G44" i="38"/>
  <c r="N261" i="235" s="1"/>
  <c r="G41" i="38"/>
  <c r="N258" i="235" s="1"/>
  <c r="K79" i="38"/>
  <c r="R290" i="235" s="1"/>
  <c r="J79" i="38"/>
  <c r="Q290" i="235"/>
  <c r="I79" i="38"/>
  <c r="P290" i="235" s="1"/>
  <c r="H79" i="38"/>
  <c r="O290" i="235" s="1"/>
  <c r="G79" i="38"/>
  <c r="N290" i="235" s="1"/>
  <c r="K74" i="38"/>
  <c r="R287" i="235"/>
  <c r="J74" i="38"/>
  <c r="Q287" i="235" s="1"/>
  <c r="I74" i="38"/>
  <c r="P287" i="235" s="1"/>
  <c r="H74" i="38"/>
  <c r="O287" i="235" s="1"/>
  <c r="G74" i="38"/>
  <c r="N287" i="235"/>
  <c r="K41" i="38"/>
  <c r="R258" i="235" s="1"/>
  <c r="J41" i="38"/>
  <c r="Q258" i="235" s="1"/>
  <c r="I41" i="38"/>
  <c r="P258" i="235" s="1"/>
  <c r="H41" i="38"/>
  <c r="O258" i="235"/>
  <c r="K37" i="38"/>
  <c r="R254" i="235" s="1"/>
  <c r="J37" i="38"/>
  <c r="Q254" i="235" s="1"/>
  <c r="I37" i="38"/>
  <c r="P254" i="235" s="1"/>
  <c r="H37" i="38"/>
  <c r="O254" i="235"/>
  <c r="I124" i="7"/>
  <c r="J124" i="7"/>
  <c r="J123" i="7"/>
  <c r="F124" i="7"/>
  <c r="J27" i="7"/>
  <c r="I27" i="7"/>
  <c r="J26" i="7"/>
  <c r="P6" i="8"/>
  <c r="O6" i="8"/>
  <c r="D46"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C46" i="7"/>
  <c r="E107" i="7"/>
  <c r="F107" i="7"/>
  <c r="G107" i="7"/>
  <c r="D107" i="7"/>
  <c r="E112" i="7"/>
  <c r="F112" i="7"/>
  <c r="G112" i="7"/>
  <c r="D112" i="7"/>
  <c r="E110" i="7"/>
  <c r="F110" i="7"/>
  <c r="G110" i="7"/>
  <c r="D110" i="7"/>
  <c r="C108" i="7"/>
  <c r="A112" i="7"/>
  <c r="A110" i="7"/>
  <c r="C24" i="110"/>
  <c r="C24" i="70"/>
  <c r="C41" i="59"/>
  <c r="C36" i="59"/>
  <c r="C60" i="58"/>
  <c r="C50" i="58"/>
  <c r="C41" i="58"/>
  <c r="C156" i="41"/>
  <c r="C192" i="41"/>
  <c r="C208" i="41"/>
  <c r="C219" i="41"/>
  <c r="C235" i="41"/>
  <c r="C135" i="41"/>
  <c r="C100" i="10"/>
  <c r="C102" i="10"/>
  <c r="C104" i="10"/>
  <c r="C80" i="10"/>
  <c r="C93" i="10"/>
  <c r="G21" i="41"/>
  <c r="M425" i="235"/>
  <c r="G13" i="41"/>
  <c r="M419" i="235" s="1"/>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FJ3" i="8"/>
  <c r="B67" i="9"/>
  <c r="FI3" i="8"/>
  <c r="B66" i="9"/>
  <c r="FH3" i="8"/>
  <c r="B65" i="9"/>
  <c r="FG3" i="8"/>
  <c r="B64" i="9"/>
  <c r="FF3" i="8"/>
  <c r="B63" i="9"/>
  <c r="FE3" i="8"/>
  <c r="B62" i="9"/>
  <c r="FD3" i="8"/>
  <c r="B61" i="9"/>
  <c r="FC3" i="8"/>
  <c r="B60" i="9"/>
  <c r="FB3" i="8"/>
  <c r="B59" i="9"/>
  <c r="FA3" i="8"/>
  <c r="B58" i="9"/>
  <c r="EZ3" i="8"/>
  <c r="B57" i="9" s="1"/>
  <c r="C40" i="7"/>
  <c r="CX3" i="8"/>
  <c r="B42" i="9" s="1"/>
  <c r="C38" i="7"/>
  <c r="C37" i="7"/>
  <c r="C36" i="7"/>
  <c r="C35" i="7"/>
  <c r="C34" i="7"/>
  <c r="C39" i="7"/>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J12" i="59"/>
  <c r="K93" i="235"/>
  <c r="Q8" i="8"/>
  <c r="Q7" i="8"/>
  <c r="N6" i="8"/>
  <c r="M6" i="8"/>
  <c r="L6" i="8"/>
  <c r="K6" i="8"/>
  <c r="J6" i="8"/>
  <c r="I6" i="8"/>
  <c r="ET3" i="8"/>
  <c r="ES3" i="8"/>
  <c r="ER3" i="8"/>
  <c r="EQ3" i="8"/>
  <c r="EP3" i="8"/>
  <c r="EO3" i="8"/>
  <c r="B54" i="9"/>
  <c r="EI3" i="8"/>
  <c r="EH3" i="8"/>
  <c r="EG3" i="8"/>
  <c r="EF3" i="8"/>
  <c r="EE3" i="8"/>
  <c r="ED3" i="8"/>
  <c r="B52" i="9"/>
  <c r="EC3" i="8"/>
  <c r="EB3" i="8"/>
  <c r="EA3" i="8"/>
  <c r="DZ3" i="8"/>
  <c r="DY3" i="8"/>
  <c r="DX3" i="8"/>
  <c r="B51" i="9" s="1"/>
  <c r="DW3" i="8"/>
  <c r="DV3" i="8"/>
  <c r="DU3" i="8"/>
  <c r="DT3" i="8"/>
  <c r="DS3" i="8"/>
  <c r="DR3" i="8"/>
  <c r="B50" i="9"/>
  <c r="DQ3" i="8"/>
  <c r="DP3" i="8"/>
  <c r="DO3" i="8"/>
  <c r="DN3" i="8"/>
  <c r="DM3" i="8"/>
  <c r="DL3" i="8"/>
  <c r="B49" i="9"/>
  <c r="DK3" i="8"/>
  <c r="DJ3" i="8"/>
  <c r="DI3" i="8"/>
  <c r="DH3" i="8"/>
  <c r="DG3" i="8"/>
  <c r="DF3" i="8"/>
  <c r="B48" i="9"/>
  <c r="DE3" i="8"/>
  <c r="B47" i="9"/>
  <c r="DD3" i="8"/>
  <c r="B46" i="9"/>
  <c r="DC3" i="8"/>
  <c r="B45" i="9"/>
  <c r="DB3" i="8"/>
  <c r="B44" i="9"/>
  <c r="CY3" i="8"/>
  <c r="B43" i="9"/>
  <c r="CU3" i="8"/>
  <c r="B41" i="9"/>
  <c r="CT3" i="8"/>
  <c r="CS3" i="8"/>
  <c r="CR3" i="8"/>
  <c r="CQ3" i="8"/>
  <c r="CP3" i="8"/>
  <c r="B40" i="9"/>
  <c r="CO3" i="8"/>
  <c r="CN3" i="8"/>
  <c r="CM3" i="8"/>
  <c r="CL3" i="8"/>
  <c r="CK3" i="8"/>
  <c r="B39" i="9"/>
  <c r="CJ3" i="8"/>
  <c r="CI3" i="8"/>
  <c r="CH3" i="8"/>
  <c r="CG3" i="8"/>
  <c r="CF3" i="8"/>
  <c r="B38" i="9"/>
  <c r="CE3" i="8"/>
  <c r="CD3" i="8"/>
  <c r="CC3" i="8"/>
  <c r="CB3" i="8"/>
  <c r="CA3" i="8"/>
  <c r="B37" i="9"/>
  <c r="BZ3" i="8"/>
  <c r="BY3" i="8"/>
  <c r="BX3" i="8"/>
  <c r="BW3" i="8"/>
  <c r="BV3" i="8"/>
  <c r="B36" i="9"/>
  <c r="BU3" i="8"/>
  <c r="BT3" i="8"/>
  <c r="BS3" i="8"/>
  <c r="BR3" i="8"/>
  <c r="BQ3" i="8"/>
  <c r="B35" i="9"/>
  <c r="BP3" i="8"/>
  <c r="BO3" i="8"/>
  <c r="BN3" i="8"/>
  <c r="BM3" i="8"/>
  <c r="BL3" i="8"/>
  <c r="B34" i="9"/>
  <c r="BK3" i="8"/>
  <c r="BJ3" i="8"/>
  <c r="BI3" i="8"/>
  <c r="BH3" i="8"/>
  <c r="BG3" i="8"/>
  <c r="BF3" i="8"/>
  <c r="BE3" i="8"/>
  <c r="BD3" i="8"/>
  <c r="BC3" i="8"/>
  <c r="BB3" i="8"/>
  <c r="BA3" i="8"/>
  <c r="AZ3" i="8"/>
  <c r="AY3" i="8"/>
  <c r="AX3" i="8"/>
  <c r="AW3" i="8"/>
  <c r="AV3" i="8"/>
  <c r="B33" i="9" s="1"/>
  <c r="AU3" i="8"/>
  <c r="AT3" i="8"/>
  <c r="AS3" i="8"/>
  <c r="AR3" i="8"/>
  <c r="AQ3" i="8"/>
  <c r="B32" i="9"/>
  <c r="AP3" i="8"/>
  <c r="AO3" i="8"/>
  <c r="AN3" i="8"/>
  <c r="AM3" i="8"/>
  <c r="AL3" i="8"/>
  <c r="AK3" i="8"/>
  <c r="AJ3" i="8"/>
  <c r="AI3" i="8"/>
  <c r="AH3" i="8"/>
  <c r="AG3" i="8"/>
  <c r="B31" i="9"/>
  <c r="AF3" i="8"/>
  <c r="B30" i="9" s="1"/>
  <c r="AE3" i="8"/>
  <c r="B29" i="9"/>
  <c r="AD3" i="8"/>
  <c r="B28" i="9" s="1"/>
  <c r="AC3" i="8"/>
  <c r="B27" i="9"/>
  <c r="AB3" i="8"/>
  <c r="B26" i="9" s="1"/>
  <c r="AA3" i="8"/>
  <c r="B25" i="9"/>
  <c r="Z3" i="8"/>
  <c r="B24" i="9" s="1"/>
  <c r="Y3" i="8"/>
  <c r="B23" i="9"/>
  <c r="X3" i="8"/>
  <c r="B22" i="9" s="1"/>
  <c r="W3" i="8"/>
  <c r="B21" i="9"/>
  <c r="V3" i="8"/>
  <c r="B20" i="9" s="1"/>
  <c r="U3" i="8"/>
  <c r="B19" i="9"/>
  <c r="T3" i="8"/>
  <c r="B18" i="9" s="1"/>
  <c r="S3" i="8"/>
  <c r="B17" i="9"/>
  <c r="R3" i="8"/>
  <c r="B16" i="9" s="1"/>
  <c r="Q3" i="8"/>
  <c r="B15" i="9"/>
  <c r="I3" i="8"/>
  <c r="B14" i="9" s="1"/>
  <c r="H3" i="8"/>
  <c r="B13" i="9"/>
  <c r="G3" i="8"/>
  <c r="B12" i="9" s="1"/>
  <c r="F3" i="8"/>
  <c r="B11" i="9"/>
  <c r="E3" i="8"/>
  <c r="B10" i="9" s="1"/>
  <c r="D3" i="8"/>
  <c r="B9" i="9"/>
  <c r="C3" i="8"/>
  <c r="B8" i="9" s="1"/>
  <c r="H1" i="8"/>
  <c r="C225" i="7"/>
  <c r="H223" i="7"/>
  <c r="G223" i="7"/>
  <c r="F223" i="7"/>
  <c r="C223" i="7"/>
  <c r="D223" i="7"/>
  <c r="E223" i="7"/>
  <c r="A223" i="7"/>
  <c r="H222" i="7"/>
  <c r="C222" i="7"/>
  <c r="D222" i="7"/>
  <c r="E222" i="7"/>
  <c r="F222" i="7"/>
  <c r="G222" i="7"/>
  <c r="A222" i="7"/>
  <c r="A220" i="7"/>
  <c r="A219" i="7"/>
  <c r="A217" i="7"/>
  <c r="A216" i="7"/>
  <c r="H215" i="7"/>
  <c r="G215" i="7"/>
  <c r="F215" i="7"/>
  <c r="E215" i="7"/>
  <c r="D215" i="7"/>
  <c r="C215" i="7"/>
  <c r="G213" i="7"/>
  <c r="F213" i="7"/>
  <c r="E213" i="7"/>
  <c r="D213" i="7"/>
  <c r="C213" i="7"/>
  <c r="G212" i="7"/>
  <c r="F212" i="7"/>
  <c r="E212" i="7"/>
  <c r="D212" i="7"/>
  <c r="C212" i="7"/>
  <c r="C210" i="7"/>
  <c r="D207" i="7"/>
  <c r="D208" i="7"/>
  <c r="C207" i="7"/>
  <c r="C208" i="7" s="1"/>
  <c r="D204" i="7"/>
  <c r="D205" i="7"/>
  <c r="C204" i="7"/>
  <c r="C205" i="7" s="1"/>
  <c r="D201" i="7"/>
  <c r="D202" i="7"/>
  <c r="C201" i="7"/>
  <c r="C202" i="7" s="1"/>
  <c r="D198" i="7"/>
  <c r="D199" i="7"/>
  <c r="C198" i="7"/>
  <c r="C199" i="7" s="1"/>
  <c r="R195" i="7"/>
  <c r="R196" i="7"/>
  <c r="Q195" i="7"/>
  <c r="Q196" i="7" s="1"/>
  <c r="P195" i="7"/>
  <c r="P196" i="7"/>
  <c r="O195" i="7"/>
  <c r="O196" i="7" s="1"/>
  <c r="N195" i="7"/>
  <c r="N196" i="7"/>
  <c r="M195" i="7"/>
  <c r="M196" i="7" s="1"/>
  <c r="L195" i="7"/>
  <c r="L196" i="7"/>
  <c r="K195" i="7"/>
  <c r="K196" i="7" s="1"/>
  <c r="J195" i="7"/>
  <c r="J196" i="7"/>
  <c r="I195" i="7"/>
  <c r="I196" i="7" s="1"/>
  <c r="H195" i="7"/>
  <c r="H196" i="7"/>
  <c r="G195" i="7"/>
  <c r="G196" i="7" s="1"/>
  <c r="F195" i="7"/>
  <c r="F196" i="7"/>
  <c r="E195" i="7"/>
  <c r="E196" i="7" s="1"/>
  <c r="C195" i="7"/>
  <c r="C196" i="7"/>
  <c r="D195" i="7"/>
  <c r="D196" i="7" s="1"/>
  <c r="C192" i="7"/>
  <c r="F192" i="7"/>
  <c r="C191" i="7"/>
  <c r="F191" i="7" s="1"/>
  <c r="C190" i="7"/>
  <c r="F190" i="7"/>
  <c r="C189" i="7"/>
  <c r="F189" i="7" s="1"/>
  <c r="C188" i="7"/>
  <c r="F188" i="7"/>
  <c r="C187" i="7"/>
  <c r="F187" i="7" s="1"/>
  <c r="C186" i="7"/>
  <c r="F186" i="7"/>
  <c r="C185" i="7"/>
  <c r="F185" i="7" s="1"/>
  <c r="C184" i="7"/>
  <c r="F184" i="7"/>
  <c r="C183" i="7"/>
  <c r="F183" i="7" s="1"/>
  <c r="C182" i="7"/>
  <c r="F182" i="7"/>
  <c r="C181" i="7"/>
  <c r="F181" i="7" s="1"/>
  <c r="C180" i="7"/>
  <c r="F180" i="7"/>
  <c r="C179" i="7"/>
  <c r="F179" i="7" s="1"/>
  <c r="C178" i="7"/>
  <c r="F178" i="7"/>
  <c r="C177" i="7"/>
  <c r="F177" i="7" s="1"/>
  <c r="C176" i="7"/>
  <c r="F176" i="7"/>
  <c r="C175" i="7"/>
  <c r="F175" i="7" s="1"/>
  <c r="C174" i="7"/>
  <c r="F174" i="7"/>
  <c r="C173" i="7"/>
  <c r="F173" i="7" s="1"/>
  <c r="C172" i="7"/>
  <c r="F172" i="7"/>
  <c r="C171" i="7"/>
  <c r="F171" i="7" s="1"/>
  <c r="C170" i="7"/>
  <c r="F170" i="7"/>
  <c r="C169" i="7"/>
  <c r="F169" i="7" s="1"/>
  <c r="C168" i="7"/>
  <c r="F168" i="7"/>
  <c r="C167" i="7"/>
  <c r="F167" i="7" s="1"/>
  <c r="C166" i="7"/>
  <c r="F166" i="7"/>
  <c r="C165" i="7"/>
  <c r="F165" i="7" s="1"/>
  <c r="C164" i="7"/>
  <c r="F164" i="7"/>
  <c r="C163" i="7"/>
  <c r="F163" i="7" s="1"/>
  <c r="C162" i="7"/>
  <c r="F162" i="7"/>
  <c r="C161" i="7"/>
  <c r="F161" i="7" s="1"/>
  <c r="C160" i="7"/>
  <c r="F160" i="7"/>
  <c r="C159" i="7"/>
  <c r="F159" i="7" s="1"/>
  <c r="C158" i="7"/>
  <c r="F158" i="7"/>
  <c r="C157" i="7"/>
  <c r="F157" i="7" s="1"/>
  <c r="C156" i="7"/>
  <c r="F156" i="7"/>
  <c r="C155" i="7"/>
  <c r="F155" i="7" s="1"/>
  <c r="C154" i="7"/>
  <c r="F154" i="7"/>
  <c r="C153" i="7"/>
  <c r="F153" i="7" s="1"/>
  <c r="C152" i="7"/>
  <c r="F152" i="7"/>
  <c r="C151" i="7"/>
  <c r="F151" i="7" s="1"/>
  <c r="C150" i="7"/>
  <c r="F150" i="7"/>
  <c r="C149" i="7"/>
  <c r="F149" i="7" s="1"/>
  <c r="C148" i="7"/>
  <c r="F148" i="7"/>
  <c r="C147" i="7"/>
  <c r="F147" i="7" s="1"/>
  <c r="C146" i="7"/>
  <c r="F146" i="7"/>
  <c r="C145" i="7"/>
  <c r="F145" i="7" s="1"/>
  <c r="C144" i="7"/>
  <c r="F144" i="7"/>
  <c r="C143" i="7"/>
  <c r="F143" i="7" s="1"/>
  <c r="C142" i="7"/>
  <c r="F142" i="7"/>
  <c r="C141" i="7"/>
  <c r="F141" i="7" s="1"/>
  <c r="C140" i="7"/>
  <c r="F140" i="7"/>
  <c r="C139" i="7"/>
  <c r="F139" i="7" s="1"/>
  <c r="C138" i="7"/>
  <c r="F138" i="7"/>
  <c r="C137" i="7"/>
  <c r="F137" i="7" s="1"/>
  <c r="F134" i="7"/>
  <c r="E133" i="7"/>
  <c r="E134" i="7" s="1"/>
  <c r="D133" i="7"/>
  <c r="D134" i="7"/>
  <c r="C133" i="7"/>
  <c r="C134" i="7" s="1"/>
  <c r="H131" i="7"/>
  <c r="G130" i="7"/>
  <c r="G131" i="7"/>
  <c r="F130" i="7"/>
  <c r="F131" i="7" s="1"/>
  <c r="E130" i="7"/>
  <c r="E131" i="7"/>
  <c r="D130" i="7"/>
  <c r="D131" i="7" s="1"/>
  <c r="C130" i="7"/>
  <c r="C131" i="7"/>
  <c r="G127" i="7"/>
  <c r="F127" i="7"/>
  <c r="E127" i="7"/>
  <c r="D127" i="7"/>
  <c r="C127" i="7"/>
  <c r="G126" i="7"/>
  <c r="G128" i="7"/>
  <c r="F126" i="7"/>
  <c r="F128" i="7" s="1"/>
  <c r="E126" i="7"/>
  <c r="E128" i="7"/>
  <c r="D126" i="7"/>
  <c r="D128" i="7" s="1"/>
  <c r="C126" i="7"/>
  <c r="C128" i="7"/>
  <c r="H128" i="7"/>
  <c r="H124" i="7"/>
  <c r="G124" i="7"/>
  <c r="E124" i="7"/>
  <c r="D124" i="7"/>
  <c r="C124" i="7"/>
  <c r="I123" i="7"/>
  <c r="H123" i="7"/>
  <c r="G123" i="7"/>
  <c r="F123" i="7"/>
  <c r="E123" i="7"/>
  <c r="D123" i="7"/>
  <c r="C123" i="7"/>
  <c r="F121" i="7"/>
  <c r="E120" i="7"/>
  <c r="E121" i="7"/>
  <c r="D120" i="7"/>
  <c r="D121" i="7" s="1"/>
  <c r="C120" i="7"/>
  <c r="C121" i="7"/>
  <c r="C118" i="7"/>
  <c r="AI65" i="7"/>
  <c r="AG65" i="7"/>
  <c r="R65" i="7"/>
  <c r="M65" i="7"/>
  <c r="N65" i="7"/>
  <c r="O65" i="7"/>
  <c r="P65" i="7"/>
  <c r="Q65" i="7"/>
  <c r="AI64" i="7"/>
  <c r="AG64" i="7"/>
  <c r="R64" i="7"/>
  <c r="M64" i="7"/>
  <c r="N64" i="7"/>
  <c r="O64" i="7"/>
  <c r="P64" i="7"/>
  <c r="Q64" i="7"/>
  <c r="AG63" i="7"/>
  <c r="AG62" i="7"/>
  <c r="AG61" i="7"/>
  <c r="AG60" i="7"/>
  <c r="AG59" i="7"/>
  <c r="AG58" i="7"/>
  <c r="Q57" i="7"/>
  <c r="P57" i="7"/>
  <c r="O57" i="7"/>
  <c r="N57" i="7"/>
  <c r="M57" i="7"/>
  <c r="Q55" i="7"/>
  <c r="P55" i="7"/>
  <c r="O55" i="7"/>
  <c r="N55" i="7"/>
  <c r="M55" i="7"/>
  <c r="Q54" i="7"/>
  <c r="P54" i="7"/>
  <c r="O54" i="7"/>
  <c r="N54" i="7"/>
  <c r="M54" i="7"/>
  <c r="Q53" i="7"/>
  <c r="P53" i="7"/>
  <c r="O53" i="7"/>
  <c r="N53" i="7"/>
  <c r="M53" i="7"/>
  <c r="Q52" i="7"/>
  <c r="P52" i="7"/>
  <c r="O52" i="7"/>
  <c r="N52" i="7"/>
  <c r="M52" i="7"/>
  <c r="Q51" i="7"/>
  <c r="P51" i="7"/>
  <c r="O51" i="7"/>
  <c r="N51" i="7"/>
  <c r="M51" i="7"/>
  <c r="Q50" i="7"/>
  <c r="P50" i="7"/>
  <c r="O50" i="7"/>
  <c r="N50" i="7"/>
  <c r="M50" i="7"/>
  <c r="Q48" i="7"/>
  <c r="P48" i="7"/>
  <c r="O48" i="7"/>
  <c r="N48" i="7"/>
  <c r="M48" i="7"/>
  <c r="C42" i="7"/>
  <c r="C41" i="7"/>
  <c r="C33" i="7"/>
  <c r="C32" i="7"/>
  <c r="C29" i="7"/>
  <c r="H27" i="7"/>
  <c r="G27" i="7"/>
  <c r="F27" i="7"/>
  <c r="C27" i="7"/>
  <c r="K27" i="7"/>
  <c r="D27" i="7"/>
  <c r="E27" i="7"/>
  <c r="I26" i="7"/>
  <c r="H26" i="7"/>
  <c r="G26" i="7"/>
  <c r="F26" i="7"/>
  <c r="E26" i="7"/>
  <c r="D26" i="7"/>
  <c r="C26" i="7"/>
  <c r="C22" i="7"/>
  <c r="C21" i="7"/>
  <c r="C20" i="7"/>
  <c r="C19" i="7"/>
  <c r="C18" i="7"/>
  <c r="C17" i="7"/>
  <c r="C16" i="7"/>
  <c r="C15" i="7"/>
  <c r="C14" i="7"/>
  <c r="C13" i="7"/>
  <c r="C12" i="7"/>
  <c r="C11" i="7"/>
  <c r="E11" i="7" s="1"/>
  <c r="C10" i="7"/>
  <c r="C9" i="7"/>
  <c r="C8" i="7"/>
  <c r="C5" i="7"/>
  <c r="A116" i="7"/>
  <c r="C3" i="7"/>
  <c r="M8" i="110"/>
  <c r="X543" i="235" s="1"/>
  <c r="M8" i="79"/>
  <c r="X527" i="235" s="1"/>
  <c r="M11" i="70"/>
  <c r="S526" i="235" s="1"/>
  <c r="M8" i="70"/>
  <c r="J23" i="59"/>
  <c r="K103" i="235" s="1"/>
  <c r="J22" i="59"/>
  <c r="K102" i="235" s="1"/>
  <c r="J21" i="59"/>
  <c r="K101" i="235" s="1"/>
  <c r="J20" i="59"/>
  <c r="K100" i="235" s="1"/>
  <c r="J19" i="59"/>
  <c r="K99" i="235" s="1"/>
  <c r="J18" i="59"/>
  <c r="K98" i="235" s="1"/>
  <c r="J17" i="59"/>
  <c r="K97" i="235" s="1"/>
  <c r="J15" i="59"/>
  <c r="K96" i="235" s="1"/>
  <c r="J14" i="59"/>
  <c r="K95" i="235" s="1"/>
  <c r="J13" i="59"/>
  <c r="K94" i="235"/>
  <c r="I7" i="59"/>
  <c r="I8" i="59" s="1"/>
  <c r="K77" i="235" s="1"/>
  <c r="H7" i="59"/>
  <c r="H8" i="59"/>
  <c r="K63" i="235" s="1"/>
  <c r="J6" i="59"/>
  <c r="K90" i="235" s="1"/>
  <c r="J27" i="58"/>
  <c r="K60" i="235" s="1"/>
  <c r="J22" i="58"/>
  <c r="K58" i="235" s="1"/>
  <c r="J21" i="58"/>
  <c r="K57" i="235" s="1"/>
  <c r="J20" i="58"/>
  <c r="K56" i="235"/>
  <c r="J19" i="58"/>
  <c r="K55" i="235" s="1"/>
  <c r="J18" i="58"/>
  <c r="K54" i="235"/>
  <c r="J17" i="58"/>
  <c r="K53" i="235" s="1"/>
  <c r="J16" i="58"/>
  <c r="K52" i="235" s="1"/>
  <c r="H13" i="58"/>
  <c r="J12" i="58"/>
  <c r="K51" i="235"/>
  <c r="J11" i="58"/>
  <c r="K50" i="235"/>
  <c r="J10" i="58"/>
  <c r="K49" i="235"/>
  <c r="J9" i="58"/>
  <c r="K48" i="235"/>
  <c r="J8" i="58"/>
  <c r="K47" i="235"/>
  <c r="J7" i="58"/>
  <c r="K46" i="235"/>
  <c r="I6" i="58"/>
  <c r="I217" i="38"/>
  <c r="P389" i="235" s="1"/>
  <c r="AI58" i="7"/>
  <c r="AI60" i="7"/>
  <c r="AI59" i="7"/>
  <c r="M58" i="7"/>
  <c r="M60" i="7" s="1"/>
  <c r="P62" i="7"/>
  <c r="C7" i="7"/>
  <c r="R59" i="7"/>
  <c r="R58" i="7"/>
  <c r="AI61" i="7"/>
  <c r="R61" i="7"/>
  <c r="AI62" i="7"/>
  <c r="R62" i="7"/>
  <c r="I138" i="38"/>
  <c r="P326" i="235"/>
  <c r="I224" i="38"/>
  <c r="P394" i="235"/>
  <c r="I232" i="38"/>
  <c r="P400" i="235"/>
  <c r="I156" i="38"/>
  <c r="P342" i="235"/>
  <c r="I235" i="38"/>
  <c r="P401" i="235"/>
  <c r="I139" i="38"/>
  <c r="P327" i="235"/>
  <c r="I150" i="38"/>
  <c r="P336" i="235"/>
  <c r="I247" i="38"/>
  <c r="P409" i="235"/>
  <c r="I172" i="38"/>
  <c r="P356" i="235"/>
  <c r="I194" i="38"/>
  <c r="P376" i="235"/>
  <c r="I166" i="38"/>
  <c r="P350" i="235"/>
  <c r="I240" i="38"/>
  <c r="P404" i="235"/>
  <c r="I168" i="38"/>
  <c r="P352" i="235"/>
  <c r="I175" i="38"/>
  <c r="P359" i="235"/>
  <c r="I179" i="38"/>
  <c r="P361" i="235"/>
  <c r="S523" i="235"/>
  <c r="X523" i="235"/>
  <c r="X526" i="235"/>
  <c r="C105" i="244"/>
  <c r="G105" i="244"/>
  <c r="C105" i="246"/>
  <c r="C97" i="244"/>
  <c r="C97" i="246"/>
  <c r="C89" i="244"/>
  <c r="J89" i="244" s="1"/>
  <c r="C89" i="246"/>
  <c r="C81" i="244"/>
  <c r="C81" i="246"/>
  <c r="C73" i="244"/>
  <c r="O73" i="244"/>
  <c r="C73" i="246"/>
  <c r="C65" i="244"/>
  <c r="C65" i="246"/>
  <c r="C57" i="244"/>
  <c r="J57" i="244" s="1"/>
  <c r="C57" i="246"/>
  <c r="C103" i="244"/>
  <c r="O103" i="244" s="1"/>
  <c r="C103" i="246"/>
  <c r="C99" i="244"/>
  <c r="L99" i="244"/>
  <c r="C99" i="246"/>
  <c r="C95" i="244"/>
  <c r="D95" i="244"/>
  <c r="C95" i="246"/>
  <c r="C91" i="244"/>
  <c r="C91" i="246"/>
  <c r="C87" i="244"/>
  <c r="E87" i="244"/>
  <c r="C87" i="246"/>
  <c r="C83" i="244"/>
  <c r="O83" i="244"/>
  <c r="C83" i="246"/>
  <c r="C79" i="244"/>
  <c r="D79" i="244" s="1"/>
  <c r="C79" i="246"/>
  <c r="C75" i="244"/>
  <c r="C75" i="246"/>
  <c r="C71" i="244"/>
  <c r="F71" i="244"/>
  <c r="C71" i="246"/>
  <c r="C67" i="244"/>
  <c r="E67" i="244" s="1"/>
  <c r="C67" i="246"/>
  <c r="C63" i="244"/>
  <c r="K63" i="244"/>
  <c r="C63" i="246"/>
  <c r="C59" i="244"/>
  <c r="C59" i="246"/>
  <c r="C55" i="244"/>
  <c r="E55" i="244" s="1"/>
  <c r="C55" i="246"/>
  <c r="C106" i="244"/>
  <c r="F106" i="244"/>
  <c r="C106" i="246"/>
  <c r="C102" i="244"/>
  <c r="H102" i="244" s="1"/>
  <c r="C102" i="246"/>
  <c r="C98" i="244"/>
  <c r="K98" i="244"/>
  <c r="C98" i="246"/>
  <c r="C94" i="244"/>
  <c r="D94" i="244" s="1"/>
  <c r="C94" i="246"/>
  <c r="C90" i="244"/>
  <c r="E90" i="244" s="1"/>
  <c r="C90" i="246"/>
  <c r="C86" i="244"/>
  <c r="O86" i="244" s="1"/>
  <c r="C86" i="246"/>
  <c r="C82" i="244"/>
  <c r="I82" i="244"/>
  <c r="C82" i="246"/>
  <c r="C78" i="244"/>
  <c r="D78" i="244" s="1"/>
  <c r="C78" i="246"/>
  <c r="C74" i="244"/>
  <c r="J74" i="244" s="1"/>
  <c r="C74" i="246"/>
  <c r="C70" i="244"/>
  <c r="G70" i="244"/>
  <c r="C70" i="246"/>
  <c r="C66" i="244"/>
  <c r="M66" i="244"/>
  <c r="C66" i="246"/>
  <c r="C62" i="244"/>
  <c r="I62" i="244" s="1"/>
  <c r="C62" i="246"/>
  <c r="C58" i="244"/>
  <c r="G58" i="244" s="1"/>
  <c r="C58" i="246"/>
  <c r="C54" i="244"/>
  <c r="G54" i="244"/>
  <c r="C54" i="246"/>
  <c r="C101" i="244"/>
  <c r="G101" i="244" s="1"/>
  <c r="C101" i="246"/>
  <c r="C93" i="244"/>
  <c r="N93" i="244"/>
  <c r="C93" i="246"/>
  <c r="C85" i="244"/>
  <c r="M85" i="244"/>
  <c r="C85" i="246"/>
  <c r="C77" i="244"/>
  <c r="L77" i="244" s="1"/>
  <c r="C77" i="246"/>
  <c r="C69" i="244"/>
  <c r="H69" i="244" s="1"/>
  <c r="C69" i="246"/>
  <c r="C61" i="244"/>
  <c r="I61" i="244"/>
  <c r="C61" i="246"/>
  <c r="C104" i="244"/>
  <c r="G104" i="244" s="1"/>
  <c r="C104" i="246"/>
  <c r="C100" i="244"/>
  <c r="F100" i="244"/>
  <c r="C100" i="246"/>
  <c r="C96" i="244"/>
  <c r="N96" i="244"/>
  <c r="C96" i="246"/>
  <c r="C92" i="244"/>
  <c r="C92" i="246"/>
  <c r="C88" i="244"/>
  <c r="O88" i="244"/>
  <c r="C88" i="246"/>
  <c r="C84" i="244"/>
  <c r="K84" i="244"/>
  <c r="C84" i="246"/>
  <c r="C80" i="244"/>
  <c r="D80" i="244" s="1"/>
  <c r="C80" i="246"/>
  <c r="C76" i="244"/>
  <c r="C76" i="246"/>
  <c r="C72" i="244"/>
  <c r="E72" i="244"/>
  <c r="C72" i="246"/>
  <c r="C68" i="244"/>
  <c r="K68" i="244" s="1"/>
  <c r="C68" i="246"/>
  <c r="C64" i="244"/>
  <c r="O64" i="244" s="1"/>
  <c r="C64" i="246"/>
  <c r="C60" i="244"/>
  <c r="N60" i="244"/>
  <c r="C60" i="246"/>
  <c r="C56" i="244"/>
  <c r="J56" i="244"/>
  <c r="C56" i="246"/>
  <c r="E103" i="244"/>
  <c r="D103" i="244"/>
  <c r="H103" i="244"/>
  <c r="K103" i="244"/>
  <c r="L103" i="244"/>
  <c r="J103" i="244"/>
  <c r="I103" i="244"/>
  <c r="F103" i="244"/>
  <c r="N103" i="244"/>
  <c r="I91" i="244"/>
  <c r="G71" i="244"/>
  <c r="N71" i="244"/>
  <c r="I71" i="244"/>
  <c r="G86" i="244"/>
  <c r="G74" i="244"/>
  <c r="J58" i="244"/>
  <c r="I54" i="244"/>
  <c r="D87" i="244"/>
  <c r="F87" i="244"/>
  <c r="J87" i="244"/>
  <c r="E63" i="244"/>
  <c r="J63" i="244"/>
  <c r="D63" i="244"/>
  <c r="G97" i="244"/>
  <c r="K97" i="244"/>
  <c r="O97" i="244"/>
  <c r="F97" i="244"/>
  <c r="L97" i="244"/>
  <c r="H97" i="244"/>
  <c r="M97" i="244"/>
  <c r="D97" i="244"/>
  <c r="N97" i="244"/>
  <c r="E97" i="244"/>
  <c r="J97" i="244"/>
  <c r="I97" i="244"/>
  <c r="E89" i="244"/>
  <c r="I89" i="244"/>
  <c r="D81" i="244"/>
  <c r="H81" i="244"/>
  <c r="L81" i="244"/>
  <c r="I81" i="244"/>
  <c r="N81" i="244"/>
  <c r="E81" i="244"/>
  <c r="J81" i="244"/>
  <c r="O81" i="244"/>
  <c r="K81" i="244"/>
  <c r="M81" i="244"/>
  <c r="F81" i="244"/>
  <c r="G81" i="244"/>
  <c r="D73" i="244"/>
  <c r="J73" i="244"/>
  <c r="M65" i="244"/>
  <c r="E65" i="244"/>
  <c r="K65" i="244"/>
  <c r="L65" i="244"/>
  <c r="O65" i="244"/>
  <c r="F65" i="244"/>
  <c r="G65" i="244"/>
  <c r="J65" i="244"/>
  <c r="N65" i="244"/>
  <c r="D65" i="244"/>
  <c r="H65" i="244"/>
  <c r="I65" i="244"/>
  <c r="F61" i="244"/>
  <c r="D57" i="244"/>
  <c r="M57" i="244"/>
  <c r="K95" i="244"/>
  <c r="H95" i="244"/>
  <c r="N95" i="244"/>
  <c r="K79" i="244"/>
  <c r="L79" i="244"/>
  <c r="J79" i="244"/>
  <c r="L67" i="244"/>
  <c r="D55" i="244"/>
  <c r="M92" i="244"/>
  <c r="H76" i="244"/>
  <c r="R60" i="7"/>
  <c r="Q63" i="7"/>
  <c r="P63" i="7"/>
  <c r="R63" i="7"/>
  <c r="O60" i="7"/>
  <c r="O63" i="7"/>
  <c r="AI63" i="7"/>
  <c r="M63" i="7"/>
  <c r="N63" i="7"/>
  <c r="H247" i="38"/>
  <c r="O409" i="235" s="1"/>
  <c r="H194" i="38"/>
  <c r="O376" i="235"/>
  <c r="I13" i="58"/>
  <c r="J13" i="58" s="1"/>
  <c r="AB19" i="59"/>
  <c r="O19" i="59"/>
  <c r="AB23" i="59"/>
  <c r="O23" i="59" s="1"/>
  <c r="AE38" i="41"/>
  <c r="AI38" i="41"/>
  <c r="AH45" i="41"/>
  <c r="AE52" i="41"/>
  <c r="AI52" i="41"/>
  <c r="AH59" i="41"/>
  <c r="AF66" i="41"/>
  <c r="H9" i="59"/>
  <c r="K64" i="235"/>
  <c r="AB20" i="59"/>
  <c r="O20" i="59" s="1"/>
  <c r="AF38" i="41"/>
  <c r="AE45" i="41"/>
  <c r="R45" i="41" s="1"/>
  <c r="AI45" i="41"/>
  <c r="AF52" i="41"/>
  <c r="AE59" i="41"/>
  <c r="AI59" i="41"/>
  <c r="AG66" i="41"/>
  <c r="AB17" i="59"/>
  <c r="AB21" i="59"/>
  <c r="O21" i="59"/>
  <c r="AG38" i="41"/>
  <c r="AF45" i="41"/>
  <c r="AG52" i="41"/>
  <c r="AF59" i="41"/>
  <c r="AH66" i="41"/>
  <c r="H23" i="58"/>
  <c r="J7" i="59"/>
  <c r="AB18" i="59"/>
  <c r="O18" i="59" s="1"/>
  <c r="AB22" i="59"/>
  <c r="O22" i="59"/>
  <c r="AH38" i="41"/>
  <c r="AG45" i="41"/>
  <c r="AH52" i="41"/>
  <c r="AG59" i="41"/>
  <c r="AE66" i="41"/>
  <c r="AI66" i="41"/>
  <c r="D14" i="3"/>
  <c r="G140" i="38"/>
  <c r="N328" i="235"/>
  <c r="O17" i="59"/>
  <c r="G231" i="38"/>
  <c r="N399" i="235"/>
  <c r="I28" i="58"/>
  <c r="K45" i="235" s="1"/>
  <c r="H28" i="58"/>
  <c r="K29" i="235"/>
  <c r="I223" i="38"/>
  <c r="P393" i="235" s="1"/>
  <c r="I154" i="38"/>
  <c r="P340" i="235"/>
  <c r="I149" i="38"/>
  <c r="P335" i="235" s="1"/>
  <c r="I134" i="38"/>
  <c r="P322" i="235"/>
  <c r="I144" i="38"/>
  <c r="P332" i="235" s="1"/>
  <c r="I185" i="38"/>
  <c r="P367" i="235"/>
  <c r="I135" i="38"/>
  <c r="P323" i="235" s="1"/>
  <c r="I184" i="38"/>
  <c r="P366" i="235"/>
  <c r="I244" i="38"/>
  <c r="P408" i="235" s="1"/>
  <c r="I237" i="38"/>
  <c r="P403" i="235"/>
  <c r="I230" i="38"/>
  <c r="P398" i="235" s="1"/>
  <c r="I216" i="38"/>
  <c r="P388" i="235"/>
  <c r="I151" i="38"/>
  <c r="P337" i="235" s="1"/>
  <c r="I165" i="38"/>
  <c r="P349" i="235"/>
  <c r="I148" i="38"/>
  <c r="P334" i="235" s="1"/>
  <c r="I218" i="38"/>
  <c r="P390" i="235"/>
  <c r="I225" i="38"/>
  <c r="P395" i="235" s="1"/>
  <c r="I249" i="38"/>
  <c r="P411" i="235"/>
  <c r="I236" i="38"/>
  <c r="P402" i="235" s="1"/>
  <c r="I251" i="38"/>
  <c r="P413" i="235"/>
  <c r="I164" i="38"/>
  <c r="P348" i="235" s="1"/>
  <c r="I198" i="38"/>
  <c r="P378" i="235"/>
  <c r="I181" i="38"/>
  <c r="P363" i="235" s="1"/>
  <c r="I242" i="38"/>
  <c r="P406" i="235"/>
  <c r="I208" i="38"/>
  <c r="P384" i="235" s="1"/>
  <c r="I204" i="38"/>
  <c r="P382" i="235"/>
  <c r="I193" i="38"/>
  <c r="P375" i="235" s="1"/>
  <c r="I243" i="38"/>
  <c r="P407" i="235"/>
  <c r="I231" i="38"/>
  <c r="P399" i="235" s="1"/>
  <c r="I141" i="38"/>
  <c r="P329" i="235"/>
  <c r="I241" i="38"/>
  <c r="P405" i="235" s="1"/>
  <c r="I250" i="38"/>
  <c r="P412" i="235"/>
  <c r="I222" i="38"/>
  <c r="P392" i="235" s="1"/>
  <c r="I215" i="38"/>
  <c r="P387" i="235"/>
  <c r="I203" i="38"/>
  <c r="P381" i="235" s="1"/>
  <c r="I191" i="38"/>
  <c r="P373" i="235"/>
  <c r="I187" i="38"/>
  <c r="P369" i="235" s="1"/>
  <c r="I140" i="38"/>
  <c r="P328" i="235"/>
  <c r="I137" i="38"/>
  <c r="P325" i="235" s="1"/>
  <c r="I161" i="38"/>
  <c r="P345" i="235"/>
  <c r="I171" i="38"/>
  <c r="P355" i="235" s="1"/>
  <c r="I169" i="38"/>
  <c r="P353" i="235"/>
  <c r="I152" i="38"/>
  <c r="P338" i="235" s="1"/>
  <c r="I143" i="38"/>
  <c r="P331" i="235"/>
  <c r="I199" i="38"/>
  <c r="P379" i="235" s="1"/>
  <c r="I157" i="38"/>
  <c r="P343" i="235"/>
  <c r="J165" i="38"/>
  <c r="Q349" i="235" s="1"/>
  <c r="J147" i="38"/>
  <c r="Q333" i="235"/>
  <c r="J162" i="38"/>
  <c r="Q346" i="235" s="1"/>
  <c r="G188" i="38"/>
  <c r="N370" i="235"/>
  <c r="G240" i="38"/>
  <c r="N404" i="235" s="1"/>
  <c r="G147" i="38"/>
  <c r="N333" i="235"/>
  <c r="G154" i="38"/>
  <c r="N340" i="235" s="1"/>
  <c r="K249" i="38"/>
  <c r="R411" i="235"/>
  <c r="G184" i="38"/>
  <c r="N366" i="235" s="1"/>
  <c r="K237" i="38"/>
  <c r="R403" i="235"/>
  <c r="K153" i="38"/>
  <c r="R339" i="235" s="1"/>
  <c r="J243" i="38"/>
  <c r="Q407" i="235"/>
  <c r="J203" i="38"/>
  <c r="Q381" i="235" s="1"/>
  <c r="J136" i="38"/>
  <c r="Q324" i="235"/>
  <c r="J216" i="38"/>
  <c r="Q388" i="235" s="1"/>
  <c r="J137" i="38"/>
  <c r="Q325" i="235"/>
  <c r="J236" i="38"/>
  <c r="Q402" i="235" s="1"/>
  <c r="J164" i="38"/>
  <c r="Q348" i="235"/>
  <c r="J141" i="38"/>
  <c r="Q329" i="235" s="1"/>
  <c r="J190" i="38"/>
  <c r="Q372" i="235"/>
  <c r="J135" i="38"/>
  <c r="Q323" i="235" s="1"/>
  <c r="J179" i="38"/>
  <c r="Q361" i="235"/>
  <c r="J223" i="38"/>
  <c r="Q393" i="235" s="1"/>
  <c r="J218" i="38"/>
  <c r="Q390" i="235"/>
  <c r="J251" i="38"/>
  <c r="Q413" i="235" s="1"/>
  <c r="J227" i="38"/>
  <c r="Q397" i="235"/>
  <c r="J208" i="38"/>
  <c r="Q384" i="235" s="1"/>
  <c r="J219" i="38"/>
  <c r="Q391" i="235"/>
  <c r="J204" i="38"/>
  <c r="Q382" i="235" s="1"/>
  <c r="J242" i="38"/>
  <c r="Q406" i="235"/>
  <c r="J199" i="38"/>
  <c r="Q379" i="235" s="1"/>
  <c r="J174" i="38"/>
  <c r="Q358" i="235"/>
  <c r="J222" i="38"/>
  <c r="Q392" i="235" s="1"/>
  <c r="J157" i="38"/>
  <c r="Q343" i="235"/>
  <c r="J185" i="38"/>
  <c r="Q367" i="235" s="1"/>
  <c r="J139" i="38"/>
  <c r="Q327" i="235"/>
  <c r="J169" i="38"/>
  <c r="Q353" i="235" s="1"/>
  <c r="J153" i="38"/>
  <c r="Q339" i="235"/>
  <c r="J249" i="38"/>
  <c r="Q411" i="235" s="1"/>
  <c r="J180" i="38"/>
  <c r="Q362" i="235"/>
  <c r="J226" i="38"/>
  <c r="Q396" i="235" s="1"/>
  <c r="J156" i="38"/>
  <c r="Q342" i="235"/>
  <c r="J184" i="38"/>
  <c r="Q366" i="235" s="1"/>
  <c r="J143" i="38"/>
  <c r="Q331" i="235"/>
  <c r="J138" i="38"/>
  <c r="Q326" i="235" s="1"/>
  <c r="J247" i="38"/>
  <c r="Q409" i="235"/>
  <c r="J241" i="38"/>
  <c r="Q405" i="235" s="1"/>
  <c r="J217" i="38"/>
  <c r="Q389" i="235"/>
  <c r="J215" i="38"/>
  <c r="Q387" i="235" s="1"/>
  <c r="J250" i="38"/>
  <c r="Q412" i="235"/>
  <c r="J214" i="38"/>
  <c r="Q386" i="235" s="1"/>
  <c r="J166" i="38"/>
  <c r="Q350" i="235"/>
  <c r="J244" i="38"/>
  <c r="Q408" i="235" s="1"/>
  <c r="J171" i="38"/>
  <c r="Q355" i="235"/>
  <c r="J155" i="38"/>
  <c r="Q341" i="235" s="1"/>
  <c r="DK84" i="8"/>
  <c r="DW86" i="8"/>
  <c r="DW62" i="8"/>
  <c r="H237" i="38"/>
  <c r="O403" i="235"/>
  <c r="H250" i="38"/>
  <c r="O412" i="235" s="1"/>
  <c r="H141" i="38"/>
  <c r="O329" i="235"/>
  <c r="H164" i="38"/>
  <c r="O348" i="235" s="1"/>
  <c r="H226" i="38"/>
  <c r="O396" i="235"/>
  <c r="H242" i="38"/>
  <c r="O406" i="235" s="1"/>
  <c r="H187" i="38"/>
  <c r="O369" i="235"/>
  <c r="H198" i="38"/>
  <c r="O378" i="235" s="1"/>
  <c r="H190" i="38"/>
  <c r="O372" i="235"/>
  <c r="H188" i="38"/>
  <c r="O370" i="235" s="1"/>
  <c r="H148" i="38"/>
  <c r="O334" i="235"/>
  <c r="H219" i="38"/>
  <c r="O391" i="235" s="1"/>
  <c r="H149" i="38"/>
  <c r="O335" i="235"/>
  <c r="H183" i="38"/>
  <c r="O365" i="235" s="1"/>
  <c r="H218" i="38"/>
  <c r="O390" i="235"/>
  <c r="H231" i="38"/>
  <c r="O399" i="235" s="1"/>
  <c r="H232" i="38"/>
  <c r="O400" i="235"/>
  <c r="H135" i="38"/>
  <c r="O323" i="235" s="1"/>
  <c r="H185" i="38"/>
  <c r="O367" i="235"/>
  <c r="H223" i="38"/>
  <c r="O393" i="235" s="1"/>
  <c r="H199" i="38"/>
  <c r="O379" i="235"/>
  <c r="H249" i="38"/>
  <c r="O411" i="235" s="1"/>
  <c r="H143" i="38"/>
  <c r="O331" i="235"/>
  <c r="H144" i="38"/>
  <c r="O332" i="235" s="1"/>
  <c r="H168" i="38"/>
  <c r="O352" i="235"/>
  <c r="H208" i="38"/>
  <c r="O384" i="235" s="1"/>
  <c r="H244" i="38"/>
  <c r="O408" i="235"/>
  <c r="H193" i="38"/>
  <c r="O375" i="235" s="1"/>
  <c r="G164" i="38"/>
  <c r="N348" i="235"/>
  <c r="G214" i="38"/>
  <c r="N386" i="235" s="1"/>
  <c r="G236" i="38"/>
  <c r="N402" i="235"/>
  <c r="G199" i="38"/>
  <c r="N379" i="235" s="1"/>
  <c r="K179" i="38"/>
  <c r="R361" i="235"/>
  <c r="K134" i="38"/>
  <c r="R322" i="235" s="1"/>
  <c r="G218" i="38"/>
  <c r="N390" i="235"/>
  <c r="K144" i="38"/>
  <c r="R332" i="235" s="1"/>
  <c r="K248" i="38"/>
  <c r="R410" i="235"/>
  <c r="K250" i="38"/>
  <c r="R412" i="235" s="1"/>
  <c r="K183" i="38"/>
  <c r="R365" i="235"/>
  <c r="G143" i="38"/>
  <c r="N331" i="235" s="1"/>
  <c r="G215" i="38"/>
  <c r="N387" i="235"/>
  <c r="K251" i="38"/>
  <c r="R413" i="235" s="1"/>
  <c r="G247" i="38"/>
  <c r="N409" i="235"/>
  <c r="G211" i="38"/>
  <c r="N385" i="235" s="1"/>
  <c r="G142" i="38"/>
  <c r="N330" i="235"/>
  <c r="G137" i="38"/>
  <c r="N325" i="235" s="1"/>
  <c r="K223" i="38"/>
  <c r="R393" i="235"/>
  <c r="G162" i="38"/>
  <c r="N346" i="235" s="1"/>
  <c r="G242" i="38"/>
  <c r="N406" i="235"/>
  <c r="K154" i="38"/>
  <c r="R340" i="235" s="1"/>
  <c r="G135" i="38"/>
  <c r="N323" i="235"/>
  <c r="K135" i="38"/>
  <c r="R323" i="235" s="1"/>
  <c r="K236" i="38"/>
  <c r="R402" i="235"/>
  <c r="K141" i="38"/>
  <c r="R329" i="235" s="1"/>
  <c r="G243" i="38"/>
  <c r="N407" i="235"/>
  <c r="G248" i="38"/>
  <c r="N410" i="235" s="1"/>
  <c r="K190" i="38"/>
  <c r="R372" i="235"/>
  <c r="K156" i="38"/>
  <c r="R342" i="235" s="1"/>
  <c r="K142" i="38"/>
  <c r="R330" i="235"/>
  <c r="G217" i="38"/>
  <c r="N389" i="235" s="1"/>
  <c r="G156" i="38"/>
  <c r="N342" i="235"/>
  <c r="G157" i="38"/>
  <c r="N343" i="235" s="1"/>
  <c r="G198" i="38"/>
  <c r="N378" i="235"/>
  <c r="G208" i="38"/>
  <c r="N384" i="235" s="1"/>
  <c r="G180" i="38"/>
  <c r="N362" i="235"/>
  <c r="G219" i="38"/>
  <c r="N391" i="235" s="1"/>
  <c r="G153" i="38"/>
  <c r="N339" i="235"/>
  <c r="G194" i="38"/>
  <c r="N376" i="235" s="1"/>
  <c r="K165" i="38"/>
  <c r="R349" i="235"/>
  <c r="K155" i="38"/>
  <c r="R341" i="235" s="1"/>
  <c r="K243" i="38"/>
  <c r="R407" i="235"/>
  <c r="K235" i="38"/>
  <c r="R401" i="235" s="1"/>
  <c r="K160" i="38"/>
  <c r="R344" i="235"/>
  <c r="K214" i="38"/>
  <c r="R386" i="235" s="1"/>
  <c r="K157" i="38"/>
  <c r="R343" i="235"/>
  <c r="K204" i="38"/>
  <c r="R382" i="235" s="1"/>
  <c r="K143" i="38"/>
  <c r="R331" i="235"/>
  <c r="G141" i="38"/>
  <c r="N329" i="235" s="1"/>
  <c r="G187" i="38"/>
  <c r="N369" i="235"/>
  <c r="G174" i="38"/>
  <c r="N358" i="235" s="1"/>
  <c r="G149" i="38"/>
  <c r="N335" i="235"/>
  <c r="G179" i="38"/>
  <c r="N361" i="235" s="1"/>
  <c r="G171" i="38"/>
  <c r="N355" i="235"/>
  <c r="G250" i="38"/>
  <c r="N412" i="235" s="1"/>
  <c r="G166" i="38"/>
  <c r="N350" i="235"/>
  <c r="K219" i="38"/>
  <c r="R391" i="235" s="1"/>
  <c r="K240" i="38"/>
  <c r="R404" i="235"/>
  <c r="K150" i="38"/>
  <c r="R336" i="235" s="1"/>
  <c r="K164" i="38"/>
  <c r="R348" i="235"/>
  <c r="K224" i="38"/>
  <c r="R394" i="235" s="1"/>
  <c r="K139" i="38"/>
  <c r="R327" i="235"/>
  <c r="K230" i="38"/>
  <c r="R398" i="235" s="1"/>
  <c r="K217" i="38"/>
  <c r="R389" i="235"/>
  <c r="K136" i="38"/>
  <c r="R324" i="235" s="1"/>
  <c r="K244" i="38"/>
  <c r="R408" i="235"/>
  <c r="K198" i="38"/>
  <c r="R378" i="235" s="1"/>
  <c r="K218" i="38"/>
  <c r="R390" i="235"/>
  <c r="G230" i="38"/>
  <c r="N398" i="235" s="1"/>
  <c r="G225" i="38"/>
  <c r="N395" i="235"/>
  <c r="G227" i="38"/>
  <c r="N397" i="235" s="1"/>
  <c r="G235" i="38"/>
  <c r="N401" i="235"/>
  <c r="G160" i="38"/>
  <c r="N344" i="235" s="1"/>
  <c r="G148" i="38"/>
  <c r="N334" i="235"/>
  <c r="G150" i="38"/>
  <c r="N336" i="235" s="1"/>
  <c r="G241" i="38"/>
  <c r="N405" i="235"/>
  <c r="G138" i="38"/>
  <c r="N326" i="235" s="1"/>
  <c r="G144" i="38"/>
  <c r="N332" i="235"/>
  <c r="G226" i="38"/>
  <c r="N396" i="235" s="1"/>
  <c r="G216" i="38"/>
  <c r="N388" i="235"/>
  <c r="K216" i="38"/>
  <c r="R388" i="235" s="1"/>
  <c r="G172" i="38"/>
  <c r="N356" i="235"/>
  <c r="K232" i="38"/>
  <c r="R400" i="235" s="1"/>
  <c r="K193" i="38"/>
  <c r="R375" i="235"/>
  <c r="K140" i="38"/>
  <c r="R328" i="235" s="1"/>
  <c r="K174" i="38"/>
  <c r="R358" i="235"/>
  <c r="K215" i="38"/>
  <c r="R387" i="235" s="1"/>
  <c r="K138" i="38"/>
  <c r="R326" i="235"/>
  <c r="K152" i="38"/>
  <c r="R338" i="235" s="1"/>
  <c r="G222" i="38"/>
  <c r="N392" i="235"/>
  <c r="G152" i="38"/>
  <c r="N338" i="235" s="1"/>
  <c r="G185" i="38"/>
  <c r="N367" i="235"/>
  <c r="G134" i="38"/>
  <c r="N322" i="235" s="1"/>
  <c r="G191" i="38"/>
  <c r="N373" i="235"/>
  <c r="G183" i="38"/>
  <c r="N365" i="235" s="1"/>
  <c r="K147" i="38"/>
  <c r="R333" i="235"/>
  <c r="K191" i="38"/>
  <c r="R373" i="235" s="1"/>
  <c r="K185" i="38"/>
  <c r="R367" i="235"/>
  <c r="K161" i="38"/>
  <c r="R345" i="235" s="1"/>
  <c r="G175" i="38"/>
  <c r="N359" i="235"/>
  <c r="K166" i="38"/>
  <c r="R350" i="235" s="1"/>
  <c r="K180" i="38"/>
  <c r="R362" i="235"/>
  <c r="K171" i="38"/>
  <c r="R355" i="235" s="1"/>
  <c r="K242" i="38"/>
  <c r="R406" i="235"/>
  <c r="K168" i="38"/>
  <c r="R352" i="235" s="1"/>
  <c r="K151" i="38"/>
  <c r="R337" i="235"/>
  <c r="K184" i="38"/>
  <c r="R366" i="235" s="1"/>
  <c r="K231" i="38"/>
  <c r="R399" i="235"/>
  <c r="G251" i="38"/>
  <c r="N413" i="235" s="1"/>
  <c r="G249" i="38"/>
  <c r="N411" i="235"/>
  <c r="G169" i="38"/>
  <c r="N353" i="235" s="1"/>
  <c r="G165" i="38"/>
  <c r="N349" i="235"/>
  <c r="G161" i="38"/>
  <c r="N345" i="235" s="1"/>
  <c r="G190" i="38"/>
  <c r="N372" i="235"/>
  <c r="G203" i="38"/>
  <c r="N381" i="235" s="1"/>
  <c r="G193" i="38"/>
  <c r="N375" i="235"/>
  <c r="G181" i="38"/>
  <c r="N363" i="235" s="1"/>
  <c r="G232" i="38"/>
  <c r="N400" i="235"/>
  <c r="G155" i="38"/>
  <c r="N341" i="235" s="1"/>
  <c r="K241" i="38"/>
  <c r="R405" i="235"/>
  <c r="K187" i="38"/>
  <c r="R369" i="235" s="1"/>
  <c r="K137" i="38"/>
  <c r="R325" i="235"/>
  <c r="K169" i="38"/>
  <c r="R353" i="235" s="1"/>
  <c r="K181" i="38"/>
  <c r="R363" i="235"/>
  <c r="K247" i="38"/>
  <c r="R409" i="235" s="1"/>
  <c r="K162" i="38"/>
  <c r="R346" i="235"/>
  <c r="K225" i="38"/>
  <c r="R395" i="235" s="1"/>
  <c r="K208" i="38"/>
  <c r="R384" i="235"/>
  <c r="G224" i="38"/>
  <c r="N394" i="235" s="1"/>
  <c r="G204" i="38"/>
  <c r="N382" i="235"/>
  <c r="G136" i="38"/>
  <c r="N324" i="235" s="1"/>
  <c r="G244" i="38"/>
  <c r="N408" i="235"/>
  <c r="G151" i="38"/>
  <c r="N337" i="235" s="1"/>
  <c r="G237" i="38"/>
  <c r="N403" i="235"/>
  <c r="G223" i="38"/>
  <c r="N393" i="235" s="1"/>
  <c r="K199" i="38"/>
  <c r="R379" i="235"/>
  <c r="K222" i="38"/>
  <c r="R392" i="235" s="1"/>
  <c r="K227" i="38"/>
  <c r="R397" i="235"/>
  <c r="K148" i="38"/>
  <c r="R334" i="235" s="1"/>
  <c r="K226" i="38"/>
  <c r="R396" i="235"/>
  <c r="K203" i="38"/>
  <c r="R381" i="235" s="1"/>
  <c r="K211" i="38"/>
  <c r="R385" i="235"/>
  <c r="G139" i="38"/>
  <c r="N327" i="235" s="1"/>
  <c r="K188" i="38"/>
  <c r="R370" i="235"/>
  <c r="K194" i="38"/>
  <c r="R376" i="235" s="1"/>
  <c r="K149" i="38"/>
  <c r="R335" i="235"/>
  <c r="K172" i="38"/>
  <c r="R356" i="235" s="1"/>
  <c r="E220" i="7"/>
  <c r="EC78" i="8"/>
  <c r="DQ98" i="8"/>
  <c r="DQ94" i="8"/>
  <c r="DQ81" i="8"/>
  <c r="DQ74" i="8"/>
  <c r="DQ66" i="8"/>
  <c r="DW81" i="8"/>
  <c r="DW76" i="8"/>
  <c r="DW75" i="8"/>
  <c r="DW72" i="8"/>
  <c r="DW63" i="8"/>
  <c r="S59" i="7"/>
  <c r="H157" i="38"/>
  <c r="O343" i="235"/>
  <c r="H215" i="38"/>
  <c r="O387" i="235"/>
  <c r="H161" i="38"/>
  <c r="O345" i="235"/>
  <c r="H147" i="38"/>
  <c r="O333" i="235"/>
  <c r="H138" i="38"/>
  <c r="O326" i="235"/>
  <c r="H217" i="38"/>
  <c r="O389" i="235"/>
  <c r="H175" i="38"/>
  <c r="O359" i="235"/>
  <c r="H179" i="38"/>
  <c r="O361" i="235"/>
  <c r="H171" i="38"/>
  <c r="O355" i="235"/>
  <c r="H154" i="38"/>
  <c r="O340" i="235"/>
  <c r="H162" i="38"/>
  <c r="O346" i="235"/>
  <c r="H160" i="38"/>
  <c r="O344" i="235"/>
  <c r="H251" i="38"/>
  <c r="O413" i="235"/>
  <c r="H150" i="38"/>
  <c r="O336" i="235"/>
  <c r="H241" i="38"/>
  <c r="O405" i="235"/>
  <c r="H235" i="38"/>
  <c r="O401" i="235"/>
  <c r="H191" i="38"/>
  <c r="O373" i="235"/>
  <c r="H181" i="38"/>
  <c r="O363" i="235"/>
  <c r="H248" i="38"/>
  <c r="O410" i="235"/>
  <c r="H243" i="38"/>
  <c r="O407" i="235"/>
  <c r="H172" i="38"/>
  <c r="O356" i="235"/>
  <c r="H156" i="38"/>
  <c r="O342" i="235"/>
  <c r="H224" i="38"/>
  <c r="O394" i="235"/>
  <c r="H204" i="38"/>
  <c r="O382" i="235"/>
  <c r="H151" i="38"/>
  <c r="O337" i="235"/>
  <c r="H180" i="38"/>
  <c r="O362" i="235"/>
  <c r="H174" i="38"/>
  <c r="O358" i="235"/>
  <c r="H240" i="38"/>
  <c r="O404" i="235"/>
  <c r="H155" i="38"/>
  <c r="O341" i="235"/>
  <c r="H214" i="38"/>
  <c r="O386" i="235"/>
  <c r="H166" i="38"/>
  <c r="O350" i="235"/>
  <c r="H225" i="38"/>
  <c r="O395" i="235"/>
  <c r="H152" i="38"/>
  <c r="O338" i="235"/>
  <c r="H142" i="38"/>
  <c r="O330" i="235"/>
  <c r="DK65" i="8"/>
  <c r="DK104" i="8"/>
  <c r="EC93" i="8"/>
  <c r="DK64" i="8"/>
  <c r="EC63" i="8"/>
  <c r="DQ106" i="8"/>
  <c r="DQ102" i="8"/>
  <c r="DQ90" i="8"/>
  <c r="DQ86" i="8"/>
  <c r="DQ82" i="8"/>
  <c r="DQ78" i="8"/>
  <c r="DQ77" i="8"/>
  <c r="DQ70" i="8"/>
  <c r="DQ62" i="8"/>
  <c r="S64" i="7"/>
  <c r="S65" i="7"/>
  <c r="DQ84" i="8"/>
  <c r="DQ64" i="8"/>
  <c r="DQ60" i="8"/>
  <c r="DW67" i="8"/>
  <c r="DW59" i="8"/>
  <c r="D217" i="7"/>
  <c r="J193" i="38"/>
  <c r="Q375" i="235"/>
  <c r="J152" i="38"/>
  <c r="Q338" i="235"/>
  <c r="J140" i="38"/>
  <c r="Q328" i="235"/>
  <c r="J248" i="38"/>
  <c r="Q410" i="235"/>
  <c r="J134" i="38"/>
  <c r="Q322" i="235"/>
  <c r="J150" i="38"/>
  <c r="Q336" i="235"/>
  <c r="J151" i="38"/>
  <c r="Q337" i="235"/>
  <c r="J144" i="38"/>
  <c r="Q332" i="235"/>
  <c r="J168" i="38"/>
  <c r="Q352" i="235"/>
  <c r="J142" i="38"/>
  <c r="Q330" i="235"/>
  <c r="J231" i="38"/>
  <c r="Q399" i="235"/>
  <c r="J148" i="38"/>
  <c r="Q334" i="235"/>
  <c r="J149" i="38"/>
  <c r="Q335" i="235"/>
  <c r="J237" i="38"/>
  <c r="Q403" i="235"/>
  <c r="J232" i="38"/>
  <c r="Q400" i="235"/>
  <c r="J240" i="38"/>
  <c r="Q404" i="235"/>
  <c r="J211" i="38"/>
  <c r="Q385" i="235"/>
  <c r="J230" i="38"/>
  <c r="Q398" i="235"/>
  <c r="J160" i="38"/>
  <c r="Q344" i="235"/>
  <c r="J225" i="38"/>
  <c r="Q395" i="235"/>
  <c r="J194" i="38"/>
  <c r="Q376" i="235"/>
  <c r="J187" i="38"/>
  <c r="Q369" i="235"/>
  <c r="J181" i="38"/>
  <c r="Q363" i="235"/>
  <c r="J175" i="38"/>
  <c r="Q359" i="235"/>
  <c r="J191" i="38"/>
  <c r="Q373" i="235"/>
  <c r="J188" i="38"/>
  <c r="Q370" i="235"/>
  <c r="J183" i="38"/>
  <c r="Q365" i="235"/>
  <c r="J154" i="38"/>
  <c r="Q340" i="235"/>
  <c r="I128" i="7"/>
  <c r="C227" i="7"/>
  <c r="S61" i="7"/>
  <c r="DW93" i="8"/>
  <c r="F193" i="7"/>
  <c r="DK98" i="8"/>
  <c r="I222" i="7"/>
  <c r="DW73" i="8"/>
  <c r="DW61" i="8"/>
  <c r="DW77" i="8"/>
  <c r="H216" i="38"/>
  <c r="O388" i="235" s="1"/>
  <c r="H165" i="38"/>
  <c r="O349" i="235" s="1"/>
  <c r="H230" i="38"/>
  <c r="O398" i="235" s="1"/>
  <c r="H137" i="38"/>
  <c r="O325" i="235" s="1"/>
  <c r="H169" i="38"/>
  <c r="O353" i="235" s="1"/>
  <c r="H134" i="38"/>
  <c r="O322" i="235" s="1"/>
  <c r="H227" i="38"/>
  <c r="O397" i="235" s="1"/>
  <c r="H139" i="38"/>
  <c r="O327" i="235" s="1"/>
  <c r="H211" i="38"/>
  <c r="O385" i="235" s="1"/>
  <c r="H203" i="38"/>
  <c r="O381" i="235" s="1"/>
  <c r="H222" i="38"/>
  <c r="O392" i="235" s="1"/>
  <c r="H184" i="38"/>
  <c r="O366" i="235" s="1"/>
  <c r="H153" i="38"/>
  <c r="O339" i="235" s="1"/>
  <c r="H140" i="38"/>
  <c r="O328" i="235" s="1"/>
  <c r="H136" i="38"/>
  <c r="O324" i="235" s="1"/>
  <c r="I214" i="38"/>
  <c r="P386" i="235" s="1"/>
  <c r="I226" i="38"/>
  <c r="P396" i="235" s="1"/>
  <c r="DQ105" i="8"/>
  <c r="DQ101" i="8"/>
  <c r="DQ97" i="8"/>
  <c r="DQ93" i="8"/>
  <c r="DQ89" i="8"/>
  <c r="DQ85" i="8"/>
  <c r="DQ73" i="8"/>
  <c r="DQ69" i="8"/>
  <c r="DQ65" i="8"/>
  <c r="DQ61" i="8"/>
  <c r="I9" i="59"/>
  <c r="K78" i="235" s="1"/>
  <c r="J8" i="59"/>
  <c r="K91" i="235" s="1"/>
  <c r="S62" i="7"/>
  <c r="EC106" i="8"/>
  <c r="EC105" i="8"/>
  <c r="DK105" i="8"/>
  <c r="EC104" i="8"/>
  <c r="EC103" i="8"/>
  <c r="EC102" i="8"/>
  <c r="EC101" i="8"/>
  <c r="DK101" i="8"/>
  <c r="EC100" i="8"/>
  <c r="DK100" i="8"/>
  <c r="EC99" i="8"/>
  <c r="EC98" i="8"/>
  <c r="EC97" i="8"/>
  <c r="DK97" i="8"/>
  <c r="EC96" i="8"/>
  <c r="DK96" i="8"/>
  <c r="EC95" i="8"/>
  <c r="EC94" i="8"/>
  <c r="DK93" i="8"/>
  <c r="EC92" i="8"/>
  <c r="DK92" i="8"/>
  <c r="EC91" i="8"/>
  <c r="EC90" i="8"/>
  <c r="EC89" i="8"/>
  <c r="DK89" i="8"/>
  <c r="EC88" i="8"/>
  <c r="DK88" i="8"/>
  <c r="EC87" i="8"/>
  <c r="EC86" i="8"/>
  <c r="EC85" i="8"/>
  <c r="DK85" i="8"/>
  <c r="EC84" i="8"/>
  <c r="EC83" i="8"/>
  <c r="EC82" i="8"/>
  <c r="EC81" i="8"/>
  <c r="DK81" i="8"/>
  <c r="EC80" i="8"/>
  <c r="DK80" i="8"/>
  <c r="EC79" i="8"/>
  <c r="EC77" i="8"/>
  <c r="DK77" i="8"/>
  <c r="EC76" i="8"/>
  <c r="DK76" i="8"/>
  <c r="EC75" i="8"/>
  <c r="EC74" i="8"/>
  <c r="DQ83" i="8"/>
  <c r="E217" i="7"/>
  <c r="F217" i="7"/>
  <c r="G219" i="7"/>
  <c r="D219" i="7"/>
  <c r="DK74" i="8"/>
  <c r="EC73" i="8"/>
  <c r="DK73" i="8"/>
  <c r="EC72" i="8"/>
  <c r="DK72" i="8"/>
  <c r="EC71" i="8"/>
  <c r="EC70" i="8"/>
  <c r="EC69" i="8"/>
  <c r="DK69" i="8"/>
  <c r="EC68" i="8"/>
  <c r="DK68" i="8"/>
  <c r="EC67" i="8"/>
  <c r="EC66" i="8"/>
  <c r="EC65" i="8"/>
  <c r="EC64" i="8"/>
  <c r="EC62" i="8"/>
  <c r="EC61" i="8"/>
  <c r="DK61" i="8"/>
  <c r="EC60" i="8"/>
  <c r="DK60" i="8"/>
  <c r="EC59" i="8"/>
  <c r="DQ104" i="8"/>
  <c r="DQ100" i="8"/>
  <c r="DQ96" i="8"/>
  <c r="DQ92" i="8"/>
  <c r="DQ88" i="8"/>
  <c r="DQ80" i="8"/>
  <c r="DQ79" i="8"/>
  <c r="DQ76" i="8"/>
  <c r="DQ75" i="8"/>
  <c r="DQ72" i="8"/>
  <c r="DQ68" i="8"/>
  <c r="DW106" i="8"/>
  <c r="DW105" i="8"/>
  <c r="DW104" i="8"/>
  <c r="DW103" i="8"/>
  <c r="DW102" i="8"/>
  <c r="DW101" i="8"/>
  <c r="DW100" i="8"/>
  <c r="DW99" i="8"/>
  <c r="DW98" i="8"/>
  <c r="DW97" i="8"/>
  <c r="DW96" i="8"/>
  <c r="DW94" i="8"/>
  <c r="DW92" i="8"/>
  <c r="DW91" i="8"/>
  <c r="DW90" i="8"/>
  <c r="DW89" i="8"/>
  <c r="DW88" i="8"/>
  <c r="DW85" i="8"/>
  <c r="DW84" i="8"/>
  <c r="DW83" i="8"/>
  <c r="DW82" i="8"/>
  <c r="DW80" i="8"/>
  <c r="DW78" i="8"/>
  <c r="DW74" i="8"/>
  <c r="DW71" i="8"/>
  <c r="DW70" i="8"/>
  <c r="DW69" i="8"/>
  <c r="DW68" i="8"/>
  <c r="DW66" i="8"/>
  <c r="DW65" i="8"/>
  <c r="DW64" i="8"/>
  <c r="DW60" i="8"/>
  <c r="I223" i="7"/>
  <c r="S196" i="7"/>
  <c r="DK103" i="8"/>
  <c r="DK90" i="8"/>
  <c r="DK87" i="8"/>
  <c r="DK83" i="8"/>
  <c r="DK75" i="8"/>
  <c r="DK66" i="8"/>
  <c r="DK62" i="8"/>
  <c r="DQ95" i="8"/>
  <c r="DQ71" i="8"/>
  <c r="DQ67" i="8"/>
  <c r="DQ59" i="8"/>
  <c r="I155" i="38"/>
  <c r="P341" i="235"/>
  <c r="I190" i="38"/>
  <c r="P372" i="235"/>
  <c r="I183" i="38"/>
  <c r="P365" i="235"/>
  <c r="I174" i="38"/>
  <c r="P358" i="235"/>
  <c r="I160" i="38"/>
  <c r="P344" i="235"/>
  <c r="I147" i="38"/>
  <c r="P333" i="235"/>
  <c r="I162" i="38"/>
  <c r="P346" i="235"/>
  <c r="I153" i="38"/>
  <c r="P339" i="235"/>
  <c r="I142" i="38"/>
  <c r="P330" i="235"/>
  <c r="I211" i="38"/>
  <c r="P385" i="235"/>
  <c r="I188" i="38"/>
  <c r="P370" i="235"/>
  <c r="I227" i="38"/>
  <c r="P397" i="235"/>
  <c r="I136" i="38"/>
  <c r="P324" i="235"/>
  <c r="I248" i="38"/>
  <c r="P410" i="235"/>
  <c r="I180" i="38"/>
  <c r="P362" i="235"/>
  <c r="F219" i="7"/>
  <c r="C219" i="7"/>
  <c r="DK106" i="8"/>
  <c r="DK95" i="8"/>
  <c r="DK86" i="8"/>
  <c r="DK82" i="8"/>
  <c r="DK79" i="8"/>
  <c r="DK71" i="8"/>
  <c r="DK70" i="8"/>
  <c r="F220" i="7"/>
  <c r="DQ103" i="8"/>
  <c r="DQ99" i="8"/>
  <c r="DQ91" i="8"/>
  <c r="DQ87" i="8"/>
  <c r="S58" i="7"/>
  <c r="C220" i="7"/>
  <c r="DK102" i="8"/>
  <c r="DK99" i="8"/>
  <c r="DK94" i="8"/>
  <c r="DK91" i="8"/>
  <c r="DK78" i="8"/>
  <c r="DK67" i="8"/>
  <c r="DK63" i="8"/>
  <c r="DK59" i="8"/>
  <c r="DQ63" i="8"/>
  <c r="G220" i="7"/>
  <c r="E216" i="7"/>
  <c r="C216" i="7"/>
  <c r="DW95" i="8"/>
  <c r="DW87" i="8"/>
  <c r="DW79" i="8"/>
  <c r="E219" i="7"/>
  <c r="C217" i="7"/>
  <c r="F216" i="7"/>
  <c r="D220" i="7"/>
  <c r="S60" i="7"/>
  <c r="J224" i="38"/>
  <c r="Q394" i="235"/>
  <c r="J198" i="38"/>
  <c r="Q378" i="235" s="1"/>
  <c r="J161" i="38"/>
  <c r="Q345" i="235"/>
  <c r="J235" i="38"/>
  <c r="Q401" i="235" s="1"/>
  <c r="D216" i="7"/>
  <c r="G217" i="7"/>
  <c r="G216" i="7"/>
  <c r="E58" i="244"/>
  <c r="D90" i="244"/>
  <c r="K74" i="244"/>
  <c r="F90" i="244"/>
  <c r="E57" i="244"/>
  <c r="G89" i="244"/>
  <c r="I105" i="244"/>
  <c r="F99" i="244"/>
  <c r="D66" i="244"/>
  <c r="O82" i="244"/>
  <c r="G106" i="244"/>
  <c r="L89" i="244"/>
  <c r="L105" i="244"/>
  <c r="J106" i="244"/>
  <c r="G57" i="244"/>
  <c r="F73" i="244"/>
  <c r="G73" i="244"/>
  <c r="O89" i="244"/>
  <c r="M105" i="244"/>
  <c r="K105" i="244"/>
  <c r="K58" i="244"/>
  <c r="L74" i="244"/>
  <c r="G78" i="244"/>
  <c r="G90" i="244"/>
  <c r="E98" i="244"/>
  <c r="H106" i="244"/>
  <c r="O67" i="244"/>
  <c r="F57" i="244"/>
  <c r="L73" i="244"/>
  <c r="N105" i="244"/>
  <c r="H55" i="244"/>
  <c r="L62" i="244"/>
  <c r="I70" i="244"/>
  <c r="G94" i="244"/>
  <c r="N102" i="244"/>
  <c r="N77" i="244"/>
  <c r="K60" i="244"/>
  <c r="L60" i="244"/>
  <c r="M60" i="244"/>
  <c r="D68" i="244"/>
  <c r="G68" i="244"/>
  <c r="E68" i="244"/>
  <c r="M68" i="244"/>
  <c r="F76" i="244"/>
  <c r="K76" i="244"/>
  <c r="J76" i="244"/>
  <c r="I84" i="244"/>
  <c r="D84" i="244"/>
  <c r="F84" i="244"/>
  <c r="H84" i="244"/>
  <c r="E92" i="244"/>
  <c r="H92" i="244"/>
  <c r="F92" i="244"/>
  <c r="D100" i="244"/>
  <c r="L100" i="244"/>
  <c r="H100" i="244"/>
  <c r="E100" i="244"/>
  <c r="J54" i="244"/>
  <c r="L54" i="244"/>
  <c r="K54" i="244"/>
  <c r="F54" i="244"/>
  <c r="M54" i="244"/>
  <c r="E54" i="244"/>
  <c r="N54" i="244"/>
  <c r="D54" i="244"/>
  <c r="D62" i="244"/>
  <c r="G62" i="244"/>
  <c r="N62" i="244"/>
  <c r="M62" i="244"/>
  <c r="K62" i="244"/>
  <c r="E62" i="244"/>
  <c r="O62" i="244"/>
  <c r="F62" i="244"/>
  <c r="J70" i="244"/>
  <c r="L70" i="244"/>
  <c r="E70" i="244"/>
  <c r="F70" i="244"/>
  <c r="M70" i="244"/>
  <c r="K70" i="244"/>
  <c r="N70" i="244"/>
  <c r="D70" i="244"/>
  <c r="I78" i="244"/>
  <c r="F78" i="244"/>
  <c r="L78" i="244"/>
  <c r="N78" i="244"/>
  <c r="E78" i="244"/>
  <c r="M78" i="244"/>
  <c r="K78" i="244"/>
  <c r="H78" i="244"/>
  <c r="D86" i="244"/>
  <c r="H86" i="244"/>
  <c r="N86" i="244"/>
  <c r="F86" i="244"/>
  <c r="L86" i="244"/>
  <c r="J86" i="244"/>
  <c r="I86" i="244"/>
  <c r="E86" i="244"/>
  <c r="I94" i="244"/>
  <c r="F94" i="244"/>
  <c r="L94" i="244"/>
  <c r="N94" i="244"/>
  <c r="E94" i="244"/>
  <c r="M94" i="244"/>
  <c r="K94" i="244"/>
  <c r="H94" i="244"/>
  <c r="I102" i="244"/>
  <c r="D102" i="244"/>
  <c r="J102" i="244"/>
  <c r="F102" i="244"/>
  <c r="L102" i="244"/>
  <c r="K102" i="244"/>
  <c r="E102" i="244"/>
  <c r="G102" i="244"/>
  <c r="F55" i="244"/>
  <c r="I55" i="244"/>
  <c r="L55" i="244"/>
  <c r="G55" i="244"/>
  <c r="K55" i="244"/>
  <c r="N55" i="244"/>
  <c r="O55" i="244"/>
  <c r="M55" i="244"/>
  <c r="J55" i="244"/>
  <c r="I79" i="244"/>
  <c r="G79" i="244"/>
  <c r="E79" i="244"/>
  <c r="I95" i="244"/>
  <c r="G95" i="244"/>
  <c r="E95" i="244"/>
  <c r="I63" i="244"/>
  <c r="H63" i="244"/>
  <c r="O63" i="244"/>
  <c r="M87" i="244"/>
  <c r="K87" i="244"/>
  <c r="L87" i="244"/>
  <c r="E71" i="244"/>
  <c r="L71" i="244"/>
  <c r="N79" i="244"/>
  <c r="F79" i="244"/>
  <c r="O79" i="244"/>
  <c r="J95" i="244"/>
  <c r="F95" i="244"/>
  <c r="O95" i="244"/>
  <c r="N63" i="244"/>
  <c r="F63" i="244"/>
  <c r="M63" i="244"/>
  <c r="N87" i="244"/>
  <c r="G87" i="244"/>
  <c r="H87" i="244"/>
  <c r="O71" i="244"/>
  <c r="J71" i="244"/>
  <c r="M79" i="244"/>
  <c r="H79" i="244"/>
  <c r="M95" i="244"/>
  <c r="L95" i="244"/>
  <c r="L63" i="244"/>
  <c r="G63" i="244"/>
  <c r="I87" i="244"/>
  <c r="O87" i="244"/>
  <c r="M71" i="244"/>
  <c r="H71" i="244"/>
  <c r="EE56" i="246"/>
  <c r="EF56" i="246"/>
  <c r="ED56" i="246"/>
  <c r="EG56" i="246"/>
  <c r="EH56" i="246"/>
  <c r="EC56" i="246"/>
  <c r="CT56" i="246"/>
  <c r="CX56" i="246"/>
  <c r="DB56" i="246"/>
  <c r="DF56" i="246"/>
  <c r="DJ56" i="246"/>
  <c r="DN56" i="246"/>
  <c r="DR56" i="246"/>
  <c r="DV56" i="246"/>
  <c r="CQ56" i="246"/>
  <c r="CU56" i="246"/>
  <c r="CY56" i="246"/>
  <c r="DC56" i="246"/>
  <c r="DG56" i="246"/>
  <c r="DK56" i="246"/>
  <c r="DO56" i="246"/>
  <c r="DS56" i="246"/>
  <c r="DW56" i="246"/>
  <c r="CR56" i="246"/>
  <c r="CV56" i="246"/>
  <c r="CZ56" i="246"/>
  <c r="DD56" i="246"/>
  <c r="DH56" i="246"/>
  <c r="DL56" i="246"/>
  <c r="DP56" i="246"/>
  <c r="DT56" i="246"/>
  <c r="DA56" i="246"/>
  <c r="DQ56" i="246"/>
  <c r="DE56" i="246"/>
  <c r="DU56" i="246"/>
  <c r="CS56" i="246"/>
  <c r="DI56" i="246"/>
  <c r="DM56" i="246"/>
  <c r="CW56" i="246"/>
  <c r="EE64" i="246"/>
  <c r="EF64" i="246"/>
  <c r="ED64" i="246"/>
  <c r="EG64" i="246"/>
  <c r="EH64" i="246"/>
  <c r="EC64" i="246"/>
  <c r="CR64" i="246"/>
  <c r="CV64" i="246"/>
  <c r="CZ64" i="246"/>
  <c r="DD64" i="246"/>
  <c r="DH64" i="246"/>
  <c r="DL64" i="246"/>
  <c r="DP64" i="246"/>
  <c r="DT64" i="246"/>
  <c r="CS64" i="246"/>
  <c r="CW64" i="246"/>
  <c r="DA64" i="246"/>
  <c r="DE64" i="246"/>
  <c r="DI64" i="246"/>
  <c r="DM64" i="246"/>
  <c r="DQ64" i="246"/>
  <c r="DU64" i="246"/>
  <c r="CT64" i="246"/>
  <c r="CX64" i="246"/>
  <c r="DB64" i="246"/>
  <c r="DF64" i="246"/>
  <c r="DJ64" i="246"/>
  <c r="DN64" i="246"/>
  <c r="DR64" i="246"/>
  <c r="DV64" i="246"/>
  <c r="CQ64" i="246"/>
  <c r="DG64" i="246"/>
  <c r="DW64" i="246"/>
  <c r="CU64" i="246"/>
  <c r="DK64" i="246"/>
  <c r="DS64" i="246"/>
  <c r="CY64" i="246"/>
  <c r="DO64" i="246"/>
  <c r="DC64" i="246"/>
  <c r="EF72" i="246"/>
  <c r="EC72" i="246"/>
  <c r="EG72" i="246"/>
  <c r="ED72" i="246"/>
  <c r="EH72" i="246"/>
  <c r="EE72" i="246"/>
  <c r="CR72" i="246"/>
  <c r="CV72" i="246"/>
  <c r="CZ72" i="246"/>
  <c r="DD72" i="246"/>
  <c r="DH72" i="246"/>
  <c r="DL72" i="246"/>
  <c r="DP72" i="246"/>
  <c r="DT72" i="246"/>
  <c r="CS72" i="246"/>
  <c r="CW72" i="246"/>
  <c r="DA72" i="246"/>
  <c r="DE72" i="246"/>
  <c r="DI72" i="246"/>
  <c r="DM72" i="246"/>
  <c r="DQ72" i="246"/>
  <c r="DU72" i="246"/>
  <c r="CT72" i="246"/>
  <c r="CX72" i="246"/>
  <c r="DB72" i="246"/>
  <c r="DF72" i="246"/>
  <c r="DJ72" i="246"/>
  <c r="DN72" i="246"/>
  <c r="DR72" i="246"/>
  <c r="DV72" i="246"/>
  <c r="CY72" i="246"/>
  <c r="DO72" i="246"/>
  <c r="CU72" i="246"/>
  <c r="DC72" i="246"/>
  <c r="DS72" i="246"/>
  <c r="DK72" i="246"/>
  <c r="CQ72" i="246"/>
  <c r="DG72" i="246"/>
  <c r="DW72" i="246"/>
  <c r="EF80" i="246"/>
  <c r="EC80" i="246"/>
  <c r="EG80" i="246"/>
  <c r="ED80" i="246"/>
  <c r="EH80" i="246"/>
  <c r="EE80" i="246"/>
  <c r="CR80" i="246"/>
  <c r="CV80" i="246"/>
  <c r="CZ80" i="246"/>
  <c r="DD80" i="246"/>
  <c r="DH80" i="246"/>
  <c r="DL80" i="246"/>
  <c r="DP80" i="246"/>
  <c r="DT80" i="246"/>
  <c r="CS80" i="246"/>
  <c r="CW80" i="246"/>
  <c r="DA80" i="246"/>
  <c r="DE80" i="246"/>
  <c r="DI80" i="246"/>
  <c r="DM80" i="246"/>
  <c r="DQ80" i="246"/>
  <c r="DU80" i="246"/>
  <c r="CT80" i="246"/>
  <c r="CX80" i="246"/>
  <c r="DB80" i="246"/>
  <c r="DF80" i="246"/>
  <c r="DJ80" i="246"/>
  <c r="DN80" i="246"/>
  <c r="DR80" i="246"/>
  <c r="DV80" i="246"/>
  <c r="CQ80" i="246"/>
  <c r="DG80" i="246"/>
  <c r="DW80" i="246"/>
  <c r="DS80" i="246"/>
  <c r="CU80" i="246"/>
  <c r="DK80" i="246"/>
  <c r="CY80" i="246"/>
  <c r="DO80" i="246"/>
  <c r="DC80" i="246"/>
  <c r="EF88" i="246"/>
  <c r="EC88" i="246"/>
  <c r="EG88" i="246"/>
  <c r="ED88" i="246"/>
  <c r="EH88" i="246"/>
  <c r="EE88" i="246"/>
  <c r="CR88" i="246"/>
  <c r="CV88" i="246"/>
  <c r="CZ88" i="246"/>
  <c r="DD88" i="246"/>
  <c r="DH88" i="246"/>
  <c r="DL88" i="246"/>
  <c r="DP88" i="246"/>
  <c r="DT88" i="246"/>
  <c r="CS88" i="246"/>
  <c r="CW88" i="246"/>
  <c r="DA88" i="246"/>
  <c r="DE88" i="246"/>
  <c r="DI88" i="246"/>
  <c r="DM88" i="246"/>
  <c r="DQ88" i="246"/>
  <c r="DU88" i="246"/>
  <c r="CT88" i="246"/>
  <c r="CX88" i="246"/>
  <c r="DB88" i="246"/>
  <c r="DF88" i="246"/>
  <c r="DJ88" i="246"/>
  <c r="DN88" i="246"/>
  <c r="DR88" i="246"/>
  <c r="DV88" i="246"/>
  <c r="CY88" i="246"/>
  <c r="DO88" i="246"/>
  <c r="CU88" i="246"/>
  <c r="DC88" i="246"/>
  <c r="DS88" i="246"/>
  <c r="CQ88" i="246"/>
  <c r="DG88" i="246"/>
  <c r="DW88" i="246"/>
  <c r="DK88" i="246"/>
  <c r="ED96" i="246"/>
  <c r="EH96" i="246"/>
  <c r="EE96" i="246"/>
  <c r="EF96" i="246"/>
  <c r="EC96" i="246"/>
  <c r="EG96" i="246"/>
  <c r="CR96" i="246"/>
  <c r="CV96" i="246"/>
  <c r="CZ96" i="246"/>
  <c r="DD96" i="246"/>
  <c r="DH96" i="246"/>
  <c r="DL96" i="246"/>
  <c r="DP96" i="246"/>
  <c r="DT96" i="246"/>
  <c r="CS96" i="246"/>
  <c r="CW96" i="246"/>
  <c r="DA96" i="246"/>
  <c r="DE96" i="246"/>
  <c r="DI96" i="246"/>
  <c r="DM96" i="246"/>
  <c r="DQ96" i="246"/>
  <c r="DU96" i="246"/>
  <c r="CT96" i="246"/>
  <c r="CX96" i="246"/>
  <c r="DB96" i="246"/>
  <c r="DF96" i="246"/>
  <c r="DJ96" i="246"/>
  <c r="DN96" i="246"/>
  <c r="DR96" i="246"/>
  <c r="DV96" i="246"/>
  <c r="CQ96" i="246"/>
  <c r="DG96" i="246"/>
  <c r="DW96" i="246"/>
  <c r="CU96" i="246"/>
  <c r="DK96" i="246"/>
  <c r="DC96" i="246"/>
  <c r="CY96" i="246"/>
  <c r="DO96" i="246"/>
  <c r="DS96" i="246"/>
  <c r="ED104" i="246"/>
  <c r="EH104" i="246"/>
  <c r="EE104" i="246"/>
  <c r="EF104" i="246"/>
  <c r="EC104" i="246"/>
  <c r="EG104" i="246"/>
  <c r="CQ104" i="246"/>
  <c r="CU104" i="246"/>
  <c r="CY104" i="246"/>
  <c r="DC104" i="246"/>
  <c r="DG104" i="246"/>
  <c r="DK104" i="246"/>
  <c r="DO104" i="246"/>
  <c r="DS104" i="246"/>
  <c r="DW104" i="246"/>
  <c r="CT104" i="246"/>
  <c r="DJ104" i="246"/>
  <c r="CR104" i="246"/>
  <c r="CV104" i="246"/>
  <c r="CZ104" i="246"/>
  <c r="DD104" i="246"/>
  <c r="DH104" i="246"/>
  <c r="DL104" i="246"/>
  <c r="DP104" i="246"/>
  <c r="DT104" i="246"/>
  <c r="DB104" i="246"/>
  <c r="DN104" i="246"/>
  <c r="DV104" i="246"/>
  <c r="CS104" i="246"/>
  <c r="CW104" i="246"/>
  <c r="DA104" i="246"/>
  <c r="DE104" i="246"/>
  <c r="DI104" i="246"/>
  <c r="DM104" i="246"/>
  <c r="DQ104" i="246"/>
  <c r="DU104" i="246"/>
  <c r="CX104" i="246"/>
  <c r="DF104" i="246"/>
  <c r="DR104" i="246"/>
  <c r="ED69" i="246"/>
  <c r="EH69" i="246"/>
  <c r="EE69" i="246"/>
  <c r="EF69" i="246"/>
  <c r="EC69" i="246"/>
  <c r="EG69" i="246"/>
  <c r="CQ69" i="246"/>
  <c r="CU69" i="246"/>
  <c r="CY69" i="246"/>
  <c r="DC69" i="246"/>
  <c r="DG69" i="246"/>
  <c r="DK69" i="246"/>
  <c r="DO69" i="246"/>
  <c r="DS69" i="246"/>
  <c r="DW69" i="246"/>
  <c r="CR69" i="246"/>
  <c r="CV69" i="246"/>
  <c r="CZ69" i="246"/>
  <c r="DD69" i="246"/>
  <c r="DH69" i="246"/>
  <c r="DL69" i="246"/>
  <c r="DP69" i="246"/>
  <c r="DT69" i="246"/>
  <c r="CS69" i="246"/>
  <c r="CW69" i="246"/>
  <c r="DA69" i="246"/>
  <c r="DE69" i="246"/>
  <c r="DI69" i="246"/>
  <c r="DM69" i="246"/>
  <c r="DQ69" i="246"/>
  <c r="DU69" i="246"/>
  <c r="DB69" i="246"/>
  <c r="DR69" i="246"/>
  <c r="CX69" i="246"/>
  <c r="DF69" i="246"/>
  <c r="DV69" i="246"/>
  <c r="DN69" i="246"/>
  <c r="CT69" i="246"/>
  <c r="DJ69" i="246"/>
  <c r="ED85" i="246"/>
  <c r="EH85" i="246"/>
  <c r="EE85" i="246"/>
  <c r="EF85" i="246"/>
  <c r="EC85" i="246"/>
  <c r="EG85" i="246"/>
  <c r="CQ85" i="246"/>
  <c r="CU85" i="246"/>
  <c r="CY85" i="246"/>
  <c r="DC85" i="246"/>
  <c r="DG85" i="246"/>
  <c r="DK85" i="246"/>
  <c r="DO85" i="246"/>
  <c r="DS85" i="246"/>
  <c r="DW85" i="246"/>
  <c r="CR85" i="246"/>
  <c r="CV85" i="246"/>
  <c r="CZ85" i="246"/>
  <c r="DD85" i="246"/>
  <c r="DH85" i="246"/>
  <c r="DL85" i="246"/>
  <c r="DP85" i="246"/>
  <c r="DT85" i="246"/>
  <c r="CS85" i="246"/>
  <c r="CW85" i="246"/>
  <c r="DA85" i="246"/>
  <c r="DE85" i="246"/>
  <c r="DI85" i="246"/>
  <c r="DM85" i="246"/>
  <c r="DQ85" i="246"/>
  <c r="DU85" i="246"/>
  <c r="DB85" i="246"/>
  <c r="DR85" i="246"/>
  <c r="CX85" i="246"/>
  <c r="DF85" i="246"/>
  <c r="DV85" i="246"/>
  <c r="CT85" i="246"/>
  <c r="DJ85" i="246"/>
  <c r="DN85" i="246"/>
  <c r="EF101" i="246"/>
  <c r="EC101" i="246"/>
  <c r="EG101" i="246"/>
  <c r="ED101" i="246"/>
  <c r="EH101" i="246"/>
  <c r="EE101" i="246"/>
  <c r="CT101" i="246"/>
  <c r="CX101" i="246"/>
  <c r="DB101" i="246"/>
  <c r="DF101" i="246"/>
  <c r="DJ101" i="246"/>
  <c r="DN101" i="246"/>
  <c r="DR101" i="246"/>
  <c r="DV101" i="246"/>
  <c r="CS101" i="246"/>
  <c r="DI101" i="246"/>
  <c r="DU101" i="246"/>
  <c r="CQ101" i="246"/>
  <c r="CU101" i="246"/>
  <c r="CY101" i="246"/>
  <c r="DC101" i="246"/>
  <c r="DG101" i="246"/>
  <c r="DK101" i="246"/>
  <c r="DO101" i="246"/>
  <c r="DS101" i="246"/>
  <c r="DW101" i="246"/>
  <c r="CW101" i="246"/>
  <c r="DE101" i="246"/>
  <c r="DQ101" i="246"/>
  <c r="CR101" i="246"/>
  <c r="CV101" i="246"/>
  <c r="CZ101" i="246"/>
  <c r="DD101" i="246"/>
  <c r="DH101" i="246"/>
  <c r="DL101" i="246"/>
  <c r="DP101" i="246"/>
  <c r="DT101" i="246"/>
  <c r="DA101" i="246"/>
  <c r="DM101" i="246"/>
  <c r="EE58" i="246"/>
  <c r="EF58" i="246"/>
  <c r="EH58" i="246"/>
  <c r="EC58" i="246"/>
  <c r="ED58" i="246"/>
  <c r="EG58" i="246"/>
  <c r="CR58" i="246"/>
  <c r="CV58" i="246"/>
  <c r="CZ58" i="246"/>
  <c r="DD58" i="246"/>
  <c r="DH58" i="246"/>
  <c r="DL58" i="246"/>
  <c r="DP58" i="246"/>
  <c r="DT58" i="246"/>
  <c r="CS58" i="246"/>
  <c r="CW58" i="246"/>
  <c r="DA58" i="246"/>
  <c r="DE58" i="246"/>
  <c r="DI58" i="246"/>
  <c r="DM58" i="246"/>
  <c r="DQ58" i="246"/>
  <c r="DU58" i="246"/>
  <c r="CT58" i="246"/>
  <c r="CX58" i="246"/>
  <c r="DB58" i="246"/>
  <c r="DF58" i="246"/>
  <c r="DJ58" i="246"/>
  <c r="DN58" i="246"/>
  <c r="DR58" i="246"/>
  <c r="DV58" i="246"/>
  <c r="CY58" i="246"/>
  <c r="DO58" i="246"/>
  <c r="DC58" i="246"/>
  <c r="DS58" i="246"/>
  <c r="CQ58" i="246"/>
  <c r="DG58" i="246"/>
  <c r="DW58" i="246"/>
  <c r="DK58" i="246"/>
  <c r="CU58" i="246"/>
  <c r="EF66" i="246"/>
  <c r="EC66" i="246"/>
  <c r="EG66" i="246"/>
  <c r="ED66" i="246"/>
  <c r="EH66" i="246"/>
  <c r="EE66" i="246"/>
  <c r="CT66" i="246"/>
  <c r="CX66" i="246"/>
  <c r="DB66" i="246"/>
  <c r="DF66" i="246"/>
  <c r="DJ66" i="246"/>
  <c r="DN66" i="246"/>
  <c r="DR66" i="246"/>
  <c r="DV66" i="246"/>
  <c r="CQ66" i="246"/>
  <c r="CU66" i="246"/>
  <c r="CY66" i="246"/>
  <c r="DC66" i="246"/>
  <c r="DG66" i="246"/>
  <c r="DK66" i="246"/>
  <c r="DO66" i="246"/>
  <c r="DS66" i="246"/>
  <c r="DW66" i="246"/>
  <c r="CR66" i="246"/>
  <c r="CV66" i="246"/>
  <c r="CZ66" i="246"/>
  <c r="DD66" i="246"/>
  <c r="DH66" i="246"/>
  <c r="DL66" i="246"/>
  <c r="DP66" i="246"/>
  <c r="DT66" i="246"/>
  <c r="DE66" i="246"/>
  <c r="DU66" i="246"/>
  <c r="DQ66" i="246"/>
  <c r="CS66" i="246"/>
  <c r="DI66" i="246"/>
  <c r="DA66" i="246"/>
  <c r="CW66" i="246"/>
  <c r="DM66" i="246"/>
  <c r="EF74" i="246"/>
  <c r="EC74" i="246"/>
  <c r="EG74" i="246"/>
  <c r="ED74" i="246"/>
  <c r="EH74" i="246"/>
  <c r="EE74" i="246"/>
  <c r="CT74" i="246"/>
  <c r="CX74" i="246"/>
  <c r="DB74" i="246"/>
  <c r="DF74" i="246"/>
  <c r="DJ74" i="246"/>
  <c r="DN74" i="246"/>
  <c r="DR74" i="246"/>
  <c r="DV74" i="246"/>
  <c r="CQ74" i="246"/>
  <c r="CU74" i="246"/>
  <c r="CY74" i="246"/>
  <c r="DC74" i="246"/>
  <c r="DG74" i="246"/>
  <c r="DK74" i="246"/>
  <c r="DO74" i="246"/>
  <c r="DS74" i="246"/>
  <c r="DW74" i="246"/>
  <c r="CR74" i="246"/>
  <c r="CV74" i="246"/>
  <c r="CZ74" i="246"/>
  <c r="DD74" i="246"/>
  <c r="DH74" i="246"/>
  <c r="DL74" i="246"/>
  <c r="DP74" i="246"/>
  <c r="DT74" i="246"/>
  <c r="CW74" i="246"/>
  <c r="DM74" i="246"/>
  <c r="DA74" i="246"/>
  <c r="DQ74" i="246"/>
  <c r="CS74" i="246"/>
  <c r="DE74" i="246"/>
  <c r="DU74" i="246"/>
  <c r="DI74" i="246"/>
  <c r="EF82" i="246"/>
  <c r="EC82" i="246"/>
  <c r="EG82" i="246"/>
  <c r="ED82" i="246"/>
  <c r="EH82" i="246"/>
  <c r="EE82" i="246"/>
  <c r="CT82" i="246"/>
  <c r="CX82" i="246"/>
  <c r="DB82" i="246"/>
  <c r="DF82" i="246"/>
  <c r="DJ82" i="246"/>
  <c r="DN82" i="246"/>
  <c r="DR82" i="246"/>
  <c r="DV82" i="246"/>
  <c r="CQ82" i="246"/>
  <c r="CU82" i="246"/>
  <c r="CY82" i="246"/>
  <c r="DC82" i="246"/>
  <c r="DG82" i="246"/>
  <c r="DK82" i="246"/>
  <c r="DO82" i="246"/>
  <c r="DS82" i="246"/>
  <c r="DW82" i="246"/>
  <c r="CR82" i="246"/>
  <c r="CV82" i="246"/>
  <c r="CZ82" i="246"/>
  <c r="DD82" i="246"/>
  <c r="DH82" i="246"/>
  <c r="DL82" i="246"/>
  <c r="DP82" i="246"/>
  <c r="DT82" i="246"/>
  <c r="DE82" i="246"/>
  <c r="DU82" i="246"/>
  <c r="DA82" i="246"/>
  <c r="CS82" i="246"/>
  <c r="DI82" i="246"/>
  <c r="CW82" i="246"/>
  <c r="DM82" i="246"/>
  <c r="DQ82" i="246"/>
  <c r="EF90" i="246"/>
  <c r="EC90" i="246"/>
  <c r="EG90" i="246"/>
  <c r="ED90" i="246"/>
  <c r="EH90" i="246"/>
  <c r="EE90" i="246"/>
  <c r="CT90" i="246"/>
  <c r="CX90" i="246"/>
  <c r="DB90" i="246"/>
  <c r="DF90" i="246"/>
  <c r="DJ90" i="246"/>
  <c r="DN90" i="246"/>
  <c r="DR90" i="246"/>
  <c r="DV90" i="246"/>
  <c r="CQ90" i="246"/>
  <c r="CU90" i="246"/>
  <c r="CY90" i="246"/>
  <c r="DC90" i="246"/>
  <c r="DG90" i="246"/>
  <c r="DK90" i="246"/>
  <c r="DO90" i="246"/>
  <c r="DS90" i="246"/>
  <c r="DW90" i="246"/>
  <c r="CR90" i="246"/>
  <c r="CV90" i="246"/>
  <c r="CZ90" i="246"/>
  <c r="DD90" i="246"/>
  <c r="DH90" i="246"/>
  <c r="DL90" i="246"/>
  <c r="DP90" i="246"/>
  <c r="DT90" i="246"/>
  <c r="CW90" i="246"/>
  <c r="DM90" i="246"/>
  <c r="DI90" i="246"/>
  <c r="DA90" i="246"/>
  <c r="DQ90" i="246"/>
  <c r="DE90" i="246"/>
  <c r="DU90" i="246"/>
  <c r="CS90" i="246"/>
  <c r="ED98" i="246"/>
  <c r="EH98" i="246"/>
  <c r="EE98" i="246"/>
  <c r="EF98" i="246"/>
  <c r="EC98" i="246"/>
  <c r="EG98" i="246"/>
  <c r="CS98" i="246"/>
  <c r="CW98" i="246"/>
  <c r="DA98" i="246"/>
  <c r="DE98" i="246"/>
  <c r="DI98" i="246"/>
  <c r="DM98" i="246"/>
  <c r="DQ98" i="246"/>
  <c r="DU98" i="246"/>
  <c r="CZ98" i="246"/>
  <c r="DL98" i="246"/>
  <c r="DT98" i="246"/>
  <c r="CT98" i="246"/>
  <c r="CX98" i="246"/>
  <c r="DB98" i="246"/>
  <c r="DF98" i="246"/>
  <c r="DJ98" i="246"/>
  <c r="DN98" i="246"/>
  <c r="DR98" i="246"/>
  <c r="DV98" i="246"/>
  <c r="CV98" i="246"/>
  <c r="DH98" i="246"/>
  <c r="CQ98" i="246"/>
  <c r="CU98" i="246"/>
  <c r="CY98" i="246"/>
  <c r="DC98" i="246"/>
  <c r="DG98" i="246"/>
  <c r="DK98" i="246"/>
  <c r="DO98" i="246"/>
  <c r="DS98" i="246"/>
  <c r="DW98" i="246"/>
  <c r="CR98" i="246"/>
  <c r="DD98" i="246"/>
  <c r="DP98" i="246"/>
  <c r="ED106" i="246"/>
  <c r="EH106" i="246"/>
  <c r="EE106" i="246"/>
  <c r="EF106" i="246"/>
  <c r="EC106" i="246"/>
  <c r="EG106" i="246"/>
  <c r="CS106" i="246"/>
  <c r="CW106" i="246"/>
  <c r="DA106" i="246"/>
  <c r="DE106" i="246"/>
  <c r="DI106" i="246"/>
  <c r="DM106" i="246"/>
  <c r="DQ106" i="246"/>
  <c r="DU106" i="246"/>
  <c r="CV106" i="246"/>
  <c r="DH106" i="246"/>
  <c r="DP106" i="246"/>
  <c r="CT106" i="246"/>
  <c r="CX106" i="246"/>
  <c r="DB106" i="246"/>
  <c r="DF106" i="246"/>
  <c r="DJ106" i="246"/>
  <c r="DN106" i="246"/>
  <c r="DR106" i="246"/>
  <c r="DV106" i="246"/>
  <c r="CR106" i="246"/>
  <c r="DD106" i="246"/>
  <c r="DT106" i="246"/>
  <c r="CQ106" i="246"/>
  <c r="CU106" i="246"/>
  <c r="CY106" i="246"/>
  <c r="DC106" i="246"/>
  <c r="DG106" i="246"/>
  <c r="DK106" i="246"/>
  <c r="DO106" i="246"/>
  <c r="DS106" i="246"/>
  <c r="DW106" i="246"/>
  <c r="CZ106" i="246"/>
  <c r="DL106" i="246"/>
  <c r="EC59" i="246"/>
  <c r="EG59" i="246"/>
  <c r="ED59" i="246"/>
  <c r="EH59" i="246"/>
  <c r="EE59" i="246"/>
  <c r="EF59" i="246"/>
  <c r="CQ59" i="246"/>
  <c r="CU59" i="246"/>
  <c r="CY59" i="246"/>
  <c r="DC59" i="246"/>
  <c r="DG59" i="246"/>
  <c r="DK59" i="246"/>
  <c r="DO59" i="246"/>
  <c r="DS59" i="246"/>
  <c r="DW59" i="246"/>
  <c r="CR59" i="246"/>
  <c r="CV59" i="246"/>
  <c r="CZ59" i="246"/>
  <c r="DD59" i="246"/>
  <c r="DH59" i="246"/>
  <c r="DL59" i="246"/>
  <c r="DP59" i="246"/>
  <c r="DT59" i="246"/>
  <c r="CS59" i="246"/>
  <c r="CW59" i="246"/>
  <c r="DA59" i="246"/>
  <c r="DE59" i="246"/>
  <c r="DI59" i="246"/>
  <c r="DM59" i="246"/>
  <c r="DQ59" i="246"/>
  <c r="DU59" i="246"/>
  <c r="CX59" i="246"/>
  <c r="DN59" i="246"/>
  <c r="DB59" i="246"/>
  <c r="DR59" i="246"/>
  <c r="DF59" i="246"/>
  <c r="DV59" i="246"/>
  <c r="CT59" i="246"/>
  <c r="DJ59" i="246"/>
  <c r="ED67" i="246"/>
  <c r="EH67" i="246"/>
  <c r="EE67" i="246"/>
  <c r="EF67" i="246"/>
  <c r="EC67" i="246"/>
  <c r="EG67" i="246"/>
  <c r="CS67" i="246"/>
  <c r="CW67" i="246"/>
  <c r="DA67" i="246"/>
  <c r="DE67" i="246"/>
  <c r="DI67" i="246"/>
  <c r="DM67" i="246"/>
  <c r="DQ67" i="246"/>
  <c r="DU67" i="246"/>
  <c r="CT67" i="246"/>
  <c r="CX67" i="246"/>
  <c r="DB67" i="246"/>
  <c r="DF67" i="246"/>
  <c r="DJ67" i="246"/>
  <c r="DN67" i="246"/>
  <c r="DR67" i="246"/>
  <c r="DV67" i="246"/>
  <c r="CQ67" i="246"/>
  <c r="CU67" i="246"/>
  <c r="CY67" i="246"/>
  <c r="DC67" i="246"/>
  <c r="DG67" i="246"/>
  <c r="DK67" i="246"/>
  <c r="DO67" i="246"/>
  <c r="DS67" i="246"/>
  <c r="DW67" i="246"/>
  <c r="DD67" i="246"/>
  <c r="DT67" i="246"/>
  <c r="DP67" i="246"/>
  <c r="CR67" i="246"/>
  <c r="DH67" i="246"/>
  <c r="CV67" i="246"/>
  <c r="DL67" i="246"/>
  <c r="CZ67" i="246"/>
  <c r="ED75" i="246"/>
  <c r="EH75" i="246"/>
  <c r="EE75" i="246"/>
  <c r="EF75" i="246"/>
  <c r="EC75" i="246"/>
  <c r="EG75" i="246"/>
  <c r="CS75" i="246"/>
  <c r="CW75" i="246"/>
  <c r="DA75" i="246"/>
  <c r="DE75" i="246"/>
  <c r="DI75" i="246"/>
  <c r="DM75" i="246"/>
  <c r="DQ75" i="246"/>
  <c r="DU75" i="246"/>
  <c r="CT75" i="246"/>
  <c r="CX75" i="246"/>
  <c r="DB75" i="246"/>
  <c r="DF75" i="246"/>
  <c r="DJ75" i="246"/>
  <c r="DN75" i="246"/>
  <c r="DR75" i="246"/>
  <c r="DV75" i="246"/>
  <c r="CQ75" i="246"/>
  <c r="CU75" i="246"/>
  <c r="CY75" i="246"/>
  <c r="DC75" i="246"/>
  <c r="DG75" i="246"/>
  <c r="DK75" i="246"/>
  <c r="DO75" i="246"/>
  <c r="DS75" i="246"/>
  <c r="DW75" i="246"/>
  <c r="CV75" i="246"/>
  <c r="DL75" i="246"/>
  <c r="DH75" i="246"/>
  <c r="CZ75" i="246"/>
  <c r="DP75" i="246"/>
  <c r="CR75" i="246"/>
  <c r="DD75" i="246"/>
  <c r="DT75" i="246"/>
  <c r="ED83" i="246"/>
  <c r="EH83" i="246"/>
  <c r="EE83" i="246"/>
  <c r="EF83" i="246"/>
  <c r="EC83" i="246"/>
  <c r="EG83" i="246"/>
  <c r="CS83" i="246"/>
  <c r="CW83" i="246"/>
  <c r="DA83" i="246"/>
  <c r="DE83" i="246"/>
  <c r="DI83" i="246"/>
  <c r="DM83" i="246"/>
  <c r="DQ83" i="246"/>
  <c r="DU83" i="246"/>
  <c r="CT83" i="246"/>
  <c r="CX83" i="246"/>
  <c r="DB83" i="246"/>
  <c r="DF83" i="246"/>
  <c r="DJ83" i="246"/>
  <c r="DN83" i="246"/>
  <c r="DR83" i="246"/>
  <c r="DV83" i="246"/>
  <c r="CQ83" i="246"/>
  <c r="CU83" i="246"/>
  <c r="CY83" i="246"/>
  <c r="DC83" i="246"/>
  <c r="DG83" i="246"/>
  <c r="DK83" i="246"/>
  <c r="DO83" i="246"/>
  <c r="DS83" i="246"/>
  <c r="DW83" i="246"/>
  <c r="DD83" i="246"/>
  <c r="DT83" i="246"/>
  <c r="DP83" i="246"/>
  <c r="CR83" i="246"/>
  <c r="DH83" i="246"/>
  <c r="CZ83" i="246"/>
  <c r="CV83" i="246"/>
  <c r="DL83" i="246"/>
  <c r="ED91" i="246"/>
  <c r="EH91" i="246"/>
  <c r="EE91" i="246"/>
  <c r="EF91" i="246"/>
  <c r="EC91" i="246"/>
  <c r="EG91" i="246"/>
  <c r="CS91" i="246"/>
  <c r="CW91" i="246"/>
  <c r="DA91" i="246"/>
  <c r="DE91" i="246"/>
  <c r="DI91" i="246"/>
  <c r="DM91" i="246"/>
  <c r="DQ91" i="246"/>
  <c r="DU91" i="246"/>
  <c r="CT91" i="246"/>
  <c r="CX91" i="246"/>
  <c r="DB91" i="246"/>
  <c r="DF91" i="246"/>
  <c r="DJ91" i="246"/>
  <c r="DN91" i="246"/>
  <c r="DR91" i="246"/>
  <c r="DV91" i="246"/>
  <c r="CQ91" i="246"/>
  <c r="CU91" i="246"/>
  <c r="CY91" i="246"/>
  <c r="DC91" i="246"/>
  <c r="DG91" i="246"/>
  <c r="DK91" i="246"/>
  <c r="DO91" i="246"/>
  <c r="DS91" i="246"/>
  <c r="DW91" i="246"/>
  <c r="CV91" i="246"/>
  <c r="DL91" i="246"/>
  <c r="CZ91" i="246"/>
  <c r="DP91" i="246"/>
  <c r="CR91" i="246"/>
  <c r="DD91" i="246"/>
  <c r="DT91" i="246"/>
  <c r="DH91" i="246"/>
  <c r="EF99" i="246"/>
  <c r="EC99" i="246"/>
  <c r="EG99" i="246"/>
  <c r="ED99" i="246"/>
  <c r="EH99" i="246"/>
  <c r="EE99" i="246"/>
  <c r="CR99" i="246"/>
  <c r="CV99" i="246"/>
  <c r="CZ99" i="246"/>
  <c r="DD99" i="246"/>
  <c r="DH99" i="246"/>
  <c r="DL99" i="246"/>
  <c r="DP99" i="246"/>
  <c r="DT99" i="246"/>
  <c r="CY99" i="246"/>
  <c r="DO99" i="246"/>
  <c r="DW99" i="246"/>
  <c r="CS99" i="246"/>
  <c r="CW99" i="246"/>
  <c r="DA99" i="246"/>
  <c r="DE99" i="246"/>
  <c r="DI99" i="246"/>
  <c r="DM99" i="246"/>
  <c r="DQ99" i="246"/>
  <c r="DU99" i="246"/>
  <c r="CQ99" i="246"/>
  <c r="DC99" i="246"/>
  <c r="DK99" i="246"/>
  <c r="CT99" i="246"/>
  <c r="CX99" i="246"/>
  <c r="DB99" i="246"/>
  <c r="DF99" i="246"/>
  <c r="DJ99" i="246"/>
  <c r="DN99" i="246"/>
  <c r="DR99" i="246"/>
  <c r="DV99" i="246"/>
  <c r="CU99" i="246"/>
  <c r="DG99" i="246"/>
  <c r="DS99" i="246"/>
  <c r="EC57" i="246"/>
  <c r="EG57" i="246"/>
  <c r="ED57" i="246"/>
  <c r="EH57" i="246"/>
  <c r="EF57" i="246"/>
  <c r="EE57" i="246"/>
  <c r="CS57" i="246"/>
  <c r="CW57" i="246"/>
  <c r="DA57" i="246"/>
  <c r="DE57" i="246"/>
  <c r="DI57" i="246"/>
  <c r="DM57" i="246"/>
  <c r="DQ57" i="246"/>
  <c r="DU57" i="246"/>
  <c r="CT57" i="246"/>
  <c r="CX57" i="246"/>
  <c r="DB57" i="246"/>
  <c r="DF57" i="246"/>
  <c r="DJ57" i="246"/>
  <c r="DN57" i="246"/>
  <c r="DR57" i="246"/>
  <c r="DV57" i="246"/>
  <c r="CQ57" i="246"/>
  <c r="CU57" i="246"/>
  <c r="CY57" i="246"/>
  <c r="DC57" i="246"/>
  <c r="DG57" i="246"/>
  <c r="DK57" i="246"/>
  <c r="DO57" i="246"/>
  <c r="DS57" i="246"/>
  <c r="DW57" i="246"/>
  <c r="CZ57" i="246"/>
  <c r="DP57" i="246"/>
  <c r="DD57" i="246"/>
  <c r="DT57" i="246"/>
  <c r="CR57" i="246"/>
  <c r="DH57" i="246"/>
  <c r="CV57" i="246"/>
  <c r="DL57" i="246"/>
  <c r="ED73" i="246"/>
  <c r="EH73" i="246"/>
  <c r="EE73" i="246"/>
  <c r="EF73" i="246"/>
  <c r="EC73" i="246"/>
  <c r="EG73" i="246"/>
  <c r="CQ73" i="246"/>
  <c r="CU73" i="246"/>
  <c r="CY73" i="246"/>
  <c r="DC73" i="246"/>
  <c r="DG73" i="246"/>
  <c r="DK73" i="246"/>
  <c r="DO73" i="246"/>
  <c r="DS73" i="246"/>
  <c r="DW73" i="246"/>
  <c r="CR73" i="246"/>
  <c r="CV73" i="246"/>
  <c r="CZ73" i="246"/>
  <c r="DD73" i="246"/>
  <c r="DH73" i="246"/>
  <c r="DL73" i="246"/>
  <c r="DP73" i="246"/>
  <c r="DT73" i="246"/>
  <c r="CS73" i="246"/>
  <c r="CW73" i="246"/>
  <c r="DA73" i="246"/>
  <c r="DE73" i="246"/>
  <c r="DI73" i="246"/>
  <c r="DM73" i="246"/>
  <c r="DQ73" i="246"/>
  <c r="DU73" i="246"/>
  <c r="CX73" i="246"/>
  <c r="DN73" i="246"/>
  <c r="DJ73" i="246"/>
  <c r="DB73" i="246"/>
  <c r="DR73" i="246"/>
  <c r="DF73" i="246"/>
  <c r="DV73" i="246"/>
  <c r="CT73" i="246"/>
  <c r="ED89" i="246"/>
  <c r="EH89" i="246"/>
  <c r="EE89" i="246"/>
  <c r="EF89" i="246"/>
  <c r="EC89" i="246"/>
  <c r="EG89" i="246"/>
  <c r="CQ89" i="246"/>
  <c r="CU89" i="246"/>
  <c r="CY89" i="246"/>
  <c r="DC89" i="246"/>
  <c r="DG89" i="246"/>
  <c r="DK89" i="246"/>
  <c r="DO89" i="246"/>
  <c r="DS89" i="246"/>
  <c r="DW89" i="246"/>
  <c r="CR89" i="246"/>
  <c r="CV89" i="246"/>
  <c r="CZ89" i="246"/>
  <c r="DD89" i="246"/>
  <c r="DH89" i="246"/>
  <c r="DL89" i="246"/>
  <c r="DP89" i="246"/>
  <c r="DT89" i="246"/>
  <c r="CS89" i="246"/>
  <c r="CW89" i="246"/>
  <c r="DA89" i="246"/>
  <c r="DE89" i="246"/>
  <c r="DI89" i="246"/>
  <c r="DM89" i="246"/>
  <c r="DQ89" i="246"/>
  <c r="DU89" i="246"/>
  <c r="CX89" i="246"/>
  <c r="DN89" i="246"/>
  <c r="DJ89" i="246"/>
  <c r="DB89" i="246"/>
  <c r="DR89" i="246"/>
  <c r="CT89" i="246"/>
  <c r="DF89" i="246"/>
  <c r="DV89" i="246"/>
  <c r="EF105" i="246"/>
  <c r="EC105" i="246"/>
  <c r="EG105" i="246"/>
  <c r="ED105" i="246"/>
  <c r="EH105" i="246"/>
  <c r="EE105" i="246"/>
  <c r="CT105" i="246"/>
  <c r="CX105" i="246"/>
  <c r="DB105" i="246"/>
  <c r="DF105" i="246"/>
  <c r="DJ105" i="246"/>
  <c r="DN105" i="246"/>
  <c r="DR105" i="246"/>
  <c r="DV105" i="246"/>
  <c r="CS105" i="246"/>
  <c r="DE105" i="246"/>
  <c r="DQ105" i="246"/>
  <c r="CQ105" i="246"/>
  <c r="CU105" i="246"/>
  <c r="CY105" i="246"/>
  <c r="DC105" i="246"/>
  <c r="DG105" i="246"/>
  <c r="DK105" i="246"/>
  <c r="DO105" i="246"/>
  <c r="DS105" i="246"/>
  <c r="DW105" i="246"/>
  <c r="DA105" i="246"/>
  <c r="DM105" i="246"/>
  <c r="CR105" i="246"/>
  <c r="CV105" i="246"/>
  <c r="CZ105" i="246"/>
  <c r="DD105" i="246"/>
  <c r="DH105" i="246"/>
  <c r="DL105" i="246"/>
  <c r="DP105" i="246"/>
  <c r="DT105" i="246"/>
  <c r="CW105" i="246"/>
  <c r="DI105" i="246"/>
  <c r="DU105" i="246"/>
  <c r="EE60" i="246"/>
  <c r="EF60" i="246"/>
  <c r="ED60" i="246"/>
  <c r="EG60" i="246"/>
  <c r="EH60" i="246"/>
  <c r="EC60" i="246"/>
  <c r="CT60" i="246"/>
  <c r="CX60" i="246"/>
  <c r="DB60" i="246"/>
  <c r="DF60" i="246"/>
  <c r="DJ60" i="246"/>
  <c r="DN60" i="246"/>
  <c r="DR60" i="246"/>
  <c r="DV60" i="246"/>
  <c r="CQ60" i="246"/>
  <c r="CU60" i="246"/>
  <c r="CY60" i="246"/>
  <c r="DC60" i="246"/>
  <c r="DG60" i="246"/>
  <c r="DK60" i="246"/>
  <c r="DO60" i="246"/>
  <c r="DS60" i="246"/>
  <c r="DW60" i="246"/>
  <c r="CR60" i="246"/>
  <c r="CV60" i="246"/>
  <c r="CZ60" i="246"/>
  <c r="DD60" i="246"/>
  <c r="DH60" i="246"/>
  <c r="DL60" i="246"/>
  <c r="DP60" i="246"/>
  <c r="DT60" i="246"/>
  <c r="CW60" i="246"/>
  <c r="DM60" i="246"/>
  <c r="DA60" i="246"/>
  <c r="DQ60" i="246"/>
  <c r="DE60" i="246"/>
  <c r="DU60" i="246"/>
  <c r="CS60" i="246"/>
  <c r="DI60" i="246"/>
  <c r="EF68" i="246"/>
  <c r="EC68" i="246"/>
  <c r="EG68" i="246"/>
  <c r="ED68" i="246"/>
  <c r="EH68" i="246"/>
  <c r="EE68" i="246"/>
  <c r="CR68" i="246"/>
  <c r="CV68" i="246"/>
  <c r="CZ68" i="246"/>
  <c r="DD68" i="246"/>
  <c r="DH68" i="246"/>
  <c r="DL68" i="246"/>
  <c r="DP68" i="246"/>
  <c r="DT68" i="246"/>
  <c r="CS68" i="246"/>
  <c r="CW68" i="246"/>
  <c r="DA68" i="246"/>
  <c r="DE68" i="246"/>
  <c r="DI68" i="246"/>
  <c r="DM68" i="246"/>
  <c r="DQ68" i="246"/>
  <c r="DU68" i="246"/>
  <c r="CT68" i="246"/>
  <c r="CX68" i="246"/>
  <c r="DB68" i="246"/>
  <c r="DF68" i="246"/>
  <c r="DJ68" i="246"/>
  <c r="DN68" i="246"/>
  <c r="DR68" i="246"/>
  <c r="DV68" i="246"/>
  <c r="DC68" i="246"/>
  <c r="DS68" i="246"/>
  <c r="CQ68" i="246"/>
  <c r="DG68" i="246"/>
  <c r="DW68" i="246"/>
  <c r="CY68" i="246"/>
  <c r="CU68" i="246"/>
  <c r="DK68" i="246"/>
  <c r="DO68" i="246"/>
  <c r="EF76" i="246"/>
  <c r="EC76" i="246"/>
  <c r="EG76" i="246"/>
  <c r="ED76" i="246"/>
  <c r="EH76" i="246"/>
  <c r="EE76" i="246"/>
  <c r="CR76" i="246"/>
  <c r="CV76" i="246"/>
  <c r="CZ76" i="246"/>
  <c r="DD76" i="246"/>
  <c r="DH76" i="246"/>
  <c r="DL76" i="246"/>
  <c r="DP76" i="246"/>
  <c r="DT76" i="246"/>
  <c r="CS76" i="246"/>
  <c r="CW76" i="246"/>
  <c r="DA76" i="246"/>
  <c r="DE76" i="246"/>
  <c r="DI76" i="246"/>
  <c r="DM76" i="246"/>
  <c r="DQ76" i="246"/>
  <c r="DU76" i="246"/>
  <c r="CT76" i="246"/>
  <c r="CX76" i="246"/>
  <c r="DB76" i="246"/>
  <c r="DF76" i="246"/>
  <c r="DJ76" i="246"/>
  <c r="DN76" i="246"/>
  <c r="DR76" i="246"/>
  <c r="DV76" i="246"/>
  <c r="CU76" i="246"/>
  <c r="DK76" i="246"/>
  <c r="DW76" i="246"/>
  <c r="CY76" i="246"/>
  <c r="DO76" i="246"/>
  <c r="DG76" i="246"/>
  <c r="DC76" i="246"/>
  <c r="DS76" i="246"/>
  <c r="CQ76" i="246"/>
  <c r="EF84" i="246"/>
  <c r="EC84" i="246"/>
  <c r="EG84" i="246"/>
  <c r="ED84" i="246"/>
  <c r="EH84" i="246"/>
  <c r="EE84" i="246"/>
  <c r="CR84" i="246"/>
  <c r="CV84" i="246"/>
  <c r="CZ84" i="246"/>
  <c r="DD84" i="246"/>
  <c r="DH84" i="246"/>
  <c r="DL84" i="246"/>
  <c r="DP84" i="246"/>
  <c r="DT84" i="246"/>
  <c r="CS84" i="246"/>
  <c r="CW84" i="246"/>
  <c r="DA84" i="246"/>
  <c r="DE84" i="246"/>
  <c r="DI84" i="246"/>
  <c r="DM84" i="246"/>
  <c r="DQ84" i="246"/>
  <c r="DU84" i="246"/>
  <c r="CT84" i="246"/>
  <c r="CX84" i="246"/>
  <c r="DB84" i="246"/>
  <c r="DF84" i="246"/>
  <c r="DJ84" i="246"/>
  <c r="DN84" i="246"/>
  <c r="DR84" i="246"/>
  <c r="DV84" i="246"/>
  <c r="DC84" i="246"/>
  <c r="DS84" i="246"/>
  <c r="CQ84" i="246"/>
  <c r="DG84" i="246"/>
  <c r="DW84" i="246"/>
  <c r="DO84" i="246"/>
  <c r="CU84" i="246"/>
  <c r="DK84" i="246"/>
  <c r="CY84" i="246"/>
  <c r="EF92" i="246"/>
  <c r="EC92" i="246"/>
  <c r="EG92" i="246"/>
  <c r="ED92" i="246"/>
  <c r="EH92" i="246"/>
  <c r="EE92" i="246"/>
  <c r="CR92" i="246"/>
  <c r="CV92" i="246"/>
  <c r="CZ92" i="246"/>
  <c r="DD92" i="246"/>
  <c r="DH92" i="246"/>
  <c r="DL92" i="246"/>
  <c r="DP92" i="246"/>
  <c r="DT92" i="246"/>
  <c r="CS92" i="246"/>
  <c r="CW92" i="246"/>
  <c r="DA92" i="246"/>
  <c r="DE92" i="246"/>
  <c r="DI92" i="246"/>
  <c r="DM92" i="246"/>
  <c r="DQ92" i="246"/>
  <c r="DU92" i="246"/>
  <c r="CT92" i="246"/>
  <c r="CX92" i="246"/>
  <c r="DB92" i="246"/>
  <c r="DF92" i="246"/>
  <c r="DJ92" i="246"/>
  <c r="DN92" i="246"/>
  <c r="DR92" i="246"/>
  <c r="DV92" i="246"/>
  <c r="CU92" i="246"/>
  <c r="DK92" i="246"/>
  <c r="DG92" i="246"/>
  <c r="CY92" i="246"/>
  <c r="DO92" i="246"/>
  <c r="CQ92" i="246"/>
  <c r="DC92" i="246"/>
  <c r="DS92" i="246"/>
  <c r="DW92" i="246"/>
  <c r="ED100" i="246"/>
  <c r="EH100" i="246"/>
  <c r="EE100" i="246"/>
  <c r="EF100" i="246"/>
  <c r="EG100" i="246"/>
  <c r="EC100" i="246"/>
  <c r="CQ100" i="246"/>
  <c r="CU100" i="246"/>
  <c r="CY100" i="246"/>
  <c r="DC100" i="246"/>
  <c r="DG100" i="246"/>
  <c r="DK100" i="246"/>
  <c r="DO100" i="246"/>
  <c r="DS100" i="246"/>
  <c r="DW100" i="246"/>
  <c r="DF100" i="246"/>
  <c r="DR100" i="246"/>
  <c r="CR100" i="246"/>
  <c r="CV100" i="246"/>
  <c r="CZ100" i="246"/>
  <c r="DD100" i="246"/>
  <c r="DH100" i="246"/>
  <c r="DL100" i="246"/>
  <c r="DP100" i="246"/>
  <c r="DT100" i="246"/>
  <c r="CT100" i="246"/>
  <c r="DB100" i="246"/>
  <c r="DN100" i="246"/>
  <c r="CS100" i="246"/>
  <c r="CW100" i="246"/>
  <c r="DA100" i="246"/>
  <c r="DE100" i="246"/>
  <c r="DI100" i="246"/>
  <c r="DM100" i="246"/>
  <c r="DQ100" i="246"/>
  <c r="DU100" i="246"/>
  <c r="CX100" i="246"/>
  <c r="DJ100" i="246"/>
  <c r="DV100" i="246"/>
  <c r="EC61" i="246"/>
  <c r="EG61" i="246"/>
  <c r="ED61" i="246"/>
  <c r="EH61" i="246"/>
  <c r="EF61" i="246"/>
  <c r="EE61" i="246"/>
  <c r="CS61" i="246"/>
  <c r="CW61" i="246"/>
  <c r="DA61" i="246"/>
  <c r="DE61" i="246"/>
  <c r="DI61" i="246"/>
  <c r="DM61" i="246"/>
  <c r="CT61" i="246"/>
  <c r="CX61" i="246"/>
  <c r="DB61" i="246"/>
  <c r="DF61" i="246"/>
  <c r="DJ61" i="246"/>
  <c r="DN61" i="246"/>
  <c r="CQ61" i="246"/>
  <c r="CU61" i="246"/>
  <c r="CY61" i="246"/>
  <c r="DC61" i="246"/>
  <c r="DG61" i="246"/>
  <c r="DK61" i="246"/>
  <c r="DO61" i="246"/>
  <c r="CV61" i="246"/>
  <c r="DL61" i="246"/>
  <c r="DS61" i="246"/>
  <c r="DW61" i="246"/>
  <c r="CZ61" i="246"/>
  <c r="DP61" i="246"/>
  <c r="DT61" i="246"/>
  <c r="DD61" i="246"/>
  <c r="DQ61" i="246"/>
  <c r="DU61" i="246"/>
  <c r="CR61" i="246"/>
  <c r="DH61" i="246"/>
  <c r="DV61" i="246"/>
  <c r="DR61" i="246"/>
  <c r="ED77" i="246"/>
  <c r="EH77" i="246"/>
  <c r="EE77" i="246"/>
  <c r="EF77" i="246"/>
  <c r="EC77" i="246"/>
  <c r="EG77" i="246"/>
  <c r="CQ77" i="246"/>
  <c r="CU77" i="246"/>
  <c r="CY77" i="246"/>
  <c r="DC77" i="246"/>
  <c r="DG77" i="246"/>
  <c r="DK77" i="246"/>
  <c r="DO77" i="246"/>
  <c r="DS77" i="246"/>
  <c r="DW77" i="246"/>
  <c r="CR77" i="246"/>
  <c r="CV77" i="246"/>
  <c r="CZ77" i="246"/>
  <c r="DD77" i="246"/>
  <c r="DH77" i="246"/>
  <c r="DL77" i="246"/>
  <c r="DP77" i="246"/>
  <c r="DT77" i="246"/>
  <c r="CS77" i="246"/>
  <c r="CW77" i="246"/>
  <c r="DA77" i="246"/>
  <c r="DE77" i="246"/>
  <c r="DI77" i="246"/>
  <c r="DM77" i="246"/>
  <c r="DQ77" i="246"/>
  <c r="DU77" i="246"/>
  <c r="CT77" i="246"/>
  <c r="DJ77" i="246"/>
  <c r="CX77" i="246"/>
  <c r="DN77" i="246"/>
  <c r="DV77" i="246"/>
  <c r="DB77" i="246"/>
  <c r="DR77" i="246"/>
  <c r="DF77" i="246"/>
  <c r="EF93" i="246"/>
  <c r="EC93" i="246"/>
  <c r="EG93" i="246"/>
  <c r="ED93" i="246"/>
  <c r="EH93" i="246"/>
  <c r="EE93" i="246"/>
  <c r="CQ93" i="246"/>
  <c r="CU93" i="246"/>
  <c r="CY93" i="246"/>
  <c r="DC93" i="246"/>
  <c r="DG93" i="246"/>
  <c r="DK93" i="246"/>
  <c r="DO93" i="246"/>
  <c r="DS93" i="246"/>
  <c r="DW93" i="246"/>
  <c r="CR93" i="246"/>
  <c r="CV93" i="246"/>
  <c r="CZ93" i="246"/>
  <c r="DD93" i="246"/>
  <c r="DH93" i="246"/>
  <c r="DL93" i="246"/>
  <c r="DP93" i="246"/>
  <c r="DT93" i="246"/>
  <c r="CS93" i="246"/>
  <c r="CW93" i="246"/>
  <c r="DA93" i="246"/>
  <c r="DE93" i="246"/>
  <c r="DI93" i="246"/>
  <c r="DM93" i="246"/>
  <c r="DQ93" i="246"/>
  <c r="DU93" i="246"/>
  <c r="CT93" i="246"/>
  <c r="DJ93" i="246"/>
  <c r="DV93" i="246"/>
  <c r="CX93" i="246"/>
  <c r="DN93" i="246"/>
  <c r="DF93" i="246"/>
  <c r="DB93" i="246"/>
  <c r="DR93" i="246"/>
  <c r="EE54" i="246"/>
  <c r="EF54" i="246"/>
  <c r="EH54" i="246"/>
  <c r="EC54" i="246"/>
  <c r="ED54" i="246"/>
  <c r="EG54" i="246"/>
  <c r="CR54" i="246"/>
  <c r="CV54" i="246"/>
  <c r="CZ54" i="246"/>
  <c r="DD54" i="246"/>
  <c r="DH54" i="246"/>
  <c r="DL54" i="246"/>
  <c r="DP54" i="246"/>
  <c r="DT54" i="246"/>
  <c r="CS54" i="246"/>
  <c r="CW54" i="246"/>
  <c r="DA54" i="246"/>
  <c r="DE54" i="246"/>
  <c r="DI54" i="246"/>
  <c r="DM54" i="246"/>
  <c r="DQ54" i="246"/>
  <c r="DU54" i="246"/>
  <c r="CT54" i="246"/>
  <c r="CX54" i="246"/>
  <c r="DB54" i="246"/>
  <c r="DF54" i="246"/>
  <c r="DJ54" i="246"/>
  <c r="DN54" i="246"/>
  <c r="DR54" i="246"/>
  <c r="DV54" i="246"/>
  <c r="DC54" i="246"/>
  <c r="DS54" i="246"/>
  <c r="CQ54" i="246"/>
  <c r="DG54" i="246"/>
  <c r="DW54" i="246"/>
  <c r="CU54" i="246"/>
  <c r="DK54" i="246"/>
  <c r="CY54" i="246"/>
  <c r="DO54" i="246"/>
  <c r="EE62" i="246"/>
  <c r="EF62" i="246"/>
  <c r="EH62" i="246"/>
  <c r="EC62" i="246"/>
  <c r="ED62" i="246"/>
  <c r="EG62" i="246"/>
  <c r="CT62" i="246"/>
  <c r="CX62" i="246"/>
  <c r="DB62" i="246"/>
  <c r="DF62" i="246"/>
  <c r="DJ62" i="246"/>
  <c r="DN62" i="246"/>
  <c r="DR62" i="246"/>
  <c r="DV62" i="246"/>
  <c r="CQ62" i="246"/>
  <c r="CU62" i="246"/>
  <c r="CY62" i="246"/>
  <c r="DC62" i="246"/>
  <c r="DG62" i="246"/>
  <c r="DK62" i="246"/>
  <c r="DO62" i="246"/>
  <c r="DS62" i="246"/>
  <c r="DW62" i="246"/>
  <c r="CR62" i="246"/>
  <c r="CV62" i="246"/>
  <c r="CZ62" i="246"/>
  <c r="DD62" i="246"/>
  <c r="DH62" i="246"/>
  <c r="DL62" i="246"/>
  <c r="DP62" i="246"/>
  <c r="DT62" i="246"/>
  <c r="CS62" i="246"/>
  <c r="DI62" i="246"/>
  <c r="DE62" i="246"/>
  <c r="CW62" i="246"/>
  <c r="DM62" i="246"/>
  <c r="DA62" i="246"/>
  <c r="DQ62" i="246"/>
  <c r="DU62" i="246"/>
  <c r="EF70" i="246"/>
  <c r="EC70" i="246"/>
  <c r="EG70" i="246"/>
  <c r="ED70" i="246"/>
  <c r="EH70" i="246"/>
  <c r="EE70" i="246"/>
  <c r="CT70" i="246"/>
  <c r="CX70" i="246"/>
  <c r="DB70" i="246"/>
  <c r="DF70" i="246"/>
  <c r="DJ70" i="246"/>
  <c r="DN70" i="246"/>
  <c r="DR70" i="246"/>
  <c r="DV70" i="246"/>
  <c r="CQ70" i="246"/>
  <c r="CU70" i="246"/>
  <c r="CY70" i="246"/>
  <c r="DC70" i="246"/>
  <c r="DG70" i="246"/>
  <c r="DK70" i="246"/>
  <c r="DO70" i="246"/>
  <c r="DS70" i="246"/>
  <c r="DW70" i="246"/>
  <c r="CR70" i="246"/>
  <c r="CV70" i="246"/>
  <c r="CZ70" i="246"/>
  <c r="DD70" i="246"/>
  <c r="DH70" i="246"/>
  <c r="DL70" i="246"/>
  <c r="DP70" i="246"/>
  <c r="DT70" i="246"/>
  <c r="DA70" i="246"/>
  <c r="DQ70" i="246"/>
  <c r="DM70" i="246"/>
  <c r="DE70" i="246"/>
  <c r="DU70" i="246"/>
  <c r="CS70" i="246"/>
  <c r="DI70" i="246"/>
  <c r="CW70" i="246"/>
  <c r="EF78" i="246"/>
  <c r="EC78" i="246"/>
  <c r="EG78" i="246"/>
  <c r="ED78" i="246"/>
  <c r="EH78" i="246"/>
  <c r="EE78" i="246"/>
  <c r="CT78" i="246"/>
  <c r="CX78" i="246"/>
  <c r="DB78" i="246"/>
  <c r="DF78" i="246"/>
  <c r="DJ78" i="246"/>
  <c r="DN78" i="246"/>
  <c r="DR78" i="246"/>
  <c r="DV78" i="246"/>
  <c r="CQ78" i="246"/>
  <c r="CU78" i="246"/>
  <c r="CY78" i="246"/>
  <c r="DC78" i="246"/>
  <c r="DG78" i="246"/>
  <c r="DK78" i="246"/>
  <c r="DO78" i="246"/>
  <c r="DS78" i="246"/>
  <c r="DW78" i="246"/>
  <c r="CR78" i="246"/>
  <c r="CV78" i="246"/>
  <c r="CZ78" i="246"/>
  <c r="DD78" i="246"/>
  <c r="DH78" i="246"/>
  <c r="DL78" i="246"/>
  <c r="DP78" i="246"/>
  <c r="DT78" i="246"/>
  <c r="CS78" i="246"/>
  <c r="DI78" i="246"/>
  <c r="DE78" i="246"/>
  <c r="CW78" i="246"/>
  <c r="DM78" i="246"/>
  <c r="DA78" i="246"/>
  <c r="DQ78" i="246"/>
  <c r="DU78" i="246"/>
  <c r="EF86" i="246"/>
  <c r="EC86" i="246"/>
  <c r="EG86" i="246"/>
  <c r="ED86" i="246"/>
  <c r="EH86" i="246"/>
  <c r="EE86" i="246"/>
  <c r="CT86" i="246"/>
  <c r="CX86" i="246"/>
  <c r="DB86" i="246"/>
  <c r="DF86" i="246"/>
  <c r="DJ86" i="246"/>
  <c r="DN86" i="246"/>
  <c r="DR86" i="246"/>
  <c r="DV86" i="246"/>
  <c r="CQ86" i="246"/>
  <c r="CU86" i="246"/>
  <c r="CY86" i="246"/>
  <c r="DC86" i="246"/>
  <c r="DG86" i="246"/>
  <c r="DK86" i="246"/>
  <c r="DO86" i="246"/>
  <c r="DS86" i="246"/>
  <c r="DW86" i="246"/>
  <c r="CR86" i="246"/>
  <c r="CV86" i="246"/>
  <c r="CZ86" i="246"/>
  <c r="DD86" i="246"/>
  <c r="DH86" i="246"/>
  <c r="DL86" i="246"/>
  <c r="DP86" i="246"/>
  <c r="DT86" i="246"/>
  <c r="DA86" i="246"/>
  <c r="DQ86" i="246"/>
  <c r="DM86" i="246"/>
  <c r="DE86" i="246"/>
  <c r="DU86" i="246"/>
  <c r="CW86" i="246"/>
  <c r="CS86" i="246"/>
  <c r="DI86" i="246"/>
  <c r="ED94" i="246"/>
  <c r="EH94" i="246"/>
  <c r="EE94" i="246"/>
  <c r="EF94" i="246"/>
  <c r="EC94" i="246"/>
  <c r="EG94" i="246"/>
  <c r="CT94" i="246"/>
  <c r="CX94" i="246"/>
  <c r="DB94" i="246"/>
  <c r="DF94" i="246"/>
  <c r="DJ94" i="246"/>
  <c r="DN94" i="246"/>
  <c r="DR94" i="246"/>
  <c r="DV94" i="246"/>
  <c r="CQ94" i="246"/>
  <c r="CU94" i="246"/>
  <c r="CY94" i="246"/>
  <c r="DC94" i="246"/>
  <c r="DG94" i="246"/>
  <c r="DK94" i="246"/>
  <c r="DO94" i="246"/>
  <c r="DS94" i="246"/>
  <c r="DW94" i="246"/>
  <c r="CR94" i="246"/>
  <c r="CV94" i="246"/>
  <c r="CZ94" i="246"/>
  <c r="DD94" i="246"/>
  <c r="DH94" i="246"/>
  <c r="DL94" i="246"/>
  <c r="DP94" i="246"/>
  <c r="DT94" i="246"/>
  <c r="CS94" i="246"/>
  <c r="DI94" i="246"/>
  <c r="CW94" i="246"/>
  <c r="DM94" i="246"/>
  <c r="DU94" i="246"/>
  <c r="DA94" i="246"/>
  <c r="DQ94" i="246"/>
  <c r="DE94" i="246"/>
  <c r="ED102" i="246"/>
  <c r="EH102" i="246"/>
  <c r="EE102" i="246"/>
  <c r="EF102" i="246"/>
  <c r="EC102" i="246"/>
  <c r="EG102" i="246"/>
  <c r="CS102" i="246"/>
  <c r="CW102" i="246"/>
  <c r="DA102" i="246"/>
  <c r="DE102" i="246"/>
  <c r="DI102" i="246"/>
  <c r="DM102" i="246"/>
  <c r="DQ102" i="246"/>
  <c r="DU102" i="246"/>
  <c r="CZ102" i="246"/>
  <c r="DP102" i="246"/>
  <c r="CT102" i="246"/>
  <c r="CX102" i="246"/>
  <c r="DB102" i="246"/>
  <c r="DF102" i="246"/>
  <c r="DJ102" i="246"/>
  <c r="DN102" i="246"/>
  <c r="DR102" i="246"/>
  <c r="DV102" i="246"/>
  <c r="DD102" i="246"/>
  <c r="DL102" i="246"/>
  <c r="CQ102" i="246"/>
  <c r="CU102" i="246"/>
  <c r="CY102" i="246"/>
  <c r="DC102" i="246"/>
  <c r="DG102" i="246"/>
  <c r="DK102" i="246"/>
  <c r="DO102" i="246"/>
  <c r="DS102" i="246"/>
  <c r="DW102" i="246"/>
  <c r="CR102" i="246"/>
  <c r="CV102" i="246"/>
  <c r="DH102" i="246"/>
  <c r="DT102" i="246"/>
  <c r="EC55" i="246"/>
  <c r="EG55" i="246"/>
  <c r="ED55" i="246"/>
  <c r="EH55" i="246"/>
  <c r="EE55" i="246"/>
  <c r="EF55" i="246"/>
  <c r="CQ55" i="246"/>
  <c r="CU55" i="246"/>
  <c r="CY55" i="246"/>
  <c r="DC55" i="246"/>
  <c r="DG55" i="246"/>
  <c r="DK55" i="246"/>
  <c r="DO55" i="246"/>
  <c r="DS55" i="246"/>
  <c r="DW55" i="246"/>
  <c r="CR55" i="246"/>
  <c r="CV55" i="246"/>
  <c r="CZ55" i="246"/>
  <c r="DD55" i="246"/>
  <c r="DH55" i="246"/>
  <c r="DL55" i="246"/>
  <c r="DP55" i="246"/>
  <c r="DT55" i="246"/>
  <c r="CS55" i="246"/>
  <c r="CW55" i="246"/>
  <c r="DA55" i="246"/>
  <c r="DE55" i="246"/>
  <c r="DI55" i="246"/>
  <c r="DM55" i="246"/>
  <c r="DQ55" i="246"/>
  <c r="DU55" i="246"/>
  <c r="DB55" i="246"/>
  <c r="DR55" i="246"/>
  <c r="DF55" i="246"/>
  <c r="DV55" i="246"/>
  <c r="CT55" i="246"/>
  <c r="DJ55" i="246"/>
  <c r="CX55" i="246"/>
  <c r="DN55" i="246"/>
  <c r="EC63" i="246"/>
  <c r="EG63" i="246"/>
  <c r="ED63" i="246"/>
  <c r="EH63" i="246"/>
  <c r="EE63" i="246"/>
  <c r="EF63" i="246"/>
  <c r="CS63" i="246"/>
  <c r="CW63" i="246"/>
  <c r="DA63" i="246"/>
  <c r="DE63" i="246"/>
  <c r="DI63" i="246"/>
  <c r="DM63" i="246"/>
  <c r="DQ63" i="246"/>
  <c r="DU63" i="246"/>
  <c r="CT63" i="246"/>
  <c r="CX63" i="246"/>
  <c r="DB63" i="246"/>
  <c r="DF63" i="246"/>
  <c r="DJ63" i="246"/>
  <c r="DN63" i="246"/>
  <c r="DR63" i="246"/>
  <c r="DV63" i="246"/>
  <c r="CQ63" i="246"/>
  <c r="CU63" i="246"/>
  <c r="CY63" i="246"/>
  <c r="DC63" i="246"/>
  <c r="DG63" i="246"/>
  <c r="DK63" i="246"/>
  <c r="DO63" i="246"/>
  <c r="DS63" i="246"/>
  <c r="DW63" i="246"/>
  <c r="CR63" i="246"/>
  <c r="DH63" i="246"/>
  <c r="DT63" i="246"/>
  <c r="CV63" i="246"/>
  <c r="DL63" i="246"/>
  <c r="DD63" i="246"/>
  <c r="CZ63" i="246"/>
  <c r="DP63" i="246"/>
  <c r="ED71" i="246"/>
  <c r="EH71" i="246"/>
  <c r="EE71" i="246"/>
  <c r="EF71" i="246"/>
  <c r="EG71" i="246"/>
  <c r="EC71" i="246"/>
  <c r="CS71" i="246"/>
  <c r="CW71" i="246"/>
  <c r="DA71" i="246"/>
  <c r="DE71" i="246"/>
  <c r="DI71" i="246"/>
  <c r="DM71" i="246"/>
  <c r="DQ71" i="246"/>
  <c r="DU71" i="246"/>
  <c r="CT71" i="246"/>
  <c r="CX71" i="246"/>
  <c r="DB71" i="246"/>
  <c r="DF71" i="246"/>
  <c r="DJ71" i="246"/>
  <c r="DN71" i="246"/>
  <c r="DR71" i="246"/>
  <c r="DV71" i="246"/>
  <c r="CQ71" i="246"/>
  <c r="CU71" i="246"/>
  <c r="CY71" i="246"/>
  <c r="DC71" i="246"/>
  <c r="DG71" i="246"/>
  <c r="DK71" i="246"/>
  <c r="DO71" i="246"/>
  <c r="DS71" i="246"/>
  <c r="DW71" i="246"/>
  <c r="CZ71" i="246"/>
  <c r="DP71" i="246"/>
  <c r="DD71" i="246"/>
  <c r="DT71" i="246"/>
  <c r="CV71" i="246"/>
  <c r="CR71" i="246"/>
  <c r="DH71" i="246"/>
  <c r="DL71" i="246"/>
  <c r="ED79" i="246"/>
  <c r="EH79" i="246"/>
  <c r="EE79" i="246"/>
  <c r="EF79" i="246"/>
  <c r="EG79" i="246"/>
  <c r="EC79" i="246"/>
  <c r="CS79" i="246"/>
  <c r="CW79" i="246"/>
  <c r="DA79" i="246"/>
  <c r="DE79" i="246"/>
  <c r="DI79" i="246"/>
  <c r="DM79" i="246"/>
  <c r="DQ79" i="246"/>
  <c r="DU79" i="246"/>
  <c r="CT79" i="246"/>
  <c r="CX79" i="246"/>
  <c r="DB79" i="246"/>
  <c r="DF79" i="246"/>
  <c r="DJ79" i="246"/>
  <c r="DN79" i="246"/>
  <c r="DR79" i="246"/>
  <c r="DV79" i="246"/>
  <c r="CQ79" i="246"/>
  <c r="CU79" i="246"/>
  <c r="CY79" i="246"/>
  <c r="DC79" i="246"/>
  <c r="DG79" i="246"/>
  <c r="DK79" i="246"/>
  <c r="DO79" i="246"/>
  <c r="DS79" i="246"/>
  <c r="DW79" i="246"/>
  <c r="CR79" i="246"/>
  <c r="DH79" i="246"/>
  <c r="DT79" i="246"/>
  <c r="CV79" i="246"/>
  <c r="DL79" i="246"/>
  <c r="DD79" i="246"/>
  <c r="CZ79" i="246"/>
  <c r="DP79" i="246"/>
  <c r="ED87" i="246"/>
  <c r="EH87" i="246"/>
  <c r="EE87" i="246"/>
  <c r="EF87" i="246"/>
  <c r="EG87" i="246"/>
  <c r="EC87" i="246"/>
  <c r="CS87" i="246"/>
  <c r="CW87" i="246"/>
  <c r="DA87" i="246"/>
  <c r="DE87" i="246"/>
  <c r="DI87" i="246"/>
  <c r="DM87" i="246"/>
  <c r="DQ87" i="246"/>
  <c r="DU87" i="246"/>
  <c r="CT87" i="246"/>
  <c r="CX87" i="246"/>
  <c r="DB87" i="246"/>
  <c r="DF87" i="246"/>
  <c r="DJ87" i="246"/>
  <c r="DN87" i="246"/>
  <c r="DR87" i="246"/>
  <c r="DV87" i="246"/>
  <c r="CQ87" i="246"/>
  <c r="CU87" i="246"/>
  <c r="CY87" i="246"/>
  <c r="DC87" i="246"/>
  <c r="DG87" i="246"/>
  <c r="DK87" i="246"/>
  <c r="DO87" i="246"/>
  <c r="DS87" i="246"/>
  <c r="DW87" i="246"/>
  <c r="CZ87" i="246"/>
  <c r="DP87" i="246"/>
  <c r="DD87" i="246"/>
  <c r="DT87" i="246"/>
  <c r="DL87" i="246"/>
  <c r="CR87" i="246"/>
  <c r="DH87" i="246"/>
  <c r="CV87" i="246"/>
  <c r="EF95" i="246"/>
  <c r="EC95" i="246"/>
  <c r="EG95" i="246"/>
  <c r="ED95" i="246"/>
  <c r="EH95" i="246"/>
  <c r="EE95" i="246"/>
  <c r="CS95" i="246"/>
  <c r="CW95" i="246"/>
  <c r="DA95" i="246"/>
  <c r="DE95" i="246"/>
  <c r="DI95" i="246"/>
  <c r="DM95" i="246"/>
  <c r="DQ95" i="246"/>
  <c r="DU95" i="246"/>
  <c r="CT95" i="246"/>
  <c r="CX95" i="246"/>
  <c r="DB95" i="246"/>
  <c r="DF95" i="246"/>
  <c r="DJ95" i="246"/>
  <c r="DN95" i="246"/>
  <c r="DR95" i="246"/>
  <c r="DV95" i="246"/>
  <c r="CQ95" i="246"/>
  <c r="CU95" i="246"/>
  <c r="CY95" i="246"/>
  <c r="DC95" i="246"/>
  <c r="DG95" i="246"/>
  <c r="DK95" i="246"/>
  <c r="DO95" i="246"/>
  <c r="DS95" i="246"/>
  <c r="DW95" i="246"/>
  <c r="CR95" i="246"/>
  <c r="DH95" i="246"/>
  <c r="DT95" i="246"/>
  <c r="CV95" i="246"/>
  <c r="DL95" i="246"/>
  <c r="CZ95" i="246"/>
  <c r="DP95" i="246"/>
  <c r="DD95" i="246"/>
  <c r="EF103" i="246"/>
  <c r="EC103" i="246"/>
  <c r="EG103" i="246"/>
  <c r="ED103" i="246"/>
  <c r="EH103" i="246"/>
  <c r="EE103" i="246"/>
  <c r="CR103" i="246"/>
  <c r="CV103" i="246"/>
  <c r="CZ103" i="246"/>
  <c r="DD103" i="246"/>
  <c r="DH103" i="246"/>
  <c r="DL103" i="246"/>
  <c r="DP103" i="246"/>
  <c r="DT103" i="246"/>
  <c r="CQ103" i="246"/>
  <c r="DC103" i="246"/>
  <c r="DO103" i="246"/>
  <c r="CS103" i="246"/>
  <c r="CW103" i="246"/>
  <c r="DA103" i="246"/>
  <c r="DE103" i="246"/>
  <c r="DI103" i="246"/>
  <c r="DM103" i="246"/>
  <c r="DQ103" i="246"/>
  <c r="DU103" i="246"/>
  <c r="CU103" i="246"/>
  <c r="DG103" i="246"/>
  <c r="DW103" i="246"/>
  <c r="CT103" i="246"/>
  <c r="CX103" i="246"/>
  <c r="DB103" i="246"/>
  <c r="DF103" i="246"/>
  <c r="DJ103" i="246"/>
  <c r="DN103" i="246"/>
  <c r="DR103" i="246"/>
  <c r="DV103" i="246"/>
  <c r="CY103" i="246"/>
  <c r="DK103" i="246"/>
  <c r="DS103" i="246"/>
  <c r="ED65" i="246"/>
  <c r="EH65" i="246"/>
  <c r="EE65" i="246"/>
  <c r="EF65" i="246"/>
  <c r="EC65" i="246"/>
  <c r="EG65" i="246"/>
  <c r="CQ65" i="246"/>
  <c r="CU65" i="246"/>
  <c r="CY65" i="246"/>
  <c r="DC65" i="246"/>
  <c r="DG65" i="246"/>
  <c r="DK65" i="246"/>
  <c r="DO65" i="246"/>
  <c r="DS65" i="246"/>
  <c r="DW65" i="246"/>
  <c r="CR65" i="246"/>
  <c r="CV65" i="246"/>
  <c r="CZ65" i="246"/>
  <c r="DD65" i="246"/>
  <c r="DH65" i="246"/>
  <c r="DL65" i="246"/>
  <c r="DP65" i="246"/>
  <c r="DT65" i="246"/>
  <c r="CS65" i="246"/>
  <c r="CW65" i="246"/>
  <c r="DA65" i="246"/>
  <c r="DE65" i="246"/>
  <c r="DI65" i="246"/>
  <c r="DM65" i="246"/>
  <c r="DQ65" i="246"/>
  <c r="DU65" i="246"/>
  <c r="DF65" i="246"/>
  <c r="DV65" i="246"/>
  <c r="DB65" i="246"/>
  <c r="CT65" i="246"/>
  <c r="DJ65" i="246"/>
  <c r="CX65" i="246"/>
  <c r="DN65" i="246"/>
  <c r="DR65" i="246"/>
  <c r="ED81" i="246"/>
  <c r="EH81" i="246"/>
  <c r="EE81" i="246"/>
  <c r="EF81" i="246"/>
  <c r="EC81" i="246"/>
  <c r="EG81" i="246"/>
  <c r="CQ81" i="246"/>
  <c r="CU81" i="246"/>
  <c r="CY81" i="246"/>
  <c r="DC81" i="246"/>
  <c r="DG81" i="246"/>
  <c r="DK81" i="246"/>
  <c r="DO81" i="246"/>
  <c r="DS81" i="246"/>
  <c r="DW81" i="246"/>
  <c r="CR81" i="246"/>
  <c r="CV81" i="246"/>
  <c r="CZ81" i="246"/>
  <c r="DD81" i="246"/>
  <c r="DH81" i="246"/>
  <c r="DL81" i="246"/>
  <c r="DP81" i="246"/>
  <c r="DT81" i="246"/>
  <c r="CS81" i="246"/>
  <c r="CW81" i="246"/>
  <c r="DA81" i="246"/>
  <c r="DE81" i="246"/>
  <c r="DI81" i="246"/>
  <c r="DM81" i="246"/>
  <c r="DQ81" i="246"/>
  <c r="DU81" i="246"/>
  <c r="DF81" i="246"/>
  <c r="DV81" i="246"/>
  <c r="CT81" i="246"/>
  <c r="DJ81" i="246"/>
  <c r="DB81" i="246"/>
  <c r="CX81" i="246"/>
  <c r="DN81" i="246"/>
  <c r="DR81" i="246"/>
  <c r="EF97" i="246"/>
  <c r="EC97" i="246"/>
  <c r="EG97" i="246"/>
  <c r="ED97" i="246"/>
  <c r="EH97" i="246"/>
  <c r="EE97" i="246"/>
  <c r="CQ97" i="246"/>
  <c r="CU97" i="246"/>
  <c r="CY97" i="246"/>
  <c r="DC97" i="246"/>
  <c r="DG97" i="246"/>
  <c r="DK97" i="246"/>
  <c r="DO97" i="246"/>
  <c r="DS97" i="246"/>
  <c r="CR97" i="246"/>
  <c r="CV97" i="246"/>
  <c r="CZ97" i="246"/>
  <c r="DD97" i="246"/>
  <c r="DH97" i="246"/>
  <c r="DL97" i="246"/>
  <c r="DP97" i="246"/>
  <c r="DT97" i="246"/>
  <c r="CS97" i="246"/>
  <c r="CW97" i="246"/>
  <c r="DA97" i="246"/>
  <c r="DE97" i="246"/>
  <c r="DI97" i="246"/>
  <c r="DM97" i="246"/>
  <c r="DQ97" i="246"/>
  <c r="DU97" i="246"/>
  <c r="DF97" i="246"/>
  <c r="DV97" i="246"/>
  <c r="DB97" i="246"/>
  <c r="CT97" i="246"/>
  <c r="DJ97" i="246"/>
  <c r="DW97" i="246"/>
  <c r="DR97" i="246"/>
  <c r="CX97" i="246"/>
  <c r="DN97" i="246"/>
  <c r="AZ56" i="246"/>
  <c r="BD56" i="246"/>
  <c r="BA56" i="246"/>
  <c r="BB56" i="246"/>
  <c r="BC56" i="246"/>
  <c r="AZ64" i="246"/>
  <c r="BD64" i="246"/>
  <c r="BA64" i="246"/>
  <c r="BB64" i="246"/>
  <c r="BC64" i="246"/>
  <c r="AZ72" i="246"/>
  <c r="BD72" i="246"/>
  <c r="BA72" i="246"/>
  <c r="BB72" i="246"/>
  <c r="BC72" i="246"/>
  <c r="BB80" i="246"/>
  <c r="BD80" i="246"/>
  <c r="BA80" i="246"/>
  <c r="BC80" i="246"/>
  <c r="AZ80" i="246"/>
  <c r="BB88" i="246"/>
  <c r="BA88" i="246"/>
  <c r="BC88" i="246"/>
  <c r="AZ88" i="246"/>
  <c r="BD88" i="246"/>
  <c r="BB96" i="246"/>
  <c r="AZ96" i="246"/>
  <c r="BA96" i="246"/>
  <c r="BC96" i="246"/>
  <c r="BD96" i="246"/>
  <c r="BB104" i="246"/>
  <c r="BD104" i="246"/>
  <c r="BA104" i="246"/>
  <c r="BC104" i="246"/>
  <c r="AZ104" i="246"/>
  <c r="BC69" i="246"/>
  <c r="AZ69" i="246"/>
  <c r="BD69" i="246"/>
  <c r="BA69" i="246"/>
  <c r="BB69" i="246"/>
  <c r="BA85" i="246"/>
  <c r="BC85" i="246"/>
  <c r="BD85" i="246"/>
  <c r="BB85" i="246"/>
  <c r="AZ85" i="246"/>
  <c r="BA101" i="246"/>
  <c r="BC101" i="246"/>
  <c r="AZ101" i="246"/>
  <c r="BB101" i="246"/>
  <c r="BD101" i="246"/>
  <c r="BB58" i="246"/>
  <c r="BC58" i="246"/>
  <c r="AZ58" i="246"/>
  <c r="BA58" i="246"/>
  <c r="BD58" i="246"/>
  <c r="BB66" i="246"/>
  <c r="BC66" i="246"/>
  <c r="AZ66" i="246"/>
  <c r="BA66" i="246"/>
  <c r="BD66" i="246"/>
  <c r="BB74" i="246"/>
  <c r="BC74" i="246"/>
  <c r="AZ74" i="246"/>
  <c r="BD74" i="246"/>
  <c r="BA74" i="246"/>
  <c r="AZ82" i="246"/>
  <c r="BD82" i="246"/>
  <c r="BB82" i="246"/>
  <c r="BA82" i="246"/>
  <c r="BC82" i="246"/>
  <c r="AZ90" i="246"/>
  <c r="BD90" i="246"/>
  <c r="BA90" i="246"/>
  <c r="BB90" i="246"/>
  <c r="BC90" i="246"/>
  <c r="AZ98" i="246"/>
  <c r="BD98" i="246"/>
  <c r="BA98" i="246"/>
  <c r="BB98" i="246"/>
  <c r="BC98" i="246"/>
  <c r="AZ106" i="246"/>
  <c r="BD106" i="246"/>
  <c r="BB106" i="246"/>
  <c r="BA106" i="246"/>
  <c r="BC106" i="246"/>
  <c r="BA59" i="246"/>
  <c r="BB59" i="246"/>
  <c r="BC59" i="246"/>
  <c r="AZ59" i="246"/>
  <c r="BD59" i="246"/>
  <c r="BA67" i="246"/>
  <c r="BB67" i="246"/>
  <c r="BC67" i="246"/>
  <c r="BD67" i="246"/>
  <c r="AZ67" i="246"/>
  <c r="BA75" i="246"/>
  <c r="BB75" i="246"/>
  <c r="BC75" i="246"/>
  <c r="AZ75" i="246"/>
  <c r="BD75" i="246"/>
  <c r="BC83" i="246"/>
  <c r="AZ83" i="246"/>
  <c r="BD83" i="246"/>
  <c r="BA83" i="246"/>
  <c r="BB83" i="246"/>
  <c r="BC91" i="246"/>
  <c r="BA91" i="246"/>
  <c r="BB91" i="246"/>
  <c r="AZ91" i="246"/>
  <c r="BD91" i="246"/>
  <c r="BC99" i="246"/>
  <c r="BA99" i="246"/>
  <c r="BB99" i="246"/>
  <c r="AZ99" i="246"/>
  <c r="BD99" i="246"/>
  <c r="BC57" i="246"/>
  <c r="AZ57" i="246"/>
  <c r="BD57" i="246"/>
  <c r="BA57" i="246"/>
  <c r="BB57" i="246"/>
  <c r="BC73" i="246"/>
  <c r="AZ73" i="246"/>
  <c r="BD73" i="246"/>
  <c r="BA73" i="246"/>
  <c r="BB73" i="246"/>
  <c r="BA89" i="246"/>
  <c r="BC89" i="246"/>
  <c r="BD89" i="246"/>
  <c r="BB89" i="246"/>
  <c r="AZ89" i="246"/>
  <c r="BA105" i="246"/>
  <c r="BD105" i="246"/>
  <c r="BB105" i="246"/>
  <c r="BC105" i="246"/>
  <c r="AZ105" i="246"/>
  <c r="AZ60" i="246"/>
  <c r="BD60" i="246"/>
  <c r="BA60" i="246"/>
  <c r="BB60" i="246"/>
  <c r="BC60" i="246"/>
  <c r="AZ68" i="246"/>
  <c r="BD68" i="246"/>
  <c r="BA68" i="246"/>
  <c r="BC68" i="246"/>
  <c r="BB68" i="246"/>
  <c r="BB76" i="246"/>
  <c r="AZ76" i="246"/>
  <c r="BC76" i="246"/>
  <c r="BD76" i="246"/>
  <c r="BA76" i="246"/>
  <c r="BB84" i="246"/>
  <c r="AZ84" i="246"/>
  <c r="BA84" i="246"/>
  <c r="BC84" i="246"/>
  <c r="BD84" i="246"/>
  <c r="BB92" i="246"/>
  <c r="BD92" i="246"/>
  <c r="BC92" i="246"/>
  <c r="AZ92" i="246"/>
  <c r="BA92" i="246"/>
  <c r="BB100" i="246"/>
  <c r="BD100" i="246"/>
  <c r="BC100" i="246"/>
  <c r="AZ100" i="246"/>
  <c r="BA100" i="246"/>
  <c r="BC61" i="246"/>
  <c r="AZ61" i="246"/>
  <c r="BD61" i="246"/>
  <c r="BA61" i="246"/>
  <c r="BB61" i="246"/>
  <c r="BA77" i="246"/>
  <c r="BC77" i="246"/>
  <c r="AZ77" i="246"/>
  <c r="BB77" i="246"/>
  <c r="BD77" i="246"/>
  <c r="BA93" i="246"/>
  <c r="AZ93" i="246"/>
  <c r="BB93" i="246"/>
  <c r="BC93" i="246"/>
  <c r="BD93" i="246"/>
  <c r="BB54" i="246"/>
  <c r="BC54" i="246"/>
  <c r="BD54" i="246"/>
  <c r="AZ54" i="246"/>
  <c r="BA54" i="246"/>
  <c r="BB62" i="246"/>
  <c r="BC62" i="246"/>
  <c r="BD62" i="246"/>
  <c r="AZ62" i="246"/>
  <c r="BA62" i="246"/>
  <c r="BB70" i="246"/>
  <c r="BC70" i="246"/>
  <c r="BD70" i="246"/>
  <c r="AZ70" i="246"/>
  <c r="BA70" i="246"/>
  <c r="AZ78" i="246"/>
  <c r="BD78" i="246"/>
  <c r="BC78" i="246"/>
  <c r="BA78" i="246"/>
  <c r="BB78" i="246"/>
  <c r="AZ86" i="246"/>
  <c r="BD86" i="246"/>
  <c r="BA86" i="246"/>
  <c r="BB86" i="246"/>
  <c r="BC86" i="246"/>
  <c r="AZ94" i="246"/>
  <c r="BD94" i="246"/>
  <c r="BB94" i="246"/>
  <c r="BC94" i="246"/>
  <c r="BA94" i="246"/>
  <c r="AZ102" i="246"/>
  <c r="BD102" i="246"/>
  <c r="BC102" i="246"/>
  <c r="BA102" i="246"/>
  <c r="BB102" i="246"/>
  <c r="BA55" i="246"/>
  <c r="BB55" i="246"/>
  <c r="BC55" i="246"/>
  <c r="BD55" i="246"/>
  <c r="AZ55" i="246"/>
  <c r="BA63" i="246"/>
  <c r="BB63" i="246"/>
  <c r="AZ63" i="246"/>
  <c r="BC63" i="246"/>
  <c r="BD63" i="246"/>
  <c r="BA71" i="246"/>
  <c r="BB71" i="246"/>
  <c r="BC71" i="246"/>
  <c r="BD71" i="246"/>
  <c r="AZ71" i="246"/>
  <c r="BC79" i="246"/>
  <c r="BA79" i="246"/>
  <c r="AZ79" i="246"/>
  <c r="BD79" i="246"/>
  <c r="BB79" i="246"/>
  <c r="BC87" i="246"/>
  <c r="BA87" i="246"/>
  <c r="AZ87" i="246"/>
  <c r="BD87" i="246"/>
  <c r="BB87" i="246"/>
  <c r="BC95" i="246"/>
  <c r="AZ95" i="246"/>
  <c r="BD95" i="246"/>
  <c r="BA95" i="246"/>
  <c r="BB95" i="246"/>
  <c r="BC103" i="246"/>
  <c r="BA103" i="246"/>
  <c r="AZ103" i="246"/>
  <c r="BD103" i="246"/>
  <c r="BB103" i="246"/>
  <c r="BC65" i="246"/>
  <c r="AZ65" i="246"/>
  <c r="BD65" i="246"/>
  <c r="BA65" i="246"/>
  <c r="BB65" i="246"/>
  <c r="BA81" i="246"/>
  <c r="BD81" i="246"/>
  <c r="BB81" i="246"/>
  <c r="BC81" i="246"/>
  <c r="AZ81" i="246"/>
  <c r="BA97" i="246"/>
  <c r="BC97" i="246"/>
  <c r="BD97" i="246"/>
  <c r="BB97" i="246"/>
  <c r="AZ97" i="246"/>
  <c r="O58" i="244"/>
  <c r="M58" i="244"/>
  <c r="D58" i="244"/>
  <c r="N66" i="244"/>
  <c r="F66" i="244"/>
  <c r="E66" i="244"/>
  <c r="J66" i="244"/>
  <c r="K66" i="244"/>
  <c r="O74" i="244"/>
  <c r="M74" i="244"/>
  <c r="D74" i="244"/>
  <c r="M82" i="244"/>
  <c r="F82" i="244"/>
  <c r="E82" i="244"/>
  <c r="H82" i="244"/>
  <c r="D82" i="244"/>
  <c r="I90" i="244"/>
  <c r="H90" i="244"/>
  <c r="K90" i="244"/>
  <c r="L98" i="244"/>
  <c r="F98" i="244"/>
  <c r="H98" i="244"/>
  <c r="G98" i="244"/>
  <c r="I98" i="244"/>
  <c r="I106" i="244"/>
  <c r="L106" i="244"/>
  <c r="E106" i="244"/>
  <c r="G59" i="244"/>
  <c r="O59" i="244"/>
  <c r="E75" i="244"/>
  <c r="I75" i="244"/>
  <c r="O57" i="244"/>
  <c r="I57" i="244"/>
  <c r="H57" i="244"/>
  <c r="K57" i="244"/>
  <c r="N57" i="244"/>
  <c r="L57" i="244"/>
  <c r="I73" i="244"/>
  <c r="K73" i="244"/>
  <c r="H73" i="244"/>
  <c r="E73" i="244"/>
  <c r="M73" i="244"/>
  <c r="N73" i="244"/>
  <c r="M89" i="244"/>
  <c r="F89" i="244"/>
  <c r="H89" i="244"/>
  <c r="D89" i="244"/>
  <c r="K89" i="244"/>
  <c r="N89" i="244"/>
  <c r="O105" i="244"/>
  <c r="J105" i="244"/>
  <c r="F105" i="244"/>
  <c r="E105" i="244"/>
  <c r="H105" i="244"/>
  <c r="D105" i="244"/>
  <c r="O54" i="244"/>
  <c r="H54" i="244"/>
  <c r="H62" i="244"/>
  <c r="J62" i="244"/>
  <c r="O70" i="244"/>
  <c r="H70" i="244"/>
  <c r="J78" i="244"/>
  <c r="O78" i="244"/>
  <c r="M86" i="244"/>
  <c r="K86" i="244"/>
  <c r="J94" i="244"/>
  <c r="O94" i="244"/>
  <c r="O102" i="244"/>
  <c r="M102" i="244"/>
  <c r="D71" i="244"/>
  <c r="K71" i="244"/>
  <c r="M103" i="244"/>
  <c r="G103" i="244"/>
  <c r="G72" i="244"/>
  <c r="N85" i="244"/>
  <c r="M56" i="244"/>
  <c r="O80" i="244"/>
  <c r="F69" i="244"/>
  <c r="H64" i="244"/>
  <c r="J101" i="244"/>
  <c r="D88" i="244"/>
  <c r="F56" i="244"/>
  <c r="J64" i="244"/>
  <c r="O72" i="244"/>
  <c r="H96" i="244"/>
  <c r="J104" i="244"/>
  <c r="M69" i="244"/>
  <c r="O85" i="244"/>
  <c r="N101" i="244"/>
  <c r="L56" i="244"/>
  <c r="M80" i="244"/>
  <c r="M88" i="244"/>
  <c r="J96" i="244"/>
  <c r="O104" i="244"/>
  <c r="I85" i="244"/>
  <c r="L101" i="244"/>
  <c r="I64" i="244"/>
  <c r="I72" i="244"/>
  <c r="E80" i="244"/>
  <c r="E88" i="244"/>
  <c r="D96" i="244"/>
  <c r="F104" i="244"/>
  <c r="K69" i="244"/>
  <c r="L58" i="244"/>
  <c r="N58" i="244"/>
  <c r="H58" i="244"/>
  <c r="L66" i="244"/>
  <c r="O66" i="244"/>
  <c r="H66" i="244"/>
  <c r="F74" i="244"/>
  <c r="N74" i="244"/>
  <c r="H74" i="244"/>
  <c r="N82" i="244"/>
  <c r="L82" i="244"/>
  <c r="G82" i="244"/>
  <c r="N90" i="244"/>
  <c r="M90" i="244"/>
  <c r="O90" i="244"/>
  <c r="N98" i="244"/>
  <c r="O98" i="244"/>
  <c r="D98" i="244"/>
  <c r="O106" i="244"/>
  <c r="K106" i="244"/>
  <c r="D106" i="244"/>
  <c r="F58" i="244"/>
  <c r="I58" i="244"/>
  <c r="G66" i="244"/>
  <c r="I66" i="244"/>
  <c r="E74" i="244"/>
  <c r="I74" i="244"/>
  <c r="J82" i="244"/>
  <c r="K82" i="244"/>
  <c r="J90" i="244"/>
  <c r="L90" i="244"/>
  <c r="J98" i="244"/>
  <c r="M98" i="244"/>
  <c r="N106" i="244"/>
  <c r="M106" i="244"/>
  <c r="O56" i="244"/>
  <c r="K56" i="244"/>
  <c r="G56" i="244"/>
  <c r="L64" i="244"/>
  <c r="N64" i="244"/>
  <c r="D64" i="244"/>
  <c r="M72" i="244"/>
  <c r="L72" i="244"/>
  <c r="J72" i="244"/>
  <c r="H80" i="244"/>
  <c r="J80" i="244"/>
  <c r="K80" i="244"/>
  <c r="H88" i="244"/>
  <c r="G88" i="244"/>
  <c r="I88" i="244"/>
  <c r="G96" i="244"/>
  <c r="L96" i="244"/>
  <c r="I96" i="244"/>
  <c r="H104" i="244"/>
  <c r="L104" i="244"/>
  <c r="D104" i="244"/>
  <c r="J69" i="244"/>
  <c r="E69" i="244"/>
  <c r="O69" i="244"/>
  <c r="L85" i="244"/>
  <c r="J85" i="244"/>
  <c r="E85" i="244"/>
  <c r="F101" i="244"/>
  <c r="I101" i="244"/>
  <c r="H101" i="244"/>
  <c r="H56" i="244"/>
  <c r="D56" i="244"/>
  <c r="E56" i="244"/>
  <c r="F64" i="244"/>
  <c r="G64" i="244"/>
  <c r="E64" i="244"/>
  <c r="N72" i="244"/>
  <c r="F72" i="244"/>
  <c r="D72" i="244"/>
  <c r="F80" i="244"/>
  <c r="I80" i="244"/>
  <c r="G80" i="244"/>
  <c r="J88" i="244"/>
  <c r="N88" i="244"/>
  <c r="F88" i="244"/>
  <c r="F96" i="244"/>
  <c r="O96" i="244"/>
  <c r="K96" i="244"/>
  <c r="N104" i="244"/>
  <c r="I104" i="244"/>
  <c r="M104" i="244"/>
  <c r="I69" i="244"/>
  <c r="G69" i="244"/>
  <c r="N69" i="244"/>
  <c r="H85" i="244"/>
  <c r="K85" i="244"/>
  <c r="D85" i="244"/>
  <c r="O101" i="244"/>
  <c r="M101" i="244"/>
  <c r="D101" i="244"/>
  <c r="I56" i="244"/>
  <c r="N56" i="244"/>
  <c r="M64" i="244"/>
  <c r="K64" i="244"/>
  <c r="H72" i="244"/>
  <c r="K72" i="244"/>
  <c r="L80" i="244"/>
  <c r="N80" i="244"/>
  <c r="K88" i="244"/>
  <c r="L88" i="244"/>
  <c r="M96" i="244"/>
  <c r="E96" i="244"/>
  <c r="K104" i="244"/>
  <c r="E104" i="244"/>
  <c r="D69" i="244"/>
  <c r="L69" i="244"/>
  <c r="G85" i="244"/>
  <c r="F85" i="244"/>
  <c r="K101" i="244"/>
  <c r="E101" i="244"/>
  <c r="E89" i="246"/>
  <c r="U89" i="246"/>
  <c r="P89" i="246"/>
  <c r="M89" i="246"/>
  <c r="L89" i="246"/>
  <c r="W89" i="246"/>
  <c r="G89" i="246"/>
  <c r="H89" i="246"/>
  <c r="Y89" i="246"/>
  <c r="X89" i="246"/>
  <c r="O89" i="246"/>
  <c r="T89" i="246"/>
  <c r="S89" i="246"/>
  <c r="D89" i="246"/>
  <c r="K89" i="246"/>
  <c r="I89" i="246"/>
  <c r="N89" i="246"/>
  <c r="R89" i="246"/>
  <c r="V89" i="246"/>
  <c r="J89" i="246"/>
  <c r="Q89" i="246"/>
  <c r="Z89" i="246"/>
  <c r="F89" i="246"/>
  <c r="D60" i="244"/>
  <c r="G60" i="244"/>
  <c r="I60" i="244"/>
  <c r="H60" i="244"/>
  <c r="F60" i="244"/>
  <c r="J60" i="244"/>
  <c r="H68" i="244"/>
  <c r="L68" i="244"/>
  <c r="I68" i="244"/>
  <c r="F68" i="244"/>
  <c r="J68" i="244"/>
  <c r="N68" i="244"/>
  <c r="N76" i="244"/>
  <c r="M76" i="244"/>
  <c r="E76" i="244"/>
  <c r="O76" i="244"/>
  <c r="I76" i="244"/>
  <c r="G76" i="244"/>
  <c r="N84" i="244"/>
  <c r="J84" i="244"/>
  <c r="E84" i="244"/>
  <c r="O84" i="244"/>
  <c r="M84" i="244"/>
  <c r="L84" i="244"/>
  <c r="K92" i="244"/>
  <c r="I92" i="244"/>
  <c r="G92" i="244"/>
  <c r="J92" i="244"/>
  <c r="O92" i="244"/>
  <c r="L92" i="244"/>
  <c r="N100" i="244"/>
  <c r="K100" i="244"/>
  <c r="I100" i="244"/>
  <c r="G100" i="244"/>
  <c r="J100" i="244"/>
  <c r="O100" i="244"/>
  <c r="M61" i="244"/>
  <c r="J61" i="244"/>
  <c r="D61" i="244"/>
  <c r="G61" i="244"/>
  <c r="O61" i="244"/>
  <c r="H61" i="244"/>
  <c r="E61" i="244"/>
  <c r="L61" i="244"/>
  <c r="N61" i="244"/>
  <c r="E77" i="244"/>
  <c r="M77" i="244"/>
  <c r="I77" i="244"/>
  <c r="F77" i="244"/>
  <c r="K77" i="244"/>
  <c r="D77" i="244"/>
  <c r="J77" i="244"/>
  <c r="G77" i="244"/>
  <c r="O77" i="244"/>
  <c r="E93" i="244"/>
  <c r="M93" i="244"/>
  <c r="I93" i="244"/>
  <c r="F93" i="244"/>
  <c r="K93" i="244"/>
  <c r="D93" i="244"/>
  <c r="J93" i="244"/>
  <c r="G93" i="244"/>
  <c r="H93" i="244"/>
  <c r="N54" i="246"/>
  <c r="S54" i="246"/>
  <c r="F54" i="246"/>
  <c r="G54" i="246"/>
  <c r="O54" i="246"/>
  <c r="L54" i="246"/>
  <c r="E54" i="246"/>
  <c r="U54" i="246"/>
  <c r="Z54" i="246"/>
  <c r="W54" i="246"/>
  <c r="D54" i="246"/>
  <c r="X54" i="246"/>
  <c r="Y54" i="246"/>
  <c r="K54" i="246"/>
  <c r="I54" i="246"/>
  <c r="P54" i="246"/>
  <c r="R54" i="246"/>
  <c r="H54" i="246"/>
  <c r="J54" i="246"/>
  <c r="M54" i="246"/>
  <c r="T54" i="246"/>
  <c r="Q54" i="246"/>
  <c r="V54" i="246"/>
  <c r="S62" i="246"/>
  <c r="M62" i="246"/>
  <c r="N62" i="246"/>
  <c r="F62" i="246"/>
  <c r="V62" i="246"/>
  <c r="G62" i="246"/>
  <c r="Y62" i="246"/>
  <c r="L62" i="246"/>
  <c r="E62" i="246"/>
  <c r="Z62" i="246"/>
  <c r="P62" i="246"/>
  <c r="O62" i="246"/>
  <c r="Q62" i="246"/>
  <c r="T62" i="246"/>
  <c r="U62" i="246"/>
  <c r="X62" i="246"/>
  <c r="W62" i="246"/>
  <c r="R62" i="246"/>
  <c r="D62" i="246"/>
  <c r="K62" i="246"/>
  <c r="H62" i="246"/>
  <c r="J62" i="246"/>
  <c r="I62" i="246"/>
  <c r="X70" i="246"/>
  <c r="L70" i="246"/>
  <c r="Y70" i="246"/>
  <c r="D70" i="246"/>
  <c r="O70" i="246"/>
  <c r="T70" i="246"/>
  <c r="N70" i="246"/>
  <c r="I70" i="246"/>
  <c r="M70" i="246"/>
  <c r="R70" i="246"/>
  <c r="F70" i="246"/>
  <c r="K70" i="246"/>
  <c r="J70" i="246"/>
  <c r="Q70" i="246"/>
  <c r="E70" i="246"/>
  <c r="S70" i="246"/>
  <c r="H70" i="246"/>
  <c r="P70" i="246"/>
  <c r="W70" i="246"/>
  <c r="V70" i="246"/>
  <c r="G70" i="246"/>
  <c r="U70" i="246"/>
  <c r="Z70" i="246"/>
  <c r="X78" i="246"/>
  <c r="Q78" i="246"/>
  <c r="I78" i="246"/>
  <c r="H78" i="246"/>
  <c r="O78" i="246"/>
  <c r="D78" i="246"/>
  <c r="M78" i="246"/>
  <c r="N78" i="246"/>
  <c r="T78" i="246"/>
  <c r="R78" i="246"/>
  <c r="G78" i="246"/>
  <c r="F78" i="246"/>
  <c r="W78" i="246"/>
  <c r="K78" i="246"/>
  <c r="E78" i="246"/>
  <c r="J78" i="246"/>
  <c r="L78" i="246"/>
  <c r="V78" i="246"/>
  <c r="U78" i="246"/>
  <c r="P78" i="246"/>
  <c r="Y78" i="246"/>
  <c r="Z78" i="246"/>
  <c r="S78" i="246"/>
  <c r="X86" i="246"/>
  <c r="D86" i="246"/>
  <c r="S86" i="246"/>
  <c r="O86" i="246"/>
  <c r="I86" i="246"/>
  <c r="M86" i="246"/>
  <c r="T86" i="246"/>
  <c r="J86" i="246"/>
  <c r="Z86" i="246"/>
  <c r="L86" i="246"/>
  <c r="W86" i="246"/>
  <c r="N86" i="246"/>
  <c r="R86" i="246"/>
  <c r="K86" i="246"/>
  <c r="E86" i="246"/>
  <c r="V86" i="246"/>
  <c r="Q86" i="246"/>
  <c r="F86" i="246"/>
  <c r="P86" i="246"/>
  <c r="Y86" i="246"/>
  <c r="G86" i="246"/>
  <c r="U86" i="246"/>
  <c r="H86" i="246"/>
  <c r="D94" i="246"/>
  <c r="O94" i="246"/>
  <c r="Y94" i="246"/>
  <c r="R94" i="246"/>
  <c r="Q94" i="246"/>
  <c r="H94" i="246"/>
  <c r="F94" i="246"/>
  <c r="V94" i="246"/>
  <c r="X94" i="246"/>
  <c r="W94" i="246"/>
  <c r="P94" i="246"/>
  <c r="T94" i="246"/>
  <c r="J94" i="246"/>
  <c r="S94" i="246"/>
  <c r="G94" i="246"/>
  <c r="U94" i="246"/>
  <c r="K94" i="246"/>
  <c r="N94" i="246"/>
  <c r="M94" i="246"/>
  <c r="E94" i="246"/>
  <c r="Z94" i="246"/>
  <c r="L94" i="246"/>
  <c r="I94" i="246"/>
  <c r="O102" i="246"/>
  <c r="Y102" i="246"/>
  <c r="T102" i="246"/>
  <c r="I102" i="246"/>
  <c r="N102" i="246"/>
  <c r="R102" i="246"/>
  <c r="F102" i="246"/>
  <c r="S102" i="246"/>
  <c r="J102" i="246"/>
  <c r="M102" i="246"/>
  <c r="G102" i="246"/>
  <c r="P102" i="246"/>
  <c r="D102" i="246"/>
  <c r="W102" i="246"/>
  <c r="H102" i="246"/>
  <c r="Q102" i="246"/>
  <c r="E102" i="246"/>
  <c r="L102" i="246"/>
  <c r="U102" i="246"/>
  <c r="X102" i="246"/>
  <c r="K102" i="246"/>
  <c r="V102" i="246"/>
  <c r="Z102" i="246"/>
  <c r="K59" i="244"/>
  <c r="H59" i="244"/>
  <c r="L59" i="244"/>
  <c r="F59" i="244"/>
  <c r="M59" i="244"/>
  <c r="D59" i="244"/>
  <c r="I59" i="244"/>
  <c r="E59" i="244"/>
  <c r="N59" i="244"/>
  <c r="F67" i="244"/>
  <c r="N67" i="244"/>
  <c r="G67" i="244"/>
  <c r="K67" i="244"/>
  <c r="H67" i="244"/>
  <c r="I67" i="244"/>
  <c r="M67" i="244"/>
  <c r="J67" i="244"/>
  <c r="D67" i="244"/>
  <c r="M75" i="244"/>
  <c r="K75" i="244"/>
  <c r="N75" i="244"/>
  <c r="G75" i="244"/>
  <c r="H75" i="244"/>
  <c r="D75" i="244"/>
  <c r="L75" i="244"/>
  <c r="O75" i="244"/>
  <c r="F75" i="244"/>
  <c r="K83" i="244"/>
  <c r="N83" i="244"/>
  <c r="I83" i="244"/>
  <c r="E83" i="244"/>
  <c r="L83" i="244"/>
  <c r="J83" i="244"/>
  <c r="G83" i="244"/>
  <c r="D83" i="244"/>
  <c r="M83" i="244"/>
  <c r="D91" i="244"/>
  <c r="N91" i="244"/>
  <c r="F91" i="244"/>
  <c r="E91" i="244"/>
  <c r="O91" i="244"/>
  <c r="J91" i="244"/>
  <c r="H91" i="244"/>
  <c r="G91" i="244"/>
  <c r="M91" i="244"/>
  <c r="G99" i="244"/>
  <c r="N99" i="244"/>
  <c r="I99" i="244"/>
  <c r="E99" i="244"/>
  <c r="H99" i="244"/>
  <c r="J99" i="244"/>
  <c r="D99" i="244"/>
  <c r="O99" i="244"/>
  <c r="M99" i="244"/>
  <c r="Q57" i="246"/>
  <c r="E57" i="246"/>
  <c r="N57" i="246"/>
  <c r="J57" i="246"/>
  <c r="U57" i="246"/>
  <c r="Z57" i="246"/>
  <c r="K57" i="246"/>
  <c r="Y57" i="246"/>
  <c r="P57" i="246"/>
  <c r="M57" i="246"/>
  <c r="F57" i="246"/>
  <c r="T57" i="246"/>
  <c r="W57" i="246"/>
  <c r="I57" i="246"/>
  <c r="S57" i="246"/>
  <c r="D57" i="246"/>
  <c r="X57" i="246"/>
  <c r="H57" i="246"/>
  <c r="G57" i="246"/>
  <c r="R57" i="246"/>
  <c r="O57" i="246"/>
  <c r="L57" i="246"/>
  <c r="V57" i="246"/>
  <c r="H105" i="246"/>
  <c r="T105" i="246"/>
  <c r="D105" i="246"/>
  <c r="G105" i="246"/>
  <c r="W105" i="246"/>
  <c r="U105" i="246"/>
  <c r="O105" i="246"/>
  <c r="I105" i="246"/>
  <c r="X105" i="246"/>
  <c r="Q105" i="246"/>
  <c r="P105" i="246"/>
  <c r="L105" i="246"/>
  <c r="K105" i="246"/>
  <c r="E105" i="246"/>
  <c r="J105" i="246"/>
  <c r="Z105" i="246"/>
  <c r="S105" i="246"/>
  <c r="R105" i="246"/>
  <c r="V105" i="246"/>
  <c r="Y105" i="246"/>
  <c r="M105" i="246"/>
  <c r="F105" i="246"/>
  <c r="N105" i="246"/>
  <c r="K61" i="244"/>
  <c r="O93" i="244"/>
  <c r="F83" i="244"/>
  <c r="K91" i="244"/>
  <c r="E73" i="246"/>
  <c r="I73" i="246"/>
  <c r="T73" i="246"/>
  <c r="M73" i="246"/>
  <c r="D73" i="246"/>
  <c r="G73" i="246"/>
  <c r="K73" i="246"/>
  <c r="X73" i="246"/>
  <c r="W73" i="246"/>
  <c r="H73" i="246"/>
  <c r="U73" i="246"/>
  <c r="S73" i="246"/>
  <c r="P73" i="246"/>
  <c r="N73" i="246"/>
  <c r="Y73" i="246"/>
  <c r="R73" i="246"/>
  <c r="Q73" i="246"/>
  <c r="F73" i="246"/>
  <c r="J73" i="246"/>
  <c r="O73" i="246"/>
  <c r="V73" i="246"/>
  <c r="Z73" i="246"/>
  <c r="L73" i="246"/>
  <c r="O60" i="244"/>
  <c r="E60" i="244"/>
  <c r="O68" i="244"/>
  <c r="L76" i="244"/>
  <c r="D76" i="244"/>
  <c r="G84" i="244"/>
  <c r="N92" i="244"/>
  <c r="D92" i="244"/>
  <c r="M100" i="244"/>
  <c r="H77" i="244"/>
  <c r="L93" i="244"/>
  <c r="J75" i="244"/>
  <c r="K99" i="244"/>
  <c r="J59" i="244"/>
  <c r="H83" i="244"/>
  <c r="L91" i="244"/>
  <c r="F56" i="246"/>
  <c r="V56" i="246"/>
  <c r="N56" i="246"/>
  <c r="R56" i="246"/>
  <c r="Y56" i="246"/>
  <c r="G56" i="246"/>
  <c r="I56" i="246"/>
  <c r="K56" i="246"/>
  <c r="Q56" i="246"/>
  <c r="W56" i="246"/>
  <c r="M56" i="246"/>
  <c r="P56" i="246"/>
  <c r="J56" i="246"/>
  <c r="S56" i="246"/>
  <c r="D56" i="246"/>
  <c r="X56" i="246"/>
  <c r="Z56" i="246"/>
  <c r="E56" i="246"/>
  <c r="L56" i="246"/>
  <c r="O56" i="246"/>
  <c r="H56" i="246"/>
  <c r="T56" i="246"/>
  <c r="U56" i="246"/>
  <c r="F64" i="246"/>
  <c r="W64" i="246"/>
  <c r="I64" i="246"/>
  <c r="G64" i="246"/>
  <c r="K64" i="246"/>
  <c r="N64" i="246"/>
  <c r="S64" i="246"/>
  <c r="Y64" i="246"/>
  <c r="M64" i="246"/>
  <c r="R64" i="246"/>
  <c r="Q64" i="246"/>
  <c r="V64" i="246"/>
  <c r="P64" i="246"/>
  <c r="J64" i="246"/>
  <c r="L64" i="246"/>
  <c r="O64" i="246"/>
  <c r="T64" i="246"/>
  <c r="X64" i="246"/>
  <c r="Z64" i="246"/>
  <c r="H64" i="246"/>
  <c r="E64" i="246"/>
  <c r="U64" i="246"/>
  <c r="D64" i="246"/>
  <c r="O72" i="246"/>
  <c r="X72" i="246"/>
  <c r="D72" i="246"/>
  <c r="M72" i="246"/>
  <c r="H72" i="246"/>
  <c r="Y72" i="246"/>
  <c r="S72" i="246"/>
  <c r="I72" i="246"/>
  <c r="F72" i="246"/>
  <c r="V72" i="246"/>
  <c r="T72" i="246"/>
  <c r="J72" i="246"/>
  <c r="Z72" i="246"/>
  <c r="Q72" i="246"/>
  <c r="G72" i="246"/>
  <c r="U72" i="246"/>
  <c r="N72" i="246"/>
  <c r="K72" i="246"/>
  <c r="P72" i="246"/>
  <c r="L72" i="246"/>
  <c r="R72" i="246"/>
  <c r="W72" i="246"/>
  <c r="E72" i="246"/>
  <c r="D80" i="246"/>
  <c r="T80" i="246"/>
  <c r="O80" i="246"/>
  <c r="J80" i="246"/>
  <c r="Z80" i="246"/>
  <c r="M80" i="246"/>
  <c r="Y80" i="246"/>
  <c r="N80" i="246"/>
  <c r="L80" i="246"/>
  <c r="H80" i="246"/>
  <c r="Q80" i="246"/>
  <c r="R80" i="246"/>
  <c r="U80" i="246"/>
  <c r="P80" i="246"/>
  <c r="V80" i="246"/>
  <c r="W80" i="246"/>
  <c r="I80" i="246"/>
  <c r="E80" i="246"/>
  <c r="F80" i="246"/>
  <c r="G80" i="246"/>
  <c r="X80" i="246"/>
  <c r="K80" i="246"/>
  <c r="S80" i="246"/>
  <c r="X88" i="246"/>
  <c r="M88" i="246"/>
  <c r="Y88" i="246"/>
  <c r="T88" i="246"/>
  <c r="G88" i="246"/>
  <c r="H88" i="246"/>
  <c r="D88" i="246"/>
  <c r="L88" i="246"/>
  <c r="R88" i="246"/>
  <c r="O88" i="246"/>
  <c r="F88" i="246"/>
  <c r="V88" i="246"/>
  <c r="W88" i="246"/>
  <c r="S88" i="246"/>
  <c r="J88" i="246"/>
  <c r="U88" i="246"/>
  <c r="P88" i="246"/>
  <c r="I88" i="246"/>
  <c r="N88" i="246"/>
  <c r="Z88" i="246"/>
  <c r="K88" i="246"/>
  <c r="Q88" i="246"/>
  <c r="E88" i="246"/>
  <c r="D96" i="246"/>
  <c r="X96" i="246"/>
  <c r="T96" i="246"/>
  <c r="O96" i="246"/>
  <c r="M96" i="246"/>
  <c r="Y96" i="246"/>
  <c r="H96" i="246"/>
  <c r="S96" i="246"/>
  <c r="J96" i="246"/>
  <c r="Z96" i="246"/>
  <c r="I96" i="246"/>
  <c r="N96" i="246"/>
  <c r="W96" i="246"/>
  <c r="E96" i="246"/>
  <c r="Q96" i="246"/>
  <c r="U96" i="246"/>
  <c r="P96" i="246"/>
  <c r="F96" i="246"/>
  <c r="L96" i="246"/>
  <c r="R96" i="246"/>
  <c r="K96" i="246"/>
  <c r="G96" i="246"/>
  <c r="V96" i="246"/>
  <c r="O104" i="246"/>
  <c r="Y104" i="246"/>
  <c r="I104" i="246"/>
  <c r="F104" i="246"/>
  <c r="V104" i="246"/>
  <c r="T104" i="246"/>
  <c r="J104" i="246"/>
  <c r="Z104" i="246"/>
  <c r="D104" i="246"/>
  <c r="S104" i="246"/>
  <c r="Q104" i="246"/>
  <c r="M104" i="246"/>
  <c r="L104" i="246"/>
  <c r="E104" i="246"/>
  <c r="N104" i="246"/>
  <c r="K104" i="246"/>
  <c r="R104" i="246"/>
  <c r="X104" i="246"/>
  <c r="H104" i="246"/>
  <c r="W104" i="246"/>
  <c r="U104" i="246"/>
  <c r="G104" i="246"/>
  <c r="P104" i="246"/>
  <c r="W69" i="246"/>
  <c r="D69" i="246"/>
  <c r="G69" i="246"/>
  <c r="Z69" i="246"/>
  <c r="H69" i="246"/>
  <c r="M69" i="246"/>
  <c r="R69" i="246"/>
  <c r="U69" i="246"/>
  <c r="V69" i="246"/>
  <c r="Q69" i="246"/>
  <c r="O69" i="246"/>
  <c r="Y69" i="246"/>
  <c r="J69" i="246"/>
  <c r="I69" i="246"/>
  <c r="F69" i="246"/>
  <c r="K69" i="246"/>
  <c r="L69" i="246"/>
  <c r="S69" i="246"/>
  <c r="P69" i="246"/>
  <c r="T69" i="246"/>
  <c r="E69" i="246"/>
  <c r="X69" i="246"/>
  <c r="N69" i="246"/>
  <c r="E85" i="246"/>
  <c r="P85" i="246"/>
  <c r="O85" i="246"/>
  <c r="Y85" i="246"/>
  <c r="H85" i="246"/>
  <c r="T85" i="246"/>
  <c r="I85" i="246"/>
  <c r="U85" i="246"/>
  <c r="G85" i="246"/>
  <c r="Q85" i="246"/>
  <c r="X85" i="246"/>
  <c r="L85" i="246"/>
  <c r="S85" i="246"/>
  <c r="D85" i="246"/>
  <c r="K85" i="246"/>
  <c r="M85" i="246"/>
  <c r="N85" i="246"/>
  <c r="R85" i="246"/>
  <c r="W85" i="246"/>
  <c r="F85" i="246"/>
  <c r="V85" i="246"/>
  <c r="J85" i="246"/>
  <c r="Z85" i="246"/>
  <c r="D101" i="246"/>
  <c r="Y101" i="246"/>
  <c r="W101" i="246"/>
  <c r="K101" i="246"/>
  <c r="S101" i="246"/>
  <c r="I101" i="246"/>
  <c r="P101" i="246"/>
  <c r="L101" i="246"/>
  <c r="M101" i="246"/>
  <c r="X101" i="246"/>
  <c r="E101" i="246"/>
  <c r="Q101" i="246"/>
  <c r="G101" i="246"/>
  <c r="U101" i="246"/>
  <c r="J101" i="246"/>
  <c r="Z101" i="246"/>
  <c r="V101" i="246"/>
  <c r="F101" i="246"/>
  <c r="O101" i="246"/>
  <c r="H101" i="246"/>
  <c r="N101" i="246"/>
  <c r="T101" i="246"/>
  <c r="R101" i="246"/>
  <c r="F55" i="246"/>
  <c r="V55" i="246"/>
  <c r="O55" i="246"/>
  <c r="J55" i="246"/>
  <c r="E55" i="246"/>
  <c r="T55" i="246"/>
  <c r="R55" i="246"/>
  <c r="Z55" i="246"/>
  <c r="P55" i="246"/>
  <c r="W55" i="246"/>
  <c r="U55" i="246"/>
  <c r="Y55" i="246"/>
  <c r="S55" i="246"/>
  <c r="D55" i="246"/>
  <c r="X55" i="246"/>
  <c r="I55" i="246"/>
  <c r="Q55" i="246"/>
  <c r="H55" i="246"/>
  <c r="N55" i="246"/>
  <c r="K55" i="246"/>
  <c r="L55" i="246"/>
  <c r="G55" i="246"/>
  <c r="M55" i="246"/>
  <c r="I63" i="246"/>
  <c r="Y63" i="246"/>
  <c r="Q63" i="246"/>
  <c r="Z63" i="246"/>
  <c r="J63" i="246"/>
  <c r="E63" i="246"/>
  <c r="K63" i="246"/>
  <c r="O63" i="246"/>
  <c r="P63" i="246"/>
  <c r="M63" i="246"/>
  <c r="S63" i="246"/>
  <c r="D63" i="246"/>
  <c r="T63" i="246"/>
  <c r="R63" i="246"/>
  <c r="H63" i="246"/>
  <c r="W63" i="246"/>
  <c r="U63" i="246"/>
  <c r="V63" i="246"/>
  <c r="L63" i="246"/>
  <c r="X63" i="246"/>
  <c r="F63" i="246"/>
  <c r="G63" i="246"/>
  <c r="N63" i="246"/>
  <c r="M71" i="246"/>
  <c r="W71" i="246"/>
  <c r="Q71" i="246"/>
  <c r="Y71" i="246"/>
  <c r="L71" i="246"/>
  <c r="X71" i="246"/>
  <c r="D71" i="246"/>
  <c r="U71" i="246"/>
  <c r="E71" i="246"/>
  <c r="I71" i="246"/>
  <c r="G71" i="246"/>
  <c r="O71" i="246"/>
  <c r="K71" i="246"/>
  <c r="F71" i="246"/>
  <c r="V71" i="246"/>
  <c r="T71" i="246"/>
  <c r="S71" i="246"/>
  <c r="P71" i="246"/>
  <c r="R71" i="246"/>
  <c r="J71" i="246"/>
  <c r="H71" i="246"/>
  <c r="Z71" i="246"/>
  <c r="N71" i="246"/>
  <c r="H79" i="246"/>
  <c r="P79" i="246"/>
  <c r="D79" i="246"/>
  <c r="E79" i="246"/>
  <c r="U79" i="246"/>
  <c r="K79" i="246"/>
  <c r="M79" i="246"/>
  <c r="T79" i="246"/>
  <c r="W79" i="246"/>
  <c r="G79" i="246"/>
  <c r="Q79" i="246"/>
  <c r="S79" i="246"/>
  <c r="X79" i="246"/>
  <c r="Y79" i="246"/>
  <c r="I79" i="246"/>
  <c r="F79" i="246"/>
  <c r="V79" i="246"/>
  <c r="J79" i="246"/>
  <c r="Z79" i="246"/>
  <c r="L79" i="246"/>
  <c r="N79" i="246"/>
  <c r="O79" i="246"/>
  <c r="R79" i="246"/>
  <c r="D87" i="246"/>
  <c r="M87" i="246"/>
  <c r="U87" i="246"/>
  <c r="G87" i="246"/>
  <c r="S87" i="246"/>
  <c r="K87" i="246"/>
  <c r="Q87" i="246"/>
  <c r="L87" i="246"/>
  <c r="W87" i="246"/>
  <c r="E87" i="246"/>
  <c r="I87" i="246"/>
  <c r="X87" i="246"/>
  <c r="Y87" i="246"/>
  <c r="P87" i="246"/>
  <c r="T87" i="246"/>
  <c r="F87" i="246"/>
  <c r="V87" i="246"/>
  <c r="J87" i="246"/>
  <c r="Z87" i="246"/>
  <c r="H87" i="246"/>
  <c r="O87" i="246"/>
  <c r="N87" i="246"/>
  <c r="R87" i="246"/>
  <c r="D95" i="246"/>
  <c r="W95" i="246"/>
  <c r="Q95" i="246"/>
  <c r="U95" i="246"/>
  <c r="P95" i="246"/>
  <c r="M95" i="246"/>
  <c r="X95" i="246"/>
  <c r="E95" i="246"/>
  <c r="Y95" i="246"/>
  <c r="K95" i="246"/>
  <c r="T95" i="246"/>
  <c r="H95" i="246"/>
  <c r="G95" i="246"/>
  <c r="R95" i="246"/>
  <c r="J95" i="246"/>
  <c r="N95" i="246"/>
  <c r="O95" i="246"/>
  <c r="S95" i="246"/>
  <c r="L95" i="246"/>
  <c r="Z95" i="246"/>
  <c r="I95" i="246"/>
  <c r="F95" i="246"/>
  <c r="V95" i="246"/>
  <c r="E103" i="246"/>
  <c r="U103" i="246"/>
  <c r="X103" i="246"/>
  <c r="G103" i="246"/>
  <c r="T103" i="246"/>
  <c r="D103" i="246"/>
  <c r="Y103" i="246"/>
  <c r="Q103" i="246"/>
  <c r="W103" i="246"/>
  <c r="S103" i="246"/>
  <c r="K103" i="246"/>
  <c r="M103" i="246"/>
  <c r="L103" i="246"/>
  <c r="R103" i="246"/>
  <c r="I103" i="246"/>
  <c r="P103" i="246"/>
  <c r="V103" i="246"/>
  <c r="F103" i="246"/>
  <c r="Z103" i="246"/>
  <c r="O103" i="246"/>
  <c r="H103" i="246"/>
  <c r="N103" i="246"/>
  <c r="J103" i="246"/>
  <c r="N58" i="246"/>
  <c r="R58" i="246"/>
  <c r="Y58" i="246"/>
  <c r="D58" i="246"/>
  <c r="T58" i="246"/>
  <c r="O58" i="246"/>
  <c r="K58" i="246"/>
  <c r="H58" i="246"/>
  <c r="X58" i="246"/>
  <c r="U58" i="246"/>
  <c r="W58" i="246"/>
  <c r="G58" i="246"/>
  <c r="L58" i="246"/>
  <c r="Z58" i="246"/>
  <c r="Q58" i="246"/>
  <c r="V58" i="246"/>
  <c r="M58" i="246"/>
  <c r="P58" i="246"/>
  <c r="I58" i="246"/>
  <c r="E58" i="246"/>
  <c r="S58" i="246"/>
  <c r="F58" i="246"/>
  <c r="J58" i="246"/>
  <c r="P66" i="246"/>
  <c r="J66" i="246"/>
  <c r="D66" i="246"/>
  <c r="T66" i="246"/>
  <c r="O66" i="246"/>
  <c r="X66" i="246"/>
  <c r="R66" i="246"/>
  <c r="I66" i="246"/>
  <c r="E66" i="246"/>
  <c r="K66" i="246"/>
  <c r="V66" i="246"/>
  <c r="H66" i="246"/>
  <c r="M66" i="246"/>
  <c r="L66" i="246"/>
  <c r="Y66" i="246"/>
  <c r="U66" i="246"/>
  <c r="N66" i="246"/>
  <c r="S66" i="246"/>
  <c r="Q66" i="246"/>
  <c r="Z66" i="246"/>
  <c r="G66" i="246"/>
  <c r="W66" i="246"/>
  <c r="F66" i="246"/>
  <c r="D74" i="246"/>
  <c r="Y74" i="246"/>
  <c r="S74" i="246"/>
  <c r="I74" i="246"/>
  <c r="Q74" i="246"/>
  <c r="H74" i="246"/>
  <c r="X74" i="246"/>
  <c r="T74" i="246"/>
  <c r="N74" i="246"/>
  <c r="M74" i="246"/>
  <c r="R74" i="246"/>
  <c r="W74" i="246"/>
  <c r="V74" i="246"/>
  <c r="K74" i="246"/>
  <c r="Z74" i="246"/>
  <c r="L74" i="246"/>
  <c r="O74" i="246"/>
  <c r="G74" i="246"/>
  <c r="P74" i="246"/>
  <c r="F74" i="246"/>
  <c r="J74" i="246"/>
  <c r="E74" i="246"/>
  <c r="U74" i="246"/>
  <c r="O82" i="246"/>
  <c r="S82" i="246"/>
  <c r="X82" i="246"/>
  <c r="Y82" i="246"/>
  <c r="I82" i="246"/>
  <c r="L82" i="246"/>
  <c r="F82" i="246"/>
  <c r="V82" i="246"/>
  <c r="M82" i="246"/>
  <c r="J82" i="246"/>
  <c r="Z82" i="246"/>
  <c r="T82" i="246"/>
  <c r="N82" i="246"/>
  <c r="K82" i="246"/>
  <c r="E82" i="246"/>
  <c r="G82" i="246"/>
  <c r="D82" i="246"/>
  <c r="Q82" i="246"/>
  <c r="R82" i="246"/>
  <c r="W82" i="246"/>
  <c r="H82" i="246"/>
  <c r="U82" i="246"/>
  <c r="P82" i="246"/>
  <c r="M90" i="246"/>
  <c r="H90" i="246"/>
  <c r="X90" i="246"/>
  <c r="D90" i="246"/>
  <c r="S90" i="246"/>
  <c r="O90" i="246"/>
  <c r="J90" i="246"/>
  <c r="Z90" i="246"/>
  <c r="Y90" i="246"/>
  <c r="N90" i="246"/>
  <c r="W90" i="246"/>
  <c r="I90" i="246"/>
  <c r="G90" i="246"/>
  <c r="K90" i="246"/>
  <c r="E90" i="246"/>
  <c r="T90" i="246"/>
  <c r="F90" i="246"/>
  <c r="R90" i="246"/>
  <c r="Q90" i="246"/>
  <c r="U90" i="246"/>
  <c r="V90" i="246"/>
  <c r="L90" i="246"/>
  <c r="P90" i="246"/>
  <c r="D98" i="246"/>
  <c r="T98" i="246"/>
  <c r="I98" i="246"/>
  <c r="J98" i="246"/>
  <c r="Z98" i="246"/>
  <c r="S98" i="246"/>
  <c r="N98" i="246"/>
  <c r="M98" i="246"/>
  <c r="P98" i="246"/>
  <c r="H98" i="246"/>
  <c r="U98" i="246"/>
  <c r="F98" i="246"/>
  <c r="W98" i="246"/>
  <c r="Q98" i="246"/>
  <c r="O98" i="246"/>
  <c r="R98" i="246"/>
  <c r="L98" i="246"/>
  <c r="K98" i="246"/>
  <c r="X98" i="246"/>
  <c r="Y98" i="246"/>
  <c r="V98" i="246"/>
  <c r="G98" i="246"/>
  <c r="E98" i="246"/>
  <c r="W106" i="246"/>
  <c r="M106" i="246"/>
  <c r="H106" i="246"/>
  <c r="T106" i="246"/>
  <c r="Y106" i="246"/>
  <c r="R106" i="246"/>
  <c r="S106" i="246"/>
  <c r="F106" i="246"/>
  <c r="V106" i="246"/>
  <c r="Q106" i="246"/>
  <c r="P106" i="246"/>
  <c r="I106" i="246"/>
  <c r="Z106" i="246"/>
  <c r="L106" i="246"/>
  <c r="K106" i="246"/>
  <c r="E106" i="246"/>
  <c r="X106" i="246"/>
  <c r="G106" i="246"/>
  <c r="O106" i="246"/>
  <c r="D106" i="246"/>
  <c r="U106" i="246"/>
  <c r="J106" i="246"/>
  <c r="N106" i="246"/>
  <c r="E65" i="246"/>
  <c r="U65" i="246"/>
  <c r="S65" i="246"/>
  <c r="K65" i="246"/>
  <c r="Z65" i="246"/>
  <c r="F65" i="246"/>
  <c r="P65" i="246"/>
  <c r="M65" i="246"/>
  <c r="D65" i="246"/>
  <c r="T65" i="246"/>
  <c r="R65" i="246"/>
  <c r="Q65" i="246"/>
  <c r="H65" i="246"/>
  <c r="W65" i="246"/>
  <c r="Y65" i="246"/>
  <c r="I65" i="246"/>
  <c r="N65" i="246"/>
  <c r="L65" i="246"/>
  <c r="J65" i="246"/>
  <c r="X65" i="246"/>
  <c r="V65" i="246"/>
  <c r="G65" i="246"/>
  <c r="O65" i="246"/>
  <c r="G81" i="246"/>
  <c r="T81" i="246"/>
  <c r="H81" i="246"/>
  <c r="O81" i="246"/>
  <c r="Y81" i="246"/>
  <c r="P81" i="246"/>
  <c r="M81" i="246"/>
  <c r="E81" i="246"/>
  <c r="S81" i="246"/>
  <c r="I81" i="246"/>
  <c r="W81" i="246"/>
  <c r="X81" i="246"/>
  <c r="U81" i="246"/>
  <c r="K81" i="246"/>
  <c r="Q81" i="246"/>
  <c r="D81" i="246"/>
  <c r="L81" i="246"/>
  <c r="N81" i="246"/>
  <c r="R81" i="246"/>
  <c r="V81" i="246"/>
  <c r="F81" i="246"/>
  <c r="Z81" i="246"/>
  <c r="J81" i="246"/>
  <c r="D97" i="246"/>
  <c r="X97" i="246"/>
  <c r="L97" i="246"/>
  <c r="K97" i="246"/>
  <c r="W97" i="246"/>
  <c r="M97" i="246"/>
  <c r="Q97" i="246"/>
  <c r="P97" i="246"/>
  <c r="G97" i="246"/>
  <c r="H97" i="246"/>
  <c r="Y97" i="246"/>
  <c r="U97" i="246"/>
  <c r="T97" i="246"/>
  <c r="O97" i="246"/>
  <c r="S97" i="246"/>
  <c r="I97" i="246"/>
  <c r="J97" i="246"/>
  <c r="Z97" i="246"/>
  <c r="F97" i="246"/>
  <c r="N97" i="246"/>
  <c r="E97" i="246"/>
  <c r="R97" i="246"/>
  <c r="V97" i="246"/>
  <c r="F60" i="246"/>
  <c r="R60" i="246"/>
  <c r="K60" i="246"/>
  <c r="M60" i="246"/>
  <c r="S60" i="246"/>
  <c r="Y60" i="246"/>
  <c r="Q60" i="246"/>
  <c r="L60" i="246"/>
  <c r="E60" i="246"/>
  <c r="Z60" i="246"/>
  <c r="I60" i="246"/>
  <c r="P60" i="246"/>
  <c r="J60" i="246"/>
  <c r="T60" i="246"/>
  <c r="G60" i="246"/>
  <c r="X60" i="246"/>
  <c r="O60" i="246"/>
  <c r="D60" i="246"/>
  <c r="V60" i="246"/>
  <c r="N60" i="246"/>
  <c r="U60" i="246"/>
  <c r="H60" i="246"/>
  <c r="W60" i="246"/>
  <c r="S68" i="246"/>
  <c r="I68" i="246"/>
  <c r="F68" i="246"/>
  <c r="M68" i="246"/>
  <c r="Y68" i="246"/>
  <c r="K68" i="246"/>
  <c r="W68" i="246"/>
  <c r="H68" i="246"/>
  <c r="X68" i="246"/>
  <c r="U68" i="246"/>
  <c r="L68" i="246"/>
  <c r="E68" i="246"/>
  <c r="Z68" i="246"/>
  <c r="J68" i="246"/>
  <c r="G68" i="246"/>
  <c r="D68" i="246"/>
  <c r="O68" i="246"/>
  <c r="Q68" i="246"/>
  <c r="P68" i="246"/>
  <c r="V68" i="246"/>
  <c r="T68" i="246"/>
  <c r="N68" i="246"/>
  <c r="R68" i="246"/>
  <c r="H76" i="246"/>
  <c r="I76" i="246"/>
  <c r="X76" i="246"/>
  <c r="T76" i="246"/>
  <c r="D76" i="246"/>
  <c r="Q76" i="246"/>
  <c r="S76" i="246"/>
  <c r="F76" i="246"/>
  <c r="V76" i="246"/>
  <c r="J76" i="246"/>
  <c r="Z76" i="246"/>
  <c r="M76" i="246"/>
  <c r="Y76" i="246"/>
  <c r="N76" i="246"/>
  <c r="G76" i="246"/>
  <c r="U76" i="246"/>
  <c r="O76" i="246"/>
  <c r="R76" i="246"/>
  <c r="P76" i="246"/>
  <c r="W76" i="246"/>
  <c r="E76" i="246"/>
  <c r="L76" i="246"/>
  <c r="K76" i="246"/>
  <c r="D84" i="246"/>
  <c r="Y84" i="246"/>
  <c r="X84" i="246"/>
  <c r="I84" i="246"/>
  <c r="T84" i="246"/>
  <c r="J84" i="246"/>
  <c r="Z84" i="246"/>
  <c r="O84" i="246"/>
  <c r="N84" i="246"/>
  <c r="S84" i="246"/>
  <c r="L84" i="246"/>
  <c r="R84" i="246"/>
  <c r="Q84" i="246"/>
  <c r="G84" i="246"/>
  <c r="U84" i="246"/>
  <c r="P84" i="246"/>
  <c r="V84" i="246"/>
  <c r="M84" i="246"/>
  <c r="K84" i="246"/>
  <c r="F84" i="246"/>
  <c r="H84" i="246"/>
  <c r="E84" i="246"/>
  <c r="W84" i="246"/>
  <c r="M92" i="246"/>
  <c r="X92" i="246"/>
  <c r="Y92" i="246"/>
  <c r="T92" i="246"/>
  <c r="G92" i="246"/>
  <c r="H92" i="246"/>
  <c r="D92" i="246"/>
  <c r="R92" i="246"/>
  <c r="O92" i="246"/>
  <c r="Q92" i="246"/>
  <c r="F92" i="246"/>
  <c r="V92" i="246"/>
  <c r="S92" i="246"/>
  <c r="Z92" i="246"/>
  <c r="U92" i="246"/>
  <c r="P92" i="246"/>
  <c r="I92" i="246"/>
  <c r="W92" i="246"/>
  <c r="L92" i="246"/>
  <c r="K92" i="246"/>
  <c r="E92" i="246"/>
  <c r="J92" i="246"/>
  <c r="N92" i="246"/>
  <c r="O100" i="246"/>
  <c r="Y100" i="246"/>
  <c r="D100" i="246"/>
  <c r="F100" i="246"/>
  <c r="J100" i="246"/>
  <c r="Z100" i="246"/>
  <c r="N100" i="246"/>
  <c r="S100" i="246"/>
  <c r="I100" i="246"/>
  <c r="R100" i="246"/>
  <c r="M100" i="246"/>
  <c r="G100" i="246"/>
  <c r="E100" i="246"/>
  <c r="V100" i="246"/>
  <c r="L100" i="246"/>
  <c r="U100" i="246"/>
  <c r="T100" i="246"/>
  <c r="X100" i="246"/>
  <c r="P100" i="246"/>
  <c r="H100" i="246"/>
  <c r="Q100" i="246"/>
  <c r="K100" i="246"/>
  <c r="W100" i="246"/>
  <c r="F61" i="246"/>
  <c r="Y61" i="246"/>
  <c r="Q61" i="246"/>
  <c r="J61" i="246"/>
  <c r="L61" i="246"/>
  <c r="G61" i="246"/>
  <c r="O61" i="246"/>
  <c r="P61" i="246"/>
  <c r="M61" i="246"/>
  <c r="I61" i="246"/>
  <c r="T61" i="246"/>
  <c r="K61" i="246"/>
  <c r="X61" i="246"/>
  <c r="V61" i="246"/>
  <c r="D61" i="246"/>
  <c r="S61" i="246"/>
  <c r="E61" i="246"/>
  <c r="U61" i="246"/>
  <c r="Z61" i="246"/>
  <c r="H61" i="246"/>
  <c r="R61" i="246"/>
  <c r="N61" i="246"/>
  <c r="W61" i="246"/>
  <c r="E77" i="246"/>
  <c r="P77" i="246"/>
  <c r="D77" i="246"/>
  <c r="X77" i="246"/>
  <c r="S77" i="246"/>
  <c r="I77" i="246"/>
  <c r="H77" i="246"/>
  <c r="Y77" i="246"/>
  <c r="T77" i="246"/>
  <c r="L77" i="246"/>
  <c r="G77" i="246"/>
  <c r="M77" i="246"/>
  <c r="K77" i="246"/>
  <c r="W77" i="246"/>
  <c r="Q77" i="246"/>
  <c r="N77" i="246"/>
  <c r="R77" i="246"/>
  <c r="F77" i="246"/>
  <c r="J77" i="246"/>
  <c r="U77" i="246"/>
  <c r="V77" i="246"/>
  <c r="O77" i="246"/>
  <c r="Z77" i="246"/>
  <c r="D93" i="246"/>
  <c r="P93" i="246"/>
  <c r="Q93" i="246"/>
  <c r="H93" i="246"/>
  <c r="M93" i="246"/>
  <c r="L93" i="246"/>
  <c r="G93" i="246"/>
  <c r="E93" i="246"/>
  <c r="Y93" i="246"/>
  <c r="W93" i="246"/>
  <c r="T93" i="246"/>
  <c r="O93" i="246"/>
  <c r="U93" i="246"/>
  <c r="S93" i="246"/>
  <c r="I93" i="246"/>
  <c r="J93" i="246"/>
  <c r="X93" i="246"/>
  <c r="N93" i="246"/>
  <c r="R93" i="246"/>
  <c r="K93" i="246"/>
  <c r="V93" i="246"/>
  <c r="F93" i="246"/>
  <c r="Z93" i="246"/>
  <c r="F59" i="246"/>
  <c r="Y59" i="246"/>
  <c r="J59" i="246"/>
  <c r="K59" i="246"/>
  <c r="O59" i="246"/>
  <c r="S59" i="246"/>
  <c r="Q59" i="246"/>
  <c r="N59" i="246"/>
  <c r="E59" i="246"/>
  <c r="V59" i="246"/>
  <c r="U59" i="246"/>
  <c r="Z59" i="246"/>
  <c r="I59" i="246"/>
  <c r="P59" i="246"/>
  <c r="M59" i="246"/>
  <c r="D59" i="246"/>
  <c r="X59" i="246"/>
  <c r="G59" i="246"/>
  <c r="R59" i="246"/>
  <c r="W59" i="246"/>
  <c r="H59" i="246"/>
  <c r="L59" i="246"/>
  <c r="T59" i="246"/>
  <c r="O67" i="246"/>
  <c r="Z67" i="246"/>
  <c r="V67" i="246"/>
  <c r="K67" i="246"/>
  <c r="Y67" i="246"/>
  <c r="F67" i="246"/>
  <c r="S67" i="246"/>
  <c r="E67" i="246"/>
  <c r="N67" i="246"/>
  <c r="J67" i="246"/>
  <c r="I67" i="246"/>
  <c r="Q67" i="246"/>
  <c r="U67" i="246"/>
  <c r="P67" i="246"/>
  <c r="M67" i="246"/>
  <c r="L67" i="246"/>
  <c r="R67" i="246"/>
  <c r="W67" i="246"/>
  <c r="D67" i="246"/>
  <c r="G67" i="246"/>
  <c r="T67" i="246"/>
  <c r="X67" i="246"/>
  <c r="H67" i="246"/>
  <c r="E75" i="246"/>
  <c r="H75" i="246"/>
  <c r="M75" i="246"/>
  <c r="X75" i="246"/>
  <c r="S75" i="246"/>
  <c r="I75" i="246"/>
  <c r="O75" i="246"/>
  <c r="G75" i="246"/>
  <c r="P75" i="246"/>
  <c r="T75" i="246"/>
  <c r="D75" i="246"/>
  <c r="W75" i="246"/>
  <c r="K75" i="246"/>
  <c r="Q75" i="246"/>
  <c r="Y75" i="246"/>
  <c r="L75" i="246"/>
  <c r="F75" i="246"/>
  <c r="V75" i="246"/>
  <c r="U75" i="246"/>
  <c r="N75" i="246"/>
  <c r="J75" i="246"/>
  <c r="R75" i="246"/>
  <c r="Z75" i="246"/>
  <c r="X83" i="246"/>
  <c r="G83" i="246"/>
  <c r="S83" i="246"/>
  <c r="L83" i="246"/>
  <c r="W83" i="246"/>
  <c r="U83" i="246"/>
  <c r="O83" i="246"/>
  <c r="P83" i="246"/>
  <c r="I83" i="246"/>
  <c r="K83" i="246"/>
  <c r="Y83" i="246"/>
  <c r="E83" i="246"/>
  <c r="T83" i="246"/>
  <c r="M83" i="246"/>
  <c r="F83" i="246"/>
  <c r="V83" i="246"/>
  <c r="J83" i="246"/>
  <c r="Z83" i="246"/>
  <c r="D83" i="246"/>
  <c r="Q83" i="246"/>
  <c r="H83" i="246"/>
  <c r="R83" i="246"/>
  <c r="N83" i="246"/>
  <c r="D91" i="246"/>
  <c r="L91" i="246"/>
  <c r="U91" i="246"/>
  <c r="E91" i="246"/>
  <c r="K91" i="246"/>
  <c r="M91" i="246"/>
  <c r="X91" i="246"/>
  <c r="Q91" i="246"/>
  <c r="S91" i="246"/>
  <c r="H91" i="246"/>
  <c r="Y91" i="246"/>
  <c r="T91" i="246"/>
  <c r="G91" i="246"/>
  <c r="W91" i="246"/>
  <c r="O91" i="246"/>
  <c r="F91" i="246"/>
  <c r="V91" i="246"/>
  <c r="J91" i="246"/>
  <c r="Z91" i="246"/>
  <c r="P91" i="246"/>
  <c r="I91" i="246"/>
  <c r="R91" i="246"/>
  <c r="N91" i="246"/>
  <c r="E99" i="246"/>
  <c r="U99" i="246"/>
  <c r="Q99" i="246"/>
  <c r="M99" i="246"/>
  <c r="X99" i="246"/>
  <c r="G99" i="246"/>
  <c r="L99" i="246"/>
  <c r="D99" i="246"/>
  <c r="Y99" i="246"/>
  <c r="K99" i="246"/>
  <c r="W99" i="246"/>
  <c r="I99" i="246"/>
  <c r="P99" i="246"/>
  <c r="R99" i="246"/>
  <c r="F99" i="246"/>
  <c r="Z99" i="246"/>
  <c r="J99" i="246"/>
  <c r="O99" i="246"/>
  <c r="H99" i="246"/>
  <c r="V99" i="246"/>
  <c r="S99" i="246"/>
  <c r="T99" i="246"/>
  <c r="N99" i="246"/>
  <c r="S63" i="7"/>
  <c r="R59" i="41"/>
  <c r="R52" i="41"/>
  <c r="R66" i="41"/>
  <c r="R38" i="41"/>
  <c r="AD24" i="59"/>
  <c r="C21" i="3" s="1"/>
  <c r="D15" i="3"/>
  <c r="J9" i="59"/>
  <c r="K92" i="235" s="1"/>
  <c r="H167" i="38"/>
  <c r="O351" i="235"/>
  <c r="H195" i="38"/>
  <c r="O377" i="235" s="1"/>
  <c r="I195" i="38"/>
  <c r="P377" i="235"/>
  <c r="I182" i="38"/>
  <c r="P364" i="235" s="1"/>
  <c r="I176" i="38"/>
  <c r="P360" i="235"/>
  <c r="I170" i="38"/>
  <c r="P354" i="235" s="1"/>
  <c r="I189" i="38"/>
  <c r="P371" i="235"/>
  <c r="G170" i="38"/>
  <c r="N354" i="235" s="1"/>
  <c r="J173" i="38"/>
  <c r="Q357" i="235"/>
  <c r="I173" i="38"/>
  <c r="P357" i="235" s="1"/>
  <c r="I167" i="38"/>
  <c r="P351" i="235"/>
  <c r="G192" i="38"/>
  <c r="N374" i="235" s="1"/>
  <c r="K186" i="38"/>
  <c r="R368" i="235"/>
  <c r="K176" i="38"/>
  <c r="R360" i="235" s="1"/>
  <c r="I23" i="58"/>
  <c r="J23" i="58" s="1"/>
  <c r="I24" i="58" s="1"/>
  <c r="K43" i="235" s="1"/>
  <c r="I192" i="38"/>
  <c r="P374" i="235"/>
  <c r="I200" i="38"/>
  <c r="P380" i="235"/>
  <c r="C18" i="3"/>
  <c r="I186" i="38"/>
  <c r="P368" i="235" s="1"/>
  <c r="I205" i="38"/>
  <c r="P383" i="235"/>
  <c r="J163" i="38"/>
  <c r="Q347" i="235" s="1"/>
  <c r="J200" i="38"/>
  <c r="Q380" i="235"/>
  <c r="J186" i="38"/>
  <c r="Q368" i="235" s="1"/>
  <c r="H192" i="38"/>
  <c r="O374" i="235"/>
  <c r="J205" i="38"/>
  <c r="Q383" i="235" s="1"/>
  <c r="G182" i="38"/>
  <c r="N364" i="235"/>
  <c r="J192" i="38"/>
  <c r="Q374" i="235" s="1"/>
  <c r="G189" i="38"/>
  <c r="N371" i="235"/>
  <c r="G167" i="38"/>
  <c r="N351" i="235" s="1"/>
  <c r="J167" i="38"/>
  <c r="Q351" i="235"/>
  <c r="D221" i="7"/>
  <c r="K192" i="38"/>
  <c r="R374" i="235"/>
  <c r="K182" i="38"/>
  <c r="R364" i="235"/>
  <c r="J176" i="38"/>
  <c r="Q360" i="235"/>
  <c r="J182" i="38"/>
  <c r="Q364" i="235"/>
  <c r="E221" i="7"/>
  <c r="J170" i="38"/>
  <c r="Q354" i="235"/>
  <c r="K195" i="38"/>
  <c r="R377" i="235" s="1"/>
  <c r="K167" i="38"/>
  <c r="R351" i="235"/>
  <c r="H186" i="38"/>
  <c r="O368" i="235" s="1"/>
  <c r="H176" i="38"/>
  <c r="O360" i="235"/>
  <c r="H189" i="38"/>
  <c r="O371" i="235" s="1"/>
  <c r="G186" i="38"/>
  <c r="N368" i="235"/>
  <c r="K163" i="38"/>
  <c r="R347" i="235" s="1"/>
  <c r="H170" i="38"/>
  <c r="O354" i="235"/>
  <c r="K189" i="38"/>
  <c r="R371" i="235" s="1"/>
  <c r="G173" i="38"/>
  <c r="N357" i="235"/>
  <c r="H200" i="38"/>
  <c r="O380" i="235" s="1"/>
  <c r="H182" i="38"/>
  <c r="O364" i="235"/>
  <c r="K170" i="38"/>
  <c r="R354" i="235" s="1"/>
  <c r="K173" i="38"/>
  <c r="R357" i="235"/>
  <c r="K200" i="38"/>
  <c r="R380" i="235" s="1"/>
  <c r="G176" i="38"/>
  <c r="N360" i="235"/>
  <c r="K205" i="38"/>
  <c r="R383" i="235" s="1"/>
  <c r="G195" i="38"/>
  <c r="N377" i="235"/>
  <c r="G163" i="38"/>
  <c r="N347" i="235" s="1"/>
  <c r="G205" i="38"/>
  <c r="N383" i="235"/>
  <c r="G200" i="38"/>
  <c r="N380" i="235" s="1"/>
  <c r="H163" i="38"/>
  <c r="O347" i="235"/>
  <c r="H173" i="38"/>
  <c r="O357" i="235" s="1"/>
  <c r="H205" i="38"/>
  <c r="O383" i="235"/>
  <c r="D218" i="7"/>
  <c r="J189" i="38"/>
  <c r="Q371" i="235"/>
  <c r="J195" i="38"/>
  <c r="Q377" i="235"/>
  <c r="G221" i="7"/>
  <c r="E218" i="7"/>
  <c r="H217" i="7"/>
  <c r="I217" i="7"/>
  <c r="H219" i="7"/>
  <c r="I219" i="7"/>
  <c r="H220" i="7"/>
  <c r="H221" i="7" s="1"/>
  <c r="I220" i="7"/>
  <c r="F218" i="7"/>
  <c r="H216" i="7"/>
  <c r="I216" i="7"/>
  <c r="F221" i="7"/>
  <c r="I163" i="38"/>
  <c r="P347" i="235"/>
  <c r="C221" i="7"/>
  <c r="C218" i="7"/>
  <c r="G218" i="7"/>
  <c r="J28" i="58"/>
  <c r="K61" i="235"/>
  <c r="D26" i="3"/>
  <c r="H218" i="7"/>
  <c r="L8" i="28"/>
  <c r="X226" i="235"/>
  <c r="I221" i="7" l="1"/>
  <c r="X225" i="235"/>
  <c r="X228" i="235"/>
  <c r="X227" i="235"/>
  <c r="H24" i="58"/>
  <c r="I218" i="7"/>
  <c r="P12" i="38"/>
  <c r="Q103" i="41"/>
  <c r="G1" i="12"/>
  <c r="DF1" i="246"/>
  <c r="AY1" i="246"/>
  <c r="AA1" i="244"/>
  <c r="L1" i="41"/>
  <c r="M1" i="79"/>
  <c r="J1" i="59"/>
  <c r="P11" i="38"/>
  <c r="P30" i="38"/>
  <c r="P111" i="38"/>
  <c r="AK1" i="10"/>
  <c r="BB1" i="85"/>
  <c r="J1" i="58"/>
  <c r="C32" i="3"/>
  <c r="Q119" i="41"/>
  <c r="AT1" i="189"/>
  <c r="H1" i="244"/>
  <c r="Z1" i="246"/>
  <c r="CS1" i="246"/>
  <c r="L9" i="28"/>
  <c r="N226" i="235"/>
  <c r="AY12" i="189"/>
  <c r="C19" i="3"/>
  <c r="Z1" i="8"/>
  <c r="DR1" i="8"/>
  <c r="C14" i="3"/>
  <c r="AP11" i="10"/>
  <c r="Q35" i="41"/>
  <c r="Q44" i="41"/>
  <c r="R8" i="70"/>
  <c r="AK1" i="12"/>
  <c r="M1" i="110"/>
  <c r="M1" i="159"/>
  <c r="H2" i="6"/>
  <c r="AG1" i="244"/>
  <c r="CI1" i="246"/>
  <c r="Z1" i="12"/>
  <c r="Q11" i="38"/>
  <c r="N227" i="235"/>
  <c r="L10" i="28"/>
  <c r="FJ1" i="8"/>
  <c r="AS1" i="8"/>
  <c r="Q9" i="153"/>
  <c r="P13" i="38"/>
  <c r="P109" i="38"/>
  <c r="P104" i="38"/>
  <c r="P54" i="38"/>
  <c r="P36" i="38"/>
  <c r="P38" i="38"/>
  <c r="Q42" i="41"/>
  <c r="AY13" i="46"/>
  <c r="AA28" i="58"/>
  <c r="C20" i="3" s="1"/>
  <c r="O15" i="59"/>
  <c r="K1" i="38"/>
  <c r="L1" i="28"/>
  <c r="ET1" i="8"/>
  <c r="P29" i="38"/>
  <c r="Q63" i="41"/>
  <c r="Q102" i="41"/>
  <c r="P1" i="244"/>
  <c r="H1" i="246"/>
  <c r="BO1" i="246"/>
  <c r="Q1" i="12"/>
  <c r="Q16" i="38"/>
  <c r="Q30" i="38"/>
  <c r="Q61" i="38"/>
  <c r="Q77" i="38"/>
  <c r="Q110" i="38"/>
  <c r="DL13" i="191"/>
  <c r="CS13" i="191"/>
  <c r="BZ13" i="191"/>
  <c r="BG13" i="191" s="1"/>
  <c r="DC13" i="85"/>
  <c r="CJ13" i="85"/>
  <c r="CQ13" i="191"/>
  <c r="CV13" i="85"/>
  <c r="CF13" i="191"/>
  <c r="CA13" i="85"/>
  <c r="DB13" i="191"/>
  <c r="CH13" i="191"/>
  <c r="DK13" i="85"/>
  <c r="CR13" i="85"/>
  <c r="BY13" i="85"/>
  <c r="CV13" i="191"/>
  <c r="DO13" i="85"/>
  <c r="BX13" i="85"/>
  <c r="DD13" i="191"/>
  <c r="CA13" i="191"/>
  <c r="CT13" i="85"/>
  <c r="V10" i="110"/>
  <c r="R10" i="110" s="1"/>
  <c r="W9" i="110"/>
  <c r="Z9" i="110"/>
  <c r="DK14" i="191"/>
  <c r="CK35" i="12"/>
  <c r="CM33" i="12"/>
  <c r="CL37" i="12"/>
  <c r="CL33" i="12"/>
  <c r="CD39" i="12"/>
  <c r="CI35" i="12"/>
  <c r="CI31" i="12"/>
  <c r="CK36" i="12"/>
  <c r="CK32" i="12"/>
  <c r="CB39" i="12"/>
  <c r="R10" i="70"/>
  <c r="Q34" i="41"/>
  <c r="Q55" i="41"/>
  <c r="BX35" i="12"/>
  <c r="BY31" i="12"/>
  <c r="CC32" i="12"/>
  <c r="CG33" i="12"/>
  <c r="BY35" i="12"/>
  <c r="CC36" i="12"/>
  <c r="CG37" i="12"/>
  <c r="CF33" i="12"/>
  <c r="CF37" i="12"/>
  <c r="BZ32" i="12"/>
  <c r="CD33" i="12"/>
  <c r="CH34" i="12"/>
  <c r="AU34" i="12" s="1"/>
  <c r="BZ36" i="12"/>
  <c r="AU36" i="12" s="1"/>
  <c r="CD37" i="12"/>
  <c r="AU37" i="12" s="1"/>
  <c r="CB33" i="12"/>
  <c r="AU33" i="12" s="1"/>
  <c r="BW31" i="12"/>
  <c r="AU31" i="12" s="1"/>
  <c r="CA32" i="12"/>
  <c r="CE33" i="12"/>
  <c r="BW35" i="12"/>
  <c r="AU35" i="12" s="1"/>
  <c r="CA36" i="12"/>
  <c r="CE37" i="12"/>
  <c r="CZ14" i="191"/>
  <c r="CL14" i="191"/>
  <c r="CV14" i="191"/>
  <c r="CX14" i="191"/>
  <c r="CJ14" i="191"/>
  <c r="CA14" i="191"/>
  <c r="BG14" i="191" s="1"/>
  <c r="CT14" i="191"/>
  <c r="DN14" i="191"/>
  <c r="CH14" i="191"/>
  <c r="DB14" i="191"/>
  <c r="V9" i="110"/>
  <c r="AA9" i="110"/>
  <c r="CF13" i="85"/>
  <c r="DN13" i="85"/>
  <c r="DI13" i="191"/>
  <c r="CQ13" i="85"/>
  <c r="CL13" i="191"/>
  <c r="CD13" i="85"/>
  <c r="DB13" i="85"/>
  <c r="CD13" i="191"/>
  <c r="DF13" i="191"/>
  <c r="DD13" i="85"/>
  <c r="CL13" i="85"/>
  <c r="DJ13" i="191"/>
  <c r="CS13" i="85"/>
  <c r="DQ13" i="85"/>
  <c r="CX13" i="191"/>
  <c r="CL34" i="12"/>
  <c r="CA39" i="12"/>
  <c r="CM36" i="12"/>
  <c r="CI32" i="12"/>
  <c r="BZ39" i="12"/>
  <c r="CJ34" i="12"/>
  <c r="CG39" i="12"/>
  <c r="CL35" i="12"/>
  <c r="BX39" i="12"/>
  <c r="AU39" i="12" s="1"/>
  <c r="BW39" i="12"/>
  <c r="CI34" i="12"/>
  <c r="CJ37" i="12"/>
  <c r="CK39" i="12"/>
  <c r="CK33" i="12"/>
  <c r="CL36" i="12"/>
  <c r="CH39" i="12"/>
  <c r="CM32" i="12"/>
  <c r="CI36" i="12"/>
  <c r="CI33" i="12"/>
  <c r="CI37" i="12"/>
  <c r="CM37" i="12"/>
  <c r="CL30" i="12"/>
  <c r="BU38" i="12"/>
  <c r="BW38" i="12"/>
  <c r="BX38" i="12"/>
  <c r="CF7" i="12"/>
  <c r="CL8" i="12"/>
  <c r="BY22" i="12"/>
  <c r="BH22" i="12"/>
  <c r="CA21" i="12"/>
  <c r="BJ21" i="12"/>
  <c r="CC20" i="12"/>
  <c r="BL20" i="12"/>
  <c r="CE19" i="12"/>
  <c r="BN19" i="12"/>
  <c r="CG18" i="12"/>
  <c r="BP18" i="12"/>
  <c r="AU18" i="12" s="1"/>
  <c r="CI17" i="12"/>
  <c r="BR17" i="12"/>
  <c r="CK16" i="12"/>
  <c r="BT16" i="12"/>
  <c r="BE30" i="12"/>
  <c r="BF30" i="12"/>
  <c r="BY30" i="12"/>
  <c r="BH38" i="12"/>
  <c r="CA38" i="12"/>
  <c r="BW7" i="12"/>
  <c r="BR8" i="12"/>
  <c r="AU8" i="12" s="1"/>
  <c r="CB22" i="12"/>
  <c r="BK22" i="12"/>
  <c r="CD21" i="12"/>
  <c r="BM21" i="12"/>
  <c r="CF20" i="12"/>
  <c r="BO20" i="12"/>
  <c r="CH19" i="12"/>
  <c r="BQ19" i="12"/>
  <c r="CJ18" i="12"/>
  <c r="BS18" i="12"/>
  <c r="CL17" i="12"/>
  <c r="BU17" i="12"/>
  <c r="BE17" i="12"/>
  <c r="BX16" i="12"/>
  <c r="BG16" i="12"/>
  <c r="BI30" i="12"/>
  <c r="CB30" i="12"/>
  <c r="BK38" i="12"/>
  <c r="CD38" i="12"/>
  <c r="BH7" i="12"/>
  <c r="I1" i="246" l="1"/>
  <c r="I1" i="8"/>
  <c r="C27" i="3"/>
  <c r="AU7" i="12"/>
  <c r="C12" i="3"/>
  <c r="AU19" i="12"/>
  <c r="AU21" i="12"/>
  <c r="R9" i="110"/>
  <c r="BG13" i="85"/>
  <c r="C26" i="3"/>
  <c r="C28" i="3"/>
  <c r="AU16" i="12"/>
  <c r="AU30" i="12"/>
  <c r="AU17" i="12"/>
  <c r="AU38" i="12"/>
  <c r="AU20" i="12"/>
  <c r="AU22" i="12"/>
  <c r="AU32" i="12"/>
  <c r="K27" i="235"/>
  <c r="J24" i="58"/>
  <c r="K59" i="235" s="1"/>
  <c r="C7" i="8" l="1"/>
  <c r="C19" i="8"/>
  <c r="C23" i="8"/>
  <c r="C27" i="8"/>
  <c r="C31" i="8"/>
  <c r="C35" i="8"/>
  <c r="C39" i="8"/>
  <c r="C43" i="8"/>
  <c r="C47" i="8"/>
  <c r="C51" i="8"/>
  <c r="C15" i="8"/>
  <c r="C20" i="8"/>
  <c r="C24" i="8"/>
  <c r="C28" i="8"/>
  <c r="C32" i="8"/>
  <c r="C36" i="8"/>
  <c r="C40" i="8"/>
  <c r="C44" i="8"/>
  <c r="C48" i="8"/>
  <c r="C52" i="8"/>
  <c r="C17" i="8"/>
  <c r="C25" i="8"/>
  <c r="C33" i="8"/>
  <c r="C41" i="8"/>
  <c r="C49" i="8"/>
  <c r="C18" i="8"/>
  <c r="C26" i="8"/>
  <c r="C34" i="8"/>
  <c r="C42" i="8"/>
  <c r="C50" i="8"/>
  <c r="C21" i="8"/>
  <c r="C29" i="8"/>
  <c r="C37" i="8"/>
  <c r="C45" i="8"/>
  <c r="C53" i="8"/>
  <c r="C22" i="8"/>
  <c r="C30" i="8"/>
  <c r="C38" i="8"/>
  <c r="C46" i="8"/>
  <c r="C14" i="8"/>
  <c r="C10" i="8"/>
  <c r="C12" i="8"/>
  <c r="C13" i="8"/>
  <c r="C16" i="8"/>
  <c r="C9" i="8"/>
  <c r="C11" i="8"/>
  <c r="C8" i="8"/>
  <c r="C14" i="246" l="1"/>
  <c r="C14" i="244"/>
  <c r="C34" i="244"/>
  <c r="C34" i="246"/>
  <c r="C41" i="244"/>
  <c r="C41" i="246"/>
  <c r="C52" i="246"/>
  <c r="C52" i="244"/>
  <c r="C36" i="246"/>
  <c r="C36" i="244"/>
  <c r="C20" i="244"/>
  <c r="C20" i="246"/>
  <c r="C43" i="246"/>
  <c r="C43" i="244"/>
  <c r="C27" i="246"/>
  <c r="C27" i="244"/>
  <c r="C22" i="244"/>
  <c r="C22" i="246"/>
  <c r="C13" i="246"/>
  <c r="C13" i="244"/>
  <c r="C53" i="244"/>
  <c r="C53" i="246"/>
  <c r="C21" i="244"/>
  <c r="C21" i="246"/>
  <c r="C26" i="246"/>
  <c r="C26" i="244"/>
  <c r="C33" i="246"/>
  <c r="C33" i="244"/>
  <c r="C48" i="244"/>
  <c r="C48" i="246"/>
  <c r="C32" i="244"/>
  <c r="C32" i="246"/>
  <c r="C15" i="244"/>
  <c r="C15" i="246"/>
  <c r="C39" i="246"/>
  <c r="C39" i="244"/>
  <c r="C23" i="244"/>
  <c r="C23" i="246"/>
  <c r="C16" i="244"/>
  <c r="C16" i="246"/>
  <c r="C46" i="246"/>
  <c r="C46" i="244"/>
  <c r="C12" i="244"/>
  <c r="C12" i="246"/>
  <c r="C38" i="244"/>
  <c r="C38" i="246"/>
  <c r="C45" i="246"/>
  <c r="C45" i="244"/>
  <c r="C50" i="244"/>
  <c r="C50" i="246"/>
  <c r="C18" i="244"/>
  <c r="C18" i="246"/>
  <c r="C25" i="244"/>
  <c r="C25" i="246"/>
  <c r="C44" i="244"/>
  <c r="C44" i="246"/>
  <c r="C28" i="244"/>
  <c r="C28" i="246"/>
  <c r="C51" i="246"/>
  <c r="C51" i="244"/>
  <c r="C35" i="246"/>
  <c r="C35" i="244"/>
  <c r="C19" i="244"/>
  <c r="C19" i="246"/>
  <c r="C29" i="244"/>
  <c r="C29" i="246"/>
  <c r="C8" i="246"/>
  <c r="C8" i="244"/>
  <c r="C11" i="246"/>
  <c r="C11" i="244"/>
  <c r="C9" i="244"/>
  <c r="C9" i="246"/>
  <c r="C10" i="244"/>
  <c r="C10" i="246"/>
  <c r="C30" i="246"/>
  <c r="C30" i="244"/>
  <c r="C37" i="246"/>
  <c r="C37" i="244"/>
  <c r="C42" i="246"/>
  <c r="C42" i="244"/>
  <c r="C49" i="246"/>
  <c r="C49" i="244"/>
  <c r="C17" i="244"/>
  <c r="C17" i="246"/>
  <c r="C40" i="246"/>
  <c r="C40" i="244"/>
  <c r="C24" i="246"/>
  <c r="C24" i="244"/>
  <c r="C47" i="244"/>
  <c r="C47" i="246"/>
  <c r="C31" i="244"/>
  <c r="C31" i="246"/>
  <c r="C7" i="244"/>
  <c r="C7" i="246"/>
  <c r="G42" i="244" l="1"/>
  <c r="F42" i="244"/>
  <c r="M42" i="244"/>
  <c r="J42" i="244"/>
  <c r="H42" i="244"/>
  <c r="O42" i="244"/>
  <c r="L42" i="244"/>
  <c r="I42" i="244"/>
  <c r="N42" i="244"/>
  <c r="E42" i="244"/>
  <c r="K42" i="244"/>
  <c r="D42" i="244"/>
  <c r="EC9" i="246"/>
  <c r="EF9" i="246"/>
  <c r="DB9" i="246"/>
  <c r="DR9" i="246"/>
  <c r="CY9" i="246"/>
  <c r="DO9" i="246"/>
  <c r="CV9" i="246"/>
  <c r="DL9" i="246"/>
  <c r="DI9" i="246"/>
  <c r="DQ9" i="246"/>
  <c r="Q9" i="246"/>
  <c r="BA9" i="246"/>
  <c r="EG9" i="246"/>
  <c r="EE9" i="246"/>
  <c r="DF9" i="246"/>
  <c r="DV9" i="246"/>
  <c r="DC9" i="246"/>
  <c r="DS9" i="246"/>
  <c r="CZ9" i="246"/>
  <c r="DP9" i="246"/>
  <c r="CW9" i="246"/>
  <c r="DE9" i="246"/>
  <c r="BC9" i="246"/>
  <c r="BB9" i="246"/>
  <c r="ED9" i="246"/>
  <c r="CT9" i="246"/>
  <c r="DJ9" i="246"/>
  <c r="CQ9" i="246"/>
  <c r="DG9" i="246"/>
  <c r="DW9" i="246"/>
  <c r="DD9" i="246"/>
  <c r="DT9" i="246"/>
  <c r="DM9" i="246"/>
  <c r="DU9" i="246"/>
  <c r="AZ9" i="246"/>
  <c r="CX9" i="246"/>
  <c r="CR9" i="246"/>
  <c r="Z9" i="246"/>
  <c r="S9" i="246"/>
  <c r="N9" i="246"/>
  <c r="P9" i="246"/>
  <c r="F9" i="246"/>
  <c r="EH9" i="246"/>
  <c r="DN9" i="246"/>
  <c r="DH9" i="246"/>
  <c r="BD9" i="246"/>
  <c r="E9" i="246"/>
  <c r="V9" i="246"/>
  <c r="G9" i="246"/>
  <c r="L9" i="246"/>
  <c r="R9" i="246"/>
  <c r="DA9" i="246"/>
  <c r="CU9" i="246"/>
  <c r="CS9" i="246"/>
  <c r="W9" i="246"/>
  <c r="K9" i="246"/>
  <c r="O9" i="246"/>
  <c r="Y9" i="246"/>
  <c r="H9" i="246"/>
  <c r="D9" i="246"/>
  <c r="DK9" i="246"/>
  <c r="I9" i="246"/>
  <c r="M9" i="246"/>
  <c r="X9" i="246"/>
  <c r="U9" i="246"/>
  <c r="J9" i="246"/>
  <c r="T9" i="246"/>
  <c r="D8" i="244"/>
  <c r="M8" i="244"/>
  <c r="N8" i="244"/>
  <c r="E8" i="244"/>
  <c r="I8" i="244"/>
  <c r="G8" i="244"/>
  <c r="H8" i="244"/>
  <c r="O8" i="244"/>
  <c r="K8" i="244"/>
  <c r="L8" i="244"/>
  <c r="F8" i="244"/>
  <c r="J8" i="244"/>
  <c r="EC19" i="246"/>
  <c r="EE19" i="246"/>
  <c r="DB19" i="246"/>
  <c r="DR19" i="246"/>
  <c r="CY19" i="246"/>
  <c r="DO19" i="246"/>
  <c r="CV19" i="246"/>
  <c r="DL19" i="246"/>
  <c r="DM19" i="246"/>
  <c r="DU19" i="246"/>
  <c r="EG19" i="246"/>
  <c r="EF19" i="246"/>
  <c r="DF19" i="246"/>
  <c r="DV19" i="246"/>
  <c r="DC19" i="246"/>
  <c r="DS19" i="246"/>
  <c r="CZ19" i="246"/>
  <c r="DP19" i="246"/>
  <c r="DA19" i="246"/>
  <c r="CS19" i="246"/>
  <c r="ED19" i="246"/>
  <c r="CT19" i="246"/>
  <c r="DJ19" i="246"/>
  <c r="CQ19" i="246"/>
  <c r="DG19" i="246"/>
  <c r="DW19" i="246"/>
  <c r="DD19" i="246"/>
  <c r="DT19" i="246"/>
  <c r="DQ19" i="246"/>
  <c r="DI19" i="246"/>
  <c r="EH19" i="246"/>
  <c r="CX19" i="246"/>
  <c r="DN19" i="246"/>
  <c r="CU19" i="246"/>
  <c r="DK19" i="246"/>
  <c r="CR19" i="246"/>
  <c r="DH19" i="246"/>
  <c r="CW19" i="246"/>
  <c r="DE19" i="246"/>
  <c r="BC19" i="246"/>
  <c r="AZ19" i="246"/>
  <c r="BA19" i="246"/>
  <c r="BD19" i="246"/>
  <c r="L19" i="246"/>
  <c r="N19" i="246"/>
  <c r="D19" i="246"/>
  <c r="R19" i="246"/>
  <c r="Z19" i="246"/>
  <c r="O19" i="246"/>
  <c r="F19" i="246"/>
  <c r="T19" i="246"/>
  <c r="X19" i="246"/>
  <c r="U19" i="246"/>
  <c r="P19" i="246"/>
  <c r="BB19" i="246"/>
  <c r="E19" i="246"/>
  <c r="G19" i="246"/>
  <c r="V19" i="246"/>
  <c r="J19" i="246"/>
  <c r="M19" i="246"/>
  <c r="Q19" i="246"/>
  <c r="S19" i="246"/>
  <c r="H19" i="246"/>
  <c r="W19" i="246"/>
  <c r="I19" i="246"/>
  <c r="Y19" i="246"/>
  <c r="K19" i="246"/>
  <c r="O51" i="244"/>
  <c r="L51" i="244"/>
  <c r="H51" i="244"/>
  <c r="I51" i="244"/>
  <c r="J51" i="244"/>
  <c r="G51" i="244"/>
  <c r="F51" i="244"/>
  <c r="M51" i="244"/>
  <c r="D51" i="244"/>
  <c r="N51" i="244"/>
  <c r="E51" i="244"/>
  <c r="K51" i="244"/>
  <c r="EG44" i="246"/>
  <c r="CX44" i="246"/>
  <c r="DN44" i="246"/>
  <c r="CU44" i="246"/>
  <c r="DK44" i="246"/>
  <c r="CR44" i="246"/>
  <c r="DH44" i="246"/>
  <c r="DA44" i="246"/>
  <c r="CS44" i="246"/>
  <c r="EE44" i="246"/>
  <c r="EH44" i="246"/>
  <c r="DB44" i="246"/>
  <c r="DR44" i="246"/>
  <c r="CY44" i="246"/>
  <c r="DO44" i="246"/>
  <c r="CV44" i="246"/>
  <c r="DL44" i="246"/>
  <c r="DQ44" i="246"/>
  <c r="DI44" i="246"/>
  <c r="EF44" i="246"/>
  <c r="EC44" i="246"/>
  <c r="DF44" i="246"/>
  <c r="DV44" i="246"/>
  <c r="DC44" i="246"/>
  <c r="DS44" i="246"/>
  <c r="CZ44" i="246"/>
  <c r="DP44" i="246"/>
  <c r="DE44" i="246"/>
  <c r="CW44" i="246"/>
  <c r="ED44" i="246"/>
  <c r="CT44" i="246"/>
  <c r="DJ44" i="246"/>
  <c r="CQ44" i="246"/>
  <c r="DG44" i="246"/>
  <c r="DW44" i="246"/>
  <c r="DD44" i="246"/>
  <c r="DT44" i="246"/>
  <c r="DU44" i="246"/>
  <c r="DM44" i="246"/>
  <c r="BA44" i="246"/>
  <c r="BC44" i="246"/>
  <c r="AZ44" i="246"/>
  <c r="BB44" i="246"/>
  <c r="BD44" i="246"/>
  <c r="V44" i="246"/>
  <c r="D44" i="246"/>
  <c r="O44" i="246"/>
  <c r="S44" i="246"/>
  <c r="U44" i="246"/>
  <c r="E44" i="246"/>
  <c r="W44" i="246"/>
  <c r="T44" i="246"/>
  <c r="L44" i="246"/>
  <c r="P44" i="246"/>
  <c r="Q44" i="246"/>
  <c r="Y44" i="246"/>
  <c r="N44" i="246"/>
  <c r="M44" i="246"/>
  <c r="I44" i="246"/>
  <c r="Z44" i="246"/>
  <c r="F44" i="246"/>
  <c r="G44" i="246"/>
  <c r="J44" i="246"/>
  <c r="K44" i="246"/>
  <c r="R44" i="246"/>
  <c r="X44" i="246"/>
  <c r="H44" i="246"/>
  <c r="EE18" i="246"/>
  <c r="ED18" i="246"/>
  <c r="DC18" i="246"/>
  <c r="DS18" i="246"/>
  <c r="CV18" i="246"/>
  <c r="DL18" i="246"/>
  <c r="CW18" i="246"/>
  <c r="DM18" i="246"/>
  <c r="DN18" i="246"/>
  <c r="DV18" i="246"/>
  <c r="EF18" i="246"/>
  <c r="CQ18" i="246"/>
  <c r="DG18" i="246"/>
  <c r="DW18" i="246"/>
  <c r="CZ18" i="246"/>
  <c r="DP18" i="246"/>
  <c r="DA18" i="246"/>
  <c r="DQ18" i="246"/>
  <c r="DB18" i="246"/>
  <c r="DJ18" i="246"/>
  <c r="EH18" i="246"/>
  <c r="CU18" i="246"/>
  <c r="DK18" i="246"/>
  <c r="EG18" i="246"/>
  <c r="DD18" i="246"/>
  <c r="DT18" i="246"/>
  <c r="DE18" i="246"/>
  <c r="DU18" i="246"/>
  <c r="DR18" i="246"/>
  <c r="CT18" i="246"/>
  <c r="EC18" i="246"/>
  <c r="CY18" i="246"/>
  <c r="DO18" i="246"/>
  <c r="CR18" i="246"/>
  <c r="DH18" i="246"/>
  <c r="CS18" i="246"/>
  <c r="DI18" i="246"/>
  <c r="CX18" i="246"/>
  <c r="DF18" i="246"/>
  <c r="AZ18" i="246"/>
  <c r="BD18" i="246"/>
  <c r="BB18" i="246"/>
  <c r="BA18" i="246"/>
  <c r="M18" i="246"/>
  <c r="U18" i="246"/>
  <c r="S18" i="246"/>
  <c r="F18" i="246"/>
  <c r="V18" i="246"/>
  <c r="BC18" i="246"/>
  <c r="J18" i="246"/>
  <c r="Y18" i="246"/>
  <c r="K18" i="246"/>
  <c r="Q18" i="246"/>
  <c r="D18" i="246"/>
  <c r="P18" i="246"/>
  <c r="N18" i="246"/>
  <c r="R18" i="246"/>
  <c r="W18" i="246"/>
  <c r="O18" i="246"/>
  <c r="T18" i="246"/>
  <c r="L18" i="246"/>
  <c r="E18" i="246"/>
  <c r="X18" i="246"/>
  <c r="Z18" i="246"/>
  <c r="G18" i="246"/>
  <c r="H18" i="246"/>
  <c r="I18" i="246"/>
  <c r="J45" i="244"/>
  <c r="F45" i="244"/>
  <c r="N45" i="244"/>
  <c r="D45" i="244"/>
  <c r="K45" i="244"/>
  <c r="O45" i="244"/>
  <c r="G45" i="244"/>
  <c r="E45" i="244"/>
  <c r="L45" i="244"/>
  <c r="H45" i="244"/>
  <c r="M45" i="244"/>
  <c r="I45" i="244"/>
  <c r="D12" i="246"/>
  <c r="F12" i="246"/>
  <c r="EE12" i="246"/>
  <c r="EH12" i="246"/>
  <c r="DC12" i="246"/>
  <c r="CR12" i="246"/>
  <c r="DH12" i="246"/>
  <c r="EC12" i="246"/>
  <c r="DE12" i="246"/>
  <c r="DU12" i="246"/>
  <c r="DJ12" i="246"/>
  <c r="DW12" i="246"/>
  <c r="BB12" i="246"/>
  <c r="EF12" i="246"/>
  <c r="CQ12" i="246"/>
  <c r="DG12" i="246"/>
  <c r="CV12" i="246"/>
  <c r="DL12" i="246"/>
  <c r="CS12" i="246"/>
  <c r="DI12" i="246"/>
  <c r="DF12" i="246"/>
  <c r="DV12" i="246"/>
  <c r="DR12" i="246"/>
  <c r="AZ12" i="246"/>
  <c r="BC12" i="246"/>
  <c r="ED12" i="246"/>
  <c r="CU12" i="246"/>
  <c r="DK12" i="246"/>
  <c r="CZ12" i="246"/>
  <c r="DP12" i="246"/>
  <c r="CW12" i="246"/>
  <c r="DM12" i="246"/>
  <c r="DS12" i="246"/>
  <c r="CX12" i="246"/>
  <c r="DB12" i="246"/>
  <c r="BD12" i="246"/>
  <c r="EG12" i="246"/>
  <c r="DT12" i="246"/>
  <c r="DN12" i="246"/>
  <c r="S12" i="246"/>
  <c r="V12" i="246"/>
  <c r="K12" i="246"/>
  <c r="L12" i="246"/>
  <c r="H12" i="246"/>
  <c r="CY12" i="246"/>
  <c r="DA12" i="246"/>
  <c r="M12" i="246"/>
  <c r="Q12" i="246"/>
  <c r="E12" i="246"/>
  <c r="O12" i="246"/>
  <c r="N12" i="246"/>
  <c r="P12" i="246"/>
  <c r="DO12" i="246"/>
  <c r="DQ12" i="246"/>
  <c r="BA12" i="246"/>
  <c r="J12" i="246"/>
  <c r="I12" i="246"/>
  <c r="R12" i="246"/>
  <c r="Z12" i="246"/>
  <c r="T12" i="246"/>
  <c r="DD12" i="246"/>
  <c r="U12" i="246"/>
  <c r="W12" i="246"/>
  <c r="CT12" i="246"/>
  <c r="Y12" i="246"/>
  <c r="X12" i="246"/>
  <c r="G12" i="246"/>
  <c r="EG16" i="246"/>
  <c r="CW16" i="246"/>
  <c r="DM16" i="246"/>
  <c r="CX16" i="246"/>
  <c r="DN16" i="246"/>
  <c r="CU16" i="246"/>
  <c r="DK16" i="246"/>
  <c r="CZ16" i="246"/>
  <c r="CR16" i="246"/>
  <c r="AZ16" i="246"/>
  <c r="BC16" i="246"/>
  <c r="EE16" i="246"/>
  <c r="EH16" i="246"/>
  <c r="DA16" i="246"/>
  <c r="DQ16" i="246"/>
  <c r="DB16" i="246"/>
  <c r="DR16" i="246"/>
  <c r="CY16" i="246"/>
  <c r="DO16" i="246"/>
  <c r="DP16" i="246"/>
  <c r="DH16" i="246"/>
  <c r="BD16" i="246"/>
  <c r="EF16" i="246"/>
  <c r="EC16" i="246"/>
  <c r="DE16" i="246"/>
  <c r="DU16" i="246"/>
  <c r="DF16" i="246"/>
  <c r="DV16" i="246"/>
  <c r="DC16" i="246"/>
  <c r="DS16" i="246"/>
  <c r="DD16" i="246"/>
  <c r="DL16" i="246"/>
  <c r="BA16" i="246"/>
  <c r="ED16" i="246"/>
  <c r="DJ16" i="246"/>
  <c r="DT16" i="246"/>
  <c r="K16" i="246"/>
  <c r="E16" i="246"/>
  <c r="F16" i="246"/>
  <c r="L16" i="246"/>
  <c r="D16" i="246"/>
  <c r="V16" i="246"/>
  <c r="CS16" i="246"/>
  <c r="CQ16" i="246"/>
  <c r="CV16" i="246"/>
  <c r="U16" i="246"/>
  <c r="Z16" i="246"/>
  <c r="W16" i="246"/>
  <c r="O16" i="246"/>
  <c r="X16" i="246"/>
  <c r="N16" i="246"/>
  <c r="DI16" i="246"/>
  <c r="DG16" i="246"/>
  <c r="BB16" i="246"/>
  <c r="S16" i="246"/>
  <c r="G16" i="246"/>
  <c r="M16" i="246"/>
  <c r="Y16" i="246"/>
  <c r="H16" i="246"/>
  <c r="T16" i="246"/>
  <c r="I16" i="246"/>
  <c r="P16" i="246"/>
  <c r="DW16" i="246"/>
  <c r="Q16" i="246"/>
  <c r="CT16" i="246"/>
  <c r="J16" i="246"/>
  <c r="R16" i="246"/>
  <c r="J39" i="244"/>
  <c r="I39" i="244"/>
  <c r="D39" i="244"/>
  <c r="N39" i="244"/>
  <c r="H39" i="244"/>
  <c r="M39" i="244"/>
  <c r="F39" i="244"/>
  <c r="G39" i="244"/>
  <c r="L39" i="244"/>
  <c r="K39" i="244"/>
  <c r="O39" i="244"/>
  <c r="E39" i="244"/>
  <c r="EE32" i="246"/>
  <c r="EH32" i="246"/>
  <c r="DB32" i="246"/>
  <c r="DR32" i="246"/>
  <c r="CY32" i="246"/>
  <c r="DO32" i="246"/>
  <c r="CV32" i="246"/>
  <c r="DL32" i="246"/>
  <c r="DM32" i="246"/>
  <c r="DU32" i="246"/>
  <c r="EF32" i="246"/>
  <c r="EC32" i="246"/>
  <c r="DF32" i="246"/>
  <c r="DV32" i="246"/>
  <c r="DC32" i="246"/>
  <c r="DS32" i="246"/>
  <c r="CZ32" i="246"/>
  <c r="DP32" i="246"/>
  <c r="DA32" i="246"/>
  <c r="CS32" i="246"/>
  <c r="ED32" i="246"/>
  <c r="CT32" i="246"/>
  <c r="DJ32" i="246"/>
  <c r="CQ32" i="246"/>
  <c r="DG32" i="246"/>
  <c r="DW32" i="246"/>
  <c r="DD32" i="246"/>
  <c r="DT32" i="246"/>
  <c r="DQ32" i="246"/>
  <c r="DI32" i="246"/>
  <c r="EG32" i="246"/>
  <c r="CX32" i="246"/>
  <c r="DN32" i="246"/>
  <c r="CU32" i="246"/>
  <c r="DK32" i="246"/>
  <c r="CR32" i="246"/>
  <c r="DH32" i="246"/>
  <c r="CW32" i="246"/>
  <c r="DE32" i="246"/>
  <c r="BA32" i="246"/>
  <c r="BB32" i="246"/>
  <c r="AZ32" i="246"/>
  <c r="BC32" i="246"/>
  <c r="W32" i="246"/>
  <c r="Q32" i="246"/>
  <c r="G32" i="246"/>
  <c r="X32" i="246"/>
  <c r="L32" i="246"/>
  <c r="T32" i="246"/>
  <c r="BD32" i="246"/>
  <c r="R32" i="246"/>
  <c r="M32" i="246"/>
  <c r="Y32" i="246"/>
  <c r="O32" i="246"/>
  <c r="E32" i="246"/>
  <c r="N32" i="246"/>
  <c r="J32" i="246"/>
  <c r="H32" i="246"/>
  <c r="D32" i="246"/>
  <c r="S32" i="246"/>
  <c r="I32" i="246"/>
  <c r="Z32" i="246"/>
  <c r="P32" i="246"/>
  <c r="F32" i="246"/>
  <c r="V32" i="246"/>
  <c r="K32" i="246"/>
  <c r="U32" i="246"/>
  <c r="K33" i="244"/>
  <c r="I33" i="244"/>
  <c r="M33" i="244"/>
  <c r="O33" i="244"/>
  <c r="D33" i="244"/>
  <c r="H33" i="244"/>
  <c r="E33" i="244"/>
  <c r="L33" i="244"/>
  <c r="N33" i="244"/>
  <c r="G33" i="244"/>
  <c r="J33" i="244"/>
  <c r="F33" i="244"/>
  <c r="EG21" i="246"/>
  <c r="EE21" i="246"/>
  <c r="DD21" i="246"/>
  <c r="DT21" i="246"/>
  <c r="DE21" i="246"/>
  <c r="DU21" i="246"/>
  <c r="DF21" i="246"/>
  <c r="DV21" i="246"/>
  <c r="DO21" i="246"/>
  <c r="DG21" i="246"/>
  <c r="BD21" i="246"/>
  <c r="ED21" i="246"/>
  <c r="CR21" i="246"/>
  <c r="DH21" i="246"/>
  <c r="CS21" i="246"/>
  <c r="DI21" i="246"/>
  <c r="CT21" i="246"/>
  <c r="DJ21" i="246"/>
  <c r="CU21" i="246"/>
  <c r="DC21" i="246"/>
  <c r="DW21" i="246"/>
  <c r="BA21" i="246"/>
  <c r="EH21" i="246"/>
  <c r="CV21" i="246"/>
  <c r="DL21" i="246"/>
  <c r="CW21" i="246"/>
  <c r="DM21" i="246"/>
  <c r="CX21" i="246"/>
  <c r="DN21" i="246"/>
  <c r="DK21" i="246"/>
  <c r="DS21" i="246"/>
  <c r="BC21" i="246"/>
  <c r="BB21" i="246"/>
  <c r="DP21" i="246"/>
  <c r="DR21" i="246"/>
  <c r="X21" i="246"/>
  <c r="Y21" i="246"/>
  <c r="N21" i="246"/>
  <c r="E21" i="246"/>
  <c r="S21" i="246"/>
  <c r="J21" i="246"/>
  <c r="EC21" i="246"/>
  <c r="DA21" i="246"/>
  <c r="CY21" i="246"/>
  <c r="V21" i="246"/>
  <c r="L21" i="246"/>
  <c r="Q21" i="246"/>
  <c r="P21" i="246"/>
  <c r="D21" i="246"/>
  <c r="EF21" i="246"/>
  <c r="DQ21" i="246"/>
  <c r="CQ21" i="246"/>
  <c r="Z21" i="246"/>
  <c r="W21" i="246"/>
  <c r="K21" i="246"/>
  <c r="O21" i="246"/>
  <c r="I21" i="246"/>
  <c r="F21" i="246"/>
  <c r="R21" i="246"/>
  <c r="M21" i="246"/>
  <c r="G21" i="246"/>
  <c r="CZ21" i="246"/>
  <c r="AZ21" i="246"/>
  <c r="H21" i="246"/>
  <c r="T21" i="246"/>
  <c r="U21" i="246"/>
  <c r="DB21" i="246"/>
  <c r="I13" i="244"/>
  <c r="G13" i="244"/>
  <c r="O13" i="244"/>
  <c r="E13" i="244"/>
  <c r="H13" i="244"/>
  <c r="N13" i="244"/>
  <c r="D13" i="244"/>
  <c r="M13" i="244"/>
  <c r="F13" i="244"/>
  <c r="L13" i="244"/>
  <c r="K13" i="244"/>
  <c r="J13" i="244"/>
  <c r="H27" i="244"/>
  <c r="J27" i="244"/>
  <c r="O27" i="244"/>
  <c r="I27" i="244"/>
  <c r="E27" i="244"/>
  <c r="L27" i="244"/>
  <c r="K27" i="244"/>
  <c r="M27" i="244"/>
  <c r="F27" i="244"/>
  <c r="D27" i="244"/>
  <c r="G27" i="244"/>
  <c r="N27" i="244"/>
  <c r="EE20" i="246"/>
  <c r="EH20" i="246"/>
  <c r="DA20" i="246"/>
  <c r="DQ20" i="246"/>
  <c r="DB20" i="246"/>
  <c r="DR20" i="246"/>
  <c r="CY20" i="246"/>
  <c r="DO20" i="246"/>
  <c r="DL20" i="246"/>
  <c r="DT20" i="246"/>
  <c r="EF20" i="246"/>
  <c r="EC20" i="246"/>
  <c r="DE20" i="246"/>
  <c r="DU20" i="246"/>
  <c r="DF20" i="246"/>
  <c r="DV20" i="246"/>
  <c r="DC20" i="246"/>
  <c r="DS20" i="246"/>
  <c r="CZ20" i="246"/>
  <c r="DH20" i="246"/>
  <c r="ED20" i="246"/>
  <c r="CS20" i="246"/>
  <c r="DI20" i="246"/>
  <c r="CT20" i="246"/>
  <c r="DJ20" i="246"/>
  <c r="CQ20" i="246"/>
  <c r="DG20" i="246"/>
  <c r="DW20" i="246"/>
  <c r="DP20" i="246"/>
  <c r="CR20" i="246"/>
  <c r="EG20" i="246"/>
  <c r="CW20" i="246"/>
  <c r="DM20" i="246"/>
  <c r="CX20" i="246"/>
  <c r="DN20" i="246"/>
  <c r="CU20" i="246"/>
  <c r="DK20" i="246"/>
  <c r="CV20" i="246"/>
  <c r="DD20" i="246"/>
  <c r="BD20" i="246"/>
  <c r="BA20" i="246"/>
  <c r="BB20" i="246"/>
  <c r="AZ20" i="246"/>
  <c r="R20" i="246"/>
  <c r="E20" i="246"/>
  <c r="J20" i="246"/>
  <c r="F20" i="246"/>
  <c r="H20" i="246"/>
  <c r="D20" i="246"/>
  <c r="BC20" i="246"/>
  <c r="K20" i="246"/>
  <c r="Z20" i="246"/>
  <c r="I20" i="246"/>
  <c r="L20" i="246"/>
  <c r="P20" i="246"/>
  <c r="X20" i="246"/>
  <c r="W20" i="246"/>
  <c r="Q20" i="246"/>
  <c r="Y20" i="246"/>
  <c r="S20" i="246"/>
  <c r="G20" i="246"/>
  <c r="O20" i="246"/>
  <c r="M20" i="246"/>
  <c r="N20" i="246"/>
  <c r="U20" i="246"/>
  <c r="T20" i="246"/>
  <c r="V20" i="246"/>
  <c r="M52" i="244"/>
  <c r="L52" i="244"/>
  <c r="N52" i="244"/>
  <c r="E52" i="244"/>
  <c r="O52" i="244"/>
  <c r="G52" i="244"/>
  <c r="J52" i="244"/>
  <c r="I52" i="244"/>
  <c r="H52" i="244"/>
  <c r="F52" i="244"/>
  <c r="K52" i="244"/>
  <c r="D52" i="244"/>
  <c r="EH34" i="246"/>
  <c r="CR34" i="246"/>
  <c r="DH34" i="246"/>
  <c r="CS34" i="246"/>
  <c r="DI34" i="246"/>
  <c r="CT34" i="246"/>
  <c r="DJ34" i="246"/>
  <c r="CU34" i="246"/>
  <c r="DC34" i="246"/>
  <c r="DW34" i="246"/>
  <c r="EC34" i="246"/>
  <c r="CV34" i="246"/>
  <c r="DL34" i="246"/>
  <c r="CW34" i="246"/>
  <c r="DM34" i="246"/>
  <c r="CX34" i="246"/>
  <c r="DN34" i="246"/>
  <c r="DK34" i="246"/>
  <c r="DS34" i="246"/>
  <c r="EE34" i="246"/>
  <c r="ED34" i="246"/>
  <c r="CZ34" i="246"/>
  <c r="DP34" i="246"/>
  <c r="DA34" i="246"/>
  <c r="DQ34" i="246"/>
  <c r="DB34" i="246"/>
  <c r="DR34" i="246"/>
  <c r="CY34" i="246"/>
  <c r="CQ34" i="246"/>
  <c r="EF34" i="246"/>
  <c r="EG34" i="246"/>
  <c r="DD34" i="246"/>
  <c r="DT34" i="246"/>
  <c r="DE34" i="246"/>
  <c r="DU34" i="246"/>
  <c r="DF34" i="246"/>
  <c r="DV34" i="246"/>
  <c r="DO34" i="246"/>
  <c r="DG34" i="246"/>
  <c r="BB34" i="246"/>
  <c r="BA34" i="246"/>
  <c r="BC34" i="246"/>
  <c r="AZ34" i="246"/>
  <c r="BD34" i="246"/>
  <c r="K34" i="246"/>
  <c r="W34" i="246"/>
  <c r="M34" i="246"/>
  <c r="Q34" i="246"/>
  <c r="R34" i="246"/>
  <c r="I34" i="246"/>
  <c r="N34" i="246"/>
  <c r="G34" i="246"/>
  <c r="Z34" i="246"/>
  <c r="X34" i="246"/>
  <c r="U34" i="246"/>
  <c r="J34" i="246"/>
  <c r="V34" i="246"/>
  <c r="D34" i="246"/>
  <c r="S34" i="246"/>
  <c r="E34" i="246"/>
  <c r="H34" i="246"/>
  <c r="T34" i="246"/>
  <c r="L34" i="246"/>
  <c r="P34" i="246"/>
  <c r="F34" i="246"/>
  <c r="Y34" i="246"/>
  <c r="O34" i="246"/>
  <c r="ED31" i="246"/>
  <c r="CQ31" i="246"/>
  <c r="DG31" i="246"/>
  <c r="DW31" i="246"/>
  <c r="DD31" i="246"/>
  <c r="DT31" i="246"/>
  <c r="DE31" i="246"/>
  <c r="DU31" i="246"/>
  <c r="DR31" i="246"/>
  <c r="DJ31" i="246"/>
  <c r="BB31" i="246"/>
  <c r="EH31" i="246"/>
  <c r="CU31" i="246"/>
  <c r="DK31" i="246"/>
  <c r="CR31" i="246"/>
  <c r="DH31" i="246"/>
  <c r="CS31" i="246"/>
  <c r="DI31" i="246"/>
  <c r="CX31" i="246"/>
  <c r="DF31" i="246"/>
  <c r="BC31" i="246"/>
  <c r="EC31" i="246"/>
  <c r="EE31" i="246"/>
  <c r="CY31" i="246"/>
  <c r="DO31" i="246"/>
  <c r="CV31" i="246"/>
  <c r="DL31" i="246"/>
  <c r="CW31" i="246"/>
  <c r="DM31" i="246"/>
  <c r="DN31" i="246"/>
  <c r="DV31" i="246"/>
  <c r="BD31" i="246"/>
  <c r="DC31" i="246"/>
  <c r="DA31" i="246"/>
  <c r="AZ31" i="246"/>
  <c r="Y31" i="246"/>
  <c r="O31" i="246"/>
  <c r="F31" i="246"/>
  <c r="Q31" i="246"/>
  <c r="D31" i="246"/>
  <c r="K31" i="246"/>
  <c r="DS31" i="246"/>
  <c r="DQ31" i="246"/>
  <c r="J31" i="246"/>
  <c r="S31" i="246"/>
  <c r="G31" i="246"/>
  <c r="W31" i="246"/>
  <c r="M31" i="246"/>
  <c r="R31" i="246"/>
  <c r="DP31" i="246"/>
  <c r="EG31" i="246"/>
  <c r="CZ31" i="246"/>
  <c r="DB31" i="246"/>
  <c r="Z31" i="246"/>
  <c r="U31" i="246"/>
  <c r="I31" i="246"/>
  <c r="T31" i="246"/>
  <c r="X31" i="246"/>
  <c r="EF31" i="246"/>
  <c r="E31" i="246"/>
  <c r="V31" i="246"/>
  <c r="N31" i="246"/>
  <c r="H31" i="246"/>
  <c r="P31" i="246"/>
  <c r="CT31" i="246"/>
  <c r="BA31" i="246"/>
  <c r="L31" i="246"/>
  <c r="K31" i="244"/>
  <c r="I31" i="244"/>
  <c r="D31" i="244"/>
  <c r="L31" i="244"/>
  <c r="J31" i="244"/>
  <c r="M31" i="244"/>
  <c r="E31" i="244"/>
  <c r="N31" i="244"/>
  <c r="H31" i="244"/>
  <c r="O31" i="244"/>
  <c r="G31" i="244"/>
  <c r="F31" i="244"/>
  <c r="EC42" i="246"/>
  <c r="CV42" i="246"/>
  <c r="DL42" i="246"/>
  <c r="CW42" i="246"/>
  <c r="DM42" i="246"/>
  <c r="CX42" i="246"/>
  <c r="DN42" i="246"/>
  <c r="DS42" i="246"/>
  <c r="CU42" i="246"/>
  <c r="EE42" i="246"/>
  <c r="ED42" i="246"/>
  <c r="CZ42" i="246"/>
  <c r="DP42" i="246"/>
  <c r="DA42" i="246"/>
  <c r="DQ42" i="246"/>
  <c r="DB42" i="246"/>
  <c r="DR42" i="246"/>
  <c r="CQ42" i="246"/>
  <c r="DK42" i="246"/>
  <c r="EF42" i="246"/>
  <c r="EG42" i="246"/>
  <c r="DD42" i="246"/>
  <c r="DT42" i="246"/>
  <c r="DE42" i="246"/>
  <c r="DU42" i="246"/>
  <c r="DF42" i="246"/>
  <c r="DV42" i="246"/>
  <c r="DG42" i="246"/>
  <c r="CY42" i="246"/>
  <c r="EH42" i="246"/>
  <c r="CR42" i="246"/>
  <c r="DH42" i="246"/>
  <c r="CS42" i="246"/>
  <c r="DI42" i="246"/>
  <c r="CT42" i="246"/>
  <c r="DJ42" i="246"/>
  <c r="DC42" i="246"/>
  <c r="DW42" i="246"/>
  <c r="DO42" i="246"/>
  <c r="BD42" i="246"/>
  <c r="BB42" i="246"/>
  <c r="BA42" i="246"/>
  <c r="BC42" i="246"/>
  <c r="O42" i="246"/>
  <c r="H42" i="246"/>
  <c r="P42" i="246"/>
  <c r="V42" i="246"/>
  <c r="Y42" i="246"/>
  <c r="J42" i="246"/>
  <c r="AZ42" i="246"/>
  <c r="W42" i="246"/>
  <c r="X42" i="246"/>
  <c r="M42" i="246"/>
  <c r="E42" i="246"/>
  <c r="K42" i="246"/>
  <c r="G42" i="246"/>
  <c r="N42" i="246"/>
  <c r="Q42" i="246"/>
  <c r="Z42" i="246"/>
  <c r="U42" i="246"/>
  <c r="L42" i="246"/>
  <c r="S42" i="246"/>
  <c r="D42" i="246"/>
  <c r="F42" i="246"/>
  <c r="I42" i="246"/>
  <c r="T42" i="246"/>
  <c r="R42" i="246"/>
  <c r="EH30" i="246"/>
  <c r="CR30" i="246"/>
  <c r="DH30" i="246"/>
  <c r="CS30" i="246"/>
  <c r="DI30" i="246"/>
  <c r="CT30" i="246"/>
  <c r="DJ30" i="246"/>
  <c r="CQ30" i="246"/>
  <c r="DK30" i="246"/>
  <c r="DW30" i="246"/>
  <c r="BD30" i="246"/>
  <c r="U30" i="246"/>
  <c r="W30" i="246"/>
  <c r="Q30" i="246"/>
  <c r="T30" i="246"/>
  <c r="X30" i="246"/>
  <c r="EC30" i="246"/>
  <c r="CV30" i="246"/>
  <c r="DL30" i="246"/>
  <c r="CW30" i="246"/>
  <c r="DM30" i="246"/>
  <c r="CX30" i="246"/>
  <c r="DN30" i="246"/>
  <c r="DG30" i="246"/>
  <c r="DV30" i="246"/>
  <c r="AZ30" i="246"/>
  <c r="N30" i="246"/>
  <c r="J30" i="246"/>
  <c r="F30" i="246"/>
  <c r="S30" i="246"/>
  <c r="Z30" i="246"/>
  <c r="R30" i="246"/>
  <c r="EE30" i="246"/>
  <c r="ED30" i="246"/>
  <c r="CZ30" i="246"/>
  <c r="DP30" i="246"/>
  <c r="DA30" i="246"/>
  <c r="DQ30" i="246"/>
  <c r="DB30" i="246"/>
  <c r="DC30" i="246"/>
  <c r="DS30" i="246"/>
  <c r="CY30" i="246"/>
  <c r="BB30" i="246"/>
  <c r="BA30" i="246"/>
  <c r="E30" i="246"/>
  <c r="O30" i="246"/>
  <c r="G30" i="246"/>
  <c r="I30" i="246"/>
  <c r="M30" i="246"/>
  <c r="P30" i="246"/>
  <c r="DT30" i="246"/>
  <c r="DR30" i="246"/>
  <c r="V30" i="246"/>
  <c r="H30" i="246"/>
  <c r="DF30" i="246"/>
  <c r="EF30" i="246"/>
  <c r="DE30" i="246"/>
  <c r="CU30" i="246"/>
  <c r="K30" i="246"/>
  <c r="EG30" i="246"/>
  <c r="DU30" i="246"/>
  <c r="DO30" i="246"/>
  <c r="BC30" i="246"/>
  <c r="D30" i="246"/>
  <c r="DD30" i="246"/>
  <c r="Y30" i="246"/>
  <c r="L30" i="246"/>
  <c r="H9" i="244"/>
  <c r="E9" i="244"/>
  <c r="K9" i="244"/>
  <c r="D9" i="244"/>
  <c r="G9" i="244"/>
  <c r="J9" i="244"/>
  <c r="N9" i="244"/>
  <c r="L9" i="244"/>
  <c r="M9" i="244"/>
  <c r="F9" i="244"/>
  <c r="I9" i="244"/>
  <c r="O9" i="244"/>
  <c r="ED8" i="246"/>
  <c r="EG8" i="246"/>
  <c r="CY8" i="246"/>
  <c r="DO8" i="246"/>
  <c r="CV8" i="246"/>
  <c r="DL8" i="246"/>
  <c r="CW8" i="246"/>
  <c r="DM8" i="246"/>
  <c r="DJ8" i="246"/>
  <c r="DR8" i="246"/>
  <c r="EE8" i="246"/>
  <c r="EH8" i="246"/>
  <c r="DC8" i="246"/>
  <c r="DS8" i="246"/>
  <c r="CZ8" i="246"/>
  <c r="DP8" i="246"/>
  <c r="DA8" i="246"/>
  <c r="DQ8" i="246"/>
  <c r="CX8" i="246"/>
  <c r="DV8" i="246"/>
  <c r="EF8" i="246"/>
  <c r="CQ8" i="246"/>
  <c r="DG8" i="246"/>
  <c r="DW8" i="246"/>
  <c r="DD8" i="246"/>
  <c r="DT8" i="246"/>
  <c r="DE8" i="246"/>
  <c r="DU8" i="246"/>
  <c r="DN8" i="246"/>
  <c r="DF8" i="246"/>
  <c r="EC8" i="246"/>
  <c r="CU8" i="246"/>
  <c r="DK8" i="246"/>
  <c r="CR8" i="246"/>
  <c r="DH8" i="246"/>
  <c r="CS8" i="246"/>
  <c r="DI8" i="246"/>
  <c r="CT8" i="246"/>
  <c r="DB8" i="246"/>
  <c r="BD8" i="246"/>
  <c r="Y8" i="246"/>
  <c r="K8" i="246"/>
  <c r="M8" i="246"/>
  <c r="O8" i="246"/>
  <c r="H8" i="246"/>
  <c r="BA8" i="246"/>
  <c r="D8" i="246"/>
  <c r="Z8" i="246"/>
  <c r="W8" i="246"/>
  <c r="F8" i="246"/>
  <c r="J8" i="246"/>
  <c r="X8" i="246"/>
  <c r="BB8" i="246"/>
  <c r="S8" i="246"/>
  <c r="R8" i="246"/>
  <c r="N8" i="246"/>
  <c r="G8" i="246"/>
  <c r="T8" i="246"/>
  <c r="P8" i="246"/>
  <c r="BC8" i="246"/>
  <c r="U8" i="246"/>
  <c r="Q8" i="246"/>
  <c r="E8" i="246"/>
  <c r="I8" i="246"/>
  <c r="AZ8" i="246"/>
  <c r="L8" i="246"/>
  <c r="V8" i="246"/>
  <c r="H19" i="244"/>
  <c r="M19" i="244"/>
  <c r="L19" i="244"/>
  <c r="G19" i="244"/>
  <c r="I19" i="244"/>
  <c r="K19" i="244"/>
  <c r="J19" i="244"/>
  <c r="D19" i="244"/>
  <c r="F19" i="244"/>
  <c r="N19" i="244"/>
  <c r="O19" i="244"/>
  <c r="E19" i="244"/>
  <c r="EC51" i="246"/>
  <c r="EE51" i="246"/>
  <c r="CY51" i="246"/>
  <c r="DO51" i="246"/>
  <c r="CV51" i="246"/>
  <c r="DL51" i="246"/>
  <c r="CW51" i="246"/>
  <c r="DM51" i="246"/>
  <c r="DV51" i="246"/>
  <c r="DN51" i="246"/>
  <c r="EG51" i="246"/>
  <c r="EF51" i="246"/>
  <c r="DC51" i="246"/>
  <c r="DS51" i="246"/>
  <c r="CZ51" i="246"/>
  <c r="DP51" i="246"/>
  <c r="DA51" i="246"/>
  <c r="DQ51" i="246"/>
  <c r="CT51" i="246"/>
  <c r="DB51" i="246"/>
  <c r="ED51" i="246"/>
  <c r="CQ51" i="246"/>
  <c r="DG51" i="246"/>
  <c r="DW51" i="246"/>
  <c r="DD51" i="246"/>
  <c r="DT51" i="246"/>
  <c r="DE51" i="246"/>
  <c r="DU51" i="246"/>
  <c r="DJ51" i="246"/>
  <c r="DR51" i="246"/>
  <c r="EH51" i="246"/>
  <c r="CU51" i="246"/>
  <c r="DK51" i="246"/>
  <c r="CR51" i="246"/>
  <c r="DH51" i="246"/>
  <c r="CS51" i="246"/>
  <c r="DI51" i="246"/>
  <c r="DF51" i="246"/>
  <c r="CX51" i="246"/>
  <c r="BC51" i="246"/>
  <c r="AZ51" i="246"/>
  <c r="BA51" i="246"/>
  <c r="BD51" i="246"/>
  <c r="Q51" i="246"/>
  <c r="L51" i="246"/>
  <c r="V51" i="246"/>
  <c r="M51" i="246"/>
  <c r="F51" i="246"/>
  <c r="J51" i="246"/>
  <c r="R51" i="246"/>
  <c r="E51" i="246"/>
  <c r="I51" i="246"/>
  <c r="S51" i="246"/>
  <c r="P51" i="246"/>
  <c r="H51" i="246"/>
  <c r="K51" i="246"/>
  <c r="U51" i="246"/>
  <c r="G51" i="246"/>
  <c r="N51" i="246"/>
  <c r="T51" i="246"/>
  <c r="D51" i="246"/>
  <c r="Y51" i="246"/>
  <c r="X51" i="246"/>
  <c r="BB51" i="246"/>
  <c r="O51" i="246"/>
  <c r="W51" i="246"/>
  <c r="Z51" i="246"/>
  <c r="N44" i="244"/>
  <c r="K44" i="244"/>
  <c r="D44" i="244"/>
  <c r="H44" i="244"/>
  <c r="J44" i="244"/>
  <c r="O44" i="244"/>
  <c r="G44" i="244"/>
  <c r="L44" i="244"/>
  <c r="E44" i="244"/>
  <c r="I44" i="244"/>
  <c r="F44" i="244"/>
  <c r="M44" i="244"/>
  <c r="M18" i="244"/>
  <c r="O18" i="244"/>
  <c r="H18" i="244"/>
  <c r="I18" i="244"/>
  <c r="N18" i="244"/>
  <c r="D18" i="244"/>
  <c r="F18" i="244"/>
  <c r="K18" i="244"/>
  <c r="E18" i="244"/>
  <c r="J18" i="244"/>
  <c r="G18" i="244"/>
  <c r="L18" i="244"/>
  <c r="EG45" i="246"/>
  <c r="EE45" i="246"/>
  <c r="DE45" i="246"/>
  <c r="DU45" i="246"/>
  <c r="DF45" i="246"/>
  <c r="DV45" i="246"/>
  <c r="DC45" i="246"/>
  <c r="DS45" i="246"/>
  <c r="DD45" i="246"/>
  <c r="DL45" i="246"/>
  <c r="ED45" i="246"/>
  <c r="CS45" i="246"/>
  <c r="DI45" i="246"/>
  <c r="CT45" i="246"/>
  <c r="DJ45" i="246"/>
  <c r="CQ45" i="246"/>
  <c r="DG45" i="246"/>
  <c r="DW45" i="246"/>
  <c r="DT45" i="246"/>
  <c r="CV45" i="246"/>
  <c r="EH45" i="246"/>
  <c r="CW45" i="246"/>
  <c r="DM45" i="246"/>
  <c r="CX45" i="246"/>
  <c r="DN45" i="246"/>
  <c r="CU45" i="246"/>
  <c r="DK45" i="246"/>
  <c r="CZ45" i="246"/>
  <c r="CR45" i="246"/>
  <c r="EC45" i="246"/>
  <c r="EF45" i="246"/>
  <c r="DA45" i="246"/>
  <c r="DQ45" i="246"/>
  <c r="DO45" i="246"/>
  <c r="BC45" i="246"/>
  <c r="BB45" i="246"/>
  <c r="DB45" i="246"/>
  <c r="DP45" i="246"/>
  <c r="AZ45" i="246"/>
  <c r="DR45" i="246"/>
  <c r="DH45" i="246"/>
  <c r="BD45" i="246"/>
  <c r="CY45" i="246"/>
  <c r="BA45" i="246"/>
  <c r="O45" i="246"/>
  <c r="L45" i="246"/>
  <c r="P45" i="246"/>
  <c r="D45" i="246"/>
  <c r="X45" i="246"/>
  <c r="J45" i="246"/>
  <c r="S45" i="246"/>
  <c r="E45" i="246"/>
  <c r="M45" i="246"/>
  <c r="Y45" i="246"/>
  <c r="K45" i="246"/>
  <c r="F45" i="246"/>
  <c r="V45" i="246"/>
  <c r="U45" i="246"/>
  <c r="R45" i="246"/>
  <c r="Q45" i="246"/>
  <c r="H45" i="246"/>
  <c r="G45" i="246"/>
  <c r="I45" i="246"/>
  <c r="Z45" i="246"/>
  <c r="T45" i="246"/>
  <c r="W45" i="246"/>
  <c r="N45" i="246"/>
  <c r="D12" i="244"/>
  <c r="G12" i="244"/>
  <c r="O12" i="244"/>
  <c r="I12" i="244"/>
  <c r="K12" i="244"/>
  <c r="F12" i="244"/>
  <c r="N12" i="244"/>
  <c r="E12" i="244"/>
  <c r="L12" i="244"/>
  <c r="J12" i="244"/>
  <c r="M12" i="244"/>
  <c r="H12" i="244"/>
  <c r="D16" i="244"/>
  <c r="E16" i="244"/>
  <c r="G16" i="244"/>
  <c r="I16" i="244"/>
  <c r="M16" i="244"/>
  <c r="K16" i="244"/>
  <c r="N16" i="244"/>
  <c r="F16" i="244"/>
  <c r="H16" i="244"/>
  <c r="J16" i="244"/>
  <c r="O16" i="244"/>
  <c r="L16" i="244"/>
  <c r="EH39" i="246"/>
  <c r="CU39" i="246"/>
  <c r="DK39" i="246"/>
  <c r="CR39" i="246"/>
  <c r="DH39" i="246"/>
  <c r="CS39" i="246"/>
  <c r="DI39" i="246"/>
  <c r="DF39" i="246"/>
  <c r="CX39" i="246"/>
  <c r="BA39" i="246"/>
  <c r="BD39" i="246"/>
  <c r="EC39" i="246"/>
  <c r="EE39" i="246"/>
  <c r="CY39" i="246"/>
  <c r="DO39" i="246"/>
  <c r="CV39" i="246"/>
  <c r="DL39" i="246"/>
  <c r="CW39" i="246"/>
  <c r="DM39" i="246"/>
  <c r="DV39" i="246"/>
  <c r="DN39" i="246"/>
  <c r="BB39" i="246"/>
  <c r="EG39" i="246"/>
  <c r="EF39" i="246"/>
  <c r="DC39" i="246"/>
  <c r="DS39" i="246"/>
  <c r="CZ39" i="246"/>
  <c r="DP39" i="246"/>
  <c r="DA39" i="246"/>
  <c r="DQ39" i="246"/>
  <c r="CT39" i="246"/>
  <c r="DR39" i="246"/>
  <c r="BC39" i="246"/>
  <c r="ED39" i="246"/>
  <c r="DD39" i="246"/>
  <c r="DJ39" i="246"/>
  <c r="G39" i="246"/>
  <c r="D39" i="246"/>
  <c r="X39" i="246"/>
  <c r="Y39" i="246"/>
  <c r="E39" i="246"/>
  <c r="R39" i="246"/>
  <c r="CQ39" i="246"/>
  <c r="DT39" i="246"/>
  <c r="DB39" i="246"/>
  <c r="AZ39" i="246"/>
  <c r="S39" i="246"/>
  <c r="T39" i="246"/>
  <c r="U39" i="246"/>
  <c r="L39" i="246"/>
  <c r="Z39" i="246"/>
  <c r="DG39" i="246"/>
  <c r="DE39" i="246"/>
  <c r="F39" i="246"/>
  <c r="O39" i="246"/>
  <c r="M39" i="246"/>
  <c r="J39" i="246"/>
  <c r="I39" i="246"/>
  <c r="P39" i="246"/>
  <c r="DU39" i="246"/>
  <c r="K39" i="246"/>
  <c r="N39" i="246"/>
  <c r="H39" i="246"/>
  <c r="W39" i="246"/>
  <c r="V39" i="246"/>
  <c r="DW39" i="246"/>
  <c r="Q39" i="246"/>
  <c r="F32" i="244"/>
  <c r="J32" i="244"/>
  <c r="D32" i="244"/>
  <c r="I32" i="244"/>
  <c r="M32" i="244"/>
  <c r="E32" i="244"/>
  <c r="H32" i="244"/>
  <c r="N32" i="244"/>
  <c r="O32" i="244"/>
  <c r="G32" i="244"/>
  <c r="L32" i="244"/>
  <c r="K32" i="244"/>
  <c r="ED33" i="246"/>
  <c r="CS33" i="246"/>
  <c r="DI33" i="246"/>
  <c r="CT33" i="246"/>
  <c r="DJ33" i="246"/>
  <c r="CQ33" i="246"/>
  <c r="DG33" i="246"/>
  <c r="DW33" i="246"/>
  <c r="DP33" i="246"/>
  <c r="DH33" i="246"/>
  <c r="AZ33" i="246"/>
  <c r="EH33" i="246"/>
  <c r="CW33" i="246"/>
  <c r="DM33" i="246"/>
  <c r="CX33" i="246"/>
  <c r="DN33" i="246"/>
  <c r="CU33" i="246"/>
  <c r="DK33" i="246"/>
  <c r="CV33" i="246"/>
  <c r="DD33" i="246"/>
  <c r="BD33" i="246"/>
  <c r="EC33" i="246"/>
  <c r="EF33" i="246"/>
  <c r="DA33" i="246"/>
  <c r="DQ33" i="246"/>
  <c r="DB33" i="246"/>
  <c r="DR33" i="246"/>
  <c r="CY33" i="246"/>
  <c r="DO33" i="246"/>
  <c r="DL33" i="246"/>
  <c r="DT33" i="246"/>
  <c r="BB33" i="246"/>
  <c r="EE33" i="246"/>
  <c r="DV33" i="246"/>
  <c r="CR33" i="246"/>
  <c r="BC33" i="246"/>
  <c r="O33" i="246"/>
  <c r="N33" i="246"/>
  <c r="R33" i="246"/>
  <c r="P33" i="246"/>
  <c r="X33" i="246"/>
  <c r="DE33" i="246"/>
  <c r="DC33" i="246"/>
  <c r="BA33" i="246"/>
  <c r="S33" i="246"/>
  <c r="W33" i="246"/>
  <c r="D33" i="246"/>
  <c r="L33" i="246"/>
  <c r="Q33" i="246"/>
  <c r="H33" i="246"/>
  <c r="DU33" i="246"/>
  <c r="DS33" i="246"/>
  <c r="F33" i="246"/>
  <c r="G33" i="246"/>
  <c r="T33" i="246"/>
  <c r="I33" i="246"/>
  <c r="U33" i="246"/>
  <c r="E33" i="246"/>
  <c r="EG33" i="246"/>
  <c r="K33" i="246"/>
  <c r="J33" i="246"/>
  <c r="DF33" i="246"/>
  <c r="V33" i="246"/>
  <c r="Y33" i="246"/>
  <c r="CZ33" i="246"/>
  <c r="M33" i="246"/>
  <c r="Z33" i="246"/>
  <c r="F21" i="244"/>
  <c r="I21" i="244"/>
  <c r="G21" i="244"/>
  <c r="J21" i="244"/>
  <c r="O21" i="244"/>
  <c r="M21" i="244"/>
  <c r="N21" i="244"/>
  <c r="E21" i="244"/>
  <c r="H21" i="244"/>
  <c r="D21" i="244"/>
  <c r="L21" i="244"/>
  <c r="K21" i="244"/>
  <c r="EC13" i="246"/>
  <c r="EF13" i="246"/>
  <c r="CZ13" i="246"/>
  <c r="DP13" i="246"/>
  <c r="DA13" i="246"/>
  <c r="DQ13" i="246"/>
  <c r="DB13" i="246"/>
  <c r="DR13" i="246"/>
  <c r="CQ13" i="246"/>
  <c r="DK13" i="246"/>
  <c r="BC13" i="246"/>
  <c r="BB13" i="246"/>
  <c r="L13" i="246"/>
  <c r="N13" i="246"/>
  <c r="U13" i="246"/>
  <c r="O13" i="246"/>
  <c r="D13" i="246"/>
  <c r="V13" i="246"/>
  <c r="EG13" i="246"/>
  <c r="EE13" i="246"/>
  <c r="DD13" i="246"/>
  <c r="DT13" i="246"/>
  <c r="DE13" i="246"/>
  <c r="DU13" i="246"/>
  <c r="DF13" i="246"/>
  <c r="DV13" i="246"/>
  <c r="DG13" i="246"/>
  <c r="CY13" i="246"/>
  <c r="AZ13" i="246"/>
  <c r="F13" i="246"/>
  <c r="H13" i="246"/>
  <c r="P13" i="246"/>
  <c r="T13" i="246"/>
  <c r="M13" i="246"/>
  <c r="Y13" i="246"/>
  <c r="ED13" i="246"/>
  <c r="CR13" i="246"/>
  <c r="DH13" i="246"/>
  <c r="CS13" i="246"/>
  <c r="DI13" i="246"/>
  <c r="CT13" i="246"/>
  <c r="DJ13" i="246"/>
  <c r="DC13" i="246"/>
  <c r="DW13" i="246"/>
  <c r="DO13" i="246"/>
  <c r="BD13" i="246"/>
  <c r="G13" i="246"/>
  <c r="K13" i="246"/>
  <c r="Q13" i="246"/>
  <c r="S13" i="246"/>
  <c r="X13" i="246"/>
  <c r="DL13" i="246"/>
  <c r="DN13" i="246"/>
  <c r="BA13" i="246"/>
  <c r="I13" i="246"/>
  <c r="J13" i="246"/>
  <c r="CV13" i="246"/>
  <c r="CW13" i="246"/>
  <c r="DS13" i="246"/>
  <c r="R13" i="246"/>
  <c r="EH13" i="246"/>
  <c r="DM13" i="246"/>
  <c r="CU13" i="246"/>
  <c r="W13" i="246"/>
  <c r="CX13" i="246"/>
  <c r="Z13" i="246"/>
  <c r="E13" i="246"/>
  <c r="EG27" i="246"/>
  <c r="EF27" i="246"/>
  <c r="DC27" i="246"/>
  <c r="DS27" i="246"/>
  <c r="CZ27" i="246"/>
  <c r="DP27" i="246"/>
  <c r="DA27" i="246"/>
  <c r="DQ27" i="246"/>
  <c r="CT27" i="246"/>
  <c r="DB27" i="246"/>
  <c r="ED27" i="246"/>
  <c r="CQ27" i="246"/>
  <c r="DG27" i="246"/>
  <c r="DW27" i="246"/>
  <c r="DD27" i="246"/>
  <c r="DT27" i="246"/>
  <c r="DE27" i="246"/>
  <c r="DU27" i="246"/>
  <c r="DJ27" i="246"/>
  <c r="DR27" i="246"/>
  <c r="EH27" i="246"/>
  <c r="CU27" i="246"/>
  <c r="DK27" i="246"/>
  <c r="CR27" i="246"/>
  <c r="DH27" i="246"/>
  <c r="CS27" i="246"/>
  <c r="DI27" i="246"/>
  <c r="DF27" i="246"/>
  <c r="CX27" i="246"/>
  <c r="EC27" i="246"/>
  <c r="EE27" i="246"/>
  <c r="CY27" i="246"/>
  <c r="DO27" i="246"/>
  <c r="CV27" i="246"/>
  <c r="DL27" i="246"/>
  <c r="CW27" i="246"/>
  <c r="DM27" i="246"/>
  <c r="DV27" i="246"/>
  <c r="DN27" i="246"/>
  <c r="BB27" i="246"/>
  <c r="BC27" i="246"/>
  <c r="BD27" i="246"/>
  <c r="AZ27" i="246"/>
  <c r="G27" i="246"/>
  <c r="M27" i="246"/>
  <c r="H27" i="246"/>
  <c r="L27" i="246"/>
  <c r="S27" i="246"/>
  <c r="P27" i="246"/>
  <c r="Z27" i="246"/>
  <c r="F27" i="246"/>
  <c r="Q27" i="246"/>
  <c r="U27" i="246"/>
  <c r="E27" i="246"/>
  <c r="I27" i="246"/>
  <c r="D27" i="246"/>
  <c r="O27" i="246"/>
  <c r="W27" i="246"/>
  <c r="J27" i="246"/>
  <c r="N27" i="246"/>
  <c r="Y27" i="246"/>
  <c r="X27" i="246"/>
  <c r="V27" i="246"/>
  <c r="BA27" i="246"/>
  <c r="T27" i="246"/>
  <c r="R27" i="246"/>
  <c r="K27" i="246"/>
  <c r="J20" i="244"/>
  <c r="L20" i="244"/>
  <c r="M20" i="244"/>
  <c r="D20" i="244"/>
  <c r="I20" i="244"/>
  <c r="F20" i="244"/>
  <c r="E20" i="244"/>
  <c r="H20" i="244"/>
  <c r="G20" i="244"/>
  <c r="K20" i="244"/>
  <c r="O20" i="244"/>
  <c r="N20" i="244"/>
  <c r="EE52" i="246"/>
  <c r="EH52" i="246"/>
  <c r="DB52" i="246"/>
  <c r="DR52" i="246"/>
  <c r="CY52" i="246"/>
  <c r="DO52" i="246"/>
  <c r="CV52" i="246"/>
  <c r="DL52" i="246"/>
  <c r="DU52" i="246"/>
  <c r="DM52" i="246"/>
  <c r="EF52" i="246"/>
  <c r="EC52" i="246"/>
  <c r="DF52" i="246"/>
  <c r="DV52" i="246"/>
  <c r="DC52" i="246"/>
  <c r="DS52" i="246"/>
  <c r="CZ52" i="246"/>
  <c r="DP52" i="246"/>
  <c r="CS52" i="246"/>
  <c r="DQ52" i="246"/>
  <c r="ED52" i="246"/>
  <c r="CT52" i="246"/>
  <c r="DJ52" i="246"/>
  <c r="CQ52" i="246"/>
  <c r="DG52" i="246"/>
  <c r="DW52" i="246"/>
  <c r="DD52" i="246"/>
  <c r="DT52" i="246"/>
  <c r="DI52" i="246"/>
  <c r="DA52" i="246"/>
  <c r="EG52" i="246"/>
  <c r="CX52" i="246"/>
  <c r="DN52" i="246"/>
  <c r="CU52" i="246"/>
  <c r="DK52" i="246"/>
  <c r="CR52" i="246"/>
  <c r="DH52" i="246"/>
  <c r="DE52" i="246"/>
  <c r="CW52" i="246"/>
  <c r="BD52" i="246"/>
  <c r="BA52" i="246"/>
  <c r="BB52" i="246"/>
  <c r="V52" i="246"/>
  <c r="U52" i="246"/>
  <c r="P52" i="246"/>
  <c r="F52" i="246"/>
  <c r="D52" i="246"/>
  <c r="J52" i="246"/>
  <c r="AZ52" i="246"/>
  <c r="W52" i="246"/>
  <c r="Z52" i="246"/>
  <c r="M52" i="246"/>
  <c r="X52" i="246"/>
  <c r="Y52" i="246"/>
  <c r="G52" i="246"/>
  <c r="BC52" i="246"/>
  <c r="L52" i="246"/>
  <c r="S52" i="246"/>
  <c r="R52" i="246"/>
  <c r="O52" i="246"/>
  <c r="H52" i="246"/>
  <c r="K52" i="246"/>
  <c r="Q52" i="246"/>
  <c r="E52" i="246"/>
  <c r="I52" i="246"/>
  <c r="N52" i="246"/>
  <c r="T52" i="246"/>
  <c r="D34" i="244"/>
  <c r="K34" i="244"/>
  <c r="N34" i="244"/>
  <c r="O34" i="244"/>
  <c r="G34" i="244"/>
  <c r="L34" i="244"/>
  <c r="M34" i="244"/>
  <c r="J34" i="244"/>
  <c r="I34" i="244"/>
  <c r="F34" i="244"/>
  <c r="H34" i="244"/>
  <c r="E34" i="244"/>
  <c r="E24" i="244"/>
  <c r="I24" i="244"/>
  <c r="H24" i="244"/>
  <c r="J24" i="244"/>
  <c r="F24" i="244"/>
  <c r="D24" i="244"/>
  <c r="G24" i="244"/>
  <c r="O24" i="244"/>
  <c r="L24" i="244"/>
  <c r="N24" i="244"/>
  <c r="M24" i="244"/>
  <c r="K24" i="244"/>
  <c r="M30" i="244"/>
  <c r="J30" i="244"/>
  <c r="D30" i="244"/>
  <c r="I30" i="244"/>
  <c r="O30" i="244"/>
  <c r="E30" i="244"/>
  <c r="N30" i="244"/>
  <c r="K30" i="244"/>
  <c r="G30" i="244"/>
  <c r="F30" i="244"/>
  <c r="H30" i="244"/>
  <c r="L30" i="244"/>
  <c r="H17" i="244"/>
  <c r="L17" i="244"/>
  <c r="N17" i="244"/>
  <c r="O17" i="244"/>
  <c r="K17" i="244"/>
  <c r="E17" i="244"/>
  <c r="F17" i="244"/>
  <c r="G17" i="244"/>
  <c r="J17" i="244"/>
  <c r="I17" i="244"/>
  <c r="D17" i="244"/>
  <c r="M17" i="244"/>
  <c r="EG7" i="246"/>
  <c r="EC7" i="246"/>
  <c r="DT7" i="246"/>
  <c r="DS7" i="246"/>
  <c r="BD7" i="246"/>
  <c r="I7" i="246"/>
  <c r="W7" i="246"/>
  <c r="O7" i="246"/>
  <c r="M7" i="246"/>
  <c r="J7" i="246"/>
  <c r="EH7" i="246"/>
  <c r="DU7" i="246"/>
  <c r="DW7" i="246"/>
  <c r="AZ7" i="246"/>
  <c r="G7" i="246"/>
  <c r="F7" i="246"/>
  <c r="X7" i="246"/>
  <c r="P7" i="246"/>
  <c r="DF7" i="246"/>
  <c r="DJ7" i="246"/>
  <c r="DC7" i="246"/>
  <c r="DO7" i="246"/>
  <c r="CV7" i="246"/>
  <c r="CT7" i="246"/>
  <c r="EE7" i="246"/>
  <c r="DR7" i="246"/>
  <c r="CR7" i="246"/>
  <c r="BC7" i="246"/>
  <c r="K7" i="246"/>
  <c r="L7" i="246"/>
  <c r="N7" i="246"/>
  <c r="Y7" i="246"/>
  <c r="DG7" i="246"/>
  <c r="CZ7" i="246"/>
  <c r="DD7" i="246"/>
  <c r="DN7" i="246"/>
  <c r="DL7" i="246"/>
  <c r="CW7" i="246"/>
  <c r="Q7" i="246"/>
  <c r="EF7" i="246"/>
  <c r="DV7" i="246"/>
  <c r="BA7" i="246"/>
  <c r="H7" i="246"/>
  <c r="S7" i="246"/>
  <c r="U7" i="246"/>
  <c r="T7" i="246"/>
  <c r="Z7" i="246"/>
  <c r="DH7" i="246"/>
  <c r="DA7" i="246"/>
  <c r="CX7" i="246"/>
  <c r="DP7" i="246"/>
  <c r="ED7" i="246"/>
  <c r="CS7" i="246"/>
  <c r="CQ7" i="246"/>
  <c r="BB7" i="246"/>
  <c r="D7" i="246"/>
  <c r="V7" i="246"/>
  <c r="R7" i="246"/>
  <c r="E7" i="246"/>
  <c r="DI7" i="246"/>
  <c r="DB7" i="246"/>
  <c r="CU7" i="246"/>
  <c r="DM7" i="246"/>
  <c r="DQ7" i="246"/>
  <c r="CY7" i="246"/>
  <c r="DE7" i="246"/>
  <c r="DK7" i="246"/>
  <c r="EC47" i="246"/>
  <c r="EE47" i="246"/>
  <c r="CY47" i="246"/>
  <c r="DO47" i="246"/>
  <c r="CV47" i="246"/>
  <c r="DL47" i="246"/>
  <c r="CW47" i="246"/>
  <c r="DM47" i="246"/>
  <c r="DJ47" i="246"/>
  <c r="DR47" i="246"/>
  <c r="BD47" i="246"/>
  <c r="EG47" i="246"/>
  <c r="EF47" i="246"/>
  <c r="DC47" i="246"/>
  <c r="DS47" i="246"/>
  <c r="CZ47" i="246"/>
  <c r="DP47" i="246"/>
  <c r="DA47" i="246"/>
  <c r="DQ47" i="246"/>
  <c r="CX47" i="246"/>
  <c r="DF47" i="246"/>
  <c r="BA47" i="246"/>
  <c r="AZ47" i="246"/>
  <c r="ED47" i="246"/>
  <c r="CQ47" i="246"/>
  <c r="DG47" i="246"/>
  <c r="DW47" i="246"/>
  <c r="DD47" i="246"/>
  <c r="DT47" i="246"/>
  <c r="DE47" i="246"/>
  <c r="DU47" i="246"/>
  <c r="DN47" i="246"/>
  <c r="DV47" i="246"/>
  <c r="BB47" i="246"/>
  <c r="DK47" i="246"/>
  <c r="DI47" i="246"/>
  <c r="P47" i="246"/>
  <c r="H47" i="246"/>
  <c r="L47" i="246"/>
  <c r="Q47" i="246"/>
  <c r="U47" i="246"/>
  <c r="CR47" i="246"/>
  <c r="CT47" i="246"/>
  <c r="N47" i="246"/>
  <c r="I47" i="246"/>
  <c r="E47" i="246"/>
  <c r="M47" i="246"/>
  <c r="T47" i="246"/>
  <c r="Z47" i="246"/>
  <c r="EH47" i="246"/>
  <c r="DH47" i="246"/>
  <c r="DB47" i="246"/>
  <c r="BC47" i="246"/>
  <c r="W47" i="246"/>
  <c r="Y47" i="246"/>
  <c r="J47" i="246"/>
  <c r="R47" i="246"/>
  <c r="X47" i="246"/>
  <c r="O47" i="246"/>
  <c r="F47" i="246"/>
  <c r="D47" i="246"/>
  <c r="CU47" i="246"/>
  <c r="G47" i="246"/>
  <c r="S47" i="246"/>
  <c r="CS47" i="246"/>
  <c r="K47" i="246"/>
  <c r="V47" i="246"/>
  <c r="E40" i="244"/>
  <c r="O40" i="244"/>
  <c r="L40" i="244"/>
  <c r="F40" i="244"/>
  <c r="I40" i="244"/>
  <c r="K40" i="244"/>
  <c r="N40" i="244"/>
  <c r="D40" i="244"/>
  <c r="H40" i="244"/>
  <c r="J40" i="244"/>
  <c r="G40" i="244"/>
  <c r="M40" i="244"/>
  <c r="F49" i="244"/>
  <c r="I49" i="244"/>
  <c r="N49" i="244"/>
  <c r="E49" i="244"/>
  <c r="G49" i="244"/>
  <c r="K49" i="244"/>
  <c r="J49" i="244"/>
  <c r="M49" i="244"/>
  <c r="H49" i="244"/>
  <c r="L49" i="244"/>
  <c r="O49" i="244"/>
  <c r="D49" i="244"/>
  <c r="H37" i="244"/>
  <c r="D37" i="244"/>
  <c r="K37" i="244"/>
  <c r="E37" i="244"/>
  <c r="L37" i="244"/>
  <c r="G37" i="244"/>
  <c r="I37" i="244"/>
  <c r="O37" i="244"/>
  <c r="F37" i="244"/>
  <c r="M37" i="244"/>
  <c r="J37" i="244"/>
  <c r="N37" i="244"/>
  <c r="EC10" i="246"/>
  <c r="DA10" i="246"/>
  <c r="DQ10" i="246"/>
  <c r="CX10" i="246"/>
  <c r="DN10" i="246"/>
  <c r="CU10" i="246"/>
  <c r="DK10" i="246"/>
  <c r="CR10" i="246"/>
  <c r="CZ10" i="246"/>
  <c r="EE10" i="246"/>
  <c r="ED10" i="246"/>
  <c r="DE10" i="246"/>
  <c r="DU10" i="246"/>
  <c r="DB10" i="246"/>
  <c r="DR10" i="246"/>
  <c r="CY10" i="246"/>
  <c r="DO10" i="246"/>
  <c r="DH10" i="246"/>
  <c r="DP10" i="246"/>
  <c r="EF10" i="246"/>
  <c r="CS10" i="246"/>
  <c r="DI10" i="246"/>
  <c r="EG10" i="246"/>
  <c r="DF10" i="246"/>
  <c r="DV10" i="246"/>
  <c r="DC10" i="246"/>
  <c r="DS10" i="246"/>
  <c r="CV10" i="246"/>
  <c r="DT10" i="246"/>
  <c r="EH10" i="246"/>
  <c r="CW10" i="246"/>
  <c r="DM10" i="246"/>
  <c r="CT10" i="246"/>
  <c r="DJ10" i="246"/>
  <c r="CQ10" i="246"/>
  <c r="DG10" i="246"/>
  <c r="DW10" i="246"/>
  <c r="DL10" i="246"/>
  <c r="DD10" i="246"/>
  <c r="AZ10" i="246"/>
  <c r="M10" i="246"/>
  <c r="Z10" i="246"/>
  <c r="K10" i="246"/>
  <c r="T10" i="246"/>
  <c r="O10" i="246"/>
  <c r="Q10" i="246"/>
  <c r="BD10" i="246"/>
  <c r="S10" i="246"/>
  <c r="W10" i="246"/>
  <c r="N10" i="246"/>
  <c r="R10" i="246"/>
  <c r="U10" i="246"/>
  <c r="BB10" i="246"/>
  <c r="BA10" i="246"/>
  <c r="G10" i="246"/>
  <c r="I10" i="246"/>
  <c r="J10" i="246"/>
  <c r="V10" i="246"/>
  <c r="P10" i="246"/>
  <c r="H10" i="246"/>
  <c r="E10" i="246"/>
  <c r="L10" i="246"/>
  <c r="F10" i="246"/>
  <c r="BC10" i="246"/>
  <c r="D10" i="246"/>
  <c r="Y10" i="246"/>
  <c r="X10" i="246"/>
  <c r="H11" i="244"/>
  <c r="E11" i="244"/>
  <c r="J11" i="244"/>
  <c r="D11" i="244"/>
  <c r="N11" i="244"/>
  <c r="G11" i="244"/>
  <c r="O11" i="244"/>
  <c r="K11" i="244"/>
  <c r="M11" i="244"/>
  <c r="L11" i="244"/>
  <c r="I11" i="244"/>
  <c r="F11" i="244"/>
  <c r="EC29" i="246"/>
  <c r="EF29" i="246"/>
  <c r="DE29" i="246"/>
  <c r="DU29" i="246"/>
  <c r="DF29" i="246"/>
  <c r="DV29" i="246"/>
  <c r="DC29" i="246"/>
  <c r="DS29" i="246"/>
  <c r="DT29" i="246"/>
  <c r="DL29" i="246"/>
  <c r="EG29" i="246"/>
  <c r="CS29" i="246"/>
  <c r="DI29" i="246"/>
  <c r="CT29" i="246"/>
  <c r="DJ29" i="246"/>
  <c r="CQ29" i="246"/>
  <c r="DG29" i="246"/>
  <c r="DW29" i="246"/>
  <c r="CR29" i="246"/>
  <c r="CZ29" i="246"/>
  <c r="ED29" i="246"/>
  <c r="CW29" i="246"/>
  <c r="DM29" i="246"/>
  <c r="CX29" i="246"/>
  <c r="DN29" i="246"/>
  <c r="CU29" i="246"/>
  <c r="DK29" i="246"/>
  <c r="EE29" i="246"/>
  <c r="DH29" i="246"/>
  <c r="DP29" i="246"/>
  <c r="EH29" i="246"/>
  <c r="DA29" i="246"/>
  <c r="DQ29" i="246"/>
  <c r="DB29" i="246"/>
  <c r="DR29" i="246"/>
  <c r="CY29" i="246"/>
  <c r="DO29" i="246"/>
  <c r="DD29" i="246"/>
  <c r="CV29" i="246"/>
  <c r="AZ29" i="246"/>
  <c r="BD29" i="246"/>
  <c r="BA29" i="246"/>
  <c r="P29" i="246"/>
  <c r="N29" i="246"/>
  <c r="I29" i="246"/>
  <c r="Q29" i="246"/>
  <c r="O29" i="246"/>
  <c r="J29" i="246"/>
  <c r="D29" i="246"/>
  <c r="W29" i="246"/>
  <c r="V29" i="246"/>
  <c r="G29" i="246"/>
  <c r="U29" i="246"/>
  <c r="F29" i="246"/>
  <c r="BC29" i="246"/>
  <c r="T29" i="246"/>
  <c r="Z29" i="246"/>
  <c r="Y29" i="246"/>
  <c r="K29" i="246"/>
  <c r="S29" i="246"/>
  <c r="L29" i="246"/>
  <c r="X29" i="246"/>
  <c r="R29" i="246"/>
  <c r="H29" i="246"/>
  <c r="BB29" i="246"/>
  <c r="M29" i="246"/>
  <c r="E29" i="246"/>
  <c r="H35" i="244"/>
  <c r="D35" i="244"/>
  <c r="J35" i="244"/>
  <c r="K35" i="244"/>
  <c r="F35" i="244"/>
  <c r="L35" i="244"/>
  <c r="M35" i="244"/>
  <c r="E35" i="244"/>
  <c r="I35" i="244"/>
  <c r="N35" i="244"/>
  <c r="O35" i="244"/>
  <c r="G35" i="244"/>
  <c r="EF28" i="246"/>
  <c r="EC28" i="246"/>
  <c r="DF28" i="246"/>
  <c r="DV28" i="246"/>
  <c r="DC28" i="246"/>
  <c r="DS28" i="246"/>
  <c r="CZ28" i="246"/>
  <c r="DP28" i="246"/>
  <c r="CS28" i="246"/>
  <c r="DA28" i="246"/>
  <c r="ED28" i="246"/>
  <c r="CT28" i="246"/>
  <c r="DJ28" i="246"/>
  <c r="CQ28" i="246"/>
  <c r="DG28" i="246"/>
  <c r="DW28" i="246"/>
  <c r="DD28" i="246"/>
  <c r="DT28" i="246"/>
  <c r="DI28" i="246"/>
  <c r="DQ28" i="246"/>
  <c r="EG28" i="246"/>
  <c r="CX28" i="246"/>
  <c r="DN28" i="246"/>
  <c r="CU28" i="246"/>
  <c r="DK28" i="246"/>
  <c r="CR28" i="246"/>
  <c r="DH28" i="246"/>
  <c r="DE28" i="246"/>
  <c r="CW28" i="246"/>
  <c r="EE28" i="246"/>
  <c r="EH28" i="246"/>
  <c r="DB28" i="246"/>
  <c r="DR28" i="246"/>
  <c r="CY28" i="246"/>
  <c r="DO28" i="246"/>
  <c r="CV28" i="246"/>
  <c r="DL28" i="246"/>
  <c r="DU28" i="246"/>
  <c r="DM28" i="246"/>
  <c r="AZ28" i="246"/>
  <c r="BB28" i="246"/>
  <c r="BD28" i="246"/>
  <c r="BA28" i="246"/>
  <c r="D28" i="246"/>
  <c r="O28" i="246"/>
  <c r="E28" i="246"/>
  <c r="N28" i="246"/>
  <c r="L28" i="246"/>
  <c r="G28" i="246"/>
  <c r="T28" i="246"/>
  <c r="R28" i="246"/>
  <c r="Y28" i="246"/>
  <c r="J28" i="246"/>
  <c r="P28" i="246"/>
  <c r="BC28" i="246"/>
  <c r="S28" i="246"/>
  <c r="M28" i="246"/>
  <c r="K28" i="246"/>
  <c r="W28" i="246"/>
  <c r="Q28" i="246"/>
  <c r="X28" i="246"/>
  <c r="F28" i="246"/>
  <c r="U28" i="246"/>
  <c r="Z28" i="246"/>
  <c r="H28" i="246"/>
  <c r="I28" i="246"/>
  <c r="V28" i="246"/>
  <c r="EG25" i="246"/>
  <c r="EE25" i="246"/>
  <c r="DE25" i="246"/>
  <c r="DU25" i="246"/>
  <c r="DF25" i="246"/>
  <c r="DV25" i="246"/>
  <c r="DG25" i="246"/>
  <c r="DW25" i="246"/>
  <c r="DL25" i="246"/>
  <c r="DD25" i="246"/>
  <c r="ED25" i="246"/>
  <c r="CR25" i="246"/>
  <c r="DI25" i="246"/>
  <c r="CS25" i="246"/>
  <c r="DJ25" i="246"/>
  <c r="CT25" i="246"/>
  <c r="DK25" i="246"/>
  <c r="CQ25" i="246"/>
  <c r="CV25" i="246"/>
  <c r="DT25" i="246"/>
  <c r="EH25" i="246"/>
  <c r="CW25" i="246"/>
  <c r="DM25" i="246"/>
  <c r="CX25" i="246"/>
  <c r="DN25" i="246"/>
  <c r="CY25" i="246"/>
  <c r="DO25" i="246"/>
  <c r="DH25" i="246"/>
  <c r="CZ25" i="246"/>
  <c r="EC25" i="246"/>
  <c r="EF25" i="246"/>
  <c r="DA25" i="246"/>
  <c r="DQ25" i="246"/>
  <c r="DB25" i="246"/>
  <c r="DR25" i="246"/>
  <c r="DC25" i="246"/>
  <c r="DS25" i="246"/>
  <c r="CU25" i="246"/>
  <c r="DP25" i="246"/>
  <c r="BC25" i="246"/>
  <c r="BB25" i="246"/>
  <c r="R25" i="246"/>
  <c r="G25" i="246"/>
  <c r="N25" i="246"/>
  <c r="K25" i="246"/>
  <c r="S25" i="246"/>
  <c r="E25" i="246"/>
  <c r="AZ25" i="246"/>
  <c r="P25" i="246"/>
  <c r="Z25" i="246"/>
  <c r="J25" i="246"/>
  <c r="D25" i="246"/>
  <c r="Q25" i="246"/>
  <c r="F25" i="246"/>
  <c r="BD25" i="246"/>
  <c r="I25" i="246"/>
  <c r="L25" i="246"/>
  <c r="T25" i="246"/>
  <c r="X25" i="246"/>
  <c r="U25" i="246"/>
  <c r="W25" i="246"/>
  <c r="O25" i="246"/>
  <c r="BA25" i="246"/>
  <c r="Y25" i="246"/>
  <c r="H25" i="246"/>
  <c r="M25" i="246"/>
  <c r="V25" i="246"/>
  <c r="EE50" i="246"/>
  <c r="ED50" i="246"/>
  <c r="CZ50" i="246"/>
  <c r="DP50" i="246"/>
  <c r="DA50" i="246"/>
  <c r="DQ50" i="246"/>
  <c r="DB50" i="246"/>
  <c r="DR50" i="246"/>
  <c r="EF50" i="246"/>
  <c r="EG50" i="246"/>
  <c r="DD50" i="246"/>
  <c r="DT50" i="246"/>
  <c r="DE50" i="246"/>
  <c r="EH50" i="246"/>
  <c r="CR50" i="246"/>
  <c r="DH50" i="246"/>
  <c r="CS50" i="246"/>
  <c r="DI50" i="246"/>
  <c r="CT50" i="246"/>
  <c r="DJ50" i="246"/>
  <c r="CQ50" i="246"/>
  <c r="DK50" i="246"/>
  <c r="EC50" i="246"/>
  <c r="CV50" i="246"/>
  <c r="DL50" i="246"/>
  <c r="CW50" i="246"/>
  <c r="DM50" i="246"/>
  <c r="CX50" i="246"/>
  <c r="DG50" i="246"/>
  <c r="DO50" i="246"/>
  <c r="DF50" i="246"/>
  <c r="DW50" i="246"/>
  <c r="DS50" i="246"/>
  <c r="DN50" i="246"/>
  <c r="CU50" i="246"/>
  <c r="DC50" i="246"/>
  <c r="DU50" i="246"/>
  <c r="DV50" i="246"/>
  <c r="CY50" i="246"/>
  <c r="AZ50" i="246"/>
  <c r="BD50" i="246"/>
  <c r="BB50" i="246"/>
  <c r="BA50" i="246"/>
  <c r="G50" i="246"/>
  <c r="I50" i="246"/>
  <c r="E50" i="246"/>
  <c r="R50" i="246"/>
  <c r="T50" i="246"/>
  <c r="F50" i="246"/>
  <c r="W50" i="246"/>
  <c r="Y50" i="246"/>
  <c r="J50" i="246"/>
  <c r="Q50" i="246"/>
  <c r="D50" i="246"/>
  <c r="BC50" i="246"/>
  <c r="S50" i="246"/>
  <c r="N50" i="246"/>
  <c r="K50" i="246"/>
  <c r="V50" i="246"/>
  <c r="Z50" i="246"/>
  <c r="X50" i="246"/>
  <c r="H50" i="246"/>
  <c r="L50" i="246"/>
  <c r="U50" i="246"/>
  <c r="O50" i="246"/>
  <c r="M50" i="246"/>
  <c r="P50" i="246"/>
  <c r="EC38" i="246"/>
  <c r="CV38" i="246"/>
  <c r="DL38" i="246"/>
  <c r="CW38" i="246"/>
  <c r="DM38" i="246"/>
  <c r="CX38" i="246"/>
  <c r="DN38" i="246"/>
  <c r="DG38" i="246"/>
  <c r="CY38" i="246"/>
  <c r="BC38" i="246"/>
  <c r="F38" i="246"/>
  <c r="N38" i="246"/>
  <c r="D38" i="246"/>
  <c r="P38" i="246"/>
  <c r="E38" i="246"/>
  <c r="Y38" i="246"/>
  <c r="EE38" i="246"/>
  <c r="ED38" i="246"/>
  <c r="CZ38" i="246"/>
  <c r="DP38" i="246"/>
  <c r="DA38" i="246"/>
  <c r="DQ38" i="246"/>
  <c r="DB38" i="246"/>
  <c r="DR38" i="246"/>
  <c r="DW38" i="246"/>
  <c r="DO38" i="246"/>
  <c r="BD38" i="246"/>
  <c r="V38" i="246"/>
  <c r="K38" i="246"/>
  <c r="T38" i="246"/>
  <c r="Q38" i="246"/>
  <c r="J38" i="246"/>
  <c r="L38" i="246"/>
  <c r="EF38" i="246"/>
  <c r="EG38" i="246"/>
  <c r="DD38" i="246"/>
  <c r="DT38" i="246"/>
  <c r="DE38" i="246"/>
  <c r="DU38" i="246"/>
  <c r="DF38" i="246"/>
  <c r="DV38" i="246"/>
  <c r="CU38" i="246"/>
  <c r="DC38" i="246"/>
  <c r="AZ38" i="246"/>
  <c r="S38" i="246"/>
  <c r="W38" i="246"/>
  <c r="M38" i="246"/>
  <c r="X38" i="246"/>
  <c r="U38" i="246"/>
  <c r="I38" i="246"/>
  <c r="CR38" i="246"/>
  <c r="CT38" i="246"/>
  <c r="DS38" i="246"/>
  <c r="BA38" i="246"/>
  <c r="R38" i="246"/>
  <c r="DK38" i="246"/>
  <c r="DH38" i="246"/>
  <c r="DJ38" i="246"/>
  <c r="G38" i="246"/>
  <c r="H38" i="246"/>
  <c r="EH38" i="246"/>
  <c r="CS38" i="246"/>
  <c r="CQ38" i="246"/>
  <c r="O38" i="246"/>
  <c r="DI38" i="246"/>
  <c r="Z38" i="246"/>
  <c r="BB38" i="246"/>
  <c r="N46" i="244"/>
  <c r="M46" i="244"/>
  <c r="E46" i="244"/>
  <c r="H46" i="244"/>
  <c r="K46" i="244"/>
  <c r="D46" i="244"/>
  <c r="L46" i="244"/>
  <c r="J46" i="244"/>
  <c r="F46" i="244"/>
  <c r="I46" i="244"/>
  <c r="O46" i="244"/>
  <c r="G46" i="244"/>
  <c r="EG23" i="246"/>
  <c r="EF23" i="246"/>
  <c r="DF23" i="246"/>
  <c r="DV23" i="246"/>
  <c r="DC23" i="246"/>
  <c r="DS23" i="246"/>
  <c r="CZ23" i="246"/>
  <c r="DP23" i="246"/>
  <c r="CW23" i="246"/>
  <c r="DE23" i="246"/>
  <c r="AZ23" i="246"/>
  <c r="ED23" i="246"/>
  <c r="CT23" i="246"/>
  <c r="DJ23" i="246"/>
  <c r="CQ23" i="246"/>
  <c r="DG23" i="246"/>
  <c r="DW23" i="246"/>
  <c r="DD23" i="246"/>
  <c r="DT23" i="246"/>
  <c r="DM23" i="246"/>
  <c r="DU23" i="246"/>
  <c r="BC23" i="246"/>
  <c r="EH23" i="246"/>
  <c r="CX23" i="246"/>
  <c r="DN23" i="246"/>
  <c r="CU23" i="246"/>
  <c r="DK23" i="246"/>
  <c r="CR23" i="246"/>
  <c r="DH23" i="246"/>
  <c r="CS23" i="246"/>
  <c r="DA23" i="246"/>
  <c r="BA23" i="246"/>
  <c r="BD23" i="246"/>
  <c r="EC23" i="246"/>
  <c r="CY23" i="246"/>
  <c r="DI23" i="246"/>
  <c r="R23" i="246"/>
  <c r="G23" i="246"/>
  <c r="N23" i="246"/>
  <c r="T23" i="246"/>
  <c r="S23" i="246"/>
  <c r="F23" i="246"/>
  <c r="DR23" i="246"/>
  <c r="EE23" i="246"/>
  <c r="DO23" i="246"/>
  <c r="DQ23" i="246"/>
  <c r="P23" i="246"/>
  <c r="Z23" i="246"/>
  <c r="J23" i="246"/>
  <c r="Q23" i="246"/>
  <c r="X23" i="246"/>
  <c r="O23" i="246"/>
  <c r="DL23" i="246"/>
  <c r="DB23" i="246"/>
  <c r="CV23" i="246"/>
  <c r="BB23" i="246"/>
  <c r="I23" i="246"/>
  <c r="L23" i="246"/>
  <c r="V23" i="246"/>
  <c r="D23" i="246"/>
  <c r="E23" i="246"/>
  <c r="W23" i="246"/>
  <c r="M23" i="246"/>
  <c r="Y23" i="246"/>
  <c r="K23" i="246"/>
  <c r="U23" i="246"/>
  <c r="H23" i="246"/>
  <c r="ED15" i="246"/>
  <c r="CT15" i="246"/>
  <c r="DJ15" i="246"/>
  <c r="CQ15" i="246"/>
  <c r="DG15" i="246"/>
  <c r="DW15" i="246"/>
  <c r="DD15" i="246"/>
  <c r="DT15" i="246"/>
  <c r="DU15" i="246"/>
  <c r="DM15" i="246"/>
  <c r="EH15" i="246"/>
  <c r="CX15" i="246"/>
  <c r="DN15" i="246"/>
  <c r="CU15" i="246"/>
  <c r="DK15" i="246"/>
  <c r="CR15" i="246"/>
  <c r="DH15" i="246"/>
  <c r="DA15" i="246"/>
  <c r="CS15" i="246"/>
  <c r="EC15" i="246"/>
  <c r="EE15" i="246"/>
  <c r="DB15" i="246"/>
  <c r="DR15" i="246"/>
  <c r="CY15" i="246"/>
  <c r="DO15" i="246"/>
  <c r="CV15" i="246"/>
  <c r="DL15" i="246"/>
  <c r="DQ15" i="246"/>
  <c r="DI15" i="246"/>
  <c r="EG15" i="246"/>
  <c r="EF15" i="246"/>
  <c r="DF15" i="246"/>
  <c r="DV15" i="246"/>
  <c r="DC15" i="246"/>
  <c r="DS15" i="246"/>
  <c r="CZ15" i="246"/>
  <c r="DP15" i="246"/>
  <c r="DE15" i="246"/>
  <c r="CW15" i="246"/>
  <c r="BA15" i="246"/>
  <c r="AZ15" i="246"/>
  <c r="BB15" i="246"/>
  <c r="BC15" i="246"/>
  <c r="F15" i="246"/>
  <c r="D15" i="246"/>
  <c r="H15" i="246"/>
  <c r="W15" i="246"/>
  <c r="T15" i="246"/>
  <c r="L15" i="246"/>
  <c r="X15" i="246"/>
  <c r="U15" i="246"/>
  <c r="O15" i="246"/>
  <c r="G15" i="246"/>
  <c r="M15" i="246"/>
  <c r="Q15" i="246"/>
  <c r="V15" i="246"/>
  <c r="BD15" i="246"/>
  <c r="E15" i="246"/>
  <c r="I15" i="246"/>
  <c r="J15" i="246"/>
  <c r="K15" i="246"/>
  <c r="S15" i="246"/>
  <c r="R15" i="246"/>
  <c r="P15" i="246"/>
  <c r="Y15" i="246"/>
  <c r="Z15" i="246"/>
  <c r="N15" i="246"/>
  <c r="ED48" i="246"/>
  <c r="CT48" i="246"/>
  <c r="DJ48" i="246"/>
  <c r="CQ48" i="246"/>
  <c r="DG48" i="246"/>
  <c r="DW48" i="246"/>
  <c r="DD48" i="246"/>
  <c r="DT48" i="246"/>
  <c r="DM48" i="246"/>
  <c r="DE48" i="246"/>
  <c r="EG48" i="246"/>
  <c r="CX48" i="246"/>
  <c r="DN48" i="246"/>
  <c r="CU48" i="246"/>
  <c r="DK48" i="246"/>
  <c r="CR48" i="246"/>
  <c r="DH48" i="246"/>
  <c r="CS48" i="246"/>
  <c r="DA48" i="246"/>
  <c r="EE48" i="246"/>
  <c r="EH48" i="246"/>
  <c r="DB48" i="246"/>
  <c r="DR48" i="246"/>
  <c r="CY48" i="246"/>
  <c r="DO48" i="246"/>
  <c r="CV48" i="246"/>
  <c r="DL48" i="246"/>
  <c r="DI48" i="246"/>
  <c r="DQ48" i="246"/>
  <c r="EF48" i="246"/>
  <c r="EC48" i="246"/>
  <c r="DF48" i="246"/>
  <c r="DV48" i="246"/>
  <c r="DC48" i="246"/>
  <c r="DS48" i="246"/>
  <c r="CZ48" i="246"/>
  <c r="DP48" i="246"/>
  <c r="CW48" i="246"/>
  <c r="DU48" i="246"/>
  <c r="AZ48" i="246"/>
  <c r="BC48" i="246"/>
  <c r="BD48" i="246"/>
  <c r="BA48" i="246"/>
  <c r="W48" i="246"/>
  <c r="Y48" i="246"/>
  <c r="M48" i="246"/>
  <c r="X48" i="246"/>
  <c r="Q48" i="246"/>
  <c r="U48" i="246"/>
  <c r="K48" i="246"/>
  <c r="F48" i="246"/>
  <c r="J48" i="246"/>
  <c r="R48" i="246"/>
  <c r="H48" i="246"/>
  <c r="N48" i="246"/>
  <c r="P48" i="246"/>
  <c r="D48" i="246"/>
  <c r="O48" i="246"/>
  <c r="E48" i="246"/>
  <c r="L48" i="246"/>
  <c r="G48" i="246"/>
  <c r="Z48" i="246"/>
  <c r="BB48" i="246"/>
  <c r="I48" i="246"/>
  <c r="S48" i="246"/>
  <c r="T48" i="246"/>
  <c r="V48" i="246"/>
  <c r="E26" i="244"/>
  <c r="H26" i="244"/>
  <c r="D26" i="244"/>
  <c r="I26" i="244"/>
  <c r="N26" i="244"/>
  <c r="K26" i="244"/>
  <c r="F26" i="244"/>
  <c r="L26" i="244"/>
  <c r="J26" i="244"/>
  <c r="M26" i="244"/>
  <c r="G26" i="244"/>
  <c r="O26" i="244"/>
  <c r="EC53" i="246"/>
  <c r="EF53" i="246"/>
  <c r="DA53" i="246"/>
  <c r="DQ53" i="246"/>
  <c r="DB53" i="246"/>
  <c r="DR53" i="246"/>
  <c r="CY53" i="246"/>
  <c r="DO53" i="246"/>
  <c r="DT53" i="246"/>
  <c r="DL53" i="246"/>
  <c r="EG53" i="246"/>
  <c r="EE53" i="246"/>
  <c r="DE53" i="246"/>
  <c r="DU53" i="246"/>
  <c r="DF53" i="246"/>
  <c r="DV53" i="246"/>
  <c r="DC53" i="246"/>
  <c r="DS53" i="246"/>
  <c r="CR53" i="246"/>
  <c r="CZ53" i="246"/>
  <c r="ED53" i="246"/>
  <c r="CS53" i="246"/>
  <c r="DI53" i="246"/>
  <c r="CT53" i="246"/>
  <c r="DJ53" i="246"/>
  <c r="CQ53" i="246"/>
  <c r="DG53" i="246"/>
  <c r="DW53" i="246"/>
  <c r="DH53" i="246"/>
  <c r="DP53" i="246"/>
  <c r="EH53" i="246"/>
  <c r="CW53" i="246"/>
  <c r="DM53" i="246"/>
  <c r="CX53" i="246"/>
  <c r="DN53" i="246"/>
  <c r="CU53" i="246"/>
  <c r="DK53" i="246"/>
  <c r="DD53" i="246"/>
  <c r="CV53" i="246"/>
  <c r="BD53" i="246"/>
  <c r="BA53" i="246"/>
  <c r="BC53" i="246"/>
  <c r="BB53" i="246"/>
  <c r="O53" i="246"/>
  <c r="S53" i="246"/>
  <c r="J53" i="246"/>
  <c r="E53" i="246"/>
  <c r="Y53" i="246"/>
  <c r="Z53" i="246"/>
  <c r="AZ53" i="246"/>
  <c r="G53" i="246"/>
  <c r="D53" i="246"/>
  <c r="N53" i="246"/>
  <c r="L53" i="246"/>
  <c r="I53" i="246"/>
  <c r="K53" i="246"/>
  <c r="F53" i="246"/>
  <c r="T53" i="246"/>
  <c r="X53" i="246"/>
  <c r="R53" i="246"/>
  <c r="P53" i="246"/>
  <c r="M53" i="246"/>
  <c r="U53" i="246"/>
  <c r="W53" i="246"/>
  <c r="H53" i="246"/>
  <c r="Q53" i="246"/>
  <c r="V53" i="246"/>
  <c r="EF22" i="246"/>
  <c r="EG22" i="246"/>
  <c r="DC22" i="246"/>
  <c r="DS22" i="246"/>
  <c r="CZ22" i="246"/>
  <c r="DP22" i="246"/>
  <c r="DA22" i="246"/>
  <c r="DQ22" i="246"/>
  <c r="CX22" i="246"/>
  <c r="DF22" i="246"/>
  <c r="AZ22" i="246"/>
  <c r="P22" i="246"/>
  <c r="L22" i="246"/>
  <c r="M22" i="246"/>
  <c r="E22" i="246"/>
  <c r="O22" i="246"/>
  <c r="W22" i="246"/>
  <c r="EH22" i="246"/>
  <c r="CQ22" i="246"/>
  <c r="DG22" i="246"/>
  <c r="DW22" i="246"/>
  <c r="DD22" i="246"/>
  <c r="DT22" i="246"/>
  <c r="DE22" i="246"/>
  <c r="DU22" i="246"/>
  <c r="DN22" i="246"/>
  <c r="DV22" i="246"/>
  <c r="BB22" i="246"/>
  <c r="BA22" i="246"/>
  <c r="T22" i="246"/>
  <c r="I22" i="246"/>
  <c r="X22" i="246"/>
  <c r="N22" i="246"/>
  <c r="K22" i="246"/>
  <c r="EC22" i="246"/>
  <c r="CU22" i="246"/>
  <c r="DK22" i="246"/>
  <c r="CR22" i="246"/>
  <c r="DH22" i="246"/>
  <c r="CS22" i="246"/>
  <c r="DI22" i="246"/>
  <c r="CT22" i="246"/>
  <c r="DB22" i="246"/>
  <c r="BC22" i="246"/>
  <c r="F22" i="246"/>
  <c r="J22" i="246"/>
  <c r="Y22" i="246"/>
  <c r="D22" i="246"/>
  <c r="Q22" i="246"/>
  <c r="G22" i="246"/>
  <c r="ED22" i="246"/>
  <c r="DL22" i="246"/>
  <c r="DR22" i="246"/>
  <c r="S22" i="246"/>
  <c r="CV22" i="246"/>
  <c r="CY22" i="246"/>
  <c r="CW22" i="246"/>
  <c r="BD22" i="246"/>
  <c r="R22" i="246"/>
  <c r="U22" i="246"/>
  <c r="EE22" i="246"/>
  <c r="DJ22" i="246"/>
  <c r="DO22" i="246"/>
  <c r="DM22" i="246"/>
  <c r="V22" i="246"/>
  <c r="Z22" i="246"/>
  <c r="H22" i="246"/>
  <c r="G43" i="244"/>
  <c r="M43" i="244"/>
  <c r="I43" i="244"/>
  <c r="K43" i="244"/>
  <c r="F43" i="244"/>
  <c r="N43" i="244"/>
  <c r="L43" i="244"/>
  <c r="J43" i="244"/>
  <c r="E43" i="244"/>
  <c r="D43" i="244"/>
  <c r="O43" i="244"/>
  <c r="H43" i="244"/>
  <c r="E36" i="244"/>
  <c r="H36" i="244"/>
  <c r="G36" i="244"/>
  <c r="L36" i="244"/>
  <c r="D36" i="244"/>
  <c r="J36" i="244"/>
  <c r="N36" i="244"/>
  <c r="F36" i="244"/>
  <c r="I36" i="244"/>
  <c r="M36" i="244"/>
  <c r="O36" i="244"/>
  <c r="K36" i="244"/>
  <c r="ED41" i="246"/>
  <c r="CS41" i="246"/>
  <c r="DI41" i="246"/>
  <c r="CT41" i="246"/>
  <c r="DJ41" i="246"/>
  <c r="CQ41" i="246"/>
  <c r="DG41" i="246"/>
  <c r="DW41" i="246"/>
  <c r="DH41" i="246"/>
  <c r="CZ41" i="246"/>
  <c r="EH41" i="246"/>
  <c r="CW41" i="246"/>
  <c r="DM41" i="246"/>
  <c r="CX41" i="246"/>
  <c r="DN41" i="246"/>
  <c r="CU41" i="246"/>
  <c r="DK41" i="246"/>
  <c r="DD41" i="246"/>
  <c r="CV41" i="246"/>
  <c r="EC41" i="246"/>
  <c r="EF41" i="246"/>
  <c r="DA41" i="246"/>
  <c r="DQ41" i="246"/>
  <c r="DB41" i="246"/>
  <c r="DR41" i="246"/>
  <c r="CY41" i="246"/>
  <c r="DO41" i="246"/>
  <c r="DT41" i="246"/>
  <c r="DL41" i="246"/>
  <c r="EG41" i="246"/>
  <c r="EE41" i="246"/>
  <c r="DE41" i="246"/>
  <c r="DU41" i="246"/>
  <c r="DF41" i="246"/>
  <c r="DV41" i="246"/>
  <c r="DC41" i="246"/>
  <c r="DS41" i="246"/>
  <c r="CR41" i="246"/>
  <c r="DP41" i="246"/>
  <c r="BB41" i="246"/>
  <c r="F41" i="246"/>
  <c r="G41" i="246"/>
  <c r="X41" i="246"/>
  <c r="I41" i="246"/>
  <c r="N41" i="246"/>
  <c r="D41" i="246"/>
  <c r="BC41" i="246"/>
  <c r="BA41" i="246"/>
  <c r="K41" i="246"/>
  <c r="V41" i="246"/>
  <c r="Q41" i="246"/>
  <c r="J41" i="246"/>
  <c r="T41" i="246"/>
  <c r="E41" i="246"/>
  <c r="AZ41" i="246"/>
  <c r="O41" i="246"/>
  <c r="S41" i="246"/>
  <c r="R41" i="246"/>
  <c r="P41" i="246"/>
  <c r="U41" i="246"/>
  <c r="Y41" i="246"/>
  <c r="Z41" i="246"/>
  <c r="W41" i="246"/>
  <c r="M41" i="246"/>
  <c r="BD41" i="246"/>
  <c r="H41" i="246"/>
  <c r="L41" i="246"/>
  <c r="F14" i="244"/>
  <c r="O14" i="244"/>
  <c r="G14" i="244"/>
  <c r="J14" i="244"/>
  <c r="H14" i="244"/>
  <c r="E14" i="244"/>
  <c r="D14" i="244"/>
  <c r="I14" i="244"/>
  <c r="N14" i="244"/>
  <c r="L14" i="244"/>
  <c r="M14" i="244"/>
  <c r="K14" i="244"/>
  <c r="ED17" i="246"/>
  <c r="CR17" i="246"/>
  <c r="DH17" i="246"/>
  <c r="CS17" i="246"/>
  <c r="DI17" i="246"/>
  <c r="CT17" i="246"/>
  <c r="DJ17" i="246"/>
  <c r="CY17" i="246"/>
  <c r="CQ17" i="246"/>
  <c r="DK17" i="246"/>
  <c r="EH17" i="246"/>
  <c r="CV17" i="246"/>
  <c r="DL17" i="246"/>
  <c r="CW17" i="246"/>
  <c r="DM17" i="246"/>
  <c r="CX17" i="246"/>
  <c r="DN17" i="246"/>
  <c r="DO17" i="246"/>
  <c r="DG17" i="246"/>
  <c r="EC17" i="246"/>
  <c r="EF17" i="246"/>
  <c r="CZ17" i="246"/>
  <c r="DP17" i="246"/>
  <c r="DA17" i="246"/>
  <c r="DQ17" i="246"/>
  <c r="DB17" i="246"/>
  <c r="DR17" i="246"/>
  <c r="DC17" i="246"/>
  <c r="DW17" i="246"/>
  <c r="EG17" i="246"/>
  <c r="EE17" i="246"/>
  <c r="DD17" i="246"/>
  <c r="DT17" i="246"/>
  <c r="DE17" i="246"/>
  <c r="DU17" i="246"/>
  <c r="DF17" i="246"/>
  <c r="DV17" i="246"/>
  <c r="DS17" i="246"/>
  <c r="CU17" i="246"/>
  <c r="BC17" i="246"/>
  <c r="BB17" i="246"/>
  <c r="AZ17" i="246"/>
  <c r="BD17" i="246"/>
  <c r="H17" i="246"/>
  <c r="U17" i="246"/>
  <c r="G17" i="246"/>
  <c r="M17" i="246"/>
  <c r="E17" i="246"/>
  <c r="D17" i="246"/>
  <c r="X17" i="246"/>
  <c r="Y17" i="246"/>
  <c r="I17" i="246"/>
  <c r="O17" i="246"/>
  <c r="S17" i="246"/>
  <c r="J17" i="246"/>
  <c r="V17" i="246"/>
  <c r="L17" i="246"/>
  <c r="N17" i="246"/>
  <c r="T17" i="246"/>
  <c r="K17" i="246"/>
  <c r="Z17" i="246"/>
  <c r="F17" i="246"/>
  <c r="W17" i="246"/>
  <c r="BA17" i="246"/>
  <c r="P17" i="246"/>
  <c r="R17" i="246"/>
  <c r="Q17" i="246"/>
  <c r="EG24" i="246"/>
  <c r="DA24" i="246"/>
  <c r="DQ24" i="246"/>
  <c r="DB24" i="246"/>
  <c r="DR24" i="246"/>
  <c r="CU24" i="246"/>
  <c r="DK24" i="246"/>
  <c r="CR24" i="246"/>
  <c r="CZ24" i="246"/>
  <c r="EE24" i="246"/>
  <c r="EH24" i="246"/>
  <c r="DE24" i="246"/>
  <c r="DU24" i="246"/>
  <c r="DF24" i="246"/>
  <c r="DV24" i="246"/>
  <c r="CY24" i="246"/>
  <c r="DO24" i="246"/>
  <c r="DH24" i="246"/>
  <c r="DP24" i="246"/>
  <c r="EF24" i="246"/>
  <c r="CS24" i="246"/>
  <c r="DI24" i="246"/>
  <c r="CT24" i="246"/>
  <c r="DJ24" i="246"/>
  <c r="EC24" i="246"/>
  <c r="DC24" i="246"/>
  <c r="DS24" i="246"/>
  <c r="CV24" i="246"/>
  <c r="DD24" i="246"/>
  <c r="ED24" i="246"/>
  <c r="CW24" i="246"/>
  <c r="DM24" i="246"/>
  <c r="CX24" i="246"/>
  <c r="DN24" i="246"/>
  <c r="CQ24" i="246"/>
  <c r="DG24" i="246"/>
  <c r="DW24" i="246"/>
  <c r="DL24" i="246"/>
  <c r="DT24" i="246"/>
  <c r="BB24" i="246"/>
  <c r="AZ24" i="246"/>
  <c r="BC24" i="246"/>
  <c r="BD24" i="246"/>
  <c r="S24" i="246"/>
  <c r="D24" i="246"/>
  <c r="O24" i="246"/>
  <c r="P24" i="246"/>
  <c r="R24" i="246"/>
  <c r="E24" i="246"/>
  <c r="J24" i="246"/>
  <c r="M24" i="246"/>
  <c r="N24" i="246"/>
  <c r="V24" i="246"/>
  <c r="W24" i="246"/>
  <c r="Z24" i="246"/>
  <c r="F24" i="246"/>
  <c r="Q24" i="246"/>
  <c r="X24" i="246"/>
  <c r="K24" i="246"/>
  <c r="L24" i="246"/>
  <c r="U24" i="246"/>
  <c r="H24" i="246"/>
  <c r="BA24" i="246"/>
  <c r="I24" i="246"/>
  <c r="G24" i="246"/>
  <c r="Y24" i="246"/>
  <c r="T24" i="246"/>
  <c r="D7" i="244"/>
  <c r="M7" i="244"/>
  <c r="K7" i="244"/>
  <c r="O7" i="244"/>
  <c r="E7" i="244"/>
  <c r="I7" i="244"/>
  <c r="N7" i="244"/>
  <c r="G7" i="244"/>
  <c r="J7" i="244"/>
  <c r="L7" i="244"/>
  <c r="H7" i="244"/>
  <c r="F7" i="244"/>
  <c r="G47" i="244"/>
  <c r="L47" i="244"/>
  <c r="D47" i="244"/>
  <c r="F47" i="244"/>
  <c r="O47" i="244"/>
  <c r="N47" i="244"/>
  <c r="K47" i="244"/>
  <c r="J47" i="244"/>
  <c r="H47" i="244"/>
  <c r="M47" i="244"/>
  <c r="E47" i="244"/>
  <c r="I47" i="244"/>
  <c r="EF40" i="246"/>
  <c r="EC40" i="246"/>
  <c r="DF40" i="246"/>
  <c r="DV40" i="246"/>
  <c r="DC40" i="246"/>
  <c r="DS40" i="246"/>
  <c r="CZ40" i="246"/>
  <c r="DP40" i="246"/>
  <c r="CS40" i="246"/>
  <c r="DA40" i="246"/>
  <c r="ED40" i="246"/>
  <c r="CT40" i="246"/>
  <c r="DJ40" i="246"/>
  <c r="CQ40" i="246"/>
  <c r="DG40" i="246"/>
  <c r="DW40" i="246"/>
  <c r="DD40" i="246"/>
  <c r="DT40" i="246"/>
  <c r="DI40" i="246"/>
  <c r="DQ40" i="246"/>
  <c r="EG40" i="246"/>
  <c r="CX40" i="246"/>
  <c r="DN40" i="246"/>
  <c r="CU40" i="246"/>
  <c r="DK40" i="246"/>
  <c r="CR40" i="246"/>
  <c r="DH40" i="246"/>
  <c r="DE40" i="246"/>
  <c r="CW40" i="246"/>
  <c r="EE40" i="246"/>
  <c r="EH40" i="246"/>
  <c r="DB40" i="246"/>
  <c r="DR40" i="246"/>
  <c r="CY40" i="246"/>
  <c r="DO40" i="246"/>
  <c r="CV40" i="246"/>
  <c r="DL40" i="246"/>
  <c r="DU40" i="246"/>
  <c r="DM40" i="246"/>
  <c r="BD40" i="246"/>
  <c r="BA40" i="246"/>
  <c r="BB40" i="246"/>
  <c r="F40" i="246"/>
  <c r="V40" i="246"/>
  <c r="O40" i="246"/>
  <c r="J40" i="246"/>
  <c r="Z40" i="246"/>
  <c r="L40" i="246"/>
  <c r="AZ40" i="246"/>
  <c r="G40" i="246"/>
  <c r="D40" i="246"/>
  <c r="H40" i="246"/>
  <c r="I40" i="246"/>
  <c r="Q40" i="246"/>
  <c r="BC40" i="246"/>
  <c r="K40" i="246"/>
  <c r="W40" i="246"/>
  <c r="T40" i="246"/>
  <c r="E40" i="246"/>
  <c r="R40" i="246"/>
  <c r="X40" i="246"/>
  <c r="S40" i="246"/>
  <c r="U40" i="246"/>
  <c r="M40" i="246"/>
  <c r="P40" i="246"/>
  <c r="Y40" i="246"/>
  <c r="N40" i="246"/>
  <c r="EH49" i="246"/>
  <c r="CW49" i="246"/>
  <c r="DM49" i="246"/>
  <c r="CX49" i="246"/>
  <c r="DN49" i="246"/>
  <c r="CU49" i="246"/>
  <c r="DK49" i="246"/>
  <c r="CR49" i="246"/>
  <c r="CZ49" i="246"/>
  <c r="BC49" i="246"/>
  <c r="BB49" i="246"/>
  <c r="EC49" i="246"/>
  <c r="EF49" i="246"/>
  <c r="DA49" i="246"/>
  <c r="DQ49" i="246"/>
  <c r="DB49" i="246"/>
  <c r="DR49" i="246"/>
  <c r="CY49" i="246"/>
  <c r="DO49" i="246"/>
  <c r="DH49" i="246"/>
  <c r="DP49" i="246"/>
  <c r="AZ49" i="246"/>
  <c r="EG49" i="246"/>
  <c r="EE49" i="246"/>
  <c r="DE49" i="246"/>
  <c r="DU49" i="246"/>
  <c r="DF49" i="246"/>
  <c r="DV49" i="246"/>
  <c r="DC49" i="246"/>
  <c r="DS49" i="246"/>
  <c r="CV49" i="246"/>
  <c r="DD49" i="246"/>
  <c r="BD49" i="246"/>
  <c r="CT49" i="246"/>
  <c r="DW49" i="246"/>
  <c r="S49" i="246"/>
  <c r="O49" i="246"/>
  <c r="I49" i="246"/>
  <c r="Q49" i="246"/>
  <c r="E49" i="246"/>
  <c r="L49" i="246"/>
  <c r="ED49" i="246"/>
  <c r="DJ49" i="246"/>
  <c r="DL49" i="246"/>
  <c r="K49" i="246"/>
  <c r="F49" i="246"/>
  <c r="Y49" i="246"/>
  <c r="Z49" i="246"/>
  <c r="U49" i="246"/>
  <c r="M49" i="246"/>
  <c r="CS49" i="246"/>
  <c r="CQ49" i="246"/>
  <c r="DT49" i="246"/>
  <c r="BA49" i="246"/>
  <c r="G49" i="246"/>
  <c r="W49" i="246"/>
  <c r="N49" i="246"/>
  <c r="D49" i="246"/>
  <c r="H49" i="246"/>
  <c r="R49" i="246"/>
  <c r="DG49" i="246"/>
  <c r="T49" i="246"/>
  <c r="DI49" i="246"/>
  <c r="X49" i="246"/>
  <c r="V49" i="246"/>
  <c r="J49" i="246"/>
  <c r="P49" i="246"/>
  <c r="EH37" i="246"/>
  <c r="CW37" i="246"/>
  <c r="DM37" i="246"/>
  <c r="CX37" i="246"/>
  <c r="DN37" i="246"/>
  <c r="CU37" i="246"/>
  <c r="DK37" i="246"/>
  <c r="CR37" i="246"/>
  <c r="CZ37" i="246"/>
  <c r="EC37" i="246"/>
  <c r="EF37" i="246"/>
  <c r="DA37" i="246"/>
  <c r="DQ37" i="246"/>
  <c r="DB37" i="246"/>
  <c r="DR37" i="246"/>
  <c r="CY37" i="246"/>
  <c r="DO37" i="246"/>
  <c r="DH37" i="246"/>
  <c r="DP37" i="246"/>
  <c r="EG37" i="246"/>
  <c r="EE37" i="246"/>
  <c r="DE37" i="246"/>
  <c r="DU37" i="246"/>
  <c r="DF37" i="246"/>
  <c r="DV37" i="246"/>
  <c r="DC37" i="246"/>
  <c r="DS37" i="246"/>
  <c r="CV37" i="246"/>
  <c r="DT37" i="246"/>
  <c r="ED37" i="246"/>
  <c r="CS37" i="246"/>
  <c r="DI37" i="246"/>
  <c r="CT37" i="246"/>
  <c r="DJ37" i="246"/>
  <c r="CQ37" i="246"/>
  <c r="DG37" i="246"/>
  <c r="DW37" i="246"/>
  <c r="DL37" i="246"/>
  <c r="DD37" i="246"/>
  <c r="BA37" i="246"/>
  <c r="BC37" i="246"/>
  <c r="BB37" i="246"/>
  <c r="AZ37" i="246"/>
  <c r="BD37" i="246"/>
  <c r="W37" i="246"/>
  <c r="O37" i="246"/>
  <c r="M37" i="246"/>
  <c r="I37" i="246"/>
  <c r="X37" i="246"/>
  <c r="Y37" i="246"/>
  <c r="S37" i="246"/>
  <c r="K37" i="246"/>
  <c r="R37" i="246"/>
  <c r="J37" i="246"/>
  <c r="U37" i="246"/>
  <c r="Z37" i="246"/>
  <c r="F37" i="246"/>
  <c r="D37" i="246"/>
  <c r="V37" i="246"/>
  <c r="P37" i="246"/>
  <c r="H37" i="246"/>
  <c r="G37" i="246"/>
  <c r="Q37" i="246"/>
  <c r="N37" i="246"/>
  <c r="E37" i="246"/>
  <c r="L37" i="246"/>
  <c r="T37" i="246"/>
  <c r="N10" i="244"/>
  <c r="D10" i="244"/>
  <c r="F10" i="244"/>
  <c r="I10" i="244"/>
  <c r="L10" i="244"/>
  <c r="M10" i="244"/>
  <c r="K10" i="244"/>
  <c r="J10" i="244"/>
  <c r="G10" i="244"/>
  <c r="H10" i="244"/>
  <c r="O10" i="244"/>
  <c r="E10" i="244"/>
  <c r="EH11" i="246"/>
  <c r="CV11" i="246"/>
  <c r="DL11" i="246"/>
  <c r="CW11" i="246"/>
  <c r="DM11" i="246"/>
  <c r="CX11" i="246"/>
  <c r="DN11" i="246"/>
  <c r="DG11" i="246"/>
  <c r="CY11" i="246"/>
  <c r="EC11" i="246"/>
  <c r="EE11" i="246"/>
  <c r="CZ11" i="246"/>
  <c r="DP11" i="246"/>
  <c r="DA11" i="246"/>
  <c r="DQ11" i="246"/>
  <c r="DB11" i="246"/>
  <c r="DR11" i="246"/>
  <c r="DW11" i="246"/>
  <c r="DO11" i="246"/>
  <c r="EG11" i="246"/>
  <c r="EF11" i="246"/>
  <c r="DD11" i="246"/>
  <c r="DT11" i="246"/>
  <c r="DE11" i="246"/>
  <c r="DU11" i="246"/>
  <c r="DF11" i="246"/>
  <c r="DV11" i="246"/>
  <c r="CU11" i="246"/>
  <c r="DC11" i="246"/>
  <c r="ED11" i="246"/>
  <c r="CR11" i="246"/>
  <c r="DH11" i="246"/>
  <c r="CS11" i="246"/>
  <c r="DI11" i="246"/>
  <c r="CT11" i="246"/>
  <c r="DJ11" i="246"/>
  <c r="CQ11" i="246"/>
  <c r="DK11" i="246"/>
  <c r="DS11" i="246"/>
  <c r="BC11" i="246"/>
  <c r="AZ11" i="246"/>
  <c r="BA11" i="246"/>
  <c r="BD11" i="246"/>
  <c r="E11" i="246"/>
  <c r="W11" i="246"/>
  <c r="T11" i="246"/>
  <c r="G11" i="246"/>
  <c r="M11" i="246"/>
  <c r="K11" i="246"/>
  <c r="Q11" i="246"/>
  <c r="O11" i="246"/>
  <c r="N11" i="246"/>
  <c r="H11" i="246"/>
  <c r="U11" i="246"/>
  <c r="I11" i="246"/>
  <c r="D11" i="246"/>
  <c r="S11" i="246"/>
  <c r="X11" i="246"/>
  <c r="L11" i="246"/>
  <c r="J11" i="246"/>
  <c r="R11" i="246"/>
  <c r="F11" i="246"/>
  <c r="Z11" i="246"/>
  <c r="P11" i="246"/>
  <c r="BB11" i="246"/>
  <c r="V11" i="246"/>
  <c r="Y11" i="246"/>
  <c r="O29" i="244"/>
  <c r="D29" i="244"/>
  <c r="L29" i="244"/>
  <c r="K29" i="244"/>
  <c r="G29" i="244"/>
  <c r="F29" i="244"/>
  <c r="E29" i="244"/>
  <c r="J29" i="244"/>
  <c r="I29" i="244"/>
  <c r="N29" i="244"/>
  <c r="M29" i="244"/>
  <c r="H29" i="244"/>
  <c r="ED35" i="246"/>
  <c r="CQ35" i="246"/>
  <c r="DG35" i="246"/>
  <c r="DW35" i="246"/>
  <c r="DD35" i="246"/>
  <c r="DT35" i="246"/>
  <c r="DE35" i="246"/>
  <c r="DU35" i="246"/>
  <c r="DN35" i="246"/>
  <c r="DF35" i="246"/>
  <c r="EH35" i="246"/>
  <c r="CU35" i="246"/>
  <c r="DK35" i="246"/>
  <c r="CR35" i="246"/>
  <c r="DH35" i="246"/>
  <c r="CS35" i="246"/>
  <c r="DI35" i="246"/>
  <c r="CT35" i="246"/>
  <c r="DB35" i="246"/>
  <c r="EC35" i="246"/>
  <c r="EE35" i="246"/>
  <c r="CY35" i="246"/>
  <c r="DO35" i="246"/>
  <c r="CV35" i="246"/>
  <c r="DL35" i="246"/>
  <c r="CW35" i="246"/>
  <c r="DM35" i="246"/>
  <c r="DJ35" i="246"/>
  <c r="DR35" i="246"/>
  <c r="EG35" i="246"/>
  <c r="EF35" i="246"/>
  <c r="DC35" i="246"/>
  <c r="DS35" i="246"/>
  <c r="CZ35" i="246"/>
  <c r="DP35" i="246"/>
  <c r="DA35" i="246"/>
  <c r="DQ35" i="246"/>
  <c r="CX35" i="246"/>
  <c r="DV35" i="246"/>
  <c r="BA35" i="246"/>
  <c r="AZ35" i="246"/>
  <c r="BB35" i="246"/>
  <c r="BC35" i="246"/>
  <c r="O35" i="246"/>
  <c r="W35" i="246"/>
  <c r="M35" i="246"/>
  <c r="H35" i="246"/>
  <c r="I35" i="246"/>
  <c r="P35" i="246"/>
  <c r="BD35" i="246"/>
  <c r="K35" i="246"/>
  <c r="N35" i="246"/>
  <c r="X35" i="246"/>
  <c r="Y35" i="246"/>
  <c r="S35" i="246"/>
  <c r="Q35" i="246"/>
  <c r="G35" i="246"/>
  <c r="D35" i="246"/>
  <c r="U35" i="246"/>
  <c r="J35" i="246"/>
  <c r="E35" i="246"/>
  <c r="Z35" i="246"/>
  <c r="R35" i="246"/>
  <c r="L35" i="246"/>
  <c r="V35" i="246"/>
  <c r="F35" i="246"/>
  <c r="T35" i="246"/>
  <c r="H28" i="244"/>
  <c r="F28" i="244"/>
  <c r="L28" i="244"/>
  <c r="M28" i="244"/>
  <c r="E28" i="244"/>
  <c r="O28" i="244"/>
  <c r="K28" i="244"/>
  <c r="G28" i="244"/>
  <c r="J28" i="244"/>
  <c r="N28" i="244"/>
  <c r="D28" i="244"/>
  <c r="I28" i="244"/>
  <c r="N25" i="244"/>
  <c r="L25" i="244"/>
  <c r="H25" i="244"/>
  <c r="G25" i="244"/>
  <c r="O25" i="244"/>
  <c r="J25" i="244"/>
  <c r="F25" i="244"/>
  <c r="D25" i="244"/>
  <c r="I25" i="244"/>
  <c r="K25" i="244"/>
  <c r="E25" i="244"/>
  <c r="M25" i="244"/>
  <c r="M50" i="244"/>
  <c r="D50" i="244"/>
  <c r="J50" i="244"/>
  <c r="N50" i="244"/>
  <c r="G50" i="244"/>
  <c r="I50" i="244"/>
  <c r="O50" i="244"/>
  <c r="F50" i="244"/>
  <c r="E50" i="244"/>
  <c r="K50" i="244"/>
  <c r="L50" i="244"/>
  <c r="H50" i="244"/>
  <c r="O38" i="244"/>
  <c r="J38" i="244"/>
  <c r="M38" i="244"/>
  <c r="K38" i="244"/>
  <c r="D38" i="244"/>
  <c r="E38" i="244"/>
  <c r="G38" i="244"/>
  <c r="H38" i="244"/>
  <c r="L38" i="244"/>
  <c r="N38" i="244"/>
  <c r="I38" i="244"/>
  <c r="F38" i="244"/>
  <c r="EE46" i="246"/>
  <c r="ED46" i="246"/>
  <c r="CS46" i="246"/>
  <c r="DB46" i="246"/>
  <c r="DL46" i="246"/>
  <c r="DE46" i="246"/>
  <c r="DU46" i="246"/>
  <c r="DJ46" i="246"/>
  <c r="DK46" i="246"/>
  <c r="DS46" i="246"/>
  <c r="BB46" i="246"/>
  <c r="BA46" i="246"/>
  <c r="W46" i="246"/>
  <c r="D46" i="246"/>
  <c r="V46" i="246"/>
  <c r="P46" i="246"/>
  <c r="N46" i="246"/>
  <c r="E46" i="246"/>
  <c r="EF46" i="246"/>
  <c r="EG46" i="246"/>
  <c r="CW46" i="246"/>
  <c r="CY46" i="246"/>
  <c r="DP46" i="246"/>
  <c r="DI46" i="246"/>
  <c r="CQ46" i="246"/>
  <c r="DN46" i="246"/>
  <c r="CU46" i="246"/>
  <c r="DW46" i="246"/>
  <c r="BC46" i="246"/>
  <c r="F46" i="246"/>
  <c r="T46" i="246"/>
  <c r="L46" i="246"/>
  <c r="Z46" i="246"/>
  <c r="Q46" i="246"/>
  <c r="Y46" i="246"/>
  <c r="EH46" i="246"/>
  <c r="CR46" i="246"/>
  <c r="CT46" i="246"/>
  <c r="DD46" i="246"/>
  <c r="DT46" i="246"/>
  <c r="DM46" i="246"/>
  <c r="DA46" i="246"/>
  <c r="DR46" i="246"/>
  <c r="DO46" i="246"/>
  <c r="DG46" i="246"/>
  <c r="BD46" i="246"/>
  <c r="S46" i="246"/>
  <c r="M46" i="246"/>
  <c r="I46" i="246"/>
  <c r="K46" i="246"/>
  <c r="X46" i="246"/>
  <c r="DH46" i="246"/>
  <c r="DV46" i="246"/>
  <c r="J46" i="246"/>
  <c r="DF46" i="246"/>
  <c r="EC46" i="246"/>
  <c r="CZ46" i="246"/>
  <c r="DC46" i="246"/>
  <c r="AZ46" i="246"/>
  <c r="R46" i="246"/>
  <c r="CX46" i="246"/>
  <c r="CV46" i="246"/>
  <c r="DQ46" i="246"/>
  <c r="G46" i="246"/>
  <c r="U46" i="246"/>
  <c r="O46" i="246"/>
  <c r="H46" i="246"/>
  <c r="J23" i="244"/>
  <c r="L23" i="244"/>
  <c r="D23" i="244"/>
  <c r="O23" i="244"/>
  <c r="N23" i="244"/>
  <c r="G23" i="244"/>
  <c r="H23" i="244"/>
  <c r="M23" i="244"/>
  <c r="F23" i="244"/>
  <c r="K23" i="244"/>
  <c r="I23" i="244"/>
  <c r="E23" i="244"/>
  <c r="J15" i="244"/>
  <c r="G15" i="244"/>
  <c r="N15" i="244"/>
  <c r="H15" i="244"/>
  <c r="F15" i="244"/>
  <c r="M15" i="244"/>
  <c r="E15" i="244"/>
  <c r="I15" i="244"/>
  <c r="K15" i="244"/>
  <c r="D15" i="244"/>
  <c r="O15" i="244"/>
  <c r="L15" i="244"/>
  <c r="K48" i="244"/>
  <c r="N48" i="244"/>
  <c r="G48" i="244"/>
  <c r="O48" i="244"/>
  <c r="J48" i="244"/>
  <c r="M48" i="244"/>
  <c r="L48" i="244"/>
  <c r="H48" i="244"/>
  <c r="D48" i="244"/>
  <c r="F48" i="244"/>
  <c r="E48" i="244"/>
  <c r="I48" i="244"/>
  <c r="EF26" i="246"/>
  <c r="EG26" i="246"/>
  <c r="DD26" i="246"/>
  <c r="DT26" i="246"/>
  <c r="DE26" i="246"/>
  <c r="DU26" i="246"/>
  <c r="DF26" i="246"/>
  <c r="DV26" i="246"/>
  <c r="CU26" i="246"/>
  <c r="DC26" i="246"/>
  <c r="EH26" i="246"/>
  <c r="CR26" i="246"/>
  <c r="DH26" i="246"/>
  <c r="CS26" i="246"/>
  <c r="DI26" i="246"/>
  <c r="CT26" i="246"/>
  <c r="DJ26" i="246"/>
  <c r="CQ26" i="246"/>
  <c r="DK26" i="246"/>
  <c r="DS26" i="246"/>
  <c r="EC26" i="246"/>
  <c r="CV26" i="246"/>
  <c r="DL26" i="246"/>
  <c r="CW26" i="246"/>
  <c r="DM26" i="246"/>
  <c r="CX26" i="246"/>
  <c r="DN26" i="246"/>
  <c r="DG26" i="246"/>
  <c r="CY26" i="246"/>
  <c r="EE26" i="246"/>
  <c r="ED26" i="246"/>
  <c r="CZ26" i="246"/>
  <c r="DP26" i="246"/>
  <c r="DA26" i="246"/>
  <c r="DQ26" i="246"/>
  <c r="DB26" i="246"/>
  <c r="DR26" i="246"/>
  <c r="DW26" i="246"/>
  <c r="DO26" i="246"/>
  <c r="BC26" i="246"/>
  <c r="AZ26" i="246"/>
  <c r="BA26" i="246"/>
  <c r="K26" i="246"/>
  <c r="L26" i="246"/>
  <c r="T26" i="246"/>
  <c r="Y26" i="246"/>
  <c r="O26" i="246"/>
  <c r="P26" i="246"/>
  <c r="S26" i="246"/>
  <c r="E26" i="246"/>
  <c r="Q26" i="246"/>
  <c r="I26" i="246"/>
  <c r="R26" i="246"/>
  <c r="M26" i="246"/>
  <c r="BB26" i="246"/>
  <c r="J26" i="246"/>
  <c r="U26" i="246"/>
  <c r="G26" i="246"/>
  <c r="W26" i="246"/>
  <c r="H26" i="246"/>
  <c r="N26" i="246"/>
  <c r="D26" i="246"/>
  <c r="BD26" i="246"/>
  <c r="Z26" i="246"/>
  <c r="F26" i="246"/>
  <c r="V26" i="246"/>
  <c r="X26" i="246"/>
  <c r="E53" i="244"/>
  <c r="D53" i="244"/>
  <c r="I53" i="244"/>
  <c r="K53" i="244"/>
  <c r="L53" i="244"/>
  <c r="F53" i="244"/>
  <c r="G53" i="244"/>
  <c r="O53" i="244"/>
  <c r="N53" i="244"/>
  <c r="H53" i="244"/>
  <c r="M53" i="244"/>
  <c r="J53" i="244"/>
  <c r="G22" i="244"/>
  <c r="D22" i="244"/>
  <c r="K22" i="244"/>
  <c r="L22" i="244"/>
  <c r="N22" i="244"/>
  <c r="F22" i="244"/>
  <c r="E22" i="244"/>
  <c r="I22" i="244"/>
  <c r="J22" i="244"/>
  <c r="O22" i="244"/>
  <c r="H22" i="244"/>
  <c r="M22" i="244"/>
  <c r="EH43" i="246"/>
  <c r="CU43" i="246"/>
  <c r="DK43" i="246"/>
  <c r="CR43" i="246"/>
  <c r="DH43" i="246"/>
  <c r="CS43" i="246"/>
  <c r="DI43" i="246"/>
  <c r="DB43" i="246"/>
  <c r="CT43" i="246"/>
  <c r="EC43" i="246"/>
  <c r="EE43" i="246"/>
  <c r="CY43" i="246"/>
  <c r="DO43" i="246"/>
  <c r="CV43" i="246"/>
  <c r="DL43" i="246"/>
  <c r="CW43" i="246"/>
  <c r="DM43" i="246"/>
  <c r="DR43" i="246"/>
  <c r="DJ43" i="246"/>
  <c r="EG43" i="246"/>
  <c r="EF43" i="246"/>
  <c r="DC43" i="246"/>
  <c r="DS43" i="246"/>
  <c r="CZ43" i="246"/>
  <c r="DP43" i="246"/>
  <c r="DA43" i="246"/>
  <c r="DQ43" i="246"/>
  <c r="DF43" i="246"/>
  <c r="DN43" i="246"/>
  <c r="ED43" i="246"/>
  <c r="CQ43" i="246"/>
  <c r="DG43" i="246"/>
  <c r="DW43" i="246"/>
  <c r="DD43" i="246"/>
  <c r="DT43" i="246"/>
  <c r="DE43" i="246"/>
  <c r="DU43" i="246"/>
  <c r="DV43" i="246"/>
  <c r="CX43" i="246"/>
  <c r="BD43" i="246"/>
  <c r="BA43" i="246"/>
  <c r="AZ43" i="246"/>
  <c r="BB43" i="246"/>
  <c r="L43" i="246"/>
  <c r="V43" i="246"/>
  <c r="Y43" i="246"/>
  <c r="J43" i="246"/>
  <c r="F43" i="246"/>
  <c r="D43" i="246"/>
  <c r="E43" i="246"/>
  <c r="O43" i="246"/>
  <c r="G43" i="246"/>
  <c r="X43" i="246"/>
  <c r="S43" i="246"/>
  <c r="H43" i="246"/>
  <c r="BC43" i="246"/>
  <c r="U43" i="246"/>
  <c r="P43" i="246"/>
  <c r="N43" i="246"/>
  <c r="R43" i="246"/>
  <c r="K43" i="246"/>
  <c r="Z43" i="246"/>
  <c r="Q43" i="246"/>
  <c r="I43" i="246"/>
  <c r="W43" i="246"/>
  <c r="M43" i="246"/>
  <c r="T43" i="246"/>
  <c r="ED36" i="246"/>
  <c r="CT36" i="246"/>
  <c r="DJ36" i="246"/>
  <c r="CQ36" i="246"/>
  <c r="DG36" i="246"/>
  <c r="DW36" i="246"/>
  <c r="DD36" i="246"/>
  <c r="DT36" i="246"/>
  <c r="DM36" i="246"/>
  <c r="DU36" i="246"/>
  <c r="EG36" i="246"/>
  <c r="CX36" i="246"/>
  <c r="DN36" i="246"/>
  <c r="CU36" i="246"/>
  <c r="DK36" i="246"/>
  <c r="CR36" i="246"/>
  <c r="DH36" i="246"/>
  <c r="CS36" i="246"/>
  <c r="DA36" i="246"/>
  <c r="EE36" i="246"/>
  <c r="EH36" i="246"/>
  <c r="DB36" i="246"/>
  <c r="DR36" i="246"/>
  <c r="CY36" i="246"/>
  <c r="DO36" i="246"/>
  <c r="CV36" i="246"/>
  <c r="DL36" i="246"/>
  <c r="DI36" i="246"/>
  <c r="DQ36" i="246"/>
  <c r="EF36" i="246"/>
  <c r="EC36" i="246"/>
  <c r="DF36" i="246"/>
  <c r="DV36" i="246"/>
  <c r="DC36" i="246"/>
  <c r="DS36" i="246"/>
  <c r="CZ36" i="246"/>
  <c r="DP36" i="246"/>
  <c r="CW36" i="246"/>
  <c r="DE36" i="246"/>
  <c r="BC36" i="246"/>
  <c r="AZ36" i="246"/>
  <c r="BB36" i="246"/>
  <c r="BD36" i="246"/>
  <c r="S36" i="246"/>
  <c r="D36" i="246"/>
  <c r="H36" i="246"/>
  <c r="P36" i="246"/>
  <c r="Q36" i="246"/>
  <c r="O36" i="246"/>
  <c r="W36" i="246"/>
  <c r="T36" i="246"/>
  <c r="E36" i="246"/>
  <c r="G36" i="246"/>
  <c r="R36" i="246"/>
  <c r="N36" i="246"/>
  <c r="F36" i="246"/>
  <c r="M36" i="246"/>
  <c r="Y36" i="246"/>
  <c r="L36" i="246"/>
  <c r="X36" i="246"/>
  <c r="I36" i="246"/>
  <c r="Z36" i="246"/>
  <c r="V36" i="246"/>
  <c r="BA36" i="246"/>
  <c r="J36" i="246"/>
  <c r="K36" i="246"/>
  <c r="U36" i="246"/>
  <c r="K41" i="244"/>
  <c r="E41" i="244"/>
  <c r="I41" i="244"/>
  <c r="F41" i="244"/>
  <c r="G41" i="244"/>
  <c r="D41" i="244"/>
  <c r="O41" i="244"/>
  <c r="M41" i="244"/>
  <c r="L41" i="244"/>
  <c r="N41" i="244"/>
  <c r="J41" i="244"/>
  <c r="H41" i="244"/>
  <c r="EC14" i="246"/>
  <c r="CU14" i="246"/>
  <c r="DK14" i="246"/>
  <c r="CR14" i="246"/>
  <c r="DH14" i="246"/>
  <c r="CS14" i="246"/>
  <c r="DI14" i="246"/>
  <c r="DB14" i="246"/>
  <c r="CT14" i="246"/>
  <c r="EE14" i="246"/>
  <c r="ED14" i="246"/>
  <c r="CY14" i="246"/>
  <c r="DO14" i="246"/>
  <c r="CV14" i="246"/>
  <c r="DL14" i="246"/>
  <c r="CW14" i="246"/>
  <c r="DM14" i="246"/>
  <c r="DR14" i="246"/>
  <c r="DJ14" i="246"/>
  <c r="EF14" i="246"/>
  <c r="EG14" i="246"/>
  <c r="DC14" i="246"/>
  <c r="DS14" i="246"/>
  <c r="CZ14" i="246"/>
  <c r="DP14" i="246"/>
  <c r="DA14" i="246"/>
  <c r="DQ14" i="246"/>
  <c r="DF14" i="246"/>
  <c r="DN14" i="246"/>
  <c r="EH14" i="246"/>
  <c r="CQ14" i="246"/>
  <c r="DG14" i="246"/>
  <c r="DW14" i="246"/>
  <c r="DD14" i="246"/>
  <c r="DT14" i="246"/>
  <c r="DE14" i="246"/>
  <c r="DU14" i="246"/>
  <c r="DV14" i="246"/>
  <c r="CX14" i="246"/>
  <c r="BD14" i="246"/>
  <c r="AZ14" i="246"/>
  <c r="BB14" i="246"/>
  <c r="BA14" i="246"/>
  <c r="M14" i="246"/>
  <c r="O14" i="246"/>
  <c r="I14" i="246"/>
  <c r="S14" i="246"/>
  <c r="T14" i="246"/>
  <c r="W14" i="246"/>
  <c r="BC14" i="246"/>
  <c r="R14" i="246"/>
  <c r="N14" i="246"/>
  <c r="G14" i="246"/>
  <c r="U14" i="246"/>
  <c r="K14" i="246"/>
  <c r="L14" i="246"/>
  <c r="J14" i="246"/>
  <c r="Y14" i="246"/>
  <c r="E14" i="246"/>
  <c r="F14" i="246"/>
  <c r="X14" i="246"/>
  <c r="P14" i="246"/>
  <c r="Q14" i="246"/>
  <c r="H14" i="246"/>
  <c r="V14" i="246"/>
  <c r="Z14" i="246"/>
  <c r="D14" i="246"/>
</calcChain>
</file>

<file path=xl/sharedStrings.xml><?xml version="1.0" encoding="utf-8"?>
<sst xmlns="http://schemas.openxmlformats.org/spreadsheetml/2006/main" count="10774" uniqueCount="2953">
  <si>
    <t>Company name</t>
  </si>
  <si>
    <t>This worksheet contains the lists that are used in tables App1 - App6 to hold the values used in the drop-down lists for data validation</t>
  </si>
  <si>
    <t>Company</t>
  </si>
  <si>
    <t>Company acronym</t>
  </si>
  <si>
    <t>Price control</t>
  </si>
  <si>
    <t>Common PC enhanced ODIs</t>
  </si>
  <si>
    <t>Yes</t>
  </si>
  <si>
    <t>No</t>
  </si>
  <si>
    <t>Yes/no</t>
  </si>
  <si>
    <t>Yes/no/both</t>
  </si>
  <si>
    <t>Yes/no and others</t>
  </si>
  <si>
    <t>Up/down</t>
  </si>
  <si>
    <t>All/part</t>
  </si>
  <si>
    <t>PC history</t>
  </si>
  <si>
    <t>PC units</t>
  </si>
  <si>
    <t>Decimal places (dp)</t>
  </si>
  <si>
    <t>ODI type acronym</t>
  </si>
  <si>
    <t>ODI type</t>
  </si>
  <si>
    <t>Primary category</t>
  </si>
  <si>
    <t>Water body</t>
  </si>
  <si>
    <t>ODI type (used in table App5)</t>
  </si>
  <si>
    <t>Yes/No</t>
  </si>
  <si>
    <t>XXX</t>
  </si>
  <si>
    <t>Water resources</t>
  </si>
  <si>
    <t>Customer measure of experience (C-MeX)</t>
  </si>
  <si>
    <t>Up</t>
  </si>
  <si>
    <t>All</t>
  </si>
  <si>
    <t>PR14 continuation</t>
  </si>
  <si>
    <t>%</t>
  </si>
  <si>
    <t>0</t>
  </si>
  <si>
    <t>NFI</t>
  </si>
  <si>
    <t>Reputational</t>
  </si>
  <si>
    <t>In-period</t>
  </si>
  <si>
    <t xml:space="preserve">Revenue </t>
  </si>
  <si>
    <t>Surface water</t>
  </si>
  <si>
    <t>Outperformance payment</t>
  </si>
  <si>
    <t>Affinity Water</t>
  </si>
  <si>
    <t>AFW</t>
  </si>
  <si>
    <t>Water network plus</t>
  </si>
  <si>
    <t>Developer services measure of experience (D-MeX)</t>
  </si>
  <si>
    <t>Down</t>
  </si>
  <si>
    <t>Part</t>
  </si>
  <si>
    <t>PR14 revision</t>
  </si>
  <si>
    <t>£m</t>
  </si>
  <si>
    <t>Out</t>
  </si>
  <si>
    <t>Outperformance payment only</t>
  </si>
  <si>
    <t>End of AMP</t>
  </si>
  <si>
    <t>RCV</t>
  </si>
  <si>
    <t>Asset/equipment failure</t>
  </si>
  <si>
    <t>Ground water</t>
  </si>
  <si>
    <t>Outperformance payment deadband</t>
  </si>
  <si>
    <t>Anglian Water</t>
  </si>
  <si>
    <t>ANH</t>
  </si>
  <si>
    <t>Wastewater network plus</t>
  </si>
  <si>
    <t>Both</t>
  </si>
  <si>
    <t>N/A</t>
  </si>
  <si>
    <t>PR19 new</t>
  </si>
  <si>
    <t>category</t>
  </si>
  <si>
    <t>Under</t>
  </si>
  <si>
    <t>Underperformance penalty only</t>
  </si>
  <si>
    <t>RCV or Revenue</t>
  </si>
  <si>
    <t>Underperformance penalty</t>
  </si>
  <si>
    <t>-</t>
  </si>
  <si>
    <t>Bristol Water</t>
  </si>
  <si>
    <t>BRL</t>
  </si>
  <si>
    <t>Bioresources (sludge)</t>
  </si>
  <si>
    <t>Water quality compliance (CRI)</t>
  </si>
  <si>
    <t>TBC</t>
  </si>
  <si>
    <t>Out &amp; under</t>
  </si>
  <si>
    <t>Outperformance payment &amp; underperformance penalty</t>
  </si>
  <si>
    <t>Shareholder</t>
  </si>
  <si>
    <t>Biodiversity/SSSIs</t>
  </si>
  <si>
    <t>Underperformance penalty deadband</t>
  </si>
  <si>
    <t>Residential retail</t>
  </si>
  <si>
    <t>Water supply interruptions</t>
  </si>
  <si>
    <t>?</t>
  </si>
  <si>
    <t>nr</t>
  </si>
  <si>
    <t>Revenue or shareholder</t>
  </si>
  <si>
    <t xml:space="preserve">Dŵr Cymru Welsh Water </t>
  </si>
  <si>
    <t>WSH</t>
  </si>
  <si>
    <t>Business retail</t>
  </si>
  <si>
    <t>Mains bursts</t>
  </si>
  <si>
    <t>rank</t>
  </si>
  <si>
    <t>Catchment management</t>
  </si>
  <si>
    <t>Northumbrian Water</t>
  </si>
  <si>
    <t>NES</t>
  </si>
  <si>
    <t>Direct procurement for customers</t>
  </si>
  <si>
    <t>Unplanned outage</t>
  </si>
  <si>
    <t>score</t>
  </si>
  <si>
    <t>Community/partnerships</t>
  </si>
  <si>
    <t>Portsmouth Water</t>
  </si>
  <si>
    <t>PRT</t>
  </si>
  <si>
    <t>Dummy control</t>
  </si>
  <si>
    <t>Leakage</t>
  </si>
  <si>
    <t>Customer contacts - other</t>
  </si>
  <si>
    <t>SES Water</t>
  </si>
  <si>
    <t>SES</t>
  </si>
  <si>
    <t>Per capita consumption (PCC)</t>
  </si>
  <si>
    <t>text</t>
  </si>
  <si>
    <t>na</t>
  </si>
  <si>
    <t>Customer contacts - water quality</t>
  </si>
  <si>
    <t>Risk of severe restrictions in a drought</t>
  </si>
  <si>
    <t>time</t>
  </si>
  <si>
    <t>Customer education/awareness</t>
  </si>
  <si>
    <t>Southern Water</t>
  </si>
  <si>
    <t>SRN</t>
  </si>
  <si>
    <t>Treatment works compliance</t>
  </si>
  <si>
    <t>South East Water</t>
  </si>
  <si>
    <t>SEW</t>
  </si>
  <si>
    <t>Internal sewer flooding</t>
  </si>
  <si>
    <t>Customer service/satisfaction (exc. billing etc.)</t>
  </si>
  <si>
    <t>South Staffordshire / Cambridge Water</t>
  </si>
  <si>
    <t>SSC</t>
  </si>
  <si>
    <t>Sewer collapses</t>
  </si>
  <si>
    <t>South West Water</t>
  </si>
  <si>
    <t>SWB</t>
  </si>
  <si>
    <t>Pollution incidents (categories 1, 2 and 3)</t>
  </si>
  <si>
    <t>Distribution index TIM</t>
  </si>
  <si>
    <t>Thames Water</t>
  </si>
  <si>
    <t>TMS</t>
  </si>
  <si>
    <t>Risk of sewer flooding in a storm</t>
  </si>
  <si>
    <t>Energy/emissions</t>
  </si>
  <si>
    <t>United Utilities</t>
  </si>
  <si>
    <t>UU</t>
  </si>
  <si>
    <t>Enforcement</t>
  </si>
  <si>
    <t>Wessex Water</t>
  </si>
  <si>
    <t>WSX</t>
  </si>
  <si>
    <t>Environmental</t>
  </si>
  <si>
    <t>Yorkshire Water</t>
  </si>
  <si>
    <t>YKY</t>
  </si>
  <si>
    <t>Health &amp; safety</t>
  </si>
  <si>
    <t>Iron</t>
  </si>
  <si>
    <t>Metering</t>
  </si>
  <si>
    <t>Pollution incidents</t>
  </si>
  <si>
    <t>Repair and maintenance</t>
  </si>
  <si>
    <t>Resilience</t>
  </si>
  <si>
    <t>Security of supply</t>
  </si>
  <si>
    <t>SEMD</t>
  </si>
  <si>
    <t>Sewer flooding</t>
  </si>
  <si>
    <t>Supply interruptions</t>
  </si>
  <si>
    <t>Supply restrictions</t>
  </si>
  <si>
    <t>Sustainability/innovation</t>
  </si>
  <si>
    <t>Waste disposal</t>
  </si>
  <si>
    <t>Water consumption</t>
  </si>
  <si>
    <t>Water mains bursts</t>
  </si>
  <si>
    <t>Water pressure</t>
  </si>
  <si>
    <t>Water outage</t>
  </si>
  <si>
    <t>Water quality compliance</t>
  </si>
  <si>
    <t>Water resources/ abstraction</t>
  </si>
  <si>
    <t>WTW turbidity</t>
  </si>
  <si>
    <t>WwTW descriptive consents</t>
  </si>
  <si>
    <t>WwTW numeric consents</t>
  </si>
  <si>
    <t>WwTW odour</t>
  </si>
  <si>
    <t>*** new primary category required ***</t>
  </si>
  <si>
    <t>This worksheet can be used to view PC and ODI values - the only input cell is A3 which allows a PC reference to be entered. Company-level PC and ODI totals are calculated on page 2.</t>
  </si>
  <si>
    <t>Enter a company PC reference in the cell below</t>
  </si>
  <si>
    <t>Outcome</t>
  </si>
  <si>
    <t>Unique ID</t>
  </si>
  <si>
    <t>PC description</t>
  </si>
  <si>
    <t>Customer priority</t>
  </si>
  <si>
    <t>ODI form</t>
  </si>
  <si>
    <t>ODI timing</t>
  </si>
  <si>
    <t>Standard ODI calculation</t>
  </si>
  <si>
    <t>PC unit</t>
  </si>
  <si>
    <t>PC unit description</t>
  </si>
  <si>
    <t>Decimal places</t>
  </si>
  <si>
    <t>Direction of improving performance</t>
  </si>
  <si>
    <t>Special cost factor claim</t>
  </si>
  <si>
    <t>Scheme specific factors</t>
  </si>
  <si>
    <t>Asset health</t>
  </si>
  <si>
    <t>National Environment Programme (NEP)</t>
  </si>
  <si>
    <t>Abstraction Incentive Mechanism (AIM)</t>
  </si>
  <si>
    <t>Price control allocation</t>
  </si>
  <si>
    <t>Total</t>
  </si>
  <si>
    <t>Common performance commitment</t>
  </si>
  <si>
    <t>Incentive rates</t>
  </si>
  <si>
    <t>(£m)</t>
  </si>
  <si>
    <t>Standard underperformance penalty rate 1</t>
  </si>
  <si>
    <t>Standard underperformance penalty rate 2</t>
  </si>
  <si>
    <t>Standard underperformance penalty rate 3</t>
  </si>
  <si>
    <t>Enhanced underperformance penalty rate</t>
  </si>
  <si>
    <t>Standard outperformance payment rate 1</t>
  </si>
  <si>
    <t>Standard outperformance payment rate 2</t>
  </si>
  <si>
    <t>Standard outperformance payment rate 3</t>
  </si>
  <si>
    <t>Enhanced outperformance payment rate</t>
  </si>
  <si>
    <t>Standard ODI operand</t>
  </si>
  <si>
    <t>Standard ODI operand note</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</si>
  <si>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</si>
  <si>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</si>
  <si>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</si>
  <si>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</si>
  <si>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</si>
  <si>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</si>
  <si>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</si>
  <si>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</si>
  <si>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</si>
  <si>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</si>
  <si>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</si>
  <si>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</si>
  <si>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</si>
  <si>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</si>
  <si>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</si>
  <si>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</si>
  <si>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</si>
  <si>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</si>
  <si>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</si>
  <si>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</si>
  <si>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</si>
  <si>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</si>
  <si>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</si>
  <si>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</si>
  <si>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</si>
  <si>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</si>
  <si>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</si>
  <si>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</si>
  <si>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</si>
  <si>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</si>
  <si>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2040-45</t>
  </si>
  <si>
    <t>2020-25
(AMP7 max)</t>
  </si>
  <si>
    <t>Performance level</t>
  </si>
  <si>
    <t>Financial ODI may accrue or apply</t>
  </si>
  <si>
    <t>Enhanced underperformance penalty collar</t>
  </si>
  <si>
    <t>Standard underperformance penalty collar</t>
  </si>
  <si>
    <t>Standard outperformance payment cap</t>
  </si>
  <si>
    <t>Enhanced outperformance payment cap</t>
  </si>
  <si>
    <t xml:space="preserve"> ODIs - maximum and P10/P90 values (£m)</t>
  </si>
  <si>
    <r>
      <t xml:space="preserve">2020-25
</t>
    </r>
    <r>
      <rPr>
        <sz val="9"/>
        <color rgb="FF003479"/>
        <rFont val="Arial"/>
        <family val="2"/>
      </rPr>
      <t>(AMP7 max)</t>
    </r>
  </si>
  <si>
    <t>Difference
(AMP7 max)</t>
  </si>
  <si>
    <t>Maximum enhanced underperformance penalty</t>
  </si>
  <si>
    <t>Maximum standard underperformance penalty</t>
  </si>
  <si>
    <t>Maximum underperformance penalty</t>
  </si>
  <si>
    <t>Maximum standard outperformance payment</t>
  </si>
  <si>
    <t>Maximum enhanced outperformance payment</t>
  </si>
  <si>
    <t>Maximum outperformance payment</t>
  </si>
  <si>
    <t>P10 underperformance penalty</t>
  </si>
  <si>
    <t>P90 outperformance payment</t>
  </si>
  <si>
    <r>
      <t xml:space="preserve">Customer valuations
</t>
    </r>
    <r>
      <rPr>
        <sz val="10"/>
        <color rgb="FF003479"/>
        <rFont val="Arial"/>
        <family val="2"/>
      </rPr>
      <t>(£ per unit per household, 2017-18 CPIH deflated,
financial year average)</t>
    </r>
  </si>
  <si>
    <t>Marginal cost</t>
  </si>
  <si>
    <t>Valuation method 1</t>
  </si>
  <si>
    <t>Valuation method 2</t>
  </si>
  <si>
    <t>Performance commitments</t>
  </si>
  <si>
    <t>PCs allocated, wholly or partly, to each price control</t>
  </si>
  <si>
    <t>Non-financial</t>
  </si>
  <si>
    <t>Financial</t>
  </si>
  <si>
    <t>ODI types</t>
  </si>
  <si>
    <t>ODI timings</t>
  </si>
  <si>
    <t>Primary categories</t>
  </si>
  <si>
    <t>No. of PCs</t>
  </si>
  <si>
    <t>Total number of common performance commitments</t>
  </si>
  <si>
    <t>Common performance commitments</t>
  </si>
  <si>
    <t>Special cost factor</t>
  </si>
  <si>
    <t>Scheme specific factor</t>
  </si>
  <si>
    <t>NEP</t>
  </si>
  <si>
    <t>AIM</t>
  </si>
  <si>
    <t>ODIs - maximum and P10/P90 values (£m)</t>
  </si>
  <si>
    <t>Maximum underperformance penalty totals</t>
  </si>
  <si>
    <t>Maximum outperformance payment totals</t>
  </si>
  <si>
    <t>Non-standard ODI calculations</t>
  </si>
  <si>
    <t>Standard ODI calculations</t>
  </si>
  <si>
    <t>App1 – Performance commitments (PCs) and outcome delivery incentives (ODIs)</t>
  </si>
  <si>
    <t>(for guidance see the 'App1 guide' worksheet)</t>
  </si>
  <si>
    <t>Column reference</t>
  </si>
  <si>
    <t>Early submission</t>
  </si>
  <si>
    <t>Calculated</t>
  </si>
  <si>
    <t>Not in table App1 (yes/no indicators should be included in the early submission of PC definitions template)</t>
  </si>
  <si>
    <t>Price control allocation (%)</t>
  </si>
  <si>
    <r>
      <t>Past performance levels</t>
    </r>
    <r>
      <rPr>
        <sz val="12"/>
        <color rgb="FF0078C9"/>
        <rFont val="Arial"/>
        <family val="2"/>
      </rPr>
      <t xml:space="preserve"> (where available)</t>
    </r>
  </si>
  <si>
    <t>2020-25 performance commitment levels</t>
  </si>
  <si>
    <t>Longer-term projections</t>
  </si>
  <si>
    <r>
      <t xml:space="preserve">Outperformance payment incentive rates
</t>
    </r>
    <r>
      <rPr>
        <sz val="11"/>
        <color rgb="FF0078C9"/>
        <rFont val="Arial"/>
        <family val="2"/>
      </rPr>
      <t>£m (2017-18 CPIH deflated, financial year average)</t>
    </r>
  </si>
  <si>
    <r>
      <rPr>
        <b/>
        <sz val="12"/>
        <color rgb="FF0078C9"/>
        <rFont val="Arial"/>
        <family val="2"/>
      </rPr>
      <t>Maximum enhanced underperformance penalties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</si>
  <si>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standard underperformance penalties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</si>
  <si>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standard outperformance payments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</si>
  <si>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enhanced outperformance payments</t>
    </r>
    <r>
      <rPr>
        <sz val="11"/>
        <color rgb="FF0078C9"/>
        <rFont val="Arial"/>
        <family val="2"/>
      </rPr>
      <t xml:space="preserve">
£m (2017-18 CPIH deflated, financial year average)</t>
    </r>
  </si>
  <si>
    <r>
      <rPr>
        <b/>
        <sz val="12"/>
        <color rgb="FF0078C9"/>
        <rFont val="Arial"/>
        <family val="2"/>
      </rPr>
      <t>P10 underperformance penalties</t>
    </r>
    <r>
      <rPr>
        <sz val="11"/>
        <color rgb="FF0078C9"/>
        <rFont val="Arial"/>
        <family val="2"/>
      </rPr>
      <t xml:space="preserve">
-£m (2017-18 CPIH deflated, financial year average)</t>
    </r>
  </si>
  <si>
    <r>
      <rPr>
        <b/>
        <sz val="12"/>
        <color rgb="FF0078C9"/>
        <rFont val="Arial"/>
        <family val="2"/>
      </rPr>
      <t xml:space="preserve">P90 outperformance payments </t>
    </r>
    <r>
      <rPr>
        <sz val="11"/>
        <color rgb="FF0078C9"/>
        <rFont val="Arial"/>
        <family val="2"/>
      </rPr>
      <t xml:space="preserve">
£m (2017-18 CPIH deflated, financial year average)</t>
    </r>
  </si>
  <si>
    <t>Marginal benefits valuation
method 1</t>
  </si>
  <si>
    <r>
      <t>Marginal benefits v</t>
    </r>
    <r>
      <rPr>
        <b/>
        <sz val="12"/>
        <color rgb="FF0078C9"/>
        <rFont val="Arial"/>
        <family val="2"/>
      </rPr>
      <t>aluation method 1</t>
    </r>
    <r>
      <rPr>
        <b/>
        <sz val="11"/>
        <color rgb="FF0078C9"/>
        <rFont val="Arial"/>
        <family val="2"/>
      </rPr>
      <t xml:space="preserve">
</t>
    </r>
    <r>
      <rPr>
        <sz val="10"/>
        <color rgb="FF0078C9"/>
        <rFont val="Arial"/>
        <family val="2"/>
      </rPr>
      <t>(£ per unit per household, 2017-18 CPIH deflated, financial year average)</t>
    </r>
  </si>
  <si>
    <t>Marginal benefits valuation
method 2</t>
  </si>
  <si>
    <r>
      <t>Marginal benefits v</t>
    </r>
    <r>
      <rPr>
        <b/>
        <sz val="12"/>
        <color rgb="FF0078C9"/>
        <rFont val="Arial"/>
        <family val="2"/>
      </rPr>
      <t>aluation method 2</t>
    </r>
    <r>
      <rPr>
        <b/>
        <sz val="11"/>
        <color rgb="FF0078C9"/>
        <rFont val="Arial"/>
        <family val="2"/>
      </rPr>
      <t xml:space="preserve">
</t>
    </r>
    <r>
      <rPr>
        <sz val="10"/>
        <color rgb="FF0078C9"/>
        <rFont val="Arial"/>
        <family val="2"/>
      </rPr>
      <t>(£ per unit per household, 2017-18 CPIH deflated, financial year average)</t>
    </r>
  </si>
  <si>
    <t>ODI penalties</t>
  </si>
  <si>
    <t>Line/item reference</t>
  </si>
  <si>
    <r>
      <t xml:space="preserve">PC ref.
</t>
    </r>
    <r>
      <rPr>
        <sz val="9"/>
        <color rgb="FF0078C9"/>
        <rFont val="Arial"/>
        <family val="2"/>
      </rPr>
      <t>(company)</t>
    </r>
  </si>
  <si>
    <t>PC name</t>
  </si>
  <si>
    <r>
      <t xml:space="preserve">PC short description
</t>
    </r>
    <r>
      <rPr>
        <sz val="10"/>
        <color rgb="FF0078C9"/>
        <rFont val="Arial"/>
        <family val="2"/>
      </rPr>
      <t>(maximum 750 characters with spaces)</t>
    </r>
  </si>
  <si>
    <t>Special
cost factor</t>
  </si>
  <si>
    <t>Customers' relative priority / importance</t>
  </si>
  <si>
    <r>
      <t>2018-19</t>
    </r>
    <r>
      <rPr>
        <sz val="10"/>
        <color rgb="FF0078C9"/>
        <rFont val="Arial"/>
        <family val="2"/>
      </rPr>
      <t xml:space="preserve">
(forecast)</t>
    </r>
  </si>
  <si>
    <r>
      <t>2019-20</t>
    </r>
    <r>
      <rPr>
        <sz val="10"/>
        <color rgb="FF0078C9"/>
        <rFont val="Arial"/>
        <family val="2"/>
      </rPr>
      <t xml:space="preserve">
(forecast)</t>
    </r>
  </si>
  <si>
    <r>
      <t xml:space="preserve">2040-45
</t>
    </r>
    <r>
      <rPr>
        <sz val="10"/>
        <color rgb="FF0078C9"/>
        <rFont val="Arial"/>
        <family val="2"/>
      </rPr>
      <t>(end of the
5 years)</t>
    </r>
  </si>
  <si>
    <t>Standard underperformance penalty 1</t>
  </si>
  <si>
    <t>Standard underperformance penalty 2</t>
  </si>
  <si>
    <t>Standard underperformance penalty 3</t>
  </si>
  <si>
    <t>Enhanced underperformance penalty</t>
  </si>
  <si>
    <t>Standard outperformance payment 1</t>
  </si>
  <si>
    <t>Standard outperformance payment 2</t>
  </si>
  <si>
    <t>Standard outperformance payment 3</t>
  </si>
  <si>
    <t>Enhanced outperformance payment</t>
  </si>
  <si>
    <r>
      <t xml:space="preserve">2020-25
</t>
    </r>
    <r>
      <rPr>
        <sz val="10"/>
        <color rgb="FF0078C9"/>
        <rFont val="Arial"/>
        <family val="2"/>
      </rPr>
      <t>(AMP7 max)</t>
    </r>
  </si>
  <si>
    <t>£ per unit per household,
2017-18 CPIH deflated, financial year average</t>
  </si>
  <si>
    <t>Short description</t>
  </si>
  <si>
    <t>Median value</t>
  </si>
  <si>
    <t>Mean value</t>
  </si>
  <si>
    <t>Upper bound value</t>
  </si>
  <si>
    <t>Lower bound value</t>
  </si>
  <si>
    <t>KEY</t>
  </si>
  <si>
    <t>Input</t>
  </si>
  <si>
    <t>Copy</t>
  </si>
  <si>
    <t>Calculation</t>
  </si>
  <si>
    <t>Pre populated</t>
  </si>
  <si>
    <t>Validation error</t>
  </si>
  <si>
    <t>App1 guidance and line definitions</t>
  </si>
  <si>
    <t>Title</t>
  </si>
  <si>
    <t>Definition</t>
  </si>
  <si>
    <t>Validation</t>
  </si>
  <si>
    <t>Line item / reference</t>
  </si>
  <si>
    <t>Consecutive number starting with 1 (do not amend)</t>
  </si>
  <si>
    <r>
      <t xml:space="preserve">Unique identifier for the performance commitment. It will be used in the Ofwat PC/ODI database and has been generated as follows:
“PR19” + water company acronym + “_” + PC reference. The water company acronym is taken from the 'AppValidation' worksheet.
</t>
    </r>
    <r>
      <rPr>
        <sz val="10"/>
        <color rgb="FF857362"/>
        <rFont val="Arial"/>
        <family val="2"/>
      </rPr>
      <t>For example: PR19XXX_ABC01 (where XXX is the company acronym and ABC01 is the PC reference)</t>
    </r>
  </si>
  <si>
    <t>Outcome name (free-format text with no validation)</t>
  </si>
  <si>
    <r>
      <t xml:space="preserve">Indicates whether this is a continuation, revised or new PC.
•  </t>
    </r>
    <r>
      <rPr>
        <b/>
        <sz val="10"/>
        <color theme="1"/>
        <rFont val="Arial"/>
        <family val="2"/>
      </rPr>
      <t>PR14 continuation</t>
    </r>
    <r>
      <rPr>
        <sz val="10"/>
        <color theme="1"/>
        <rFont val="Arial"/>
        <family val="2"/>
      </rPr>
      <t xml:space="preserve"> - can the PR19 performance levels be safely/meaningfully be seen as a continuation of the PR14 performance levels? That is, would a comparison of the performance levels over the two AMP periods (AMP6 and AMP7) be reasonable and reliable?
•  </t>
    </r>
    <r>
      <rPr>
        <b/>
        <sz val="10"/>
        <color theme="1"/>
        <rFont val="Arial"/>
        <family val="2"/>
      </rPr>
      <t>PR14 revision</t>
    </r>
    <r>
      <rPr>
        <sz val="10"/>
        <color theme="1"/>
        <rFont val="Arial"/>
        <family val="2"/>
      </rPr>
      <t xml:space="preserve"> - examples:
   a. PR19 common performance commitment with a different definition to the equivalent PR14 performance commitment 
   b. similar PC but the definition has changed enough to not allow a safe/meaningful comparison of the PR14 and PR19 performance levels
   c. was a PR14 sub-measure but is now a separate PC  
•  </t>
    </r>
    <r>
      <rPr>
        <b/>
        <sz val="10"/>
        <color theme="1"/>
        <rFont val="Arial"/>
        <family val="2"/>
      </rPr>
      <t>PR19 new</t>
    </r>
    <r>
      <rPr>
        <sz val="10"/>
        <color theme="1"/>
        <rFont val="Arial"/>
        <family val="2"/>
      </rPr>
      <t xml:space="preserve"> - there was no identical or similar PR14 performance commitment 
If none of the above apply, leave blank and explain in the business plan commentary.</t>
    </r>
  </si>
  <si>
    <t>PC ref. (company)</t>
  </si>
  <si>
    <t>Free-format, but the reference number must be unique within each company’s set of performance commitments
Duplicate reference numbers will be highlighted in red</t>
  </si>
  <si>
    <t>Name of the performance commitment (free-format text with no validation)</t>
  </si>
  <si>
    <t>PC short description</t>
  </si>
  <si>
    <t>Short description of the performance commitment</t>
  </si>
  <si>
    <r>
      <t>Enter the allocation for each price control (as a percentage, to 1 decimal place</t>
    </r>
    <r>
      <rPr>
        <sz val="10"/>
        <color rgb="FF857362"/>
        <rFont val="Arial"/>
        <family val="2"/>
      </rPr>
      <t>)
Notes
•  a PC may be allocated over more than one price control if it is appropriate for the same performance levels to apply to each of the price controls. Where a PC is allocated over more than one price control companies should explain clearly in the business plan commentary how the allocation has been derived
•  where the allocation between price controls does not remain constant over the five year period (2020-21 to 2024-25) there should be separate PCs
•  the total allocation across price controls must equal 100%
•  for PCs with a financial incentive, these percentages will be used to allocate outperformance payments and underperformance penalties across price controls</t>
    </r>
  </si>
  <si>
    <t>Price control allocation (%) total</t>
  </si>
  <si>
    <t>The price control allocation total is calculated - it will be highlighted in red if the total does not equal 100%</t>
  </si>
  <si>
    <r>
      <rPr>
        <b/>
        <sz val="10"/>
        <rFont val="Arial"/>
        <family val="2"/>
      </rPr>
      <t>NFI</t>
    </r>
    <r>
      <rPr>
        <sz val="10"/>
        <rFont val="Arial"/>
        <family val="2"/>
      </rPr>
      <t xml:space="preserve"> (no financial incentive)
</t>
    </r>
    <r>
      <rPr>
        <b/>
        <sz val="10"/>
        <rFont val="Arial"/>
        <family val="2"/>
      </rPr>
      <t>OUT</t>
    </r>
    <r>
      <rPr>
        <sz val="10"/>
        <rFont val="Arial"/>
        <family val="2"/>
      </rPr>
      <t xml:space="preserve"> (outperformance payment only)
</t>
    </r>
    <r>
      <rPr>
        <b/>
        <sz val="10"/>
        <rFont val="Arial"/>
        <family val="2"/>
      </rPr>
      <t>UNDER</t>
    </r>
    <r>
      <rPr>
        <sz val="10"/>
        <rFont val="Arial"/>
        <family val="2"/>
      </rPr>
      <t xml:space="preserve"> (underperformance penalty only)
</t>
    </r>
    <r>
      <rPr>
        <b/>
        <sz val="10"/>
        <rFont val="Arial"/>
        <family val="2"/>
      </rPr>
      <t>OUT &amp; UNDER</t>
    </r>
    <r>
      <rPr>
        <sz val="10"/>
        <rFont val="Arial"/>
        <family val="2"/>
      </rPr>
      <t xml:space="preserve"> (outperformance payment and underperformance penalty)</t>
    </r>
  </si>
  <si>
    <r>
      <rPr>
        <b/>
        <sz val="10"/>
        <color theme="1"/>
        <rFont val="Arial"/>
        <family val="2"/>
      </rPr>
      <t>Revenue</t>
    </r>
    <r>
      <rPr>
        <sz val="10"/>
        <color theme="1"/>
        <rFont val="Arial"/>
        <family val="2"/>
      </rPr>
      <t xml:space="preserve"> = Revenue adjustment</t>
    </r>
    <r>
      <rPr>
        <sz val="10"/>
        <color rgb="FF857362"/>
        <rFont val="Arial"/>
        <family val="2"/>
      </rPr>
      <t xml:space="preserve"> 
Note 1: under the new customer measure of experience (C-MeX) and developer services measure of experience (D-MeX) mechanisms, any outperformance payment or underperformance penalty will be an adjustment to revenue
Note 2: all in-period ODIs are revenue adjustments</t>
    </r>
    <r>
      <rPr>
        <sz val="10"/>
        <color theme="1"/>
        <rFont val="Arial"/>
        <family val="2"/>
      </rPr>
      <t xml:space="preserve">
</t>
    </r>
    <r>
      <rPr>
        <b/>
        <sz val="10"/>
        <color theme="1"/>
        <rFont val="Arial"/>
        <family val="2"/>
      </rPr>
      <t>RCV</t>
    </r>
    <r>
      <rPr>
        <sz val="10"/>
        <color theme="1"/>
        <rFont val="Arial"/>
        <family val="2"/>
      </rPr>
      <t xml:space="preserve"> = RCV adjustment
</t>
    </r>
    <r>
      <rPr>
        <b/>
        <sz val="10"/>
        <color theme="1"/>
        <rFont val="Arial"/>
        <family val="2"/>
      </rPr>
      <t>RCV or Revenue</t>
    </r>
    <r>
      <rPr>
        <sz val="10"/>
        <color theme="1"/>
        <rFont val="Arial"/>
        <family val="2"/>
      </rPr>
      <t xml:space="preserve"> = RCV or Revenue adjustment </t>
    </r>
    <r>
      <rPr>
        <sz val="10"/>
        <color rgb="FF857362"/>
        <rFont val="Arial"/>
        <family val="2"/>
      </rPr>
      <t>(for example, where an outperformance payment is applied as an adjustment to the RCV and an underperformance penalty is applied as a revenue adjustment)</t>
    </r>
    <r>
      <rPr>
        <sz val="10"/>
        <color theme="1"/>
        <rFont val="Arial"/>
        <family val="2"/>
      </rPr>
      <t xml:space="preserve">
</t>
    </r>
    <r>
      <rPr>
        <b/>
        <sz val="10"/>
        <color theme="1"/>
        <rFont val="Arial"/>
        <family val="2"/>
      </rPr>
      <t>Shareholder</t>
    </r>
    <r>
      <rPr>
        <sz val="10"/>
        <color theme="1"/>
        <rFont val="Arial"/>
        <family val="2"/>
      </rPr>
      <t xml:space="preserve"> = underperformance penalty is applied as an investment for the benefit of customers financed by shareholders with no RCV adjustment
</t>
    </r>
    <r>
      <rPr>
        <b/>
        <sz val="10"/>
        <color theme="1"/>
        <rFont val="Arial"/>
        <family val="2"/>
      </rPr>
      <t>Revenue or shareholder</t>
    </r>
    <r>
      <rPr>
        <sz val="10"/>
        <color theme="1"/>
        <rFont val="Arial"/>
        <family val="2"/>
      </rPr>
      <t xml:space="preserve"> = Revenue adjustment or underperformance penalty investment financed by shareholders with no RCV adjustment</t>
    </r>
    <r>
      <rPr>
        <sz val="10"/>
        <color rgb="FF857362"/>
        <rFont val="Arial"/>
        <family val="2"/>
      </rPr>
      <t xml:space="preserve"> (for example, where an outperformance payment is applied as a revenue adjustment and an underperformance penalty is applied as an investment financed by shareholders with no RCV adjustment)
</t>
    </r>
    <r>
      <rPr>
        <sz val="10"/>
        <rFont val="Arial"/>
        <family val="2"/>
      </rPr>
      <t>Leave blank if the ODI type = NFI (non-financial incentive)</t>
    </r>
  </si>
  <si>
    <t>For PCs with a financial ODI, select 'In-period', 'End of AMP' or 'Both'
'Both' might apply, for example, if an ODI has ‘in-period’ underperformance penalties and ‘end of AMP’ outperformance payments
Leave blank if the ODI type = NFI (non-financial incentive)</t>
  </si>
  <si>
    <r>
      <t xml:space="preserve">Primary category
</t>
    </r>
    <r>
      <rPr>
        <sz val="10"/>
        <color rgb="FF857362"/>
        <rFont val="Arial"/>
        <family val="2"/>
      </rPr>
      <t>The primary category is a means of sign-posting similar PCs.
This is not an exact science as many PCs overlap categories and PCs with the same primary category may not be directly comparable.</t>
    </r>
  </si>
  <si>
    <t>For example: %, £m, category, N/A, nr, rank, score, TBC, text, time</t>
  </si>
  <si>
    <t>Description of the PC unit (free-format text with no validation)</t>
  </si>
  <si>
    <t>Number of decimal places used, where applicable</t>
  </si>
  <si>
    <t>'Up' if an increase in the numeric value or score means a better (improving) performance
'Down' if a decrease in the numeric value or score means a better (improving) performance
Leave blank if neither of the above apply</t>
  </si>
  <si>
    <t>If the PC is one of the 14 common performance commitments select the appropriate entry from the drop-down menu. Otherwise leave blank.</t>
  </si>
  <si>
    <t>'All' if the PC relates wholly to a PR19 special cost factor claim
'Part' if the PC relates partly to a PR19 special cost factor claim
Otherwise leave blank</t>
  </si>
  <si>
    <t>'All' if the PC relates wholly to scheme-specific factors/elements
'Part' if the PC relates partly to scheme-specific factors/elements
Otherwise leave blank</t>
  </si>
  <si>
    <t>'All' if the PC relates wholly to the National Environment Programme (NEP)
'Part' if the PC relates partly to the National Environment Programme (NEP)
Otherwise leave blank</t>
  </si>
  <si>
    <t>'Yes' if the PC relates to the Abstraction Incentive Mechanism (AIM). Otherwise leave blank
Site-level AIM data should be entered in table App3 - cells are greyed out in table App1 if the site-level cells are in table App1</t>
  </si>
  <si>
    <r>
      <t xml:space="preserve">Free-format text with no validation
</t>
    </r>
    <r>
      <rPr>
        <sz val="10"/>
        <color rgb="FF857362"/>
        <rFont val="Arial"/>
        <family val="2"/>
      </rPr>
      <t>Examples: high/medium/low, quartiles, quintiles, 1 to 10. Please explain the ranking/scale in your business plan commentary.</t>
    </r>
  </si>
  <si>
    <t>Past performance levels</t>
  </si>
  <si>
    <t>The 2020-25 PC levels should be supported by longer-term projections for at least a further ten years (that is, for the reporting years 2025-26 to 2034-35 inclusive). These projections are to encourage companies to consider their long-term ambitions and help customers and stakeholders engage on longer-term issues.
The additional columns allow companies to include longer-term projections, beyond our requirement of ten years, for the reporting years 2035-36 to 2039-40 and for the five years 2040-45, where these are available.</t>
  </si>
  <si>
    <t>For the five years 2020-21 to 2024-25: 'Yes' if an outperformance payment or underperformance penalty may accrue or apply.
Otherwise leave blank</t>
  </si>
  <si>
    <t>Standard outperformance
payment cap</t>
  </si>
  <si>
    <t>Standard underperformance penalty rates</t>
  </si>
  <si>
    <t>Standard outperformance payment rates</t>
  </si>
  <si>
    <r>
      <t xml:space="preserve">'No' if the PC has a non-standard financial incentive, otherwise leave blank.
</t>
    </r>
    <r>
      <rPr>
        <sz val="10"/>
        <color rgb="FF857362"/>
        <rFont val="Arial"/>
        <family val="2"/>
      </rPr>
      <t>For the purposes of this indicator a standard ODI is one that can be derived using this calculation:
| ( ( (Actual performance level - deadband) x incentive rate in £m ) x standard ODI operand ) |
So, for example, if the actual performance level is 1.37, the deadband is 1.29, the incentive rate* is 0.412, and the standard ODI operand is 1.000, the result as an absolute value would be:
| ( ( (1.37-1.29) x 0.412 ) x 1.000 ) | = 0.08 x 0.412 x 1.000 = 0.03296 = £32,960
* either underperformance penalty incentive rate 1 or overperformance payment incentive rate 1
Leave blank for a PC with an enhanced outperformance payment and/or underperformance penalty if the calculation of both outperformance payments (standard and enhanced) and underperformance penalties (standard and enhanced) follows the calculation above (where you would use ‘standard outperformance payment cap’ instead of ‘deadband’ for the enhanced outperformance payment and ‘standard underperformance penalty collar’ instead of ‘deadband’ for the enhanced underperformance penalty).
Non-standard financial incentives will be calculated manually using the additional details in the PR19 final determination company-specific appendices (plus recalibrated ODI rates and/or corrigenda, where applicable).</t>
    </r>
  </si>
  <si>
    <r>
      <t xml:space="preserve">Some PCs with a financial ODI have an incentive rate that uses a fraction or multiple of the PC unit. This field is used to hold the conversion factor, to 3 decimal places.
</t>
    </r>
    <r>
      <rPr>
        <sz val="10"/>
        <color rgb="FF857362"/>
        <rFont val="Arial"/>
        <family val="2"/>
      </rPr>
      <t>For example, if rather than being calculated as:
£m / PC unit / year
the outperformance payment or underperformance penalty is calculated as:
£m / 0.1 PC unit / year
then the conversion factor is 10.000</t>
    </r>
  </si>
  <si>
    <t>Free-format text with no validation</t>
  </si>
  <si>
    <r>
      <t xml:space="preserve">For the five years 2020-21 to 2024-25 and also a total for the 5-year period (the 5-year total will usually be the total of the five individual years, but may not be): enter the maximum enhanced underperformance  penalty, where applicable (-£ million to 4 decimal places).
Underperformance penalties should be entered as negative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</si>
  <si>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r>
      <t xml:space="preserve">For the five years 2020-21 to 2024-25 and also a total for the 5-year period (the 5-year total will usually be the total of the five individual years, but may not be): enter the maximum standard underperformance penalty, where applicable (-£ million to 4 decimal places).
Underperformance penalties should be entered as negative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</si>
  <si>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t>Maximum standard
outperformance payment</t>
  </si>
  <si>
    <r>
      <t xml:space="preserve">For the five years 2020-21 to 2024-25 and also a total for the 5-year period (the 5-year total will usually be the total of the five individual years, but may not be): enter the maximum standard outperformance payment, where applicable (£ million to 4 decimal places).
Outperformance payments should be entered as positive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</si>
  <si>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r>
      <t xml:space="preserve">For the five years 2020-21 to 2024-25 and also a total for the 5-year period (the 5-year total will usually be the total of the five individual years, but may not be): enter the maximum enhanced outperformance payment, where applicable (£ million to 4 decimal places).
Outperformance payments should be entered as positive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</si>
  <si>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t>P10 underperformance penalties</t>
  </si>
  <si>
    <r>
      <t xml:space="preserve">For the five years 2020-21 to 2024-25 and also a total for the 5-year period (the 5-year total will usually be the total of the five individual years, but may not be): enter the P10 underperformance penalty values, where applicable (£ million to 4 decimal places).
Underperformance penalties should be entered as negative values (for example: -1.2345).
Otherwise leave blank.
</t>
    </r>
    <r>
      <rPr>
        <sz val="10"/>
        <color rgb="FF857362"/>
        <rFont val="Arial"/>
        <family val="2"/>
      </rPr>
      <t>P10 can be defined as follows: there is a 10% probability of an outturn occurring below the identified range. By definition P10 returns are relatively unlikely to occur and this is especially the case cumulatively across all ODIs at the same time.
We would not necessarily expect the P10 figures in table App1 to equal the P10 scenario figures in table App26.</t>
    </r>
  </si>
  <si>
    <t>P90 outperformance payments</t>
  </si>
  <si>
    <r>
      <t xml:space="preserve">For the five years 2020-21 to 2024-25 and also a total for the 5-year period (the 5-year total will usually be the total of the five individual years, but may not be): enter the P90 outperformance payment values, where applicable (£ million to 4 decimal places).
Outperformance payments should be entered as positive values (for example: 1.2345)
Otherwise leave blank.
</t>
    </r>
    <r>
      <rPr>
        <sz val="10"/>
        <color rgb="FF857362"/>
        <rFont val="Arial"/>
        <family val="2"/>
      </rPr>
      <t>P90 can be defined as follows: there is a 10% likelihood of achieving a return above the identified range. By definition P90 returns are relatively unlikely to occur and this is especially the case cumulatively across all ODIs at the same time.
We would not necessarily expect the P90 figures in table App1 to equal the P90 scenario figures in table App26.</t>
    </r>
  </si>
  <si>
    <t>Customer valuations</t>
  </si>
  <si>
    <t>Marginal benefits valuation
method 1 short description</t>
  </si>
  <si>
    <t>If collected, enter a short description for marginal benefits valuation method 1 (for example, revealed preference willingness to pay or natural experiment)</t>
  </si>
  <si>
    <t>Marginal benefits valuation
method 1 median value</t>
  </si>
  <si>
    <t>Marginal benefits valuation
method 1 mean value</t>
  </si>
  <si>
    <t>Marginal benefits valuation
method 1 upper bound value</t>
  </si>
  <si>
    <t>Marginal benefits valuation
method 1 lower bound value</t>
  </si>
  <si>
    <t>Marginal benefits valuation
method 2 short description</t>
  </si>
  <si>
    <t>If collected, enter a short description for marginal benefits valuation method 2</t>
  </si>
  <si>
    <t>Marginal benefits valuation
method 2 median value</t>
  </si>
  <si>
    <t>Marginal benefits valuation
method 2 mean value</t>
  </si>
  <si>
    <t>Marginal benefits valuation
method 2 upper bound value</t>
  </si>
  <si>
    <t>Marginal benefits valuation
method 2 lower bound value</t>
  </si>
  <si>
    <t>C-MeX, D-MeX and AIM performance commitments - additional guidance</t>
  </si>
  <si>
    <t>C-MeX and D-MeX</t>
  </si>
  <si>
    <t>Abstraction Incentive Mechansim (AIM)</t>
  </si>
  <si>
    <t>App2 – Leakage additional information and old definition reporting</t>
  </si>
  <si>
    <t>Data validation</t>
  </si>
  <si>
    <t>Performance forecasts</t>
  </si>
  <si>
    <t>Line description</t>
  </si>
  <si>
    <t>Item reference</t>
  </si>
  <si>
    <t>Units</t>
  </si>
  <si>
    <t>DPs</t>
  </si>
  <si>
    <t>Whole company
or operating region</t>
  </si>
  <si>
    <r>
      <t>2018-19</t>
    </r>
    <r>
      <rPr>
        <sz val="9"/>
        <color rgb="FF0078C9"/>
        <rFont val="Franklin Gothic Demi"/>
        <family val="2"/>
      </rPr>
      <t xml:space="preserve"> (forecast)</t>
    </r>
  </si>
  <si>
    <r>
      <t>2019-20</t>
    </r>
    <r>
      <rPr>
        <sz val="9"/>
        <color rgb="FF0078C9"/>
        <rFont val="Franklin Gothic Demi"/>
        <family val="2"/>
      </rPr>
      <t xml:space="preserve"> (forecast)</t>
    </r>
  </si>
  <si>
    <t>2040-41</t>
  </si>
  <si>
    <t>2041-42</t>
  </si>
  <si>
    <t>2042-43</t>
  </si>
  <si>
    <t>2043-44</t>
  </si>
  <si>
    <t>2044-45</t>
  </si>
  <si>
    <t>Calculation, copy or download rule</t>
  </si>
  <si>
    <t>Validation description</t>
  </si>
  <si>
    <t>A</t>
  </si>
  <si>
    <t>Leakage: new definition reporting</t>
  </si>
  <si>
    <t>Leakage region 1 or whole company</t>
  </si>
  <si>
    <t>APP2001</t>
  </si>
  <si>
    <t>Upper limit of sustainable economic level of leakage (SELL)</t>
  </si>
  <si>
    <t>APP2002</t>
  </si>
  <si>
    <t>Ml/d</t>
  </si>
  <si>
    <t>Central point of sustainable economic level of leakage (SELL)</t>
  </si>
  <si>
    <t>APP2003</t>
  </si>
  <si>
    <t>Lower limit of sustainable economic level of leakage (SELL)</t>
  </si>
  <si>
    <t>APP2004</t>
  </si>
  <si>
    <t>WRMP leakage targets</t>
  </si>
  <si>
    <t>APP2005</t>
  </si>
  <si>
    <t xml:space="preserve">Leakage/property/day </t>
  </si>
  <si>
    <t>APP2006</t>
  </si>
  <si>
    <t xml:space="preserve">Leakage/km of main/day </t>
  </si>
  <si>
    <t>APP2007</t>
  </si>
  <si>
    <t>Leakage region 2</t>
  </si>
  <si>
    <t>APP2008</t>
  </si>
  <si>
    <t>APP2009</t>
  </si>
  <si>
    <t>APP2010</t>
  </si>
  <si>
    <t>APP2011</t>
  </si>
  <si>
    <t>APP2012</t>
  </si>
  <si>
    <t>APP2013</t>
  </si>
  <si>
    <t>APP2014</t>
  </si>
  <si>
    <t>Leakage region 3</t>
  </si>
  <si>
    <t>APP2015</t>
  </si>
  <si>
    <t>APP2016</t>
  </si>
  <si>
    <t>APP2017</t>
  </si>
  <si>
    <t>APP2018</t>
  </si>
  <si>
    <t>APP2019</t>
  </si>
  <si>
    <t>APP2020</t>
  </si>
  <si>
    <t>APP2021</t>
  </si>
  <si>
    <t>Leakage region 4</t>
  </si>
  <si>
    <t>APP2022</t>
  </si>
  <si>
    <t>APP2023</t>
  </si>
  <si>
    <t>APP2024</t>
  </si>
  <si>
    <t>APP2025</t>
  </si>
  <si>
    <t>APP2026</t>
  </si>
  <si>
    <t>APP2027</t>
  </si>
  <si>
    <t>Leakage/km of main/day</t>
  </si>
  <si>
    <t>APP2028</t>
  </si>
  <si>
    <t>B</t>
  </si>
  <si>
    <t>PR14 measurement of leakage: old definition reporting</t>
  </si>
  <si>
    <t>Copied from leakage region 1 or whole company in block A</t>
  </si>
  <si>
    <t xml:space="preserve">Leakage </t>
  </si>
  <si>
    <t>APP2030</t>
  </si>
  <si>
    <t>APP2031</t>
  </si>
  <si>
    <t>Copied from leakage region 2 in block A</t>
  </si>
  <si>
    <t>APP2033</t>
  </si>
  <si>
    <t>APP2034</t>
  </si>
  <si>
    <t>Copied from leakage region 3 in block A</t>
  </si>
  <si>
    <t>APP2036</t>
  </si>
  <si>
    <t>APP2037</t>
  </si>
  <si>
    <t>Copied from leakage region 4 in block A</t>
  </si>
  <si>
    <t>APP2039</t>
  </si>
  <si>
    <t>APP2040</t>
  </si>
  <si>
    <t xml:space="preserve">C </t>
  </si>
  <si>
    <t>Per capita consumption (old definition)</t>
  </si>
  <si>
    <t>APP2041</t>
  </si>
  <si>
    <t>litres / head / day</t>
  </si>
  <si>
    <t>D</t>
  </si>
  <si>
    <t>PR14 measurement of supply interruptions (old definition)</t>
  </si>
  <si>
    <t>[ID and name of PR14 supply interruption performance commitment]</t>
  </si>
  <si>
    <t>APP2042</t>
  </si>
  <si>
    <t>E</t>
  </si>
  <si>
    <t>PR14 measurement of internal sewer flooding incidents (old definition)</t>
  </si>
  <si>
    <t>[ID and name of PR14 internal sewer flooding performance commitment]</t>
  </si>
  <si>
    <t>APP2043</t>
  </si>
  <si>
    <t>App2 guidance and line definitions</t>
  </si>
  <si>
    <t>Line</t>
  </si>
  <si>
    <t>Block A</t>
  </si>
  <si>
    <t>Enter the name of leakage region 1 or 'Whole company'</t>
  </si>
  <si>
    <t xml:space="preserve">The upper limit of the economic range calculated for SELL. The upper and lower bounds should reflect the reliability of data, key uncertainties and assumptions used to calculate the SELL. We would expect it to reflect different key assumptions used for weather and other external influences. </t>
  </si>
  <si>
    <t>The central point of the economic range calculated for SELL</t>
  </si>
  <si>
    <t xml:space="preserve">The lower limit of the economic range calculated for SELL. The upper and lower bounds should reflect the reliability of data, key uncertainties and assumptions used to calculate the SELL. We would expect it to reflect different key assumptions used for weather and other external influences. </t>
  </si>
  <si>
    <t xml:space="preserve">The leakage targets set out in the WRMPs. This should companies forecast of their total leakage in Ml/d consistent with line 40FP in the FP Demand tab of the WRMP data tables. </t>
  </si>
  <si>
    <t>Leakage per property per day based on the new calculation method</t>
  </si>
  <si>
    <t>Leakage per km of main per day calculated using the new approach to calculating leakage</t>
  </si>
  <si>
    <t>As lines 1-7 above for leakage region 2, if applicable</t>
  </si>
  <si>
    <t>As lines 1-7 above for leakage region 3, if applicable</t>
  </si>
  <si>
    <t>As lines 1-7 above for leakage region 4, if applicable</t>
  </si>
  <si>
    <t>Block B</t>
  </si>
  <si>
    <t>Average annual leakage based on the approach used in PR14 to calculate leakage. This is required to understand the differences in performance reporting between the new consistent approach and the old approach</t>
  </si>
  <si>
    <t>The central point of the economic range calculated for SELL using the old definition of leakage</t>
  </si>
  <si>
    <t>As lines 1-3 above for leakage region 2, if applicable</t>
  </si>
  <si>
    <t>As lines 1-3 above for leakage region 3, if applicable</t>
  </si>
  <si>
    <t>As lines 1-3 above for leakage region 4, if applicable</t>
  </si>
  <si>
    <t>Block C</t>
  </si>
  <si>
    <t>Companies should report per capita consumption using the old definition (note: the PCC definition may be updated following the joint project with Water UK to improve the consistency of the definitions of a number of common performance commitments).</t>
  </si>
  <si>
    <t>Block D</t>
  </si>
  <si>
    <t xml:space="preserve">Companies should report one supply interruption metric – it should be the PR14 performance commitment that is closest to the new consistent definition for supply interruptions or another metric which the company has been collecting, perhaps for Discover Water, if this is closer to the new consistent definition. We expect companies to report this data against the most appropriate number of decimal places given the metric that they are reporting. </t>
  </si>
  <si>
    <t>Block E</t>
  </si>
  <si>
    <t xml:space="preserve">Companies should report one internal sewer flooding metric – it should be the PR14 performance commitment that is closest to the new consistent definition for internal sewer flooding or another metric which the company has been collecting, perhaps for Discover Water, if this is closer to the new consistent definition. We would expect this to include flooding related to existing/legacy network flooding and transferred network. We expect companies to report this data against the most appropriate number of decimal places given the metric that they are reporting.    </t>
  </si>
  <si>
    <t>App4 – Customer metrics</t>
  </si>
  <si>
    <t>Residential retail customers</t>
  </si>
  <si>
    <t>Business retail customers (Wales only)</t>
  </si>
  <si>
    <t>Affordability</t>
  </si>
  <si>
    <t>Customers finding the level of their water bills affordable: (a) for companies who charge for water only (WoCs)</t>
  </si>
  <si>
    <t>Customers finding the level of their combined bills affordable: (b) for companies who charge for both water and wastewater (WaSCs)</t>
  </si>
  <si>
    <t>Customers finding the level of their combined bills affordable: (c) for companies who charge for water only (WoCs)</t>
  </si>
  <si>
    <t>Customers finding their water bills acceptable: (a) for companies who charge for water only (WoCs)</t>
  </si>
  <si>
    <t>Customers finding their combined bills acceptable: (b) for companies who charge for both water and wastewater (WaSCs)</t>
  </si>
  <si>
    <t>Customers finding their combined bills acceptable: (c) for companies who charge for water only (WoCs)</t>
  </si>
  <si>
    <t>Vulnerability</t>
  </si>
  <si>
    <t>Customers aware of the non-financial vulnerability assistance measures offered</t>
  </si>
  <si>
    <t>Customers on Special Assistance Register/ Priority Service Register (SAR/PSR)</t>
  </si>
  <si>
    <t>Customers receiving services through the SAR/PSR: (a) support with communication</t>
  </si>
  <si>
    <t>Customers receiving services through the SAR/PSR: (b) support with mobility and access restrictions</t>
  </si>
  <si>
    <t>Customers receiving services through the SAR/PSR: (c) support with supply interruption</t>
  </si>
  <si>
    <t>Customers receiving services through the SAR/PSR: (d) support with security</t>
  </si>
  <si>
    <t xml:space="preserve">nr </t>
  </si>
  <si>
    <t>Customers receiving services through the SAR/PSR: (e) support with 'other needs'</t>
  </si>
  <si>
    <t>Customers satisfied that the services are easy to access</t>
  </si>
  <si>
    <t>Customers on SAR/PSR contacted over the previous two years to ensure they are still receiving the right support</t>
  </si>
  <si>
    <t>Key</t>
  </si>
  <si>
    <t>App4 guidance and line definitions</t>
  </si>
  <si>
    <t>Performance commitment</t>
  </si>
  <si>
    <t>A1</t>
  </si>
  <si>
    <t>B1</t>
  </si>
  <si>
    <t>C1</t>
  </si>
  <si>
    <t>D1</t>
  </si>
  <si>
    <t>E1</t>
  </si>
  <si>
    <t>F1</t>
  </si>
  <si>
    <t>G1</t>
  </si>
  <si>
    <t>H1</t>
  </si>
  <si>
    <t>I1</t>
  </si>
  <si>
    <t>J1</t>
  </si>
  <si>
    <t>K1</t>
  </si>
  <si>
    <t>L1</t>
  </si>
  <si>
    <t>M1</t>
  </si>
  <si>
    <t>N1</t>
  </si>
  <si>
    <t>General notes</t>
  </si>
  <si>
    <t>Unit</t>
  </si>
  <si>
    <t>Sewer blockages</t>
  </si>
  <si>
    <t>2020-25</t>
  </si>
  <si>
    <t>Price base</t>
  </si>
  <si>
    <t>Outturn (nominal)</t>
  </si>
  <si>
    <t>2017-18 FYA (CPIH deflated)</t>
  </si>
  <si>
    <t>C</t>
  </si>
  <si>
    <t>£</t>
  </si>
  <si>
    <t>F</t>
  </si>
  <si>
    <t>G</t>
  </si>
  <si>
    <t>H</t>
  </si>
  <si>
    <t>Block F</t>
  </si>
  <si>
    <t>2017-18 FYE (RPI)</t>
  </si>
  <si>
    <t>Sum of lines 1 to 5.</t>
  </si>
  <si>
    <t>I</t>
  </si>
  <si>
    <t>Block G</t>
  </si>
  <si>
    <t>Block I</t>
  </si>
  <si>
    <t>Depreciation</t>
  </si>
  <si>
    <t>App17 - Appointee revenue summary</t>
  </si>
  <si>
    <t>Grants &amp; contributions</t>
  </si>
  <si>
    <t>App17 guidance and line definitions</t>
  </si>
  <si>
    <t>Item references</t>
  </si>
  <si>
    <t>Text</t>
  </si>
  <si>
    <t>J</t>
  </si>
  <si>
    <t>Sum of lines 7 to 11.</t>
  </si>
  <si>
    <t>Sum of lines 13 to 17.</t>
  </si>
  <si>
    <t>K</t>
  </si>
  <si>
    <t>L</t>
  </si>
  <si>
    <t>M</t>
  </si>
  <si>
    <t xml:space="preserve">App26 - RoRE Scenarios </t>
  </si>
  <si>
    <t>Revenue for a high RORE case (pre tax adjustment)</t>
  </si>
  <si>
    <t>Water network plus total revenue impact ~ High RoRE case (pre tax adjustment)</t>
  </si>
  <si>
    <t>APP26001HC</t>
  </si>
  <si>
    <t>Water network plus water trading incentive export revenue impact ~ High RoRE case (pre tax adjustment)</t>
  </si>
  <si>
    <t>APP26002HC</t>
  </si>
  <si>
    <t>Water network plus water trading incentive revenue impact ~ High RoRE case (pre tax adjustment)</t>
  </si>
  <si>
    <t>APP26003HC</t>
  </si>
  <si>
    <t>Water resources total revenue impact  ~ High RoRE case (pre tax adjustment)</t>
  </si>
  <si>
    <t>APP26004HC</t>
  </si>
  <si>
    <t xml:space="preserve">Water resources water trading export revenue impact ~ High RoRE case (pre tax adjustment) </t>
  </si>
  <si>
    <t>APP26005HC</t>
  </si>
  <si>
    <t xml:space="preserve">Water resources water trading incentive revenue impact ~ High RoRE case (pre tax adjustment) </t>
  </si>
  <si>
    <t>APP26006HC</t>
  </si>
  <si>
    <t>Wastewater network plus total revenue impact  ~ High RoRE case (pre tax adjustment)</t>
  </si>
  <si>
    <t>APP26007HC</t>
  </si>
  <si>
    <t>Bioresources total revenue impact  ~ High RoRE case (pre tax adjustment)</t>
  </si>
  <si>
    <t>APP26008HC</t>
  </si>
  <si>
    <t>Dummy control total revenue impact  ~ High RoRE case (pre tax adjustment)</t>
  </si>
  <si>
    <t>APP26009HC</t>
  </si>
  <si>
    <t>Residential retail total revenue impact ~ High RoRE case (pre tax adjustment)</t>
  </si>
  <si>
    <t>APP26010HC</t>
  </si>
  <si>
    <t>Business retail total revenue impact ~ High RoRE case (pre tax adjustment)</t>
  </si>
  <si>
    <t>APP26011HC</t>
  </si>
  <si>
    <t>Revenue for a low RORE case (pre tax adjustment)</t>
  </si>
  <si>
    <t>Water network plus total revenue impact ~ Low RoRE case (pre tax adjustment)</t>
  </si>
  <si>
    <t>APP26001LC</t>
  </si>
  <si>
    <t>Water network plus water trading incentive export revenue impact ~ Low RoRE case (pre tax adjustment)</t>
  </si>
  <si>
    <t>APP26002LC</t>
  </si>
  <si>
    <t>Water network plus water trading incentive revenue impact ~ Low RoRE case (pre tax adjustment)</t>
  </si>
  <si>
    <t>APP26003LC</t>
  </si>
  <si>
    <t>Water resources total revenue impact  ~ Low RoRE case (pre tax adjustment)</t>
  </si>
  <si>
    <t>APP26004LC</t>
  </si>
  <si>
    <t xml:space="preserve">Water resources water trading export revenue impact ~ Low RoRE case (pre tax adjustment) </t>
  </si>
  <si>
    <t>APP26005LC</t>
  </si>
  <si>
    <t xml:space="preserve">Water resources water trading incentive revenue impact ~ Low RoRE case (pre tax adjustment) </t>
  </si>
  <si>
    <t>APP26006LC</t>
  </si>
  <si>
    <t>Wastewater network plus total revenue impact  ~ Low RoRE case (pre tax adjustment)</t>
  </si>
  <si>
    <t>APP26007LC</t>
  </si>
  <si>
    <t>Bioresources total revenue impact  ~ Low RoRE case (pre tax adjustment)</t>
  </si>
  <si>
    <t>APP26008LC</t>
  </si>
  <si>
    <t>Dummy control total revenue impact  ~ Low RoRE case (pre tax adjustment)</t>
  </si>
  <si>
    <t>APP26009LC</t>
  </si>
  <si>
    <t>Residential retail total revenue impact ~ Low RoRE case (pre tax adjustment)</t>
  </si>
  <si>
    <t>APP26010LC</t>
  </si>
  <si>
    <t>Business retail total revenue impact ~ Low RoRE case (pre tax adjustment)</t>
  </si>
  <si>
    <t>APP26011LC</t>
  </si>
  <si>
    <t>Totex for a high RORE case (pre tax adjustment)</t>
  </si>
  <si>
    <t xml:space="preserve">Water network plus expenditure  ~ High RoRE case (pre tax adjustment) </t>
  </si>
  <si>
    <t>APP26012HC</t>
  </si>
  <si>
    <t>Water network plus water trading export expenditure impact ~ High RoRE case (pre tax adjustment)</t>
  </si>
  <si>
    <t>APP26013HC</t>
  </si>
  <si>
    <t>Uncertainty mechanisms impact (water network plus) ~ High RoRE case (pre tax adjustment)</t>
  </si>
  <si>
    <t>APP26014HC</t>
  </si>
  <si>
    <t xml:space="preserve">Water network plus cost impact  ~ High RoRE case (pre tax adjustment)  </t>
  </si>
  <si>
    <t>APP26015HC</t>
  </si>
  <si>
    <t>Sum of lines 23 and 25.</t>
  </si>
  <si>
    <t>Water resources expenditure ~ High RoRE case (pre tax adjustment)</t>
  </si>
  <si>
    <t>APP26016HC</t>
  </si>
  <si>
    <t>Water resources water trading export expenditure impact ~ High RoRE case (pre tax adjustment)</t>
  </si>
  <si>
    <t>APP26017HC</t>
  </si>
  <si>
    <t>Uncertainty mechanisms impact (water resources) ~ High RoRE case (pre tax adjustment)</t>
  </si>
  <si>
    <t>APP26018HC</t>
  </si>
  <si>
    <t xml:space="preserve">Water resources cost impact ~ High RoRE case (pre tax adjustment) </t>
  </si>
  <si>
    <t>APP26019HC</t>
  </si>
  <si>
    <t>Sum of lines 27 and 29.</t>
  </si>
  <si>
    <t xml:space="preserve">Wastewater network plus expenditure ~ High RoRE case (pre tax adjustment) </t>
  </si>
  <si>
    <t>APP26020HC</t>
  </si>
  <si>
    <t>Uncertainty mechanisms impact (wastewater network plus) ~ High RoRE case (pre tax adjustment)</t>
  </si>
  <si>
    <t>APP26021HC</t>
  </si>
  <si>
    <t xml:space="preserve">Wastewater network plus cost impact ~ High RoRE case (pre tax adjustment)  </t>
  </si>
  <si>
    <t>APP26022HC</t>
  </si>
  <si>
    <t>Sum of lines 31 and 32.</t>
  </si>
  <si>
    <t xml:space="preserve">Bioresources expenditure ~ High RoRE case (pre tax adjustment) </t>
  </si>
  <si>
    <t>APP26023HC</t>
  </si>
  <si>
    <t>Uncertainty mechanisms impact (bioresources) ~ High RoRE case (pre tax adjustment)</t>
  </si>
  <si>
    <t>APP26024HC</t>
  </si>
  <si>
    <t xml:space="preserve">Bioresources cost impact ~ High RoRE case (pre tax adjustment) </t>
  </si>
  <si>
    <t>APP26025HC</t>
  </si>
  <si>
    <t>Sum of lines 34 and 35.</t>
  </si>
  <si>
    <t xml:space="preserve">Dummy control expenditure ~ High RoRE case (pre tax adjustment) </t>
  </si>
  <si>
    <t>APP26026HC</t>
  </si>
  <si>
    <t>Uncertainty mechanisms impact (dummy control) ~ High RoRE case (pre tax adjustment)</t>
  </si>
  <si>
    <t>APP26027HC</t>
  </si>
  <si>
    <t xml:space="preserve">Dummy control cost impact ~ High RoRE case (pre tax adjustment) </t>
  </si>
  <si>
    <t>APP26028HC</t>
  </si>
  <si>
    <t>Sum of lines 37 and 38.</t>
  </si>
  <si>
    <t>Totex for a low RORE case (pre tax adjustment)</t>
  </si>
  <si>
    <t xml:space="preserve">Water network plus expenditure  ~ Low RoRE case (pre tax adjustment) </t>
  </si>
  <si>
    <t>APP26012LC</t>
  </si>
  <si>
    <t>Water network plus water trading export expenditure impact ~ Low RoRE case (pre tax adjustment)</t>
  </si>
  <si>
    <t>APP26013LC</t>
  </si>
  <si>
    <t>Uncertainty mechanisms impact (water network plus) ~ Low RoRE case (pre tax adjustment)</t>
  </si>
  <si>
    <t>APP26014LC</t>
  </si>
  <si>
    <t xml:space="preserve">Water network plus cost impact  ~ Low RoRE case (pre tax adjustment)  </t>
  </si>
  <si>
    <t>APP26015LC</t>
  </si>
  <si>
    <t>Sum of lines 40 and 42.</t>
  </si>
  <si>
    <t>Water resources expenditure ~ Low RoRE case (pre tax adjustment)</t>
  </si>
  <si>
    <t>APP26016LC</t>
  </si>
  <si>
    <t>Water resources water trading export expenditure impact ~ Low RoRE case (pre tax adjustment)</t>
  </si>
  <si>
    <t>APP26017LC</t>
  </si>
  <si>
    <t>Uncertainty mechanisms impact (water resources) ~ Low RoRE case (pre tax adjustment)</t>
  </si>
  <si>
    <t>APP26018LC</t>
  </si>
  <si>
    <t xml:space="preserve">Water resources cost impact ~ Low RoRE case (pre tax adjustment) </t>
  </si>
  <si>
    <t>APP26019LC</t>
  </si>
  <si>
    <t>Sum of lines 44 and 46.</t>
  </si>
  <si>
    <t xml:space="preserve">Wastewater network plus expenditure ~ Low RoRE case (pre tax adjustment) </t>
  </si>
  <si>
    <t>APP26020LC</t>
  </si>
  <si>
    <t>Uncertainty mechanisms impact (wastewater network plus) ~ Low RoRE case (pre tax adjustment)</t>
  </si>
  <si>
    <t>APP26021LC</t>
  </si>
  <si>
    <t xml:space="preserve">Wastewater network plus cost impact ~ Low RoRE case (pre tax adjustment)  </t>
  </si>
  <si>
    <t>APP26022LC</t>
  </si>
  <si>
    <t>Sum of lines 48 and 49.</t>
  </si>
  <si>
    <t xml:space="preserve">Bioresources expenditure ~ Low RoRE case (pre tax adjustment) </t>
  </si>
  <si>
    <t>APP26023LC</t>
  </si>
  <si>
    <t>Uncertainty mechanisms impact (bioresources) ~ Low RoRE case (pre tax adjustment)</t>
  </si>
  <si>
    <t>APP26024LC</t>
  </si>
  <si>
    <t xml:space="preserve">Bioresources cost impact ~ Low RoRE case (pre tax adjustment) </t>
  </si>
  <si>
    <t>APP26025LC</t>
  </si>
  <si>
    <t>Sum of lines 51 and 52.</t>
  </si>
  <si>
    <t xml:space="preserve">Dummy control expenditure ~ Low RoRE case (pre tax adjustment) </t>
  </si>
  <si>
    <t>APP26026LC</t>
  </si>
  <si>
    <t>Uncertainty mechanisms impact (dummy control) ~ Low RoRE case (pre tax adjustment)</t>
  </si>
  <si>
    <t>APP26027LC</t>
  </si>
  <si>
    <t xml:space="preserve">Dummy control cost impact ~ Low RoRE case (pre tax adjustment) </t>
  </si>
  <si>
    <t>APP26028LC</t>
  </si>
  <si>
    <t>Sum of lines 54 and 55.</t>
  </si>
  <si>
    <t>Residential retail for a high RORE case (pre tax adjustment)</t>
  </si>
  <si>
    <t>Residential retail cost impact ~ High RoRE case (pre tax adjustment)</t>
  </si>
  <si>
    <t>APP26029HC</t>
  </si>
  <si>
    <t>Uncertainty mechanisms impact (residential retail) ~ High RoRE case (pre tax adjustment)</t>
  </si>
  <si>
    <t>APP26030HC</t>
  </si>
  <si>
    <t>Residential retail cost impact ~ High RoRE case (pre tax adjustment) (Net)</t>
  </si>
  <si>
    <t>APP26031HC</t>
  </si>
  <si>
    <t>Sum of lines 57 and 58.</t>
  </si>
  <si>
    <t>Residential retail for a low RORE case (pre tax adjustment)</t>
  </si>
  <si>
    <t>Residential retail cost impact ~ Low RoRE case (pre tax adjustment)</t>
  </si>
  <si>
    <t>APP26029LC</t>
  </si>
  <si>
    <t>Uncertainty mechanisms impact (residential retail) ~ Low RoRE case (pre tax adjustment)</t>
  </si>
  <si>
    <t>APP26030LC</t>
  </si>
  <si>
    <t>Residential retail cost impact ~ Low RoRE case (pre tax adjustment) (Net)</t>
  </si>
  <si>
    <t>APP26031LC</t>
  </si>
  <si>
    <t>Sum of lines 60 and 61.</t>
  </si>
  <si>
    <t>Business retail for a high RORE case (pre tax adjustment)</t>
  </si>
  <si>
    <t>Business retail cost impact ~ High RoRE case (pre tax adjustment)</t>
  </si>
  <si>
    <t>APP26032HC</t>
  </si>
  <si>
    <t>Business retail for a low RORE case (pre tax adjustment)</t>
  </si>
  <si>
    <t>Business retail cost impact ~ Low RoRE case (pre tax adjustment)</t>
  </si>
  <si>
    <t>APP26032LC</t>
  </si>
  <si>
    <t>ODI for a high RORE case (pre tax adjustment)</t>
  </si>
  <si>
    <t>Total water network plus outcome delivery incentives (ODI) impact ~ High RoRE case (pre tax adjustment)</t>
  </si>
  <si>
    <t>APP26033HC</t>
  </si>
  <si>
    <t>Total water resources outcome delivery incentives (ODI) impact ~ High RoRE case (pre tax adjustment)</t>
  </si>
  <si>
    <t>APP26034HC</t>
  </si>
  <si>
    <t>Total wastewater network plus outcome delivery incentives (ODI) impact ~ High RoRE case (pre tax adjustment)</t>
  </si>
  <si>
    <t>APP26035HC</t>
  </si>
  <si>
    <t>Total bioresources outcome delivery incentives (ODI) impact ~ High RoRE case (pre tax adjustment)</t>
  </si>
  <si>
    <t>APP26036HC</t>
  </si>
  <si>
    <t>Total dummy control outcome delivery incentives (ODI) impact ~ High RoRE case (pre tax adjustment)</t>
  </si>
  <si>
    <t>APP26037HC</t>
  </si>
  <si>
    <t>Total residential retail outcome delivery incentives (ODI) impact  ~ High RoRE case (pre tax adjustment)</t>
  </si>
  <si>
    <t>APP26038HC</t>
  </si>
  <si>
    <t>ODI for a low RORE case (pre tax adjustment)</t>
  </si>
  <si>
    <t>Total water network plus outcome delivery incentives (ODI) impact ~ Low RoRE case (pre tax adjustment)</t>
  </si>
  <si>
    <t>APP26033LC</t>
  </si>
  <si>
    <t>Total water resources outcome delivery incentives (ODI) impact ~ Low RoRE case (pre tax adjustment)</t>
  </si>
  <si>
    <t>APP26034LC</t>
  </si>
  <si>
    <t>Total wastewater network plus outcome delivery incentives (ODI) impact ~ Low RoRE case (pre tax adjustment)</t>
  </si>
  <si>
    <t>APP26035LC</t>
  </si>
  <si>
    <t>Total bioresources outcome delivery incentives (ODI) impact ~ Low RoRE case (pre tax adjustment)</t>
  </si>
  <si>
    <t>APP26036LC</t>
  </si>
  <si>
    <t>Total dummy control outcome delivery incentives (ODI) impact ~ Low RoRE case (pre tax adjustment)</t>
  </si>
  <si>
    <t>APP26037LC</t>
  </si>
  <si>
    <t>Total residential retail outcome delivery incentives (ODI) impact  ~ Low RoRE case (pre tax adjustment)</t>
  </si>
  <si>
    <t>APP26038LC</t>
  </si>
  <si>
    <t>WaterworCX  for a high RORE case (pre tax adjustment)</t>
  </si>
  <si>
    <t>C-MeX impact residential retail ~ High RoRE case (pre tax adjustment)</t>
  </si>
  <si>
    <t>APP26039HC</t>
  </si>
  <si>
    <t>D-MeX impact water network plus ~ High RoRE case (pre tax adjustment)</t>
  </si>
  <si>
    <t>APP26040HC</t>
  </si>
  <si>
    <t>D-MeX impact wastewater network plus ~ High RoRE case (pre tax adjustment)</t>
  </si>
  <si>
    <t>APP26041HC</t>
  </si>
  <si>
    <t>WaterworCX  for a low RORE case (pre tax adjustment)</t>
  </si>
  <si>
    <t>C-MeX impact residential retail ~ Low RoRE case (pre tax adjustment)</t>
  </si>
  <si>
    <t>APP26039LC</t>
  </si>
  <si>
    <t>D-MeX impact water network plus ~ Low RoRE case (pre tax adjustment)</t>
  </si>
  <si>
    <t>APP26040LC</t>
  </si>
  <si>
    <t>D-MeX impact wastewater network plus ~ Low RoRE case (pre tax adjustment)</t>
  </si>
  <si>
    <t>APP26041LC</t>
  </si>
  <si>
    <t>Financing performance ~ cost of new debt for a high RORE case (pre tax adjustment)</t>
  </si>
  <si>
    <t>Water network plus financing impact ~ High RoRE case (pre tax adjustment)</t>
  </si>
  <si>
    <t>APP26042HC</t>
  </si>
  <si>
    <t>Water resources financing impact  ~ High RoRE case (pre tax adjustment)</t>
  </si>
  <si>
    <t>APP26043HC</t>
  </si>
  <si>
    <t>Wastewater network plus financing impact  ~ High RoRE case (pre tax adjustment)</t>
  </si>
  <si>
    <t>APP26044HC</t>
  </si>
  <si>
    <t>Bioresources financing impact  ~ High RoRE case (pre tax adjustment)</t>
  </si>
  <si>
    <t>APP26045HC</t>
  </si>
  <si>
    <t>Dummy control financing impact  ~ High RoRE case (pre tax adjustment)</t>
  </si>
  <si>
    <t>APP26046HC</t>
  </si>
  <si>
    <t>N</t>
  </si>
  <si>
    <t>Financing performance ~ cost of new debt for a low RORE case (pre tax adjustment)</t>
  </si>
  <si>
    <t>Water network plus financing impact ~ Low RoRE case (pre tax adjustment)</t>
  </si>
  <si>
    <t>APP26042LC</t>
  </si>
  <si>
    <t>Water resources financing impact  ~ Low RoRE case (pre tax adjustment)</t>
  </si>
  <si>
    <t>APP26043LC</t>
  </si>
  <si>
    <t>Wastewater network plus financing impact  ~ Low RoRE case (pre tax adjustment)</t>
  </si>
  <si>
    <t>APP26044LC</t>
  </si>
  <si>
    <t>Bioresources financing impact  ~ Low RoRE case (pre tax adjustment)</t>
  </si>
  <si>
    <t>APP26045LC</t>
  </si>
  <si>
    <t>Dummy control financing impact  ~ Low RoRE case (pre tax adjustment)</t>
  </si>
  <si>
    <t>APP26046LC</t>
  </si>
  <si>
    <t>Tax rate</t>
  </si>
  <si>
    <t>Corporation tax rate</t>
  </si>
  <si>
    <t>A3026_CPY</t>
  </si>
  <si>
    <t>Copied from App29 line 88.</t>
  </si>
  <si>
    <t>Dummy control tax rate</t>
  </si>
  <si>
    <t>APP26049</t>
  </si>
  <si>
    <t>Revenue for a high RORE case (post tax adjustment)</t>
  </si>
  <si>
    <t>Water network plus total revenue impact ~ High RoRE case (post tax adjustment)</t>
  </si>
  <si>
    <t>APP26A001HC</t>
  </si>
  <si>
    <t>Pre tax figure from lines in block A divided by 1 minus corporation tax in line 95.</t>
  </si>
  <si>
    <t>Water network plus water trading incentive export revenue impact ~ High RoRE case (post tax adjustment)</t>
  </si>
  <si>
    <t>APP26A002HC</t>
  </si>
  <si>
    <t>Water network plus water trading incentive revenue impact ~ High RoRE case (post tax adjustment)</t>
  </si>
  <si>
    <t>APP26A003HC</t>
  </si>
  <si>
    <t>Water resources total revenue impact  ~ High RoRE case (post tax adjustment)</t>
  </si>
  <si>
    <t>APP26A004HC</t>
  </si>
  <si>
    <t xml:space="preserve">Water resources water trading export revenue impact ~ High RoRE case (post tax adjustment) </t>
  </si>
  <si>
    <t>APP26A005HC</t>
  </si>
  <si>
    <t xml:space="preserve">Water resources water trading incentive revenue impact ~ High RoRE case (post tax adjustment) </t>
  </si>
  <si>
    <t>APP26A006HC</t>
  </si>
  <si>
    <t>Wastewater network plus total revenue impact  ~ High RoRE case (post tax adjustment)</t>
  </si>
  <si>
    <t>APP26A007HC</t>
  </si>
  <si>
    <t>Bioresources total revenue impact  ~ High RoRE case (post tax adjustment)</t>
  </si>
  <si>
    <t>APP26A008HC</t>
  </si>
  <si>
    <t>Dummy control total revenue impact  ~ High RoRE case (post tax adjustment)</t>
  </si>
  <si>
    <t>APP26A009HC</t>
  </si>
  <si>
    <t>Residential retail total revenue impact ~ High RoRE case (post tax adjustment)</t>
  </si>
  <si>
    <t>APP26A010HC</t>
  </si>
  <si>
    <t>Business retail total revenue impact ~ High RoRE case (post tax adjustment)</t>
  </si>
  <si>
    <t>APP26A011HC</t>
  </si>
  <si>
    <t>Revenue for a low RORE case (post tax adjustment)</t>
  </si>
  <si>
    <t>Water network plus total revenue impact ~ Low RoRE case (post tax adjustment)</t>
  </si>
  <si>
    <t>APP26A001LC</t>
  </si>
  <si>
    <t>Pre tax figure from lines in block B divided by 1 minus corporation tax in line 95.</t>
  </si>
  <si>
    <t>Water network plus water trading incentive export revenue impact ~ Low RoRE case (post tax adjustment)</t>
  </si>
  <si>
    <t>APP26A002LC</t>
  </si>
  <si>
    <t>Water network plus water trading incentive revenue impact ~ Low RoRE case (post tax adjustment)</t>
  </si>
  <si>
    <t>APP26A003LC</t>
  </si>
  <si>
    <t>Water resources total revenue impact  ~ Low RoRE case (post tax adjustment)</t>
  </si>
  <si>
    <t>APP26A004LC</t>
  </si>
  <si>
    <t xml:space="preserve">Water resources water trading export revenue impact ~ Low RoRE case (post tax adjustment) </t>
  </si>
  <si>
    <t>APP26A005LC</t>
  </si>
  <si>
    <t xml:space="preserve">Water resources water trading incentive revenue impact ~ Low RoRE case (post tax adjustment) </t>
  </si>
  <si>
    <t>APP26A006LC</t>
  </si>
  <si>
    <t>Wastewater network plus total revenue impact  ~ Low RoRE case (post tax adjustment)</t>
  </si>
  <si>
    <t>APP26A007LC</t>
  </si>
  <si>
    <t>Bioresources total revenue impact  ~ Low RoRE case (post tax adjustment)</t>
  </si>
  <si>
    <t>APP26A008LC</t>
  </si>
  <si>
    <t>Dummy control total revenue impact  ~ Low RoRE case (post tax adjustment)</t>
  </si>
  <si>
    <t>APP26A009LC</t>
  </si>
  <si>
    <t>Residential retail total revenue impact ~ Low RoRE case (post tax adjustment)</t>
  </si>
  <si>
    <t>APP26A010LC</t>
  </si>
  <si>
    <t>Business retail total revenue impact ~ Low RoRE case (post tax adjustment)</t>
  </si>
  <si>
    <t>APP26A011LC</t>
  </si>
  <si>
    <t>Totex for a high RORE case (post tax adjustment)</t>
  </si>
  <si>
    <t xml:space="preserve">Water network plus expenditure  ~ High RoRE case (post tax adjustment) </t>
  </si>
  <si>
    <t>APP26A012HC</t>
  </si>
  <si>
    <t>Pre tax figure from lines in block C divided by 1 minus corporation tax in line 95.</t>
  </si>
  <si>
    <t>Water network plus water trading export expenditure impact ~ High RoRE case (post tax adjustment)</t>
  </si>
  <si>
    <t>APP26A013HC</t>
  </si>
  <si>
    <t>Uncertainty mechanisms impact (water network plus) ~ High RoRE case (post tax adjustment)</t>
  </si>
  <si>
    <t>APP26A014HC</t>
  </si>
  <si>
    <t xml:space="preserve">Water network plus cost impact  ~ High RoRE case (post tax adjustment) (Net) </t>
  </si>
  <si>
    <t>APP26A015HC</t>
  </si>
  <si>
    <t>Sum of lines 119 and 121.</t>
  </si>
  <si>
    <t>Water resources expenditure ~ High RoRE case (post tax adjustment)</t>
  </si>
  <si>
    <t>APP26A016HC</t>
  </si>
  <si>
    <t>Water resources water trading export expenditure impact ~ High RoRE case (post tax adjustment)</t>
  </si>
  <si>
    <t>APP26A017HC</t>
  </si>
  <si>
    <t>Uncertainty mechanisms impact (water resources) ~ High RoRE case (post tax adjustment)</t>
  </si>
  <si>
    <t>APP26A018HC</t>
  </si>
  <si>
    <t>Water resources cost impact ~ High RoRE case (post tax adjustment) (Net)</t>
  </si>
  <si>
    <t>APP26A019HC</t>
  </si>
  <si>
    <t>Sum of lines 123 and 125.</t>
  </si>
  <si>
    <t xml:space="preserve">Wastewater network plus expenditure ~ High RoRE case (post tax adjustment) </t>
  </si>
  <si>
    <t>APP26A020HC</t>
  </si>
  <si>
    <t>Uncertainty mechanisms impact (wastewater network plus) ~ High RoRE case (post tax adjustment)</t>
  </si>
  <si>
    <t>APP26A021HC</t>
  </si>
  <si>
    <t xml:space="preserve">Wastewater network plus cost impact ~ High RoRE case (post tax adjustment) (Net) </t>
  </si>
  <si>
    <t>APP26A022HC</t>
  </si>
  <si>
    <t>Sum of lines 127 and 128.</t>
  </si>
  <si>
    <t xml:space="preserve">Bioresources expenditure ~ High RoRE case (post tax adjustment) </t>
  </si>
  <si>
    <t>APP26A023HC</t>
  </si>
  <si>
    <t>Uncertainty mechanisms impact (bioresources) ~ High RoRE case (post tax adjustment)</t>
  </si>
  <si>
    <t>APP26A024HC</t>
  </si>
  <si>
    <t>Bioresources cost impact ~ High RoRE case (post tax adjustment) (Net)</t>
  </si>
  <si>
    <t>APP26A025HC</t>
  </si>
  <si>
    <t>Sum of lines 130 and 131.</t>
  </si>
  <si>
    <t xml:space="preserve">Dummy control expenditure ~ High RoRE case (post tax adjustment) </t>
  </si>
  <si>
    <t>APP26A026HC</t>
  </si>
  <si>
    <t>Uncertainty mechanisms impact (dummy control) ~ High RoRE case (post tax adjustment)</t>
  </si>
  <si>
    <t>APP26A027HC</t>
  </si>
  <si>
    <t>Dummy control cost impact ~ High RoRE case (post tax adjustment) (Net)</t>
  </si>
  <si>
    <t>APP26A028HC</t>
  </si>
  <si>
    <t>Sum of lines 133 and 134.</t>
  </si>
  <si>
    <t>Totex for a low RORE case (post tax adjustment)</t>
  </si>
  <si>
    <t xml:space="preserve">Water network plus expenditure  ~ Low RoRE case (post tax adjustment) </t>
  </si>
  <si>
    <t>APP26A012LC</t>
  </si>
  <si>
    <t>Pre tax figure from lines in block D divided by 1 minus corporation tax in line 95.</t>
  </si>
  <si>
    <t>Water network plus water trading export expenditure impact ~ Low RoRE case (post tax adjustment)</t>
  </si>
  <si>
    <t>APP26A013LC</t>
  </si>
  <si>
    <t>Uncertainty mechanisms impact (water network plus) ~ Low RoRE case (post tax adjustment)</t>
  </si>
  <si>
    <t>APP26A014LC</t>
  </si>
  <si>
    <t xml:space="preserve">Water network plus cost impact  ~ Low RoRE case (post tax adjustment) (Net) </t>
  </si>
  <si>
    <t>APP26A015LC</t>
  </si>
  <si>
    <t>Sum of lines 136 and 138.</t>
  </si>
  <si>
    <t>Water resources expenditure ~ Low RoRE case (post tax adjustment)</t>
  </si>
  <si>
    <t>APP26A016LC</t>
  </si>
  <si>
    <t>Water resources water trading export expenditure impact ~ Low RoRE case (post tax adjustment)</t>
  </si>
  <si>
    <t>APP26A017LC</t>
  </si>
  <si>
    <t>Uncertainty mechanisms impact (water resources) ~ Low RoRE case (post tax adjustment)</t>
  </si>
  <si>
    <t>APP26A018LC</t>
  </si>
  <si>
    <t>Water resources cost impact ~ Low RoRE case (post tax adjustment) (Net)</t>
  </si>
  <si>
    <t>APP26A019LC</t>
  </si>
  <si>
    <t>Sum of lines 140 and 142.</t>
  </si>
  <si>
    <t xml:space="preserve">Wastewater network plus expenditure ~ Low RoRE case (post tax adjustment) </t>
  </si>
  <si>
    <t>APP26A020LC</t>
  </si>
  <si>
    <t>Uncertainty mechanisms impact (wastewater network plus) ~ Low RoRE case (post tax adjustment)</t>
  </si>
  <si>
    <t>APP26A021LC</t>
  </si>
  <si>
    <t xml:space="preserve">Wastewater network plus cost impact ~ Low RoRE case (post tax adjustment) (Net) </t>
  </si>
  <si>
    <t>APP26A022LC</t>
  </si>
  <si>
    <t>Sum of lines 144 and 145.</t>
  </si>
  <si>
    <t xml:space="preserve">Bioresources expenditure ~ Low RoRE case (post tax adjustment) </t>
  </si>
  <si>
    <t>APP26A023LC</t>
  </si>
  <si>
    <t>Uncertainty mechanisms impact (bioresources) ~ Low RoRE case (post tax adjustment)</t>
  </si>
  <si>
    <t>APP26A024LC</t>
  </si>
  <si>
    <t>Bioresources cost impact ~ Low RoRE case (post tax adjustment) (Net)</t>
  </si>
  <si>
    <t>APP26A025LC</t>
  </si>
  <si>
    <t>Sum of lines 147 and 148.</t>
  </si>
  <si>
    <t xml:space="preserve">Dummy control expenditure ~ Low RoRE case (post tax adjustment) </t>
  </si>
  <si>
    <t>APP26A026LC</t>
  </si>
  <si>
    <t>Uncertainty mechanisms impact (dummy control) ~ Low RoRE case (post tax adjustment)</t>
  </si>
  <si>
    <t>APP26A027LC</t>
  </si>
  <si>
    <t>Dummy control cost impact ~ Low RoRE case (post tax adjustment) (Net)</t>
  </si>
  <si>
    <t>APP26A028LC</t>
  </si>
  <si>
    <t>Sum of lines 150 and 151.</t>
  </si>
  <si>
    <t>Residential retail for a high RORE case (post tax adjustment)</t>
  </si>
  <si>
    <t>Residential retail cost impact ~ High RoRE case (post tax adjustment)</t>
  </si>
  <si>
    <t>APP26A029HC</t>
  </si>
  <si>
    <t>Pre tax figure from lines in block E divided by 1 minus corporation tax in line 95.</t>
  </si>
  <si>
    <t>Uncertainty mechanisms impact (residential retail) ~ High RoRE case (post tax adjustment)</t>
  </si>
  <si>
    <t>APP26A030HC</t>
  </si>
  <si>
    <t>Residential retail cost impact ~ High RoRE case (post tax adjustment) (Net)</t>
  </si>
  <si>
    <t>APP26A031HC</t>
  </si>
  <si>
    <t>Sum of lines 153 and 154.</t>
  </si>
  <si>
    <t>Residential retail for a low RORE case (post tax adjustment)</t>
  </si>
  <si>
    <t>Residential retail cost impact ~ Low RoRE case (post tax adjustment)</t>
  </si>
  <si>
    <t>APP26A029LC</t>
  </si>
  <si>
    <t>Pre tax figure from lines in block F divided by 1 minus corporation tax in line 95.</t>
  </si>
  <si>
    <t>Uncertainty mechanisms impact (residential retail) ~ Low RoRE case (post tax adjustment)</t>
  </si>
  <si>
    <t>APP26A030LC</t>
  </si>
  <si>
    <t>Residential retail cost impact ~ Low RoRE case (post tax adjustment) (Net)</t>
  </si>
  <si>
    <t>APP26A031LC</t>
  </si>
  <si>
    <t>Sum of lines 156 and 157.</t>
  </si>
  <si>
    <t>Business retail for a high RORE case (post tax adjustment)</t>
  </si>
  <si>
    <t>Business retail cost impact ~ High RoRE case (post tax adjustment)</t>
  </si>
  <si>
    <t>APP26A032HC</t>
  </si>
  <si>
    <t>Pre tax figure from line in block G divided by 1 minus corporation tax in line 95.</t>
  </si>
  <si>
    <t>Business retail for a low RORE case (post tax adjustment)</t>
  </si>
  <si>
    <t>Business retail cost impact ~ Low RoRE case (post tax adjustment)</t>
  </si>
  <si>
    <t>APP26A032LC</t>
  </si>
  <si>
    <t>Pre tax figure from line in block H divided by 1 minus corporation tax in line 95.</t>
  </si>
  <si>
    <t>ODI for a high RORE case (post tax adjustment)</t>
  </si>
  <si>
    <t>Total water network plus outcome delivery incentives (ODI) impact ~ High RoRE case (post tax adjustment)</t>
  </si>
  <si>
    <t>APP26A033HC</t>
  </si>
  <si>
    <t>Pre tax figure from lines in block I divided by 1 minus corporation tax in line 95.</t>
  </si>
  <si>
    <t>Total water resources outcome delivery incentives (ODI) impact ~ High RoRE case (post tax adjustment)</t>
  </si>
  <si>
    <t>APP26A034HC</t>
  </si>
  <si>
    <t>Total wastewater network plus outcome delivery incentives (ODI) impact ~ High RoRE case (post tax adjustment)</t>
  </si>
  <si>
    <t>APP26A035HC</t>
  </si>
  <si>
    <t>Total bioresources outcome delivery incentives (ODI) impact ~ High RoRE case (post tax adjustment)</t>
  </si>
  <si>
    <t>APP26A036HC</t>
  </si>
  <si>
    <t>Total dummy control outcome delivery incentives (ODI) impact ~ High RoRE case (post tax adjustment)</t>
  </si>
  <si>
    <t>APP26A037HC</t>
  </si>
  <si>
    <t>Total residential retail outcome delivery incentives (ODI) impact  ~ High RoRE case (post tax adjustment)</t>
  </si>
  <si>
    <t>APP26A038HC</t>
  </si>
  <si>
    <t>ODI for a low RORE case (post tax adjustment)</t>
  </si>
  <si>
    <t>Total water network plus outcome delivery incentives (ODI) impact ~ Low RoRE case (post tax adjustment)</t>
  </si>
  <si>
    <t>APP26A033LC</t>
  </si>
  <si>
    <t>Pre tax figure from lines in block J divided by 1 minus corporation tax in line 95.</t>
  </si>
  <si>
    <t>Total water resources outcome delivery incentives (ODI) impact ~ Low RoRE case (post tax adjustment)</t>
  </si>
  <si>
    <t>APP26A034LC</t>
  </si>
  <si>
    <t>Total wastewater network plus outcome delivery incentives (ODI) impact ~ Low RoRE case (post tax adjustment)</t>
  </si>
  <si>
    <t>APP26A035LC</t>
  </si>
  <si>
    <t>Total bioresources outcome delivery incentives (ODI) impact ~ Low RoRE case (post tax adjustment)</t>
  </si>
  <si>
    <t>APP26A036LC</t>
  </si>
  <si>
    <t>Total dummy control outcome delivery incentives (ODI) impact ~ Low RoRE case (post tax adjustment)</t>
  </si>
  <si>
    <t>APP26A037LC</t>
  </si>
  <si>
    <t>Total residential retail outcome delivery incentives (ODI) impact  ~ Low RoRE case (post tax adjustment)</t>
  </si>
  <si>
    <t>APP26A038LC</t>
  </si>
  <si>
    <t>WaterworCX  for a high RORE case (post tax adjustment)</t>
  </si>
  <si>
    <t>C-MeX impact residential retail ~ High RoRE case (post tax adjustment)</t>
  </si>
  <si>
    <t>APP26A039HC</t>
  </si>
  <si>
    <t>Pre tax figure from lines in block K divided by 1 minus corporation tax in line 95.</t>
  </si>
  <si>
    <t>D-MeX impact water network plus ~ High RoRE case (post tax adjustment)</t>
  </si>
  <si>
    <t>APP26A040HC</t>
  </si>
  <si>
    <t>D-MeX impact wastewater network plus ~ High RoRE case (post tax adjustment)</t>
  </si>
  <si>
    <t>APP26A041HC</t>
  </si>
  <si>
    <t>WaterworCX  for a low RORE case (post tax adjustment)</t>
  </si>
  <si>
    <t>C-MeX impact residential retail ~ Low RoRE case (post tax adjustment)</t>
  </si>
  <si>
    <t>APP26A039LC</t>
  </si>
  <si>
    <t>Pre tax figure from lines in block L divided by 1 minus corporation tax in line 95.</t>
  </si>
  <si>
    <t>D-MeX impact water network plus ~ Low RoRE case (post tax adjustment)</t>
  </si>
  <si>
    <t>APP26A040LC</t>
  </si>
  <si>
    <t>D-MeX impact wastewater network plus ~ Low RoRE case (post tax adjustment)</t>
  </si>
  <si>
    <t>APP26A041LC</t>
  </si>
  <si>
    <t>Financing performance ~ cost of new debt for a high RORE case (post tax adjustment)</t>
  </si>
  <si>
    <t>Water network plus financing impact ~ High RoRE case (post tax adjustment)</t>
  </si>
  <si>
    <t>APP26A042HC</t>
  </si>
  <si>
    <t>Pre tax figure from lines in block M divided by 1 minus corporation tax in line 95.</t>
  </si>
  <si>
    <t>Water resources financing impact  ~ High RoRE case (post tax adjustment)</t>
  </si>
  <si>
    <t>APP26A043HC</t>
  </si>
  <si>
    <t>Wastewater network plus financing impact  ~ High RoRE case (post tax adjustment)</t>
  </si>
  <si>
    <t>APP26A044HC</t>
  </si>
  <si>
    <t>Bioresources financing impact  ~ High RoRE case (post tax adjustment)</t>
  </si>
  <si>
    <t>APP26A045HC</t>
  </si>
  <si>
    <t>Dummy control financing impact  ~ High RoRE case (post tax adjustment)</t>
  </si>
  <si>
    <t>APP26A046HC</t>
  </si>
  <si>
    <t>Financing performance ~ cost of new debt for a low RORE case (post tax adjustment)</t>
  </si>
  <si>
    <t>Water network plus financing impact ~ Low RoRE case (post tax adjustment)</t>
  </si>
  <si>
    <t>APP26A042LC</t>
  </si>
  <si>
    <t>Pre tax figure from lines in block N divided by 1 minus corporation tax in line 95.</t>
  </si>
  <si>
    <t>Water resources financing impact  ~ Low RoRE case (post tax adjustment)</t>
  </si>
  <si>
    <t>APP26A043LC</t>
  </si>
  <si>
    <t>Wastewater network plus financing impact  ~ Low RoRE case (post tax adjustment)</t>
  </si>
  <si>
    <t>APP26A044LC</t>
  </si>
  <si>
    <t>Bioresources financing impact  ~ Low RoRE case (post tax adjustment)</t>
  </si>
  <si>
    <t>APP26A045LC</t>
  </si>
  <si>
    <t>Dummy control financing impact  ~ Low RoRE case (post tax adjustment)</t>
  </si>
  <si>
    <t>APP26A046LC</t>
  </si>
  <si>
    <t>App26 guidance and line definitions</t>
  </si>
  <si>
    <t>Blocks A and B Revenue for a high and low RORE case (pre tax adjustment)</t>
  </si>
  <si>
    <t>1,12</t>
  </si>
  <si>
    <t>Water network plus total revenue impact: Scenario impact on annual water network plus revenue before tax - excluding impact of incentive adjustments (including those for Water trading). The sign convention is that outperformance against the base case should be positive and underperformance negative.</t>
  </si>
  <si>
    <t>2,13</t>
  </si>
  <si>
    <t xml:space="preserve">Water network plus water trading export revenue impact. This line should reflect the incremental revenue due to changes in water exports resulting from the scenario. The sign convention is that outperformance against the base case should be positive and underperformance negative. </t>
  </si>
  <si>
    <t>3,14</t>
  </si>
  <si>
    <t>4,15</t>
  </si>
  <si>
    <t>Water resources total revenue impact: Scenario impact on annual water resources revenue before tax - excluding impact of incentive adjustments (including those for Water trading). The sign convention is that outperformance against the base case should be positive and underperformance negative.</t>
  </si>
  <si>
    <t>5,16</t>
  </si>
  <si>
    <t>Water resources water trading export revenue impact. This line should reflect the incremental revenue due to changes in water exports resulting from the scenario  The sign convention is that outperformance against the base case should be positive and underperformance negative.</t>
  </si>
  <si>
    <t>6,17</t>
  </si>
  <si>
    <t xml:space="preserve">Water resources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</si>
  <si>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7,18</t>
  </si>
  <si>
    <t>Wastewater network plus total revenue impact: Scenario impact on annual Wastewater network plus revenue before tax - excluding impact of incentive adjustments. The sign convention is that outperformance against the base case should be positive and underperformance negative.</t>
  </si>
  <si>
    <t>8,19</t>
  </si>
  <si>
    <t>Bioresources total revenue impact: Scenario impact on annual bioresources water revenue before tax  - excluding impact of incentive adjustments. The sign convention is that outperformance against the base case should be positive and underperformance negative.</t>
  </si>
  <si>
    <t>9, 20</t>
  </si>
  <si>
    <t>Dummy control revenue</t>
  </si>
  <si>
    <t>10,21</t>
  </si>
  <si>
    <t>Residential retail total revenue impact: Scenario impact on annual Residential retail revenue - excluding impact of incentive adjustments. The sign convention is that outperformance against the base case should be positive and underperformance negative.</t>
  </si>
  <si>
    <t>11,22</t>
  </si>
  <si>
    <t>Business retail total revenue impact: Scenario impact on annual Business retail revenue  - excluding impact of incentive adjustments. The sign convention is that outperformance against the base case should be positive and underperformance negative</t>
  </si>
  <si>
    <t>Blocks C and D totex for a high and low RORE case (pre tax adjustment)</t>
  </si>
  <si>
    <t>23,40</t>
  </si>
  <si>
    <r>
      <t xml:space="preserve">Water network plus total expenditure (Totex) impact: Scenario impact on annual 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23 includes App26 line 24. App26 line 40 includes App26 line 41</t>
    </r>
    <r>
      <rPr>
        <sz val="10"/>
        <rFont val="Arial"/>
        <family val="2"/>
      </rPr>
      <t xml:space="preserve">. </t>
    </r>
  </si>
  <si>
    <t>24, 41</t>
  </si>
  <si>
    <t>Water network plus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</si>
  <si>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25, 42</t>
  </si>
  <si>
    <t xml:space="preserve">Uncertainty Mechanisms impact (Water network plus): Scenario impact on the amount that is recovered under the proposed uncertainty mechanisms, such as notified items, change protocols, etc for 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should be done in the financial model   </t>
  </si>
  <si>
    <t>26, 43</t>
  </si>
  <si>
    <t>Water network plus cost impact  ~ High RoRE case (pre tax adjustment)  - calculated cell.</t>
  </si>
  <si>
    <t>27, 44</t>
  </si>
  <si>
    <r>
      <t xml:space="preserve">Water resources total expenditure (Totex) impact: Scenario impact on annual water resources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27 includes App26 line 28. App26 line 44 includes App26 line 45</t>
    </r>
    <r>
      <rPr>
        <sz val="10"/>
        <rFont val="Arial"/>
        <family val="2"/>
      </rPr>
      <t>.</t>
    </r>
  </si>
  <si>
    <t>28, 45</t>
  </si>
  <si>
    <t>Water resources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</si>
  <si>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29, 46</t>
  </si>
  <si>
    <t xml:space="preserve">Uncertainty Mechanisms impact (Water resources): Scenario impact on the amount that is recovered under the proposed uncertainty mechanisms, such as notified items, change protocols, etc for Water 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can be done in the financial model.    </t>
  </si>
  <si>
    <t>30, 47</t>
  </si>
  <si>
    <t>Water resources cost impact ~ High and Low RoRE case (pre tax adjustment) - calculated cell.</t>
  </si>
  <si>
    <t>31, 48</t>
  </si>
  <si>
    <t xml:space="preserve">Wastewater network plus total expenditure (Totex) impact: Scenario impact on annual Wastewater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</si>
  <si>
    <t>32, 49</t>
  </si>
  <si>
    <t xml:space="preserve">Uncertainty Mechanisms impact (Wastewater network plus): Scenario impact on the amount that is recovered under the proposed uncertainty mechanisms, such as notified items, change protocols, etc for Wastewater.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case).This figure should not include an adjustment for the Totex cost sharing rate. This adjustment, if required, can be done in the financial model.    </t>
  </si>
  <si>
    <t>33, 50</t>
  </si>
  <si>
    <t>Wastewater network plus cost impact ~ High and Low RoRE case (pre tax adjustment) - calculated cell.</t>
  </si>
  <si>
    <t>34, 51</t>
  </si>
  <si>
    <t xml:space="preserve">Bioresources total expenditure (Totex) impact: Scenario impact on annual bioresources water expenditure (Totex). The sign conventions are that an outperformance against base Totex (high RoRE case) should be entered as a positive number, an underperformance (low RoRE case) should have a negative sign.   </t>
  </si>
  <si>
    <t>35, 52</t>
  </si>
  <si>
    <t xml:space="preserve">Uncertainty Mechanisms impact (bioresources): Scenario impact on the amount that is recovered under the proposed uncertainty mechanisms, such as notified items, change protocols, etc for bioresources.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
  </si>
  <si>
    <t>36, 53</t>
  </si>
  <si>
    <t>Bioresources cost impact ~ High and Low RoRE  (pre tax adjustment) - calculated cell.</t>
  </si>
  <si>
    <t>37, 54</t>
  </si>
  <si>
    <t xml:space="preserve">Dummy control expenditure ~ High and Low RoRE cases (pre tax adjustment) </t>
  </si>
  <si>
    <t>38, 55</t>
  </si>
  <si>
    <t>Uncertainty mechanisms impact (dummy control) ~ High and Low RoRE cases (pre tax adjustment)</t>
  </si>
  <si>
    <t>39, 56</t>
  </si>
  <si>
    <t>Dummy control cost impact ~ High and Low RoRE cases (pre tax adjustment) - calculated cell.</t>
  </si>
  <si>
    <t>Blocks E and F Residential retail for a high and low RORE case (pre tax adjustment)</t>
  </si>
  <si>
    <t>57, 60</t>
  </si>
  <si>
    <t>Residential retail cost impact: Scenario impact on total Residential retail costs. This should include both operating expenditure incurred and depreciation. Sign convention is the same as for Totex: outperformance is positive and underperformance negative.</t>
  </si>
  <si>
    <t>58, 61</t>
  </si>
  <si>
    <t xml:space="preserve">Uncertainty Mechanisms impact (Residential retail) Scenario impact on the amount that is recovered under the proposed uncertainty mechanisms, such as notified items, change protocols, etc for retail. The impact should be recorded in the year where the corresponding expenditure is recorded. The sign conventions should be opposite to those used in the Residential retail operating expendituire line. If the operating expenditure number is positive (high RoRE case) then the impact of the uncertainty mechanism should have a negative sign and a positive sign if the operating expenditure number is negative (low RoRE case).    </t>
  </si>
  <si>
    <t>59, 62</t>
  </si>
  <si>
    <t xml:space="preserve">Residential retail cost impact - calculated field </t>
  </si>
  <si>
    <t>Blocks G and H Business retail for a high and low RORE case (pre tax adjustment)</t>
  </si>
  <si>
    <t>63, 64</t>
  </si>
  <si>
    <t xml:space="preserve">Business retail cost impact. Scenario impact on Business retail costs. This should include both operating expenditure incurred and depreciation. Sign convention is the same as for Totex: outperformance is positive and underperformance negative. </t>
  </si>
  <si>
    <t>Blocks I and J ODI for a high and low RORE case (pre tax adjustment)</t>
  </si>
  <si>
    <t>65, 71</t>
  </si>
  <si>
    <t xml:space="preserve">Total 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</si>
  <si>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66, 72</t>
  </si>
  <si>
    <t xml:space="preserve">Total water 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</si>
  <si>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67, 73</t>
  </si>
  <si>
    <t xml:space="preserve">Total wastewater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</si>
  <si>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68, 74</t>
  </si>
  <si>
    <t xml:space="preserve">Total bioresources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</si>
  <si>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69, 75</t>
  </si>
  <si>
    <t>Total dummy control outcome delivery incentives (ODI) impact excluding impact of C-MeX and D-MeX ~ High and Low RoRE cases (pre tax adjustment)</t>
  </si>
  <si>
    <t>70, 76</t>
  </si>
  <si>
    <t>Total residential retail outcome delivery incentives (ODI) impact excluding impact of C-MeX and D-MeX. The change in financial reward/penalty associated with the company's proposed ODIs resulting from the scenario impact. The reward/penalty impact should be recorded in the year in which it is earned/incurred (rather than when it is paid). Outperformance payments should be entered as positive values and underperformance penalties as negative values.</t>
  </si>
  <si>
    <t>Blocks K and L WaterworCX  for a high and low RORE case (pre tax adjustment)</t>
  </si>
  <si>
    <t>77, 80</t>
  </si>
  <si>
    <t xml:space="preserve">C-MeX impact: The change in the financial outperformance payment/underperformance penalty associated with the company's performance against the C-Mex (customer) measure due to the scenario impact. The outperformance payment/underperformance penalty should be recorded in the year in which it is earned/incurred rather than paid. Outperformance payments should be entered as positive values and underperformance penalties as negative values.  </t>
  </si>
  <si>
    <t>78, 81
79, 82</t>
  </si>
  <si>
    <t xml:space="preserve">D-MeX impact: The change in the financial outperformance payment/underperformance penalty associated with the company's performance against the D-Mex (Developer) measure due to the scenario impact. This is split into two parts: performance against network plus water and wastewater. The outperformance payment/underperformance penalty should be recorded in the year in which it is earned/incurred rather than paid. Outperformance payments should be entered as positive values and underperformance penalties as negative values.   </t>
  </si>
  <si>
    <t>Blocks M and N Financing performance ~ cost of new debt for a high and low RORE case (pre tax adjustment)</t>
  </si>
  <si>
    <t>83, 88</t>
  </si>
  <si>
    <t>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</si>
  <si>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84, 89</t>
  </si>
  <si>
    <t>Water resources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</si>
  <si>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85, 90</t>
  </si>
  <si>
    <t>WasteWater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</si>
  <si>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86, 91</t>
  </si>
  <si>
    <t>Bioresources financing impact. The incremental interest expense incurred by the company net of adjustment for cost of debt indexation mechanism, calculated on a notional basis. The sign conventions are that an outperformance against base interest expense (high RoRE case) should be entered as a positive number, an underperformance (low RoRE case), should have a negative sign.</t>
  </si>
  <si>
    <t>87, 92</t>
  </si>
  <si>
    <t>Dummy control financing impact.</t>
  </si>
  <si>
    <t>93, 94</t>
  </si>
  <si>
    <r>
      <t xml:space="preserve">Corporation tax and dummy control tax rates to be used to adjust pre tax figures in blocks A to N. Corporation tax copied from </t>
    </r>
    <r>
      <rPr>
        <sz val="10"/>
        <color rgb="FF0078C9"/>
        <rFont val="Arial"/>
        <family val="2"/>
      </rPr>
      <t>App29 line 88</t>
    </r>
    <r>
      <rPr>
        <sz val="10"/>
        <rFont val="Arial"/>
        <family val="2"/>
      </rPr>
      <t>.</t>
    </r>
  </si>
  <si>
    <t xml:space="preserve">Price base </t>
  </si>
  <si>
    <t>App29 - Wholesale tax</t>
  </si>
  <si>
    <t>Brought forward capital allowance pool ~ General 18%</t>
  </si>
  <si>
    <t>Brought forward capital allowance 18% ~ Water resources</t>
  </si>
  <si>
    <t>APP290001</t>
  </si>
  <si>
    <t>Brought forward capital allowance 18% ~ Water network plus</t>
  </si>
  <si>
    <t>APP290002</t>
  </si>
  <si>
    <t>Brought forward capital allowance 18% ~ Wastewater network plus</t>
  </si>
  <si>
    <t>APP290003</t>
  </si>
  <si>
    <t>Brought forward capital allowance 18% ~ Bioresources</t>
  </si>
  <si>
    <t>APP290004</t>
  </si>
  <si>
    <t>Brought forward capital allowance 18% ~ Dummy control</t>
  </si>
  <si>
    <t>Total brought forward capital allowance pool ~ General 18%</t>
  </si>
  <si>
    <t>APP290006</t>
  </si>
  <si>
    <t>New capital expenditure</t>
  </si>
  <si>
    <t>Proportion of new capital expenditure qualifying for the general (18%) pool ~ Water resources</t>
  </si>
  <si>
    <t>APP290013</t>
  </si>
  <si>
    <t>Proportion of new capital expenditure not qualifying for capital allowances ~ Water resources</t>
  </si>
  <si>
    <t>APP290015</t>
  </si>
  <si>
    <t>Proportion of new capital expenditure qualifying for a full deduction in the year ~ Water resources</t>
  </si>
  <si>
    <t>APP290016</t>
  </si>
  <si>
    <t>Proportion of new capital expenditure qualifying for a tax deduction based on depreciation ~ Water resources</t>
  </si>
  <si>
    <t>APP290017</t>
  </si>
  <si>
    <t>Total proportion of new capital expenditure ~ Water resources</t>
  </si>
  <si>
    <t>APP290018</t>
  </si>
  <si>
    <t>Must equal 100%</t>
  </si>
  <si>
    <t>Proportion of new capital expenditure qualifying for the general (18%) pool ~ Water network plus</t>
  </si>
  <si>
    <t>APP290019</t>
  </si>
  <si>
    <t>Proportion of new capital expenditure not qualifying for capital allowances ~ Water network plus</t>
  </si>
  <si>
    <t>APP290021</t>
  </si>
  <si>
    <t>Proportion of new capital expenditure qualifying for a full deduction in the year ~ Water network plus</t>
  </si>
  <si>
    <t>APP290022</t>
  </si>
  <si>
    <t>Proportion of new capital expenditure qualifying for a tax deduction based on depreciation ~ Water network plus</t>
  </si>
  <si>
    <t>APP290023</t>
  </si>
  <si>
    <t>Total proportion of new capital expenditure ~ Water network plus</t>
  </si>
  <si>
    <t>APP290024</t>
  </si>
  <si>
    <t>Proportion of new capital expenditure qualifying for the general (18%) pool ~ Wastewater network plus</t>
  </si>
  <si>
    <t>APP290025</t>
  </si>
  <si>
    <t>Proportion of new capital expenditure not qualifying for capital allowances ~ Wastewater network plus</t>
  </si>
  <si>
    <t>APP290027</t>
  </si>
  <si>
    <t>Proportion of new capital expenditure qualifying for a full deduction in the year ~ Wastewater network plus</t>
  </si>
  <si>
    <t>APP290028</t>
  </si>
  <si>
    <t>Proportion of new capital expenditure qualifying for a tax deduction based on depreciation ~ Wastewater network plus</t>
  </si>
  <si>
    <t>APP290029</t>
  </si>
  <si>
    <t>Total proportion of new capital expenditure ~ Wastewater network plus</t>
  </si>
  <si>
    <t>APP290030</t>
  </si>
  <si>
    <t>Must equal 100% (or 0% for a water only company).</t>
  </si>
  <si>
    <t>Proportion of new capital expenditure qualifying for the general (18%) pool ~ Bioresources</t>
  </si>
  <si>
    <t>APP290031</t>
  </si>
  <si>
    <t>Proportion of new capital expenditure not qualifying for capital allowances ~ Bioresources</t>
  </si>
  <si>
    <t>APP290033</t>
  </si>
  <si>
    <t>Proportion of new capital expenditure qualifying for a full deduction in the year ~ Bioresources</t>
  </si>
  <si>
    <t>APP290034</t>
  </si>
  <si>
    <t>Proportion of new capital expenditure qualifying for a tax deduction based on depreciation ~ Bioresources</t>
  </si>
  <si>
    <t>APP290035</t>
  </si>
  <si>
    <t>Total proportion of new capital expenditure ~ Bioresources</t>
  </si>
  <si>
    <t>APP290036</t>
  </si>
  <si>
    <t>Proportion of new capital expenditure qualifying for the general (18%) pool ~ Dummy control</t>
  </si>
  <si>
    <t>APP290037</t>
  </si>
  <si>
    <t>Proportion of new capital expenditure not qualifying for capital allowances ~ Dummy control</t>
  </si>
  <si>
    <t>APP290039</t>
  </si>
  <si>
    <t>Proportion of new capital expenditure qualifying for a full deduction in the year ~ Dummy control</t>
  </si>
  <si>
    <t>APP290040</t>
  </si>
  <si>
    <t>Proportion of new capital expenditure qualifying for a tax deduction based on depreciation ~ Dummy control</t>
  </si>
  <si>
    <t>APP290041</t>
  </si>
  <si>
    <t>Total proportion of new capital expenditure ~ Dummy control</t>
  </si>
  <si>
    <t>APP290042</t>
  </si>
  <si>
    <t>Must equal 100% or 0%.</t>
  </si>
  <si>
    <t>Disallowable expenditure</t>
  </si>
  <si>
    <t>P&amp;L expenditure not allowable as a deduction from taxable trading profits ~ Water resources</t>
  </si>
  <si>
    <t>A3009WR</t>
  </si>
  <si>
    <t>P&amp;L expenditure not allowable as a deduction from taxable trading profits ~ Water network plus</t>
  </si>
  <si>
    <t>P&amp;L expenditure not allowable as a deduction from taxable trading profits ~ Wastewater network plus</t>
  </si>
  <si>
    <t>P&amp;L expenditure not allowable as a deduction from taxable trading profits ~ Bioresources</t>
  </si>
  <si>
    <t>A3016BIO</t>
  </si>
  <si>
    <t>P&amp;L expenditure not allowable as a deduction from taxable trading profits ~ Dummy control</t>
  </si>
  <si>
    <t>A3016DMY</t>
  </si>
  <si>
    <t>P&amp;L expenditure relating to renewals not allowable as a deduction from taxable trading profits ~ Water resources</t>
  </si>
  <si>
    <t>APP290043</t>
  </si>
  <si>
    <t>P&amp;L expenditure relating to renewals not allowable as a deduction from taxable trading profits ~ Water network plus</t>
  </si>
  <si>
    <t>APP290044</t>
  </si>
  <si>
    <t>P&amp;L expenditure relating to renewals not allowable as a deduction from taxable trading profits ~ Wastewater network plus</t>
  </si>
  <si>
    <t>APP290045</t>
  </si>
  <si>
    <t>P&amp;L expenditure relating to renewals not allowable as a deduction from taxable trading profits ~ Bioresources</t>
  </si>
  <si>
    <t>APP290046</t>
  </si>
  <si>
    <t>P&amp;L expenditure relating to renewals not allowable as a deduction from taxable trading profits ~ Dummy control</t>
  </si>
  <si>
    <t>APP290047</t>
  </si>
  <si>
    <t>Change in general provisions ~ Water resources</t>
  </si>
  <si>
    <t>A3010WR</t>
  </si>
  <si>
    <t>Change in general provisions ~ Water network plus</t>
  </si>
  <si>
    <t>Change in general provisions ~ Wastewater network plus</t>
  </si>
  <si>
    <t>Change in general provisions ~ Bioresources</t>
  </si>
  <si>
    <t>A3017BIO</t>
  </si>
  <si>
    <t>Change in general provisions ~ Dummy control</t>
  </si>
  <si>
    <t>A3017DMY</t>
  </si>
  <si>
    <t>Allowable expenditure</t>
  </si>
  <si>
    <t>Allowable depreciation on capitalised revenue expenditure (infra &amp; non-infra) ~ Water resources</t>
  </si>
  <si>
    <t>APP290048</t>
  </si>
  <si>
    <t>Allowable depreciation on capitalised revenue expenditure (infra &amp; non-infra) ~ Water network plus</t>
  </si>
  <si>
    <t>APP290049</t>
  </si>
  <si>
    <t>Allowable depreciation on capitalised revenue expenditure (infra &amp; non-infra) ~ Wastewater network plus</t>
  </si>
  <si>
    <t>APP290050</t>
  </si>
  <si>
    <t>Allowable depreciation on capitalised revenue expenditure (infra &amp; non-infra) ~ Bioresources</t>
  </si>
  <si>
    <t>APP290051</t>
  </si>
  <si>
    <t>Allowable depreciation on capitalised revenue expenditure (infra &amp; non-infra) ~ Dummy control</t>
  </si>
  <si>
    <t>APP290052</t>
  </si>
  <si>
    <t>Finance lease depreciation ~ Water resources</t>
  </si>
  <si>
    <t>A3012WR</t>
  </si>
  <si>
    <t>Finance lease depreciation ~ Water network plus</t>
  </si>
  <si>
    <t>Finance lease depreciation ~ Wastewater network plus</t>
  </si>
  <si>
    <t>Finance lease depreciation ~ Bioresources</t>
  </si>
  <si>
    <t>A3019BIO</t>
  </si>
  <si>
    <t>Finance lease depreciation ~ Dummy control</t>
  </si>
  <si>
    <t>A3019DMY</t>
  </si>
  <si>
    <t>Other taxable income</t>
  </si>
  <si>
    <t>Grants and contributions taxable on receipt ~ Water resources</t>
  </si>
  <si>
    <t>A3014WR</t>
  </si>
  <si>
    <t>Grants and contributions taxable on receipt ~ Water network plus</t>
  </si>
  <si>
    <t>Grants and contributions taxable on receipt ~ Wastewater network plus</t>
  </si>
  <si>
    <t>Grants and contributions taxable on receipt ~ Bioresources</t>
  </si>
  <si>
    <t>A3021BIO</t>
  </si>
  <si>
    <t>Grants and contributions taxable on receipt ~ Dummy control</t>
  </si>
  <si>
    <t>A3021DMY</t>
  </si>
  <si>
    <t>Amortisation on grants and contributions ~ Water resources</t>
  </si>
  <si>
    <t>A3027WR</t>
  </si>
  <si>
    <t>Amortisation on grants and contributions ~ Water network plus</t>
  </si>
  <si>
    <t>Amortisation on grants and contributions ~ Wastewater network plus</t>
  </si>
  <si>
    <t>Amortisation on grants and contributions ~ Bioresources</t>
  </si>
  <si>
    <t>A3026BIO</t>
  </si>
  <si>
    <t>Amortisation on grants and contributions ~ Dummy control</t>
  </si>
  <si>
    <t>A3026DMY</t>
  </si>
  <si>
    <t>Other adjustments to taxable profits ~ Water resources</t>
  </si>
  <si>
    <t>A3015WR</t>
  </si>
  <si>
    <t>Other adjustments to taxable profits ~ Water network plus</t>
  </si>
  <si>
    <t>Other adjustments to taxable profits ~ Wastewater network plus</t>
  </si>
  <si>
    <t>Other adjustments to taxable profits ~ Bioresources</t>
  </si>
  <si>
    <t>A3022BIO</t>
  </si>
  <si>
    <t>Other adjustments to taxable profits ~ Dummy control</t>
  </si>
  <si>
    <t>A3022DMY</t>
  </si>
  <si>
    <t>Brought forward losses</t>
  </si>
  <si>
    <t>Brought forward losses ~ Water resources</t>
  </si>
  <si>
    <t>A3024WR</t>
  </si>
  <si>
    <t>Brought forward losses ~ Water network plus</t>
  </si>
  <si>
    <t>Brought forward losses ~ Wastewater network plus</t>
  </si>
  <si>
    <t>Brought forward losses ~ Bioresources</t>
  </si>
  <si>
    <t>A3025BIO</t>
  </si>
  <si>
    <t>Brought forward losses ~ Dummy control</t>
  </si>
  <si>
    <t>A3025DMY</t>
  </si>
  <si>
    <t>Statutory corporation tax rate</t>
  </si>
  <si>
    <t>App29 guidance and line definitions</t>
  </si>
  <si>
    <t xml:space="preserve">Balance carried forward on the capital allowances pool as at base year balance sheet date for water resources capital assets with a UEL of less than 25 years. </t>
  </si>
  <si>
    <t xml:space="preserve">Balance carried forward on the capital allowances pool as at base year balance sheet date for water network plus capital assets with a UEL of less than 25 years. </t>
  </si>
  <si>
    <t xml:space="preserve">Balance carried forward on the capital allowances pool as at base year balance sheet date for wastewater network plus capital assets with a UEL of less than 25 years. </t>
  </si>
  <si>
    <t xml:space="preserve">Balance carried forward on the capital allowances pool as at base year balance sheet date for bioresources capital assets with a UEL of less than 25 years. </t>
  </si>
  <si>
    <t xml:space="preserve">Balance carried forward on the capital allowances pool as at base year balance sheet date for dummy control capital assets with a UEL of less than 25 years. </t>
  </si>
  <si>
    <r>
      <t xml:space="preserve">Total brought forward capital allowance pool ~ General 18%. Equals sum of </t>
    </r>
    <r>
      <rPr>
        <sz val="10"/>
        <color rgb="FF0078C9"/>
        <rFont val="Arial"/>
        <family val="2"/>
      </rPr>
      <t>App29 lines lines 1-5</t>
    </r>
    <r>
      <rPr>
        <sz val="10"/>
        <rFont val="Arial"/>
        <family val="2"/>
      </rPr>
      <t>.</t>
    </r>
  </si>
  <si>
    <t xml:space="preserve">Balance carried forward on the capital allowances pool as at base year balance sheet date for water resources capital assets with a UEL of greater than 25 years. </t>
  </si>
  <si>
    <t xml:space="preserve">Balance carried forward on the capital allowances pool as at base year balance sheet date for water network plus capital assets with a UEL of greater than 25 years. </t>
  </si>
  <si>
    <t xml:space="preserve">Balance carried forward on the capital allowances pool as at base year balance sheet date for wastewater network plus capital assets with a UEL of greater than 25 years. </t>
  </si>
  <si>
    <t xml:space="preserve">Balance carried forward on the capital allowances pool as at base year balance sheet date for bioresources capital assets with a UEL of greater than 25 years. </t>
  </si>
  <si>
    <t xml:space="preserve">Balance carried forward on the capital allowances pool as at base year balance sheet date for dummy control capital assets with a UEL of greater than 25 years. </t>
  </si>
  <si>
    <t>Proportion of new capital expenditure qualifying for the general capital allowance pool ~ water resources.</t>
  </si>
  <si>
    <t>Proportion of new capital expenditure qualifying for the general pool ~ Water Resources</t>
  </si>
  <si>
    <t>Proportion of new capital expenditure qualifying for the longlife capital allowance pool ~ water resources.</t>
  </si>
  <si>
    <t>Proportion of new capital expenditure qualifying for the longlife pool ~ Water Resources</t>
  </si>
  <si>
    <t>Proportion of new capital expenditure not qualifying for any capital allowances ~ water resources.</t>
  </si>
  <si>
    <t>Proportion of new capital expenditure not qualifying for capital allowances or revenue deductions ~ Water Resources</t>
  </si>
  <si>
    <t>Proportion of new capital expenditure qualifying for a full deduction in the year ~ water resources (this should include expenditure qualifying for 100% first year allowances etc).</t>
  </si>
  <si>
    <t>Proportion of new capital expenditure qualifying for a tax deduction based on depreciation ~ water resources (deferred revenue expenditure).</t>
  </si>
  <si>
    <t>Proportion of new capital expenditure qualifying for the general capital allowance pool ~ water network plus.</t>
  </si>
  <si>
    <t>Proportion of new capital expenditure qualifying for the general pool ~ Water Network</t>
  </si>
  <si>
    <t>Proportion of new capital expenditure qualifying for the longlife pool ~ water network plus.</t>
  </si>
  <si>
    <t>Proportion of new capital expenditure qualifying for the longlife pool ~ Water Network</t>
  </si>
  <si>
    <t>Proportion of new capital expenditure not qualifying for capital allowances ~ water network plus.</t>
  </si>
  <si>
    <t>Proportion of new capital expenditure not qualifying for capital allowances or revenue deductions ~ Water Network</t>
  </si>
  <si>
    <t>Proportion of new capital expenditure qualifying for a full deduction in the year ~ water network plus (this should include expenditure qualifying for 100% first year allowances etc).</t>
  </si>
  <si>
    <t>Proportion of new capital expenditure qualifying for a tax deduction based on depreciation ~ water network plus (deferred revenue expenditure).</t>
  </si>
  <si>
    <t>Proportion of new capital expenditure qualifying for the general pool ~ wastewater network plus.</t>
  </si>
  <si>
    <t>Proportion of new capital expenditure qualifying for the general pool ~ Wastewater Network</t>
  </si>
  <si>
    <t>Proportion of new capital expenditure qualifying for the longlife pool ~ wastewater network plus.</t>
  </si>
  <si>
    <t>Proportion of new capital expenditure qualifying for the longlife pool ~ Wastewater Network</t>
  </si>
  <si>
    <t>Proportion of new capital expenditure not qualifying for capital allowances ~ wastewater network plus.</t>
  </si>
  <si>
    <t>Proportion of new capital expenditure not qualifying for capital allowances or revenue deductions ~ Wastewater Network</t>
  </si>
  <si>
    <t>Proportion of new capital expenditure qualifying for a full deduction in the year ~ wastewater network plus (this should include expenditure qualifying for 100% first year allowances etc).</t>
  </si>
  <si>
    <t>Proportion of new capital expenditure qualifying for a tax deduction based on depreciation ~ wastewater network plus (deferred revenue expenditure).</t>
  </si>
  <si>
    <t>Proportion of new capital expenditure qualifying for the general pool ~ bioresources.</t>
  </si>
  <si>
    <t>Proportion of new capital expenditure qualifying for the general pool ~ Bio resources</t>
  </si>
  <si>
    <t>Proportion of new capital expenditure qualifying for the longlife pool ~ bioresources.</t>
  </si>
  <si>
    <t>Proportion of new capital expenditure qualifying for the longlife pool ~ Bio resources</t>
  </si>
  <si>
    <t>Proportion of new capital expenditure not qualifying for capital allowances ~ bioresources.</t>
  </si>
  <si>
    <t>Proportion of new capital expenditure not qualifying for capital allowances or revenue deductions ~ Bio resources</t>
  </si>
  <si>
    <t>Proportion of new capital expenditure qualifying for a full deduction in the year ~ bioresources (this should include expenditure qualifying for 100% first year allowances etc).</t>
  </si>
  <si>
    <t>Proportion of new capital expenditure qualifying for a tax deduction based on depreciation ~ bioresources (deferred revenue expenditure).</t>
  </si>
  <si>
    <t>Proportion of new capital expenditure qualifying for the general pool ~ dummy control.</t>
  </si>
  <si>
    <t>Proportion of new capital expenditure qualifying for the longlife pool ~ dummy control.</t>
  </si>
  <si>
    <t>Proportion of new capital expenditure not qualifying for capital allowances ~ dummy control.</t>
  </si>
  <si>
    <t>Proportion of new capital expenditure qualifying for a full deduction in the year ~ dummy control (this should include expenditure qualifying for 100% first year allowances etc).</t>
  </si>
  <si>
    <t>Proportion of new capital expenditure qualifying for a tax deduction based on depreciation ~ dummy control (deferred revenue expenditure).</t>
  </si>
  <si>
    <t>P&amp;L expenditure not allowable as a deduction from taxable trading profits (not including renewals expenditure, change in general provisions and adjustments for defined benefit pension schemes which are dealt with seperately) ~ water resources.</t>
  </si>
  <si>
    <t>P&amp;L expenditure not allowable as a deduction from taxable trading profits (not including renewals expenditure, change in general provisions and adjustments for defined benefit pension schemes which are dealt with seperately) ~ water network plus.</t>
  </si>
  <si>
    <t>P&amp;L expenditure not allowable as a deduction from taxable trading profits ~ Water Network</t>
  </si>
  <si>
    <t>P&amp;L expenditure not allowable as a deduction from taxable trading profits (not including renewals expenditure, change in general provisions and adjustments for defined benefit pension schemes which are dealt with seperately) ~ wastewater network plus.</t>
  </si>
  <si>
    <t>P&amp;L expenditure not allowable as a deduction from taxable trading profits ~ Wastewater Network</t>
  </si>
  <si>
    <t>P&amp;L expenditure not allowable as a deduction from taxable trading profits (not including renewals expenditure, change in general provisions and adjustments for defined benefit pension schemes which are dealt with seperately) ~ bioresources.</t>
  </si>
  <si>
    <t>P&amp;L expenditure not allowable as a deduction from taxable trading profits ~ Bio resources</t>
  </si>
  <si>
    <t>P&amp;L expenditure not allowable as a deduction from taxable trading profits (not including renewals expenditure, change in general provisions and adjustments for defined benefit pension schemes which are dealt with seperately) ~ dummy control.</t>
  </si>
  <si>
    <t>P&amp;L expenditure relating to renewals not allowable as a deduction from taxable trading profits (We expect this line to be zero as the tax calulation will reflect what is expensed in the P&amp;L but a minority of companies have different arrangements with HMRC) ~ water resources.</t>
  </si>
  <si>
    <t>P&amp;L expenditure relating to renewals not allowable as a deduction from taxable trading profits (We expect this line to be zero as the tax calulation will reflect what is expensed in the P&amp;L but a minority of companies have different arrangements with HMRC) ~ 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</si>
  <si>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wastewater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</si>
  <si>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bioresources.</t>
  </si>
  <si>
    <t>P&amp;L expenditure relating to renewals not allowable as a deduction from taxable trading profits (We expect this line to be zero as the tax calulation will reflect what is expensed in the P&amp;L but a minority of companies have different arrangements with HMRC) ~ dummy control.</t>
  </si>
  <si>
    <t>Change in general provisions (difference between opening and closing balances on any provision treated as general for tax purposes) ~ water resources. An increase in general provision should be entered as a positive item.</t>
  </si>
  <si>
    <t>Change in general provisions (difference between opening and closing balances on any provision treated as general for tax purposes) ~ water network plus. An increase in general provision should be entered as a positive item.</t>
  </si>
  <si>
    <t>Change in general provisions ~ Water Network</t>
  </si>
  <si>
    <t>Change in general provisions (difference between opening and closing balances on any provision treated as general for tax purposes) ~ wastewater network plus. An increase in general provision should be entered as a positive item.</t>
  </si>
  <si>
    <t>Change in general provisions ~ Wastewater Network</t>
  </si>
  <si>
    <t>Change in general provisions (difference between opening and closing balances on any provision treated as general for tax purposes) ~ bioresources. An increase in general provision should be entered as a positive item.</t>
  </si>
  <si>
    <t>Change in general provisions ~ Bio resources</t>
  </si>
  <si>
    <t>Change in general provisions (difference between opening and closing balances on any provision treated as general for tax purposes) ~ dummy control. An increase in general provision should be entered as a positive item.</t>
  </si>
  <si>
    <t>Allowable depreciation on capitalised revenue expenditure (infra &amp; non-infra) ~ water resources.</t>
  </si>
  <si>
    <t>Allowable depreciation on capitalised revenue expenditure (infra &amp; non-infra) ~ water network plus.</t>
  </si>
  <si>
    <t>Allowable depreciation on capitalised revenue expenditure (infra &amp; non-infra) ~ wastewater network plus.</t>
  </si>
  <si>
    <t>Allowable depreciation on capitalised revenue expenditure (infra &amp; non-infra) ~ bioresources.</t>
  </si>
  <si>
    <t>Allowable depreciation on capitalised revenue expenditure (infra &amp; non-infra) ~ dummy control.</t>
  </si>
  <si>
    <t>Finance lease depreciation ~ water resources depreciation charge on assets held under finance leases. This line should also include any allowable expenditure relating to leases that were previously accounted for as an operating lease.</t>
  </si>
  <si>
    <t>Finance lease depreciation ~ Water Resources</t>
  </si>
  <si>
    <t xml:space="preserve">Finance lease depreciation ~ water network plus depreciation charge on assets held under finance leases. This line should also include any allowable expenditure relating to leases that were previously accounted for as an operating lease. </t>
  </si>
  <si>
    <t>Finance lease depreciation ~ Water Network</t>
  </si>
  <si>
    <t>Finance lease depreciation ~ wastewater network plus depreciation charge on assets held under finance leases. This line should also include any allowable expenditure relating to leases that were previously accounted for as an operating lease.</t>
  </si>
  <si>
    <t>Finance lease depreciation ~ Wastewater Network</t>
  </si>
  <si>
    <t>Finance lease depreciation ~ bioresources depreciation charge on assets held under finance leases. This line should also include any allowable expenditure relating to leases that were previously accounted for as an operating lease.</t>
  </si>
  <si>
    <t>Finance lease depreciation ~ Bio Resources</t>
  </si>
  <si>
    <t>Finance lease depreciation ~ dummy control depreciation charge on assets held under finance leases. This line should also include any allowable expenditure relating to leases that were previously accounted for as an operating lease.</t>
  </si>
  <si>
    <t>Grants and contributions taxable on receipt ~ water resources.</t>
  </si>
  <si>
    <t>Grants and contributions taxable on receipt ~ Water Resources</t>
  </si>
  <si>
    <t>Grants and contributions taxable on receipt ~ water network plus.</t>
  </si>
  <si>
    <t>Grants and contributions taxable on receipt ~ Water Network</t>
  </si>
  <si>
    <t>Grants and contributions taxable on receipt ~ wastewater network plus.</t>
  </si>
  <si>
    <t>Grants and contributions taxable on receipt ~ Wastewater Network</t>
  </si>
  <si>
    <t>Grants and contributions taxable on receipt ~ bioresources.</t>
  </si>
  <si>
    <t>Grants and contributions taxable on receipt ~ Bio Resources</t>
  </si>
  <si>
    <t>Grants and contributions taxable on receipt ~ dummy control.</t>
  </si>
  <si>
    <t>Amortisation on grants and contributions ~ water resources.</t>
  </si>
  <si>
    <t>Amortisation on grants and contributions ~ Water Resources</t>
  </si>
  <si>
    <t>Amortisation on grants and contributions ~ water network plus.</t>
  </si>
  <si>
    <t>Amortisation on grants and contributions ~ Water Network</t>
  </si>
  <si>
    <t>Amortisation on grants and contributions ~ wastewater network plus.</t>
  </si>
  <si>
    <t>Amortisation on grants and contributions ~ Wastewater Network</t>
  </si>
  <si>
    <t>Amortisation on grants and contributions ~ bioresources.</t>
  </si>
  <si>
    <t>Amortisation on grants and contributions ~ Bio Resources</t>
  </si>
  <si>
    <t>Amortisation on grants and contributions ~ dummy control.</t>
  </si>
  <si>
    <t>Other adjustments to taxable profits ~ water resources.</t>
  </si>
  <si>
    <t>Other adjustments to taxable profits ~ Water Resources</t>
  </si>
  <si>
    <t>Other adjustments to taxable profits ~ water network plus.</t>
  </si>
  <si>
    <t>Other adjustments to taxable profits ~ Water Network</t>
  </si>
  <si>
    <t>Other adjustments to taxable profits ~ wastewater network plus.</t>
  </si>
  <si>
    <t>Other adjustments to taxable profits ~ Wastewater Network</t>
  </si>
  <si>
    <t>Other adjustments to taxable profits ~ bioresources.</t>
  </si>
  <si>
    <t>Other adjustments to taxable profits ~ Bio Resources</t>
  </si>
  <si>
    <t>Other adjustments to taxable profits ~ dummy control.</t>
  </si>
  <si>
    <t xml:space="preserve">Brought forward losses ~ water resources cumulative corporation tax losses carried forward as at 31 March 2020. </t>
  </si>
  <si>
    <t>Brought forward losses ~ Water Resources</t>
  </si>
  <si>
    <t xml:space="preserve">Brought forward losses ~ water network plus cumulative corporation tax losses carried forward as at 31 March 2020. </t>
  </si>
  <si>
    <t>Brought forward losses ~ Water Network</t>
  </si>
  <si>
    <t xml:space="preserve">Brought forward losses ~ wastewater network cumulative corporation tax losses carried forward as at 31 March 2020. </t>
  </si>
  <si>
    <t>Brought forward losses ~ Wastewater Network</t>
  </si>
  <si>
    <t xml:space="preserve">Brought forward losses ~ bioresources cumulative corporation tax losses carried forward as at 31 March 2020. </t>
  </si>
  <si>
    <t>Brought forward losses ~ Bio Resources</t>
  </si>
  <si>
    <t xml:space="preserve">Brought forward losses ~ dummy control cumulative corporation tax losses carried forward as at 31 March 2020. </t>
  </si>
  <si>
    <t>For the 12 months ended 31 March 2018</t>
  </si>
  <si>
    <t>For the 12 months ended 31 March 2019</t>
  </si>
  <si>
    <t>For the 12 months ended 31 March 2020</t>
  </si>
  <si>
    <t>For the 12 months ended 31 March 2021</t>
  </si>
  <si>
    <t>For the 12 months ended 31 March 2022</t>
  </si>
  <si>
    <t>For the 12 months ended 31 March 2023</t>
  </si>
  <si>
    <t>For the 12 months ended 31 March 2024</t>
  </si>
  <si>
    <t>For the 12 months ended 31 March 2025</t>
  </si>
  <si>
    <t>For the 12 months ended 31 March 20XX</t>
  </si>
  <si>
    <t>WS1 - Wholesale water operating and capital expenditure by business unit</t>
  </si>
  <si>
    <t>Raw water distribution</t>
  </si>
  <si>
    <t>Water treatment</t>
  </si>
  <si>
    <t>Treated water distribution</t>
  </si>
  <si>
    <t>Outturn (nominal), 2017-18 FYA (CPIH deflated)</t>
  </si>
  <si>
    <t>See item</t>
  </si>
  <si>
    <t>references</t>
  </si>
  <si>
    <t>in columns</t>
  </si>
  <si>
    <t>Totex</t>
  </si>
  <si>
    <t>WS1 guidance and line definitions</t>
  </si>
  <si>
    <r>
      <t xml:space="preserve">This table identifies totex by business unit and atypical expenditure </t>
    </r>
    <r>
      <rPr>
        <sz val="10"/>
        <color rgb="FF0078C9"/>
        <rFont val="Franklin Gothic Demi"/>
        <family val="2"/>
      </rPr>
      <t>and reflects table 1 of the 2017 Cost Assessment submission</t>
    </r>
    <r>
      <rPr>
        <sz val="10"/>
        <rFont val="Arial"/>
        <family val="2"/>
      </rPr>
      <t>.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t>
    </r>
  </si>
  <si>
    <t>Total connected properties at year end</t>
  </si>
  <si>
    <t>2017-18 FYA (CPIH adjusted)</t>
  </si>
  <si>
    <t>O</t>
  </si>
  <si>
    <t>WS12 - RCV allocation in the wholesale water service</t>
  </si>
  <si>
    <t>Total wholesale Water</t>
  </si>
  <si>
    <t>Water resources net MEAV</t>
  </si>
  <si>
    <t>Net MEAV per regulatory accounts as at 31 March 2015</t>
  </si>
  <si>
    <t>2014-15 FYE</t>
  </si>
  <si>
    <t>31 March 2015 prices as reported</t>
  </si>
  <si>
    <t>WS12001WR</t>
  </si>
  <si>
    <t>WS12001WNP</t>
  </si>
  <si>
    <t>WS12001WTOT</t>
  </si>
  <si>
    <t>Disposals</t>
  </si>
  <si>
    <t>WS12002WR</t>
  </si>
  <si>
    <t>WS12002WNP</t>
  </si>
  <si>
    <t>WS12002WTOT</t>
  </si>
  <si>
    <t>Reclassification</t>
  </si>
  <si>
    <t>WS12003WR</t>
  </si>
  <si>
    <t>WS12003WNP</t>
  </si>
  <si>
    <t>WS12003WTOT</t>
  </si>
  <si>
    <t>Inflation</t>
  </si>
  <si>
    <t>WS12004WR</t>
  </si>
  <si>
    <t>WS12004WNP</t>
  </si>
  <si>
    <t>WS12004WTOT</t>
  </si>
  <si>
    <t>Additions</t>
  </si>
  <si>
    <t>WS12005WR</t>
  </si>
  <si>
    <t>WS12005WNP</t>
  </si>
  <si>
    <t>WS12005WTOT</t>
  </si>
  <si>
    <t>WS12006WR</t>
  </si>
  <si>
    <t>WS12006WNP</t>
  </si>
  <si>
    <t>WS12006WTOT</t>
  </si>
  <si>
    <t>Other adjustments</t>
  </si>
  <si>
    <t>WS12007WR</t>
  </si>
  <si>
    <t>WS12007WNP</t>
  </si>
  <si>
    <t>WS12007WTOT</t>
  </si>
  <si>
    <t>Net MEAV as at 31 March 2017</t>
  </si>
  <si>
    <t>WS12008WR</t>
  </si>
  <si>
    <t>WS12008WNP</t>
  </si>
  <si>
    <t>WS12008WTOT</t>
  </si>
  <si>
    <t>Roll forward</t>
  </si>
  <si>
    <t>Additions 2017-18</t>
  </si>
  <si>
    <t>WS12009WR</t>
  </si>
  <si>
    <t>WS12009WNP</t>
  </si>
  <si>
    <t>WS12009WTOT</t>
  </si>
  <si>
    <t>Depreciation 2017-18</t>
  </si>
  <si>
    <t>WS12010WR</t>
  </si>
  <si>
    <t>WS12010WNP</t>
  </si>
  <si>
    <t>WS12010WTOT</t>
  </si>
  <si>
    <t>Additions 2018-19</t>
  </si>
  <si>
    <t>WS12011WR</t>
  </si>
  <si>
    <t>WS12011WNP</t>
  </si>
  <si>
    <t>WS12011WTOT</t>
  </si>
  <si>
    <t>Depreciation 2018-19</t>
  </si>
  <si>
    <t>WS12012WR</t>
  </si>
  <si>
    <t>WS12012WNP</t>
  </si>
  <si>
    <t>WS12012WTOT</t>
  </si>
  <si>
    <t>Additions 2019-20</t>
  </si>
  <si>
    <t>WS12013WR</t>
  </si>
  <si>
    <t>WS12013WNP</t>
  </si>
  <si>
    <t>WS12013WTOT</t>
  </si>
  <si>
    <t>Depreciation 2019-20</t>
  </si>
  <si>
    <t>WS12014WR</t>
  </si>
  <si>
    <t>WS12014WNP</t>
  </si>
  <si>
    <t>WS12014WTOT</t>
  </si>
  <si>
    <t>Other forecast adjustments 2017-2020</t>
  </si>
  <si>
    <t>WS12015WR</t>
  </si>
  <si>
    <t>WS12015WNP</t>
  </si>
  <si>
    <t>WS12015WTOT</t>
  </si>
  <si>
    <t>Net MEAV as at 31 March 2020</t>
  </si>
  <si>
    <t>WS12016WR</t>
  </si>
  <si>
    <t>WS12016WNP</t>
  </si>
  <si>
    <t>WS12016WTOT</t>
  </si>
  <si>
    <t>Net MEAV as at 31 March 2020 (% of total water wholesale)</t>
  </si>
  <si>
    <t>WS12017WR</t>
  </si>
  <si>
    <t>WS12017WNP</t>
  </si>
  <si>
    <t>WS12017WTOT</t>
  </si>
  <si>
    <t>RCV as at 31 March 2020</t>
  </si>
  <si>
    <t>Proposed RCV allocation 31 March 2020 (pre-midnight adjustments)</t>
  </si>
  <si>
    <t>WS12018WR</t>
  </si>
  <si>
    <t>WS12018WNP</t>
  </si>
  <si>
    <t>WS12018WTOT</t>
  </si>
  <si>
    <t>RCV ~ 31 March 2020 ( % of total wholesale water)</t>
  </si>
  <si>
    <t>WS12019WR</t>
  </si>
  <si>
    <t>WS12019WNP</t>
  </si>
  <si>
    <t>WS12019WTOT</t>
  </si>
  <si>
    <t>WS12 guidance and line definitions</t>
  </si>
  <si>
    <t xml:space="preserve">Companies to use this table to set out the roll forward of the net MEAV and its proposal of the wholesale water RCV allocation.  All prices as at 31 March 2018; ie March 2018 RPI, except Block A line 1 which is to be in 31 March 2015 prices. Line 4 should be used to ensure line 8 is in March 2018 prices. </t>
  </si>
  <si>
    <t>Net MEAV for water resources and other water assets, as published in company 2014-15 regulatory accounts for 31 March 2015. 
water resources = BM4048WR + BM4050WR
Wholesale Water = BM4048WTOT + BM4050WTOT</t>
  </si>
  <si>
    <t>Impact on net MEAV of reclassification of assets between 1 April 2015 and 31 March 2018. This line should include any changes resulting from reclassification to or from water resources, with this explained in the narrative.</t>
  </si>
  <si>
    <t>Impact on net MEAV of Inflation. This line will be the difference between 1 April 2015 and 31 March 2018 prices for line 1.</t>
  </si>
  <si>
    <t>Impact on net MEAV of additions between 1 April 2015 and 31 March 2017</t>
  </si>
  <si>
    <t>Impact on net MEAV of depreciation between 1 April 2015 and 31 March 2017</t>
  </si>
  <si>
    <t>Other impacts on net MEAV between 1 April 2015 and 31 March 2017</t>
  </si>
  <si>
    <r>
      <t xml:space="preserve">Net MEAV for water resources and other water assets at 31 March 2017. Total of </t>
    </r>
    <r>
      <rPr>
        <sz val="10"/>
        <color rgb="FF0078C9"/>
        <rFont val="Arial"/>
        <family val="2"/>
      </rPr>
      <t>WS12 lines 1 to 7</t>
    </r>
  </si>
  <si>
    <t>Impact of forecast additions in 2017-18 on net MEAV at 31 March 2018</t>
  </si>
  <si>
    <t>Impact of forecast current cost depreciation, capital charges and disposals in 2017-18 on net MEAV at 31 March 2018</t>
  </si>
  <si>
    <t>Impact of forecast additions in 2018-19 on net MEAV at 31 March 2019</t>
  </si>
  <si>
    <t>Impact of forecast current cost depreciation, capital charges and disposals in 2018-19 on net MEAV at 31 March 2019</t>
  </si>
  <si>
    <t>Impact of forecast additions in 2019-20 on net MEAV at 31 March 2020</t>
  </si>
  <si>
    <t>Impact of forecast current cost depreciation, capital charges and disposals in 2019-20 on net MEAV at 31 March 2020</t>
  </si>
  <si>
    <t>Other forecast adjustments between net MEAV in March 2017 and net MEAV in March 2020</t>
  </si>
  <si>
    <r>
      <t xml:space="preserve">Net MEAV for water resources and other water assets at 31 March 2020. Sum of </t>
    </r>
    <r>
      <rPr>
        <sz val="10"/>
        <color rgb="FF0078C9"/>
        <rFont val="Arial"/>
        <family val="2"/>
      </rPr>
      <t>WS12 lines 8 to 15</t>
    </r>
  </si>
  <si>
    <t>Net MEAV for water resources and other water assets at 31 March 2020 as a percentage of the overall net MEAV for wholesale water. Calculation.</t>
  </si>
  <si>
    <t>Company proposal of RCV allocation at 31 March 2020. Companies should explain in their narrative the basis for this line. Depending on the approach the company takes, it may relate to the net MEAV allocation shown in lines 1 to 17, but this will not necessarily be the case.</t>
  </si>
  <si>
    <t>Company proposal of RCV allocation for water resources and other water assets at 31 March 2020 as a percentage of the overall net MEAV for wholesale Water. Calculation</t>
  </si>
  <si>
    <t>WS12a - Change in RCV allocation in the wholesale water service</t>
  </si>
  <si>
    <t>Total wholesale water</t>
  </si>
  <si>
    <t>RCV split 31 March 2020 as submitted in January 2018</t>
  </si>
  <si>
    <t>Proposed RCV allocation 31 March 2020 (pre-midnight adjustments) [January 2018]</t>
  </si>
  <si>
    <t>2016-17 FYE (RPI)</t>
  </si>
  <si>
    <t>WSA12001WR</t>
  </si>
  <si>
    <t>WSA12001WNP</t>
  </si>
  <si>
    <t>WSA12001WTOT</t>
  </si>
  <si>
    <t>Difference</t>
  </si>
  <si>
    <t>WSA12003WR</t>
  </si>
  <si>
    <t>WSA12003WNP</t>
  </si>
  <si>
    <t>WSA12003WTOT</t>
  </si>
  <si>
    <t>Unexplained difference</t>
  </si>
  <si>
    <t>WSA12004WR</t>
  </si>
  <si>
    <t>WSA12004WNP</t>
  </si>
  <si>
    <t>WSA12004WTOT</t>
  </si>
  <si>
    <t>Explanation of changes</t>
  </si>
  <si>
    <t>Inflation from March 2017 to March 2018 prices</t>
  </si>
  <si>
    <t>WSA12005WR</t>
  </si>
  <si>
    <t>WSA12005WNP</t>
  </si>
  <si>
    <t>WSA12005WTOT</t>
  </si>
  <si>
    <t>Changes in forecast expenditure</t>
  </si>
  <si>
    <t>WSA12006WR</t>
  </si>
  <si>
    <t>WSA12006WNP</t>
  </si>
  <si>
    <t>WSA12006WTOT</t>
  </si>
  <si>
    <t>Changes in forecast capital maintenance charges</t>
  </si>
  <si>
    <t>WSA12007WR</t>
  </si>
  <si>
    <t>WSA12007WNP</t>
  </si>
  <si>
    <t>WSA12007WTOT</t>
  </si>
  <si>
    <t>Changes to the allocation of assets between business units</t>
  </si>
  <si>
    <t>WSA12008WR</t>
  </si>
  <si>
    <t>WSA12008WNP</t>
  </si>
  <si>
    <t>WSA12008WTOT</t>
  </si>
  <si>
    <t>Other changes (please specify…)</t>
  </si>
  <si>
    <t>WSA12009</t>
  </si>
  <si>
    <t>WSA12009WR</t>
  </si>
  <si>
    <t>WSA12009WNP</t>
  </si>
  <si>
    <t>WSA12009WTOT</t>
  </si>
  <si>
    <t>WSA12010</t>
  </si>
  <si>
    <t>WSA12010WR</t>
  </si>
  <si>
    <t>WSA12010WNP</t>
  </si>
  <si>
    <t>WSA12010WTOT</t>
  </si>
  <si>
    <t>WSA12011</t>
  </si>
  <si>
    <t>WSA12011WR</t>
  </si>
  <si>
    <t>WSA12011WNP</t>
  </si>
  <si>
    <t>WSA12011WTOT</t>
  </si>
  <si>
    <t>WSA12012</t>
  </si>
  <si>
    <t>WSA12012WR</t>
  </si>
  <si>
    <t>WSA12012WNP</t>
  </si>
  <si>
    <t>WSA12012WTOT</t>
  </si>
  <si>
    <t>WSA12013</t>
  </si>
  <si>
    <t>WSA12013WR</t>
  </si>
  <si>
    <t>WSA12013WNP</t>
  </si>
  <si>
    <t>WSA12013WTOT</t>
  </si>
  <si>
    <t>WSA12014</t>
  </si>
  <si>
    <t>WSA12014WR</t>
  </si>
  <si>
    <t>WSA12014WNP</t>
  </si>
  <si>
    <t>WSA12014WTOT</t>
  </si>
  <si>
    <t>WSA12015</t>
  </si>
  <si>
    <t>WSA12015WR</t>
  </si>
  <si>
    <t>WSA12015WNP</t>
  </si>
  <si>
    <t>WSA12015WTOT</t>
  </si>
  <si>
    <t>WS12a guidance and line definitions</t>
  </si>
  <si>
    <t>Companies to use this table to explain the differences between its proposed RCV allocation to that which it proposed in January 2018. All prices as at March 2018 prices, except line 1 which is in March 2017 prices.</t>
  </si>
  <si>
    <t>Proposed RCV allocation 31 March 2020 (pre-midnight adjustments) as submitted in January 2018.</t>
  </si>
  <si>
    <r>
      <t xml:space="preserve">Revised proposed RCV allocation 31 March 2020 (pre-midnight adjustments). Copied from </t>
    </r>
    <r>
      <rPr>
        <sz val="10"/>
        <color rgb="FF0078C9"/>
        <rFont val="Arial"/>
        <family val="2"/>
      </rPr>
      <t>WS12 line 18</t>
    </r>
  </si>
  <si>
    <r>
      <t xml:space="preserve">Calculation. </t>
    </r>
    <r>
      <rPr>
        <sz val="10"/>
        <color rgb="FF0078C9"/>
        <rFont val="Arial"/>
        <family val="2"/>
      </rPr>
      <t>WS12a line 2 minus line 1.</t>
    </r>
  </si>
  <si>
    <r>
      <t xml:space="preserve">Calculation. </t>
    </r>
    <r>
      <rPr>
        <sz val="10"/>
        <color rgb="FF0078C9"/>
        <rFont val="Arial"/>
        <family val="2"/>
      </rPr>
      <t>WS12a line 3 minus sum of lines 5 to 15</t>
    </r>
    <r>
      <rPr>
        <sz val="10"/>
        <rFont val="Arial"/>
        <family val="2"/>
      </rPr>
      <t>.</t>
    </r>
  </si>
  <si>
    <t>Impact on RCV proposal (if any) of change in inflation from March 2017 to March 2018.</t>
  </si>
  <si>
    <t>Impact on RCV proposal (if any) of change in forecast expenditure between 1 April 2018 and 31 March 2020, compared to that assumed in January 2018.</t>
  </si>
  <si>
    <t>Impact on RCV proposal (if any) of change in forecast capital maintenance between 1 April 2018 and 31 March 2020, compared to that assumed in January 2018.</t>
  </si>
  <si>
    <t>Impact on RCV proposal (if any) of change in allocation of assets between business units, compared to that assumed in January 2018.</t>
  </si>
  <si>
    <t>Company specific defined line</t>
  </si>
  <si>
    <t>km</t>
  </si>
  <si>
    <t>Wr3 - Wholesale revenue projections for the water resources price control</t>
  </si>
  <si>
    <t>Wr3 guidance and line definitions</t>
  </si>
  <si>
    <t>Common</t>
  </si>
  <si>
    <t>Total length of potable mains as at 31 March</t>
  </si>
  <si>
    <t>Wn3 - Wholesale revenue projections for the water network plus price control</t>
  </si>
  <si>
    <t>Wn3 guidance and line definitions</t>
  </si>
  <si>
    <t>WWS1 - Wholesale wastewater operating and capital expenditure by business unit</t>
  </si>
  <si>
    <t>Sewage collection</t>
  </si>
  <si>
    <t>Sewage treatment</t>
  </si>
  <si>
    <t>Sludge</t>
  </si>
  <si>
    <t>Sludge transport</t>
  </si>
  <si>
    <t>Sludge treatment</t>
  </si>
  <si>
    <t>Sludge disposal</t>
  </si>
  <si>
    <t>WWS1 guidance and line definitions</t>
  </si>
  <si>
    <r>
      <t xml:space="preserve">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</si>
  <si>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t>WWn5 - Wholesale revenue projections for the wastewater network plus price control</t>
  </si>
  <si>
    <t>WWn5 guidance and line definitions</t>
  </si>
  <si>
    <t>Dmmy1 - Dummy price control operating and capital expenditure by business unit</t>
  </si>
  <si>
    <t>Dmmy1 guidance and line definitions</t>
  </si>
  <si>
    <r>
      <t xml:space="preserve">This table identifies totex and atypical expenditure at a total level and reflects </t>
    </r>
    <r>
      <rPr>
        <sz val="10"/>
        <color rgb="FF0078C9"/>
        <rFont val="Franklin Gothic Demi"/>
        <family val="2"/>
      </rPr>
      <t>table 8 of the 2017 Cost Assessment submission</t>
    </r>
    <r>
      <rPr>
        <sz val="10"/>
        <rFont val="Arial"/>
        <family val="2"/>
      </rPr>
      <t xml:space="preserve">. It is also closely associated with pro forma 4E in the APR (as per RAG4). </t>
    </r>
    <r>
      <rPr>
        <b/>
        <sz val="10"/>
        <rFont val="Arial"/>
        <family val="2"/>
      </rPr>
      <t>The expenditure in this table must only be associated with a dummy price control (Thames Tideway)</t>
    </r>
    <r>
      <rPr>
        <sz val="10"/>
        <rFont val="Arial"/>
        <family val="2"/>
      </rPr>
      <t xml:space="preserve">.
Line definitions are exactly the same as for table </t>
    </r>
    <r>
      <rPr>
        <sz val="10"/>
        <color rgb="FF0078C9"/>
        <rFont val="Arial"/>
        <family val="2"/>
      </rPr>
      <t>WWS1</t>
    </r>
    <r>
      <rPr>
        <sz val="10"/>
        <rFont val="Arial"/>
        <family val="2"/>
      </rPr>
      <t xml:space="preserve"> and have not been repeated here.</t>
    </r>
  </si>
  <si>
    <t>Dmmy7 - Wholesale revenue projections for the dummy price control</t>
  </si>
  <si>
    <t>Dmmy7 guidance and line definitions</t>
  </si>
  <si>
    <t>The lines below in Blocks A1 to N1 are all calculated cells that apply corporation tax included in line 93</t>
  </si>
  <si>
    <t xml:space="preserve">Water network plus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</si>
  <si>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 xml:space="preserve">This table outlines the scenario data required as a result of running both a high and low case as variants of the main business plan. Unless specified otherwise, all figures in this table should be recorded as the change relative to the base case. Futher information on table completion can be found in the guidance on Business plan data tables.
The blocks in the table in which data should be entered are blocks A to N plus block O. All monetary values should be the pre tax figure e.g the ODI figure should be the figure earned/incurred before any tax effects are taken into account.
In practice ODIs may be in period, through revenue in the next AMP or through RCV . However, for the purpose of RoRE scenarios, you should assume that the impact of ODIs is  in the year in which they are earned/incurred not when they are paid /recovered. This figure will then be grossed up for tax in the table on this basis.
Blocks A1 to N1 then automatically gross up the before tax figures using the tax rate in block O.
Blocks A, B, G, H, I, J ,K, L, M &amp; N, and lines 24, 26, 28, 30, 33, 36, 39, 41, 43, 45, 47, 50, 53, 56, 59 and 62 are inputs to the financial model.
                                                                                                                                                                                                                                                                                                                                                </t>
  </si>
  <si>
    <t>Block O</t>
  </si>
  <si>
    <t>Wr7</t>
  </si>
  <si>
    <t>hours:mins:secs</t>
  </si>
  <si>
    <r>
      <rPr>
        <sz val="10"/>
        <rFont val="Franklin Gothic Demi"/>
        <family val="2"/>
      </rPr>
      <t>General notes</t>
    </r>
    <r>
      <rPr>
        <sz val="10"/>
        <rFont val="Arial"/>
        <family val="2"/>
      </rPr>
      <t xml:space="preserve">
1. Monetary amounts in 2017-18 CPIH deflated, financial year average unless otherwise stated
2. Negative values should be input using the minus sign 
3. All cells should be limited to a maximum of 250 characters, including spaces
4. Where cell values are being validated against a drop down list, the valid entries are held in the ‘Validation’ worksheet
5. The &lt; (less than) and &gt; (greater than) signs should not be used in the table, unless absolutely necessary
6. For leakage, the table allows for data to be input for either the whole company or for up to four leakage regions
7. For leakage, we are not specifying whether the central point of the SELL should be based on the mean or the median consistent with the guidance for Water Resources Management Plans (WRMPs). The central point should reflect companies’ best estimates of the SELL and should be consistent with the SELL values used in the WRMPs. We expect companies to explain any differences between the SELL in their business plans and their WRMPs.</t>
    </r>
  </si>
  <si>
    <t>Acronym</t>
  </si>
  <si>
    <t>Reference</t>
  </si>
  <si>
    <t>Item description</t>
  </si>
  <si>
    <t>Model</t>
  </si>
  <si>
    <t>Data validation checks</t>
  </si>
  <si>
    <t>Select company from drop down list</t>
  </si>
  <si>
    <t>All expected cells completed?</t>
  </si>
  <si>
    <t>Other validations</t>
  </si>
  <si>
    <t>Line definitions</t>
  </si>
  <si>
    <t>Appointee tables</t>
  </si>
  <si>
    <t>Water service tables</t>
  </si>
  <si>
    <t>Wastewater service tables</t>
  </si>
  <si>
    <t>Dummy control tables</t>
  </si>
  <si>
    <t>Completion</t>
  </si>
  <si>
    <t>Completion checks</t>
  </si>
  <si>
    <t>Please complete all cells in row</t>
  </si>
  <si>
    <t>Sum of lines 14-16 should equal line 39 in WS2 (Total water enhancement capital expenditure )</t>
  </si>
  <si>
    <t>If there is a value entered for the row, column C cannot be blank.</t>
  </si>
  <si>
    <t>Validation checks</t>
  </si>
  <si>
    <t>Cells should equal 100%</t>
  </si>
  <si>
    <t>APP4001RR</t>
  </si>
  <si>
    <t>APP4002RR</t>
  </si>
  <si>
    <t>APP4003RR</t>
  </si>
  <si>
    <t>APP4004RR</t>
  </si>
  <si>
    <t>APP4005RR</t>
  </si>
  <si>
    <t>APP4006RR</t>
  </si>
  <si>
    <t>APP4012RR</t>
  </si>
  <si>
    <t>APP4013RR</t>
  </si>
  <si>
    <t>APP4014RR</t>
  </si>
  <si>
    <t>APP4015RR</t>
  </si>
  <si>
    <t>APP4016RR</t>
  </si>
  <si>
    <t>APP4017RR</t>
  </si>
  <si>
    <t>APP4018RR</t>
  </si>
  <si>
    <t>APP4019RR</t>
  </si>
  <si>
    <t>APP4020RR</t>
  </si>
  <si>
    <t>APP4021RR</t>
  </si>
  <si>
    <t>APP4001BR</t>
  </si>
  <si>
    <t>APP4002BR</t>
  </si>
  <si>
    <t>APP4003BR</t>
  </si>
  <si>
    <t>APP4004BR</t>
  </si>
  <si>
    <t>APP4005BR</t>
  </si>
  <si>
    <t>APP4006BR</t>
  </si>
  <si>
    <t>APP4012BR</t>
  </si>
  <si>
    <t>APP4013BR</t>
  </si>
  <si>
    <t>APP4014BR</t>
  </si>
  <si>
    <t>APP4015BR</t>
  </si>
  <si>
    <t>APP4016BR</t>
  </si>
  <si>
    <t>APP4017BR</t>
  </si>
  <si>
    <t>APP4018BR</t>
  </si>
  <si>
    <t>APP4019BR</t>
  </si>
  <si>
    <t>APP4020BR</t>
  </si>
  <si>
    <t>APP4021BR</t>
  </si>
  <si>
    <t>WaSC</t>
  </si>
  <si>
    <t>WoC</t>
  </si>
  <si>
    <t>WaSc or WoC</t>
  </si>
  <si>
    <t>(SIM)</t>
  </si>
  <si>
    <t>Power in Line 1 should be equal to Power reported in Line 1, WR2.</t>
  </si>
  <si>
    <t>Totals in Line 3 should equal the Totals sum of Lines 7-9 of WWS5 (providing no atypical costs).</t>
  </si>
  <si>
    <t>Totals in Line 9 should equal sum of Totals in Lines 8 and 16 in Bio3.</t>
  </si>
  <si>
    <t>Businesss retail customers</t>
  </si>
  <si>
    <t>2013-25</t>
  </si>
  <si>
    <t>Sum of lines 25 in tables Wr3, Wn3, WWn5 and Dmmy7</t>
  </si>
  <si>
    <t>Review validation checks on sheet</t>
  </si>
  <si>
    <t>No issues identified</t>
  </si>
  <si>
    <t>The data tables should only be submitted once all cells are completed and validation checks satisfied. The table below identifies where there are outstanding issues (shown as red cells below)</t>
  </si>
  <si>
    <t>Are all expected cells completed?</t>
  </si>
  <si>
    <t>No, check table</t>
  </si>
  <si>
    <t>Yes, table complete</t>
  </si>
  <si>
    <t>Form of ODI</t>
  </si>
  <si>
    <t>TRUE/FALSE</t>
  </si>
  <si>
    <t>TRUE</t>
  </si>
  <si>
    <t>FALSE</t>
  </si>
  <si>
    <t>Exited companies</t>
  </si>
  <si>
    <t>Validations</t>
  </si>
  <si>
    <t>DYAA</t>
  </si>
  <si>
    <t>DYCP</t>
  </si>
  <si>
    <t>Q to X</t>
  </si>
  <si>
    <t>R to Y</t>
  </si>
  <si>
    <t>WoC/ WaSC</t>
  </si>
  <si>
    <t>Welsh companies</t>
  </si>
  <si>
    <t>Welsh company = 1</t>
  </si>
  <si>
    <t>A3023</t>
  </si>
  <si>
    <t>For the five years 2020-21 to 2024-25: If there is an enhanced underperformance penalty, enter the enhanced underperformance penalty collar.
The enhanced underperformance penalty collar is the last (worst) performance level at which a company can accrue the enhanced underperformance penalty.
The enhanced underperformance penalty collar is set at a worse performance level than the standard underperformance penalty collar, if there is an enhanced underperformance penalty.
Leave blank if there is no enhanced underperformance penalty.</t>
  </si>
  <si>
    <t>For the five years 2020-21 to 2024-25: If there is an enhanced outperformance payment, enter the enhanced outperformance payment cap.
The enhanced outperformance payment cap is the last (best) performance level at which a company can accrue the enhanced outperformance payment.
The enhanced outperformance payment cap is set at a better performance level than the standard outperformance payment cap, if there is an enhanced outperformance payment.
Leave blank if there is no enhanced outperformance payment.</t>
  </si>
  <si>
    <t>WS12018WR_CPY</t>
  </si>
  <si>
    <t>WS12018WNP_CPY</t>
  </si>
  <si>
    <t>WS12018WTOT_CPY</t>
  </si>
  <si>
    <t>A3009WN</t>
  </si>
  <si>
    <t>A3016WWN</t>
  </si>
  <si>
    <t>A3012WN</t>
  </si>
  <si>
    <t>A3019WWN</t>
  </si>
  <si>
    <t>A3014WN</t>
  </si>
  <si>
    <t>A3021WWN</t>
  </si>
  <si>
    <t>A3010WN</t>
  </si>
  <si>
    <t>A3017WWN</t>
  </si>
  <si>
    <t>A3027WN</t>
  </si>
  <si>
    <t>A3026WWN</t>
  </si>
  <si>
    <t>A3015WN</t>
  </si>
  <si>
    <t>A3022WWN</t>
  </si>
  <si>
    <t>A3024WN</t>
  </si>
  <si>
    <t>A3025WWN</t>
  </si>
  <si>
    <t>Sum of lines 26 in tables Wr3, Wn3, WWn5 and Dmmy7</t>
  </si>
  <si>
    <r>
      <t>This table calculates appointee level revenue based on other tables within the business plan that capture revenue information for the different price controls. No inputs are required by the company. The definitions for each line can be found in the appropriate lines in</t>
    </r>
    <r>
      <rPr>
        <sz val="10"/>
        <color rgb="FF0078C9"/>
        <rFont val="Franklin Gothic Demi"/>
        <family val="2"/>
      </rPr>
      <t xml:space="preserve"> tables Wr3, Wn3, WWn5, Bio4 and R7</t>
    </r>
    <r>
      <rPr>
        <sz val="10"/>
        <rFont val="Arial"/>
        <family val="2"/>
      </rPr>
      <t xml:space="preserve"> as detailed in column N.
RAG4, appendix 1 contains further detail on the basis of reporting for lines 13, 14 to 17 and 19. Charges income should be equal to building blocks income less price control income from other sources.</t>
    </r>
  </si>
  <si>
    <t xml:space="preserve">Hafren Dyfrdwy </t>
  </si>
  <si>
    <t>HDD</t>
  </si>
  <si>
    <t>Severn Trent England</t>
  </si>
  <si>
    <t>SVE</t>
  </si>
  <si>
    <t>Please include a description in column C if adding an atypical expenditure</t>
  </si>
  <si>
    <t>Please include a description in column C</t>
  </si>
  <si>
    <t>Line 3 should equal the sum of lines 6 to 9 (Service Charges) in WS5.</t>
  </si>
  <si>
    <t>Exited company (England) = 1</t>
  </si>
  <si>
    <t>All inputs should be positive; if the item is not relevant, input zero</t>
  </si>
  <si>
    <t>All inputs should be negative; if the item is not relevant, input zero</t>
  </si>
  <si>
    <t>All inputs should be positive,  or if not relevant,  put zero</t>
  </si>
  <si>
    <t>All inputs should be negative,  or if not relevant,  put zero</t>
  </si>
  <si>
    <t>Line 10 should equal the sum of lines 4 and 14 in WS8.</t>
  </si>
  <si>
    <t>Affordability/vulnerability</t>
  </si>
  <si>
    <t>Billing, debt, vfm</t>
  </si>
  <si>
    <t>Company employees</t>
  </si>
  <si>
    <t>Company finance</t>
  </si>
  <si>
    <t>Company suppliers</t>
  </si>
  <si>
    <t>Direct Procurement for Customers/Thames Tideway</t>
  </si>
  <si>
    <t>Lead</t>
  </si>
  <si>
    <t>Sewer blockages/collapses</t>
  </si>
  <si>
    <t>Street works</t>
  </si>
  <si>
    <t>Treatment works</t>
  </si>
  <si>
    <t>Voids and gap sites</t>
  </si>
  <si>
    <t>Totals in Line 10 should equal the equivalent sum of Lines 3 and 13 of WWS8 (providing no atypical costs).</t>
  </si>
  <si>
    <t>Sum of Lines 14-16 should equal Line 47 of WWS2.</t>
  </si>
  <si>
    <t>The sum of lines 20 to 23 should equal 100%</t>
  </si>
  <si>
    <t>Price Review 2019</t>
  </si>
  <si>
    <t>Company name:</t>
  </si>
  <si>
    <t>Description_input</t>
  </si>
  <si>
    <t>NWT</t>
  </si>
  <si>
    <r>
      <t xml:space="preserve">Standard underperformance penalty rates (£ million to 6 decimal places), where applicable. Otherwise leave blank.
Standard underperformance penalty rates should be entered as negative values (for example: -1.2345)
Standard underperformance penalty rates 2 and 3 should only be used if the 'Standard ODI calculation' indicator is set to 'No'
</t>
    </r>
    <r>
      <rPr>
        <sz val="10"/>
        <color rgb="FF857362"/>
        <rFont val="Arial"/>
        <family val="2"/>
      </rPr>
      <t>Note: AIM underperformance penalty rates should be entered in table App3, not in table App1</t>
    </r>
  </si>
  <si>
    <t>Enhanced underperformance penalty rate (£ million to 6 decimal places), where applicable. Otherwise leave blank.
Enhanced underperformance penalty rates should be entered as negative values (for example: -1.2345)</t>
  </si>
  <si>
    <r>
      <t xml:space="preserve">Standard outperformance payment rates (£ million to 6 decimal places), where applicable. Otherwise leave blank.
Standard outperformance payment rates should be entered as positive values (for example: 1.2345)
Standard outperformance payment rates 2 and 3 should only be used if the 'Standard ODI calculation' indicator is set to 'No'
</t>
    </r>
    <r>
      <rPr>
        <sz val="10"/>
        <color rgb="FF857362"/>
        <rFont val="Arial"/>
        <family val="2"/>
      </rPr>
      <t>Note: AIM outperformance payment rates should be entered in table App3, not in table App 1</t>
    </r>
  </si>
  <si>
    <t>Enhanced outperformance payment rate (£ million to 6 decimal places), where applicable. Otherwise leave blank.
Enhanced outperformance payment rates should be entered as positive values (for example: 1.2345)</t>
  </si>
  <si>
    <t>Enter the marginal cost of improving performance by one unit (£ per unit per household to 6 decimal places). Otherwise leave blank.</t>
  </si>
  <si>
    <t>If collected, enter the median marginal benefits valuation for method 1 (£ per unit per household to 6 decimal places).
Otherwise leave blank.</t>
  </si>
  <si>
    <t>If collected, enter the mean marginal benefits valuation for method 1 (£ per unit per household to 6 decimal places).
Otherwise leave blank.</t>
  </si>
  <si>
    <t>If collected, enter the upper bound marginal benefits valuation for method 1 (£ per unit per household to 6 decimal places).
Otherwise leave blank.</t>
  </si>
  <si>
    <t>If collected, enter the lower bound marginal benefits valuation for method 1 (£ per unit per household to 6 decimal places).
Otherwise leave blank.</t>
  </si>
  <si>
    <t>If collected, enter the median marginal benefits valuation for method 2 (£ per unit per household to 6 decimal places).
Otherwise leave blank.</t>
  </si>
  <si>
    <t>If collected, enter the mean marginal benefits valuation for method 2 (£ per unit per household to 6 decimal places).
Otherwise leave blank.</t>
  </si>
  <si>
    <t>If collected, enter the upper bound marginal benefits valuation for method 2 (£ per unit per household to 6 decimal places).
Otherwise leave blank.</t>
  </si>
  <si>
    <t>If collected, enter the lower bound marginal benefits valuation for method 2 (£ per unit per household to 6 decimal places).
Otherwise leave blank.</t>
  </si>
  <si>
    <t>In table App1 companies should include one performance commitment for customer measure of experience (C-MeX) and one performance commitment for developer services measure of experience (D-MeX). These should include the following settings:
• PC history: set to ‘PR19 new’
• Price control allocation: the C-MeX performance commitment should be allocated 100% to ‘Residential Retail’, the D-MeX performance commitment should be allocated to Water Network Plus and, where applicable, Wastewater Network Plus – the split between Water Network Plus and Wastewater Network Plus should be calculated according to the share of developer services revenues
• ODI type: set to ‘Out &amp; under’ (that is, outperformance payments and underperformance penalties)
• ODI form: set to ‘Revenue’
• ODI timing: set to ‘In-period’
• Primary category: set to ‘Customer measure of experience (C-MeX)’ or ‘Developer services measure of experience (D-MeX)’
• PC unit: set to ‘score’
• PC unit description: set to ‘C-MeX score’ or ‘D-MeX score’
• Decimal places: set to 1
• Direction of improving performance: set to ‘Up’
• Common performance commitment: set to ‘Customer measure of experience (C-MeX)’ or ‘Developer services measure of experience (D-MeX)’
• Special cost factor, Scheme specific factor, Asset health, NEP, AIM indicators: leave blank
• Customers' relative priority / importance: free-format text with no validation (optional)
• Past performance levels: leave blank
• 2020-25 performance commitment levels: companies performance commitments
• Longer-term projections: enter longer-term projections, where available
• Financial ODI may accrue or apply: set to ‘Yes’ for each of the five years
• Outperformance and underperformance deadbands, caps, collars, incentive rates, maximum values, P10 and P90 values: leave blank
• Standard ODI calculation: set to ‘No’
• Marginal cost: leave blank
• Valuation methods: leave blank</t>
  </si>
  <si>
    <t>In table App1 companies should include one performance commitment for the Abstraction Incentive Mechanism (AIM). This should include the following settings:
• Price control allocation: the AIM performance commitment should be allocated 100% to the ‘Water Resources’ price control
• ODI type: set to ‘Out &amp; under’ (that is, outperformance payments and underperformance penalties)
• ODI form: set to ‘Revenue’
• ODI timing: set to ‘In-period’
• Primary category: set to ‘Water resources/ abstraction’
• PC unit: set to ‘nr’
• PC unit description: set to ‘Megalitres (Ml)’
• Decimal places: set to 1
• Direction of improving performance: set to ‘Up’ (the PC measures the reduction in leakage at times of low flow)
• Common performance commitment: leave blank
• Special cost factor, Scheme specific factor, Asset health and NEP indicators: leave blank
• AIM indicator: set to ‘Yes’
• Customers' relative priority / importance: free-format text with no validation (optional)
• Past performance levels: leave blank
• 2020-25 performance commitment levels: include the total AIM performance (Ml) for the five years 2020-21 to 2024-25 from table App3 (the blue calculation cells)
• Longer-term projections: leave blank
• Financial ODI may accrue or apply: set to ‘Yes’ for each of the five years
• Outperformance and underperformance deadbands, caps, collars and incentive rates: leave blank. These values should be entered at site level in table App3
• Outperformance payment and underperformance penalty maximum standard ODI values, P10 and P90 values: companies should calculate and populate these columns using the values in table App3
• Standard ODI calculation: set to ‘No’
• Marginal cost: leave blank (companies should explain incentive rates, including any marginal cost basis, for each abstraction site in table App3 and commentary).
• Valuation methods: leave blank (companies should explain incentive rates, including any environmental valuations, for each abstraction site as part of the table App3 commentary).</t>
  </si>
  <si>
    <t>l/p/d</t>
  </si>
  <si>
    <t>cm/km/d</t>
  </si>
  <si>
    <t>APP290005</t>
  </si>
  <si>
    <t>000</t>
  </si>
  <si>
    <t>Impact on net MEAV of disposal of assets between 1 April 2015 and 31 March 2017</t>
  </si>
  <si>
    <t>WWS1a guidance and line definitions</t>
  </si>
  <si>
    <t>WS1a guidance and line definitions</t>
  </si>
  <si>
    <r>
      <t xml:space="preserve">This table is a restatement of table WS1, and should be completed on the basis that IFRS16 had not been implemented.
This table identifies totex by business unit and atypical expenditure </t>
    </r>
    <r>
      <rPr>
        <sz val="10"/>
        <color rgb="FF0078C9"/>
        <rFont val="Franklin Gothic Demi"/>
        <family val="2"/>
      </rPr>
      <t>and reflects table 1 of the 2017 Cost Assessment submission</t>
    </r>
    <r>
      <rPr>
        <sz val="10"/>
        <rFont val="Arial"/>
        <family val="2"/>
      </rPr>
      <t xml:space="preserve">.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
</t>
    </r>
  </si>
  <si>
    <r>
      <t xml:space="preserve">This table is a restatement of table WWS1, and should be completed on the basis that IFRS16 had not been implemented.
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</si>
  <si>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t>WWS1a - Wholesale wastewater operating and capital expenditure by business unit including operating leases reclassified under IFRS16</t>
  </si>
  <si>
    <t>WS1a - Wholesale water operating and capital expenditure by business unit including operating leases reclassified under IFRS16</t>
  </si>
  <si>
    <t>Capital Expenditure (excluding Atypical expenditure) - Grants and contributions - Water resources</t>
  </si>
  <si>
    <t>Capital Expenditure (excluding Atypical expenditure) - Grants and contributions - Raw water distribution</t>
  </si>
  <si>
    <t>Capital Expenditure (excluding Atypical expenditure) - Grants and contributions - Water treatment</t>
  </si>
  <si>
    <t>Capital Expenditure (excluding Atypical expenditure) - Grants and contributions - Treated water distribution</t>
  </si>
  <si>
    <t>Water resources net MEAV - Disposals - Water resources</t>
  </si>
  <si>
    <t>Water resources net MEAV - Reclassification - Water resources</t>
  </si>
  <si>
    <t>Water resources net MEAV - Inflation - Water resources</t>
  </si>
  <si>
    <t>Water resources net MEAV - Additions - Water resources</t>
  </si>
  <si>
    <t>Water resources net MEAV - Depreciation - Water resources</t>
  </si>
  <si>
    <t>Water resources net MEAV - Other adjustments - Water resources</t>
  </si>
  <si>
    <t>Roll forward - Additions 2017-18 - Water resources</t>
  </si>
  <si>
    <t>Roll forward - Depreciation 2017-18 - Water resources</t>
  </si>
  <si>
    <t>Roll forward - Additions 2018-19 - Water resources</t>
  </si>
  <si>
    <t>Roll forward - Depreciation 2018-19 - Water resources</t>
  </si>
  <si>
    <t>Roll forward - Additions 2019-20 - Water resources</t>
  </si>
  <si>
    <t>Roll forward - Depreciation 2019-20 - Water resources</t>
  </si>
  <si>
    <t>Roll forward - Other forecast adjustments 2017-2020 - Water resources</t>
  </si>
  <si>
    <t>Roll forward - Net MEAV as at 31 March 2020 (% of total water wholesale) - Water resources</t>
  </si>
  <si>
    <t>RCV as at 31 March 2020 - Proposed RCV allocation 31 March 2020 (pre-midnight adjustments) - Water resources</t>
  </si>
  <si>
    <t>RCV as at 31 March 2020 - RCV ~ 31 March 2020 ( % of total wholesale water) - Water resources</t>
  </si>
  <si>
    <t>Water resources net MEAV - Disposals - Water network plus</t>
  </si>
  <si>
    <t>Water resources net MEAV - Reclassification - Water network plus</t>
  </si>
  <si>
    <t>Water resources net MEAV - Inflation - Water network plus</t>
  </si>
  <si>
    <t>Water resources net MEAV - Additions - Water network plus</t>
  </si>
  <si>
    <t>Water resources net MEAV - Depreciation - Water network plus</t>
  </si>
  <si>
    <t>Water resources net MEAV - Other adjustments - Water network plus</t>
  </si>
  <si>
    <t>Roll forward - Additions 2017-18 - Water network plus</t>
  </si>
  <si>
    <t>Roll forward - Depreciation 2017-18 - Water network plus</t>
  </si>
  <si>
    <t>Roll forward - Additions 2018-19 - Water network plus</t>
  </si>
  <si>
    <t>Roll forward - Depreciation 2018-19 - Water network plus</t>
  </si>
  <si>
    <t>Roll forward - Additions 2019-20 - Water network plus</t>
  </si>
  <si>
    <t>Roll forward - Depreciation 2019-20 - Water network plus</t>
  </si>
  <si>
    <t>Roll forward - Other forecast adjustments 2017-2020 - Water network plus</t>
  </si>
  <si>
    <t>Roll forward - Net MEAV as at 31 March 2020 (% of total water wholesale) - Water network plus</t>
  </si>
  <si>
    <t>RCV as at 31 March 2020 - Proposed RCV allocation 31 March 2020 (pre-midnight adjustments) - Water network plus</t>
  </si>
  <si>
    <t>RCV as at 31 March 2020 - RCV ~ 31 March 2020 ( % of total wholesale water) - Water network plus</t>
  </si>
  <si>
    <t>Water resources net MEAV - Disposals - Total wholesale Water</t>
  </si>
  <si>
    <t>Water resources net MEAV - Reclassification - Total wholesale Water</t>
  </si>
  <si>
    <t>Water resources net MEAV - Inflation - Total wholesale Water</t>
  </si>
  <si>
    <t>Water resources net MEAV - Additions - Total wholesale Water</t>
  </si>
  <si>
    <t>Water resources net MEAV - Depreciation - Total wholesale Water</t>
  </si>
  <si>
    <t>Water resources net MEAV - Other adjustments - Total wholesale Water</t>
  </si>
  <si>
    <t>Roll forward - Additions 2017-18 - Total wholesale Water</t>
  </si>
  <si>
    <t>Roll forward - Depreciation 2017-18 - Total wholesale Water</t>
  </si>
  <si>
    <t>Roll forward - Additions 2018-19 - Total wholesale Water</t>
  </si>
  <si>
    <t>Roll forward - Depreciation 2018-19 - Total wholesale Water</t>
  </si>
  <si>
    <t>Roll forward - Additions 2019-20 - Total wholesale Water</t>
  </si>
  <si>
    <t>Roll forward - Depreciation 2019-20 - Total wholesale Water</t>
  </si>
  <si>
    <t>Roll forward - Other forecast adjustments 2017-2020 - Total wholesale Water</t>
  </si>
  <si>
    <t>Roll forward - Net MEAV as at 31 March 2020 (% of total water wholesale) - Total wholesale Water</t>
  </si>
  <si>
    <t>RCV as at 31 March 2020 - Proposed RCV allocation 31 March 2020 (pre-midnight adjustments) - Total wholesale Water</t>
  </si>
  <si>
    <t>RCV as at 31 March 2020 - RCV ~ 31 March 2020 ( % of total wholesale water) - Total wholesale Water</t>
  </si>
  <si>
    <t>RCV split 31 March 2020 as submitted in January 2018 - Proposed RCV allocation 31 March 2020 (pre-midnight adjustments) [January 2018] - Water resources</t>
  </si>
  <si>
    <t>RCV split 31 March 2020 as submitted in January 2018 - Proposed RCV allocation 31 March 2020 (pre-midnight adjustments) - Water resources</t>
  </si>
  <si>
    <t>RCV split 31 March 2020 as submitted in January 2018 - Difference - Water resources</t>
  </si>
  <si>
    <t>Explanation of changes - Inflation from March 2017 to March 2018 prices - Water resources</t>
  </si>
  <si>
    <t>Explanation of changes - Changes in forecast expenditure - Water resources</t>
  </si>
  <si>
    <t>Explanation of changes - Changes in forecast capital maintenance charges - Water resources</t>
  </si>
  <si>
    <t>Explanation of changes - Changes to the allocation of assets between business units - Water resources</t>
  </si>
  <si>
    <t>Explanation of changes - Other changes (please specify…) - Water resources</t>
  </si>
  <si>
    <t>RCV split 31 March 2020 as submitted in January 2018 - Proposed RCV allocation 31 March 2020 (pre-midnight adjustments) [January 2018] - Water network plus</t>
  </si>
  <si>
    <t>RCV split 31 March 2020 as submitted in January 2018 - Proposed RCV allocation 31 March 2020 (pre-midnight adjustments) - Water network plus</t>
  </si>
  <si>
    <t>RCV split 31 March 2020 as submitted in January 2018 - Difference - Water network plus</t>
  </si>
  <si>
    <t>Explanation of changes - Inflation from March 2017 to March 2018 prices - Water network plus</t>
  </si>
  <si>
    <t>Explanation of changes - Changes in forecast expenditure - Water network plus</t>
  </si>
  <si>
    <t>Explanation of changes - Changes in forecast capital maintenance charges - Water network plus</t>
  </si>
  <si>
    <t>Explanation of changes - Changes to the allocation of assets between business units - Water network plus</t>
  </si>
  <si>
    <t>Explanation of changes - Other changes (please specify…) - Water network plus</t>
  </si>
  <si>
    <t>RCV split 31 March 2020 as submitted in January 2018 - Proposed RCV allocation 31 March 2020 (pre-midnight adjustments) [January 2018] - Total wholesale water</t>
  </si>
  <si>
    <t>RCV split 31 March 2020 as submitted in January 2018 - Proposed RCV allocation 31 March 2020 (pre-midnight adjustments) - Total wholesale water</t>
  </si>
  <si>
    <t>RCV split 31 March 2020 as submitted in January 2018 - Difference - Total wholesale water</t>
  </si>
  <si>
    <t>Explanation of changes - Inflation from March 2017 to March 2018 prices - Total wholesale water</t>
  </si>
  <si>
    <t>Explanation of changes - Changes in forecast expenditure - Total wholesale water</t>
  </si>
  <si>
    <t>Explanation of changes - Changes in forecast capital maintenance charges - Total wholesale water</t>
  </si>
  <si>
    <t>Explanation of changes - Changes to the allocation of assets between business units - Total wholesale water</t>
  </si>
  <si>
    <t>Explanation of changes - Other changes (please specify…) - Total wholesale water</t>
  </si>
  <si>
    <t>Capital expenditure - Grants and contributions - Sewage collection</t>
  </si>
  <si>
    <t>Capital expenditure - Grants and contributions - Sewage treatment</t>
  </si>
  <si>
    <t>Capital expenditure - Grants and contributions - Sludge transport</t>
  </si>
  <si>
    <t>Capital expenditure - Grants and contributions - Sludge treatment</t>
  </si>
  <si>
    <t>Capital expenditure - Grants and contributions - Sludge disposal</t>
  </si>
  <si>
    <t>PR19QA_NGP_01</t>
  </si>
  <si>
    <t>Date and time of F_Output (NG Priority) uploaded</t>
  </si>
  <si>
    <t>PR19QA_NGP_02</t>
  </si>
  <si>
    <t>Name of file of F_Output (NG Priority) uploaded</t>
  </si>
  <si>
    <t>Leakage: new definition reporting - Leakage region 1 or whole company</t>
  </si>
  <si>
    <t>Leakage: new definition reporting - Leakage region 1 or whole company - Upper limit of sustainable economic level of leakage (SELL)</t>
  </si>
  <si>
    <t>Leakage: new definition reporting - Leakage region 1 or whole company - Central point of sustainable economic level of leakage (SELL)</t>
  </si>
  <si>
    <t>Leakage: new definition reporting - Leakage region 1 or whole company - Lower limit of sustainable economic level of leakage (SELL)</t>
  </si>
  <si>
    <t>Leakage: new definition reporting - Leakage region 1 or whole company - WRMP leakage targets</t>
  </si>
  <si>
    <t xml:space="preserve">Leakage: new definition reporting - Leakage region 1 or whole company - Leakage/property/day </t>
  </si>
  <si>
    <t xml:space="preserve">Leakage: new definition reporting - Leakage region 1 or whole company - Leakage/km of main/day </t>
  </si>
  <si>
    <t>Leakage: new definition reporting - Leakage region 2</t>
  </si>
  <si>
    <t>Leakage: new definition reporting - Leakage region 2 - Upper limit of sustainable economic level of leakage (SELL)</t>
  </si>
  <si>
    <t>Leakage: new definition reporting - Leakage region 2 - Central point of sustainable economic level of leakage (SELL)</t>
  </si>
  <si>
    <t>Leakage: new definition reporting - Leakage region 2 - Lower limit of sustainable economic level of leakage (SELL)</t>
  </si>
  <si>
    <t>Leakage: new definition reporting - Leakage region 2 - WRMP leakage targets</t>
  </si>
  <si>
    <t xml:space="preserve">Leakage: new definition reporting - Leakage region 2 - Leakage/property/day </t>
  </si>
  <si>
    <t xml:space="preserve">Leakage: new definition reporting - Leakage region 2 - Leakage/km of main/day </t>
  </si>
  <si>
    <t>Leakage: new definition reporting - Leakage region 3</t>
  </si>
  <si>
    <t>Leakage: new definition reporting - Leakage region 3 - Upper limit of sustainable economic level of leakage (SELL)</t>
  </si>
  <si>
    <t>Leakage: new definition reporting - Leakage region 3 - Central point of sustainable economic level of leakage (SELL)</t>
  </si>
  <si>
    <t>Leakage: new definition reporting - Leakage region 3 - Lower limit of sustainable economic level of leakage (SELL)</t>
  </si>
  <si>
    <t>Leakage: new definition reporting - Leakage region 3 - WRMP leakage targets</t>
  </si>
  <si>
    <t xml:space="preserve">Leakage: new definition reporting - Leakage region 3 - Leakage/property/day </t>
  </si>
  <si>
    <t xml:space="preserve">Leakage: new definition reporting - Leakage region 3 - Leakage/km of main/day </t>
  </si>
  <si>
    <t>Leakage: new definition reporting - Leakage region 4</t>
  </si>
  <si>
    <t>Leakage: new definition reporting - Leakage region 4 - Upper limit of sustainable economic level of leakage (SELL)</t>
  </si>
  <si>
    <t>Leakage: new definition reporting - Leakage region 4 - Central point of sustainable economic level of leakage (SELL)</t>
  </si>
  <si>
    <t>Leakage: new definition reporting - Leakage region 4 - Lower limit of sustainable economic level of leakage (SELL)</t>
  </si>
  <si>
    <t>Leakage: new definition reporting - Leakage region 4 - WRMP leakage targets</t>
  </si>
  <si>
    <t xml:space="preserve">Leakage: new definition reporting - Leakage region 4 - Leakage/property/day </t>
  </si>
  <si>
    <t>Leakage: new definition reporting - Leakage region 4 - Leakage/km of main/day</t>
  </si>
  <si>
    <t xml:space="preserve">PR14 measurement of leakage: old definition reporting - Leakage region 1 or whole company - Leakage </t>
  </si>
  <si>
    <t>PR14 measurement of leakage: old definition reporting - Leakage region 1 or whole company - Central point of sustainable economic level of leakage (SELL)</t>
  </si>
  <si>
    <t xml:space="preserve">PR14 measurement of leakage: old definition reporting - Leakage region 2 - Leakage </t>
  </si>
  <si>
    <t>PR14 measurement of leakage: old definition reporting - Leakage region 2 - Central point of sustainable economic level of leakage (SELL)</t>
  </si>
  <si>
    <t xml:space="preserve">PR14 measurement of leakage: old definition reporting - Leakage region 3 - Leakage </t>
  </si>
  <si>
    <t>PR14 measurement of leakage: old definition reporting - Leakage region 3 - Central point of sustainable economic level of leakage (SELL)</t>
  </si>
  <si>
    <t xml:space="preserve">PR14 measurement of leakage: old definition reporting - Leakage region 4 - Leakage </t>
  </si>
  <si>
    <t>PR14 measurement of leakage: old definition reporting - Leakage region 4 - Central point of sustainable economic level of leakage (SELL)</t>
  </si>
  <si>
    <t>Revenue for a high RORE case (pre tax adjustment) - Water network plus total revenue impact ~ High RoRE case (pre tax adjustment)</t>
  </si>
  <si>
    <t>Revenue for a high RORE case (pre tax adjustment) - Water network plus water trading incentive export revenue impact ~ High RoRE case (pre tax adjustment)</t>
  </si>
  <si>
    <t>Revenue for a high RORE case (pre tax adjustment) - Water network plus water trading incentive revenue impact ~ High RoRE case (pre tax adjustment)</t>
  </si>
  <si>
    <t>Revenue for a high RORE case (pre tax adjustment) - Water resources total revenue impact  ~ High RoRE case (pre tax adjustment)</t>
  </si>
  <si>
    <t xml:space="preserve">Revenue for a high RORE case (pre tax adjustment) - Water resources water trading export revenue impact ~ High RoRE case (pre tax adjustment) </t>
  </si>
  <si>
    <t xml:space="preserve">Revenue for a high RORE case (pre tax adjustment) - Water resources water trading incentive revenue impact ~ High RoRE case (pre tax adjustment) </t>
  </si>
  <si>
    <t>Revenue for a high RORE case (pre tax adjustment) - Wastewater network plus total revenue impact  ~ High RoRE case (pre tax adjustment)</t>
  </si>
  <si>
    <t>Revenue for a high RORE case (pre tax adjustment) - Bioresources total revenue impact  ~ High RoRE case (pre tax adjustment)</t>
  </si>
  <si>
    <t>Revenue for a high RORE case (pre tax adjustment) - Dummy control total revenue impact  ~ High RoRE case (pre tax adjustment)</t>
  </si>
  <si>
    <t>Revenue for a high RORE case (pre tax adjustment) - Residential retail total revenue impact ~ High RoRE case (pre tax adjustment)</t>
  </si>
  <si>
    <t>Revenue for a high RORE case (pre tax adjustment) - Business retail total revenue impact ~ High RoRE case (pre tax adjustment)</t>
  </si>
  <si>
    <t>Revenue for a low RORE case (pre tax adjustment) - Water network plus total revenue impact ~ Low RoRE case (pre tax adjustment)</t>
  </si>
  <si>
    <t>Revenue for a low RORE case (pre tax adjustment) - Water network plus water trading incentive export revenue impact ~ Low RoRE case (pre tax adjustment)</t>
  </si>
  <si>
    <t>Revenue for a low RORE case (pre tax adjustment) - Water network plus water trading incentive revenue impact ~ Low RoRE case (pre tax adjustment)</t>
  </si>
  <si>
    <t>Revenue for a low RORE case (pre tax adjustment) - Water resources total revenue impact  ~ Low RoRE case (pre tax adjustment)</t>
  </si>
  <si>
    <t xml:space="preserve">Revenue for a low RORE case (pre tax adjustment) - Water resources water trading export revenue impact ~ Low RoRE case (pre tax adjustment) </t>
  </si>
  <si>
    <t xml:space="preserve">Revenue for a low RORE case (pre tax adjustment) - Water resources water trading incentive revenue impact ~ Low RoRE case (pre tax adjustment) </t>
  </si>
  <si>
    <t>Revenue for a low RORE case (pre tax adjustment) - Wastewater network plus total revenue impact  ~ Low RoRE case (pre tax adjustment)</t>
  </si>
  <si>
    <t>Revenue for a low RORE case (pre tax adjustment) - Bioresources total revenue impact  ~ Low RoRE case (pre tax adjustment)</t>
  </si>
  <si>
    <t>Revenue for a low RORE case (pre tax adjustment) - Dummy control total revenue impact  ~ Low RoRE case (pre tax adjustment)</t>
  </si>
  <si>
    <t>Revenue for a low RORE case (pre tax adjustment) - Residential retail total revenue impact ~ Low RoRE case (pre tax adjustment)</t>
  </si>
  <si>
    <t>Revenue for a low RORE case (pre tax adjustment) - Business retail total revenue impact ~ Low RoRE case (pre tax adjustment)</t>
  </si>
  <si>
    <t xml:space="preserve">Totex for a high RORE case (pre tax adjustment) - Water network plus expenditure  ~ High RoRE case (pre tax adjustment) </t>
  </si>
  <si>
    <t>Totex for a high RORE case (pre tax adjustment) - Water network plus water trading export expenditure impact ~ High RoRE case (pre tax adjustment)</t>
  </si>
  <si>
    <t>Totex for a high RORE case (pre tax adjustment) - Uncertainty mechanisms impact (water network plus) ~ High RoRE case (pre tax adjustment)</t>
  </si>
  <si>
    <t xml:space="preserve">Totex for a high RORE case (pre tax adjustment) - Water network plus cost impact  ~ High RoRE case (pre tax adjustment)  </t>
  </si>
  <si>
    <t>Totex for a high RORE case (pre tax adjustment) - Water resources expenditure ~ High RoRE case (pre tax adjustment)</t>
  </si>
  <si>
    <t>Totex for a high RORE case (pre tax adjustment) - Water resources water trading export expenditure impact ~ High RoRE case (pre tax adjustment)</t>
  </si>
  <si>
    <t>Totex for a high RORE case (pre tax adjustment) - Uncertainty mechanisms impact (water resources) ~ High RoRE case (pre tax adjustment)</t>
  </si>
  <si>
    <t xml:space="preserve">Totex for a high RORE case (pre tax adjustment) - Water resources cost impact ~ High RoRE case (pre tax adjustment) </t>
  </si>
  <si>
    <t xml:space="preserve">Totex for a high RORE case (pre tax adjustment) - Wastewater network plus expenditure ~ High RoRE case (pre tax adjustment) </t>
  </si>
  <si>
    <t>Totex for a high RORE case (pre tax adjustment) - Uncertainty mechanisms impact (wastewater network plus) ~ High RoRE case (pre tax adjustment)</t>
  </si>
  <si>
    <t xml:space="preserve">Totex for a high RORE case (pre tax adjustment) - Wastewater network plus cost impact ~ High RoRE case (pre tax adjustment)  </t>
  </si>
  <si>
    <t xml:space="preserve">Totex for a high RORE case (pre tax adjustment) - Bioresources expenditure ~ High RoRE case (pre tax adjustment) </t>
  </si>
  <si>
    <t>Totex for a high RORE case (pre tax adjustment) - Uncertainty mechanisms impact (bioresources) ~ High RoRE case (pre tax adjustment)</t>
  </si>
  <si>
    <t xml:space="preserve">Totex for a high RORE case (pre tax adjustment) - Bioresources cost impact ~ High RoRE case (pre tax adjustment) </t>
  </si>
  <si>
    <t xml:space="preserve">Totex for a high RORE case (pre tax adjustment) - Dummy control expenditure ~ High RoRE case (pre tax adjustment) </t>
  </si>
  <si>
    <t>Totex for a high RORE case (pre tax adjustment) - Uncertainty mechanisms impact (dummy control) ~ High RoRE case (pre tax adjustment)</t>
  </si>
  <si>
    <t xml:space="preserve">Totex for a high RORE case (pre tax adjustment) - Dummy control cost impact ~ High RoRE case (pre tax adjustment) </t>
  </si>
  <si>
    <t xml:space="preserve">Totex for a low RORE case (pre tax adjustment) - Water network plus expenditure  ~ Low RoRE case (pre tax adjustment) </t>
  </si>
  <si>
    <t>Totex for a low RORE case (pre tax adjustment) - Water network plus water trading export expenditure impact ~ Low RoRE case (pre tax adjustment)</t>
  </si>
  <si>
    <t>Totex for a low RORE case (pre tax adjustment) - Uncertainty mechanisms impact (water network plus) ~ Low RoRE case (pre tax adjustment)</t>
  </si>
  <si>
    <t xml:space="preserve">Totex for a low RORE case (pre tax adjustment) - Water network plus cost impact  ~ Low RoRE case (pre tax adjustment)  </t>
  </si>
  <si>
    <t>Totex for a low RORE case (pre tax adjustment) - Water resources expenditure ~ Low RoRE case (pre tax adjustment)</t>
  </si>
  <si>
    <t>Totex for a low RORE case (pre tax adjustment) - Water resources water trading export expenditure impact ~ Low RoRE case (pre tax adjustment)</t>
  </si>
  <si>
    <t>Totex for a low RORE case (pre tax adjustment) - Uncertainty mechanisms impact (water resources) ~ Low RoRE case (pre tax adjustment)</t>
  </si>
  <si>
    <t xml:space="preserve">Totex for a low RORE case (pre tax adjustment) - Water resources cost impact ~ Low RoRE case (pre tax adjustment) </t>
  </si>
  <si>
    <t xml:space="preserve">Totex for a low RORE case (pre tax adjustment) - Wastewater network plus expenditure ~ Low RoRE case (pre tax adjustment) </t>
  </si>
  <si>
    <t>Totex for a low RORE case (pre tax adjustment) - Uncertainty mechanisms impact (wastewater network plus) ~ Low RoRE case (pre tax adjustment)</t>
  </si>
  <si>
    <t xml:space="preserve">Totex for a low RORE case (pre tax adjustment) - Wastewater network plus cost impact ~ Low RoRE case (pre tax adjustment)  </t>
  </si>
  <si>
    <t xml:space="preserve">Totex for a low RORE case (pre tax adjustment) - Bioresources expenditure ~ Low RoRE case (pre tax adjustment) </t>
  </si>
  <si>
    <t>Totex for a low RORE case (pre tax adjustment) - Uncertainty mechanisms impact (bioresources) ~ Low RoRE case (pre tax adjustment)</t>
  </si>
  <si>
    <t xml:space="preserve">Totex for a low RORE case (pre tax adjustment) - Bioresources cost impact ~ Low RoRE case (pre tax adjustment) </t>
  </si>
  <si>
    <t xml:space="preserve">Totex for a low RORE case (pre tax adjustment) - Dummy control expenditure ~ Low RoRE case (pre tax adjustment) </t>
  </si>
  <si>
    <t>Totex for a low RORE case (pre tax adjustment) - Uncertainty mechanisms impact (dummy control) ~ Low RoRE case (pre tax adjustment)</t>
  </si>
  <si>
    <t xml:space="preserve">Totex for a low RORE case (pre tax adjustment) - Dummy control cost impact ~ Low RoRE case (pre tax adjustment) </t>
  </si>
  <si>
    <t>Residential retail for a high RORE case (pre tax adjustment) - Residential retail cost impact ~ High RoRE case (pre tax adjustment)</t>
  </si>
  <si>
    <t>Residential retail for a high RORE case (pre tax adjustment) - Uncertainty mechanisms impact (residential retail) ~ High RoRE case (pre tax adjustment)</t>
  </si>
  <si>
    <t>Residential retail for a high RORE case (pre tax adjustment) - Residential retail cost impact ~ High RoRE case (pre tax adjustment) (Net)</t>
  </si>
  <si>
    <t>Residential retail for a low RORE case (pre tax adjustment) - Residential retail cost impact ~ Low RoRE case (pre tax adjustment)</t>
  </si>
  <si>
    <t>Residential retail for a low RORE case (pre tax adjustment) - Uncertainty mechanisms impact (residential retail) ~ Low RoRE case (pre tax adjustment)</t>
  </si>
  <si>
    <t>Residential retail for a low RORE case (pre tax adjustment) - Residential retail cost impact ~ Low RoRE case (pre tax adjustment) (Net)</t>
  </si>
  <si>
    <t>Business retail for a high RORE case (pre tax adjustment) - Business retail cost impact ~ High RoRE case (pre tax adjustment)</t>
  </si>
  <si>
    <t>Business retail for a low RORE case (pre tax adjustment) - Business retail cost impact ~ Low RoRE case (pre tax adjustment)</t>
  </si>
  <si>
    <t>ODI for a high RORE case (pre tax adjustment) - Total water network plus outcome delivery incentives (ODI) impact ~ High RoRE case (pre tax adjustment)</t>
  </si>
  <si>
    <t>ODI for a high RORE case (pre tax adjustment) - Total water resources outcome delivery incentives (ODI) impact ~ High RoRE case (pre tax adjustment)</t>
  </si>
  <si>
    <t>ODI for a high RORE case (pre tax adjustment) - Total wastewater network plus outcome delivery incentives (ODI) impact ~ High RoRE case (pre tax adjustment)</t>
  </si>
  <si>
    <t>ODI for a high RORE case (pre tax adjustment) - Total bioresources outcome delivery incentives (ODI) impact ~ High RoRE case (pre tax adjustment)</t>
  </si>
  <si>
    <t>ODI for a high RORE case (pre tax adjustment) - Total dummy control outcome delivery incentives (ODI) impact ~ High RoRE case (pre tax adjustment)</t>
  </si>
  <si>
    <t>ODI for a high RORE case (pre tax adjustment) - Total residential retail outcome delivery incentives (ODI) impact  ~ High RoRE case (pre tax adjustment)</t>
  </si>
  <si>
    <t>ODI for a low RORE case (pre tax adjustment) - Total water network plus outcome delivery incentives (ODI) impact ~ Low RoRE case (pre tax adjustment)</t>
  </si>
  <si>
    <t>ODI for a low RORE case (pre tax adjustment) - Total water resources outcome delivery incentives (ODI) impact ~ Low RoRE case (pre tax adjustment)</t>
  </si>
  <si>
    <t>ODI for a low RORE case (pre tax adjustment) - Total wastewater network plus outcome delivery incentives (ODI) impact ~ Low RoRE case (pre tax adjustment)</t>
  </si>
  <si>
    <t>ODI for a low RORE case (pre tax adjustment) - Total bioresources outcome delivery incentives (ODI) impact ~ Low RoRE case (pre tax adjustment)</t>
  </si>
  <si>
    <t>ODI for a low RORE case (pre tax adjustment) - Total dummy control outcome delivery incentives (ODI) impact ~ Low RoRE case (pre tax adjustment)</t>
  </si>
  <si>
    <t>ODI for a low RORE case (pre tax adjustment) - Total residential retail outcome delivery incentives (ODI) impact  ~ Low RoRE case (pre tax adjustment)</t>
  </si>
  <si>
    <t>WaterworCX  for a high RORE case (pre tax adjustment) - C-MeX impact residential retail ~ High RoRE case (pre tax adjustment)</t>
  </si>
  <si>
    <t>WaterworCX  for a high RORE case (pre tax adjustment) - D-MeX impact water network plus ~ High RoRE case (pre tax adjustment)</t>
  </si>
  <si>
    <t>WaterworCX  for a high RORE case (pre tax adjustment) - D-MeX impact wastewater network plus ~ High RoRE case (pre tax adjustment)</t>
  </si>
  <si>
    <t>WaterworCX  for a low RORE case (pre tax adjustment) - C-MeX impact residential retail ~ Low RoRE case (pre tax adjustment)</t>
  </si>
  <si>
    <t>WaterworCX  for a low RORE case (pre tax adjustment) - D-MeX impact water network plus ~ Low RoRE case (pre tax adjustment)</t>
  </si>
  <si>
    <t>WaterworCX  for a low RORE case (pre tax adjustment) - D-MeX impact wastewater network plus ~ Low RoRE case (pre tax adjustment)</t>
  </si>
  <si>
    <t>Financing performance ~ cost of new debt for a high RORE case (pre tax adjustment) - Water network plus financing impact ~ High RoRE case (pre tax adjustment)</t>
  </si>
  <si>
    <t>Financing performance ~ cost of new debt for a high RORE case (pre tax adjustment) - Water resources financing impact  ~ High RoRE case (pre tax adjustment)</t>
  </si>
  <si>
    <t>Financing performance ~ cost of new debt for a high RORE case (pre tax adjustment) - Wastewater network plus financing impact  ~ High RoRE case (pre tax adjustment)</t>
  </si>
  <si>
    <t>Financing performance ~ cost of new debt for a high RORE case (pre tax adjustment) - Bioresources financing impact  ~ High RoRE case (pre tax adjustment)</t>
  </si>
  <si>
    <t>Financing performance ~ cost of new debt for a high RORE case (pre tax adjustment) - Dummy control financing impact  ~ High RoRE case (pre tax adjustment)</t>
  </si>
  <si>
    <t>Financing performance ~ cost of new debt for a low RORE case (pre tax adjustment) - Water network plus financing impact ~ Low RoRE case (pre tax adjustment)</t>
  </si>
  <si>
    <t>Financing performance ~ cost of new debt for a low RORE case (pre tax adjustment) - Water resources financing impact  ~ Low RoRE case (pre tax adjustment)</t>
  </si>
  <si>
    <t>Financing performance ~ cost of new debt for a low RORE case (pre tax adjustment) - Wastewater network plus financing impact  ~ Low RoRE case (pre tax adjustment)</t>
  </si>
  <si>
    <t>Financing performance ~ cost of new debt for a low RORE case (pre tax adjustment) - Bioresources financing impact  ~ Low RoRE case (pre tax adjustment)</t>
  </si>
  <si>
    <t>Financing performance ~ cost of new debt for a low RORE case (pre tax adjustment) - Dummy control financing impact  ~ Low RoRE case (pre tax adjustment)</t>
  </si>
  <si>
    <t>Tax rate - Dummy control tax rate</t>
  </si>
  <si>
    <t>Revenue for a high RORE case (post tax adjustment) - Water network plus total revenue impact ~ High RoRE case (post tax adjustment)</t>
  </si>
  <si>
    <t>Revenue for a high RORE case (post tax adjustment) - Water network plus water trading incentive export revenue impact ~ High RoRE case (post tax adjustment)</t>
  </si>
  <si>
    <t>Revenue for a high RORE case (post tax adjustment) - Water network plus water trading incentive revenue impact ~ High RoRE case (post tax adjustment)</t>
  </si>
  <si>
    <t>Revenue for a high RORE case (post tax adjustment) - Water resources total revenue impact  ~ High RoRE case (post tax adjustment)</t>
  </si>
  <si>
    <t xml:space="preserve">Revenue for a high RORE case (post tax adjustment) - Water resources water trading export revenue impact ~ High RoRE case (post tax adjustment) </t>
  </si>
  <si>
    <t xml:space="preserve">Revenue for a high RORE case (post tax adjustment) - Water resources water trading incentive revenue impact ~ High RoRE case (post tax adjustment) </t>
  </si>
  <si>
    <t>Revenue for a high RORE case (post tax adjustment) - Wastewater network plus total revenue impact  ~ High RoRE case (post tax adjustment)</t>
  </si>
  <si>
    <t>Revenue for a high RORE case (post tax adjustment) - Bioresources total revenue impact  ~ High RoRE case (post tax adjustment)</t>
  </si>
  <si>
    <t>Revenue for a high RORE case (post tax adjustment) - Dummy control total revenue impact  ~ High RoRE case (post tax adjustment)</t>
  </si>
  <si>
    <t>Revenue for a high RORE case (post tax adjustment) - Residential retail total revenue impact ~ High RoRE case (post tax adjustment)</t>
  </si>
  <si>
    <t>Revenue for a high RORE case (post tax adjustment) - Business retail total revenue impact ~ High RoRE case (post tax adjustment)</t>
  </si>
  <si>
    <t>Revenue for a low RORE case (post tax adjustment) - Water network plus total revenue impact ~ Low RoRE case (post tax adjustment)</t>
  </si>
  <si>
    <t>Revenue for a low RORE case (post tax adjustment) - Water network plus water trading incentive export revenue impact ~ Low RoRE case (post tax adjustment)</t>
  </si>
  <si>
    <t>Revenue for a low RORE case (post tax adjustment) - Water network plus water trading incentive revenue impact ~ Low RoRE case (post tax adjustment)</t>
  </si>
  <si>
    <t>Revenue for a low RORE case (post tax adjustment) - Water resources total revenue impact  ~ Low RoRE case (post tax adjustment)</t>
  </si>
  <si>
    <t xml:space="preserve">Revenue for a low RORE case (post tax adjustment) - Water resources water trading export revenue impact ~ Low RoRE case (post tax adjustment) </t>
  </si>
  <si>
    <t xml:space="preserve">Revenue for a low RORE case (post tax adjustment) - Water resources water trading incentive revenue impact ~ Low RoRE case (post tax adjustment) </t>
  </si>
  <si>
    <t>Revenue for a low RORE case (post tax adjustment) - Wastewater network plus total revenue impact  ~ Low RoRE case (post tax adjustment)</t>
  </si>
  <si>
    <t>Revenue for a low RORE case (post tax adjustment) - Bioresources total revenue impact  ~ Low RoRE case (post tax adjustment)</t>
  </si>
  <si>
    <t>Revenue for a low RORE case (post tax adjustment) - Dummy control total revenue impact  ~ Low RoRE case (post tax adjustment)</t>
  </si>
  <si>
    <t>Revenue for a low RORE case (post tax adjustment) - Residential retail total revenue impact ~ Low RoRE case (post tax adjustment)</t>
  </si>
  <si>
    <t>Revenue for a low RORE case (post tax adjustment) - Business retail total revenue impact ~ Low RoRE case (post tax adjustment)</t>
  </si>
  <si>
    <t xml:space="preserve">Totex for a high RORE case (post tax adjustment) - Water network plus expenditure  ~ High RoRE case (post tax adjustment) </t>
  </si>
  <si>
    <t>Totex for a high RORE case (post tax adjustment) - Water network plus water trading export expenditure impact ~ High RoRE case (post tax adjustment)</t>
  </si>
  <si>
    <t>Totex for a high RORE case (post tax adjustment) - Uncertainty mechanisms impact (water network plus) ~ High RoRE case (post tax adjustment)</t>
  </si>
  <si>
    <t xml:space="preserve">Totex for a high RORE case (post tax adjustment) - Water network plus cost impact  ~ High RoRE case (post tax adjustment) (Net) </t>
  </si>
  <si>
    <t>Totex for a high RORE case (post tax adjustment) - Water resources expenditure ~ High RoRE case (post tax adjustment)</t>
  </si>
  <si>
    <t>Totex for a high RORE case (post tax adjustment) - Water resources water trading export expenditure impact ~ High RoRE case (post tax adjustment)</t>
  </si>
  <si>
    <t>Totex for a high RORE case (post tax adjustment) - Uncertainty mechanisms impact (water resources) ~ High RoRE case (post tax adjustment)</t>
  </si>
  <si>
    <t>Totex for a high RORE case (post tax adjustment) - Water resources cost impact ~ High RoRE case (post tax adjustment) (Net)</t>
  </si>
  <si>
    <t xml:space="preserve">Totex for a high RORE case (post tax adjustment) - Wastewater network plus expenditure ~ High RoRE case (post tax adjustment) </t>
  </si>
  <si>
    <t>Totex for a high RORE case (post tax adjustment) - Uncertainty mechanisms impact (wastewater network plus) ~ High RoRE case (post tax adjustment)</t>
  </si>
  <si>
    <t xml:space="preserve">Totex for a high RORE case (post tax adjustment) - Wastewater network plus cost impact ~ High RoRE case (post tax adjustment) (Net) </t>
  </si>
  <si>
    <t xml:space="preserve">Totex for a high RORE case (post tax adjustment) - Bioresources expenditure ~ High RoRE case (post tax adjustment) </t>
  </si>
  <si>
    <t>Totex for a high RORE case (post tax adjustment) - Uncertainty mechanisms impact (bioresources) ~ High RoRE case (post tax adjustment)</t>
  </si>
  <si>
    <t>Totex for a high RORE case (post tax adjustment) - Bioresources cost impact ~ High RoRE case (post tax adjustment) (Net)</t>
  </si>
  <si>
    <t xml:space="preserve">Totex for a high RORE case (post tax adjustment) - Dummy control expenditure ~ High RoRE case (post tax adjustment) </t>
  </si>
  <si>
    <t>Totex for a high RORE case (post tax adjustment) - Uncertainty mechanisms impact (dummy control) ~ High RoRE case (post tax adjustment)</t>
  </si>
  <si>
    <t>Totex for a high RORE case (post tax adjustment) - Dummy control cost impact ~ High RoRE case (post tax adjustment) (Net)</t>
  </si>
  <si>
    <t xml:space="preserve">Totex for a low RORE case (post tax adjustment) - Water network plus expenditure  ~ Low RoRE case (post tax adjustment) </t>
  </si>
  <si>
    <t>Totex for a low RORE case (post tax adjustment) - Water network plus water trading export expenditure impact ~ Low RoRE case (post tax adjustment)</t>
  </si>
  <si>
    <t>Totex for a low RORE case (post tax adjustment) - Uncertainty mechanisms impact (water network plus) ~ Low RoRE case (post tax adjustment)</t>
  </si>
  <si>
    <t xml:space="preserve">Totex for a low RORE case (post tax adjustment) - Water network plus cost impact  ~ Low RoRE case (post tax adjustment) (Net) </t>
  </si>
  <si>
    <t>Totex for a low RORE case (post tax adjustment) - Water resources expenditure ~ Low RoRE case (post tax adjustment)</t>
  </si>
  <si>
    <t>Totex for a low RORE case (post tax adjustment) - Water resources water trading export expenditure impact ~ Low RoRE case (post tax adjustment)</t>
  </si>
  <si>
    <t>Totex for a low RORE case (post tax adjustment) - Uncertainty mechanisms impact (water resources) ~ Low RoRE case (post tax adjustment)</t>
  </si>
  <si>
    <t>Totex for a low RORE case (post tax adjustment) - Water resources cost impact ~ Low RoRE case (post tax adjustment) (Net)</t>
  </si>
  <si>
    <t xml:space="preserve">Totex for a low RORE case (post tax adjustment) - Wastewater network plus expenditure ~ Low RoRE case (post tax adjustment) </t>
  </si>
  <si>
    <t>Totex for a low RORE case (post tax adjustment) - Uncertainty mechanisms impact (wastewater network plus) ~ Low RoRE case (post tax adjustment)</t>
  </si>
  <si>
    <t xml:space="preserve">Totex for a low RORE case (post tax adjustment) - Wastewater network plus cost impact ~ Low RoRE case (post tax adjustment) (Net) </t>
  </si>
  <si>
    <t xml:space="preserve">Totex for a low RORE case (post tax adjustment) - Bioresources expenditure ~ Low RoRE case (post tax adjustment) </t>
  </si>
  <si>
    <t>Totex for a low RORE case (post tax adjustment) - Uncertainty mechanisms impact (bioresources) ~ Low RoRE case (post tax adjustment)</t>
  </si>
  <si>
    <t>Totex for a low RORE case (post tax adjustment) - Bioresources cost impact ~ Low RoRE case (post tax adjustment) (Net)</t>
  </si>
  <si>
    <t xml:space="preserve">Totex for a low RORE case (post tax adjustment) - Dummy control expenditure ~ Low RoRE case (post tax adjustment) </t>
  </si>
  <si>
    <t>Totex for a low RORE case (post tax adjustment) - Uncertainty mechanisms impact (dummy control) ~ Low RoRE case (post tax adjustment)</t>
  </si>
  <si>
    <t>Totex for a low RORE case (post tax adjustment) - Dummy control cost impact ~ Low RoRE case (post tax adjustment) (Net)</t>
  </si>
  <si>
    <t>Residential retail for a high RORE case (post tax adjustment) - Residential retail cost impact ~ High RoRE case (post tax adjustment)</t>
  </si>
  <si>
    <t>Residential retail for a high RORE case (post tax adjustment) - Uncertainty mechanisms impact (residential retail) ~ High RoRE case (post tax adjustment)</t>
  </si>
  <si>
    <t>Residential retail for a high RORE case (post tax adjustment) - Residential retail cost impact ~ High RoRE case (post tax adjustment) (Net)</t>
  </si>
  <si>
    <t>Residential retail for a low RORE case (post tax adjustment) - Residential retail cost impact ~ Low RoRE case (post tax adjustment)</t>
  </si>
  <si>
    <t>Residential retail for a low RORE case (post tax adjustment) - Uncertainty mechanisms impact (residential retail) ~ Low RoRE case (post tax adjustment)</t>
  </si>
  <si>
    <t>Residential retail for a low RORE case (post tax adjustment) - Residential retail cost impact ~ Low RoRE case (post tax adjustment) (Net)</t>
  </si>
  <si>
    <t>Business retail for a high RORE case (post tax adjustment) - Business retail cost impact ~ High RoRE case (post tax adjustment)</t>
  </si>
  <si>
    <t>Business retail for a low RORE case (post tax adjustment) - Business retail cost impact ~ Low RoRE case (post tax adjustment)</t>
  </si>
  <si>
    <t>ODI for a high RORE case (post tax adjustment) - Total water network plus outcome delivery incentives (ODI) impact ~ High RoRE case (post tax adjustment)</t>
  </si>
  <si>
    <t>ODI for a high RORE case (post tax adjustment) - Total water resources outcome delivery incentives (ODI) impact ~ High RoRE case (post tax adjustment)</t>
  </si>
  <si>
    <t>ODI for a high RORE case (post tax adjustment) - Total wastewater network plus outcome delivery incentives (ODI) impact ~ High RoRE case (post tax adjustment)</t>
  </si>
  <si>
    <t>ODI for a high RORE case (post tax adjustment) - Total bioresources outcome delivery incentives (ODI) impact ~ High RoRE case (post tax adjustment)</t>
  </si>
  <si>
    <t>ODI for a high RORE case (post tax adjustment) - Total dummy control outcome delivery incentives (ODI) impact ~ High RoRE case (post tax adjustment)</t>
  </si>
  <si>
    <t>ODI for a high RORE case (post tax adjustment) - Total residential retail outcome delivery incentives (ODI) impact  ~ High RoRE case (post tax adjustment)</t>
  </si>
  <si>
    <t>ODI for a low RORE case (post tax adjustment) - Total water network plus outcome delivery incentives (ODI) impact ~ Low RoRE case (post tax adjustment)</t>
  </si>
  <si>
    <t>ODI for a low RORE case (post tax adjustment) - Total water resources outcome delivery incentives (ODI) impact ~ Low RoRE case (post tax adjustment)</t>
  </si>
  <si>
    <t>ODI for a low RORE case (post tax adjustment) - Total wastewater network plus outcome delivery incentives (ODI) impact ~ Low RoRE case (post tax adjustment)</t>
  </si>
  <si>
    <t>ODI for a low RORE case (post tax adjustment) - Total bioresources outcome delivery incentives (ODI) impact ~ Low RoRE case (post tax adjustment)</t>
  </si>
  <si>
    <t>ODI for a low RORE case (post tax adjustment) - Total dummy control outcome delivery incentives (ODI) impact ~ Low RoRE case (post tax adjustment)</t>
  </si>
  <si>
    <t>ODI for a low RORE case (post tax adjustment) - Total residential retail outcome delivery incentives (ODI) impact  ~ Low RoRE case (post tax adjustment)</t>
  </si>
  <si>
    <t>WaterworCX  for a high RORE case (post tax adjustment) - C-MeX impact residential retail ~ High RoRE case (post tax adjustment)</t>
  </si>
  <si>
    <t>WaterworCX  for a high RORE case (post tax adjustment) - D-MeX impact water network plus ~ High RoRE case (post tax adjustment)</t>
  </si>
  <si>
    <t>WaterworCX  for a high RORE case (post tax adjustment) - D-MeX impact wastewater network plus ~ High RoRE case (post tax adjustment)</t>
  </si>
  <si>
    <t>WaterworCX  for a low RORE case (post tax adjustment) - C-MeX impact residential retail ~ Low RoRE case (post tax adjustment)</t>
  </si>
  <si>
    <t>WaterworCX  for a low RORE case (post tax adjustment) - D-MeX impact water network plus ~ Low RoRE case (post tax adjustment)</t>
  </si>
  <si>
    <t>WaterworCX  for a low RORE case (post tax adjustment) - D-MeX impact wastewater network plus ~ Low RoRE case (post tax adjustment)</t>
  </si>
  <si>
    <t>Financing performance ~ cost of new debt for a high RORE case (post tax adjustment) - Water network plus financing impact ~ High RoRE case (post tax adjustment)</t>
  </si>
  <si>
    <t>Financing performance ~ cost of new debt for a high RORE case (post tax adjustment) - Water resources financing impact  ~ High RoRE case (post tax adjustment)</t>
  </si>
  <si>
    <t>Financing performance ~ cost of new debt for a high RORE case (post tax adjustment) - Wastewater network plus financing impact  ~ High RoRE case (post tax adjustment)</t>
  </si>
  <si>
    <t>Financing performance ~ cost of new debt for a high RORE case (post tax adjustment) - Bioresources financing impact  ~ High RoRE case (post tax adjustment)</t>
  </si>
  <si>
    <t>Financing performance ~ cost of new debt for a high RORE case (post tax adjustment) - Dummy control financing impact  ~ High RoRE case (post tax adjustment)</t>
  </si>
  <si>
    <t>Financing performance ~ cost of new debt for a low RORE case (post tax adjustment) - Water network plus financing impact ~ Low RoRE case (post tax adjustment)</t>
  </si>
  <si>
    <t>Financing performance ~ cost of new debt for a low RORE case (post tax adjustment) - Water resources financing impact  ~ Low RoRE case (post tax adjustment)</t>
  </si>
  <si>
    <t>Financing performance ~ cost of new debt for a low RORE case (post tax adjustment) - Wastewater network plus financing impact  ~ Low RoRE case (post tax adjustment)</t>
  </si>
  <si>
    <t>Financing performance ~ cost of new debt for a low RORE case (post tax adjustment) - Bioresources financing impact  ~ Low RoRE case (post tax adjustment)</t>
  </si>
  <si>
    <t>Financing performance ~ cost of new debt for a low RORE case (post tax adjustment) - Dummy control financing impact  ~ Low RoRE case (post tax adjustment)</t>
  </si>
  <si>
    <t>Brought forward capital allowance pool ~ General 18% - Brought forward capital allowance 18% ~ Water resources</t>
  </si>
  <si>
    <t>Brought forward capital allowance pool ~ General 18% - Brought forward capital allowance 18% ~ Water network plus</t>
  </si>
  <si>
    <t>Brought forward capital allowance pool ~ General 18% - Brought forward capital allowance 18% ~ Wastewater network plus</t>
  </si>
  <si>
    <t>Brought forward capital allowance pool ~ General 18% - Brought forward capital allowance 18% ~ Bioresources</t>
  </si>
  <si>
    <t>Brought forward capital allowance pool ~ General 18% - Brought forward capital allowance 18% ~ Dummy control</t>
  </si>
  <si>
    <t>Brought forward capital allowance pool ~ General 18% - Total brought forward capital allowance pool ~ General 18%</t>
  </si>
  <si>
    <t>New capital expenditure - Proportion of new capital expenditure qualifying for the general (18%) pool ~ Water resources</t>
  </si>
  <si>
    <t>New capital expenditure - Proportion of new capital expenditure not qualifying for capital allowances ~ Water resources</t>
  </si>
  <si>
    <t>New capital expenditure - Proportion of new capital expenditure qualifying for a full deduction in the year ~ Water resources</t>
  </si>
  <si>
    <t>New capital expenditure - Proportion of new capital expenditure qualifying for a tax deduction based on depreciation ~ Water resources</t>
  </si>
  <si>
    <t>New capital expenditure - Total proportion of new capital expenditure ~ Water resources</t>
  </si>
  <si>
    <t>New capital expenditure - Proportion of new capital expenditure qualifying for the general (18%) pool ~ Water network plus</t>
  </si>
  <si>
    <t>New capital expenditure - Proportion of new capital expenditure not qualifying for capital allowances ~ Water network plus</t>
  </si>
  <si>
    <t>New capital expenditure - Proportion of new capital expenditure qualifying for a full deduction in the year ~ Water network plus</t>
  </si>
  <si>
    <t>New capital expenditure - Proportion of new capital expenditure qualifying for a tax deduction based on depreciation ~ Water network plus</t>
  </si>
  <si>
    <t>New capital expenditure - Total proportion of new capital expenditure ~ Water network plus</t>
  </si>
  <si>
    <t>New capital expenditure - Proportion of new capital expenditure qualifying for the general (18%) pool ~ Wastewater network plus</t>
  </si>
  <si>
    <t>New capital expenditure - Proportion of new capital expenditure not qualifying for capital allowances ~ Wastewater network plus</t>
  </si>
  <si>
    <t>New capital expenditure - Proportion of new capital expenditure qualifying for a full deduction in the year ~ Wastewater network plus</t>
  </si>
  <si>
    <t>New capital expenditure - Proportion of new capital expenditure qualifying for a tax deduction based on depreciation ~ Wastewater network plus</t>
  </si>
  <si>
    <t>New capital expenditure - Total proportion of new capital expenditure ~ Wastewater network plus</t>
  </si>
  <si>
    <t>New capital expenditure - Proportion of new capital expenditure qualifying for the general (18%) pool ~ Bioresources</t>
  </si>
  <si>
    <t>New capital expenditure - Proportion of new capital expenditure not qualifying for capital allowances ~ Bioresources</t>
  </si>
  <si>
    <t>New capital expenditure - Proportion of new capital expenditure qualifying for a full deduction in the year ~ Bioresources</t>
  </si>
  <si>
    <t>New capital expenditure - Proportion of new capital expenditure qualifying for a tax deduction based on depreciation ~ Bioresources</t>
  </si>
  <si>
    <t>New capital expenditure - Total proportion of new capital expenditure ~ Bioresources</t>
  </si>
  <si>
    <t>New capital expenditure - Proportion of new capital expenditure qualifying for the general (18%) pool ~ Dummy control</t>
  </si>
  <si>
    <t>New capital expenditure - Proportion of new capital expenditure not qualifying for capital allowances ~ Dummy control</t>
  </si>
  <si>
    <t>New capital expenditure - Proportion of new capital expenditure qualifying for a full deduction in the year ~ Dummy control</t>
  </si>
  <si>
    <t>New capital expenditure - Proportion of new capital expenditure qualifying for a tax deduction based on depreciation ~ Dummy control</t>
  </si>
  <si>
    <t>New capital expenditure - Total proportion of new capital expenditure ~ Dummy control</t>
  </si>
  <si>
    <t>Disallowable expenditure - P&amp;L expenditure not allowable as a deduction from taxable trading profits ~ Water resources</t>
  </si>
  <si>
    <t>Disallowable expenditure - P&amp;L expenditure not allowable as a deduction from taxable trading profits ~ Water network plus</t>
  </si>
  <si>
    <t>Disallowable expenditure - P&amp;L expenditure not allowable as a deduction from taxable trading profits ~ Wastewater network plus</t>
  </si>
  <si>
    <t>Disallowable expenditure - P&amp;L expenditure not allowable as a deduction from taxable trading profits ~ Bioresources</t>
  </si>
  <si>
    <t>Disallowable expenditure - P&amp;L expenditure not allowable as a deduction from taxable trading profits ~ Dummy control</t>
  </si>
  <si>
    <t>Disallowable expenditure - P&amp;L expenditure relating to renewals not allowable as a deduction from taxable trading profits ~ Water resources</t>
  </si>
  <si>
    <t>Disallowable expenditure - P&amp;L expenditure relating to renewals not allowable as a deduction from taxable trading profits ~ Water network plus</t>
  </si>
  <si>
    <t>Disallowable expenditure - P&amp;L expenditure relating to renewals not allowable as a deduction from taxable trading profits ~ Wastewater network plus</t>
  </si>
  <si>
    <t>Disallowable expenditure - P&amp;L expenditure relating to renewals not allowable as a deduction from taxable trading profits ~ Bioresources</t>
  </si>
  <si>
    <t>Disallowable expenditure - P&amp;L expenditure relating to renewals not allowable as a deduction from taxable trading profits ~ Dummy control</t>
  </si>
  <si>
    <t>Disallowable expenditure - Change in general provisions ~ Water resources</t>
  </si>
  <si>
    <t>Disallowable expenditure - Change in general provisions ~ Water network plus</t>
  </si>
  <si>
    <t>Disallowable expenditure - Change in general provisions ~ Wastewater network plus</t>
  </si>
  <si>
    <t>Disallowable expenditure - Change in general provisions ~ Bioresources</t>
  </si>
  <si>
    <t>Disallowable expenditure - Change in general provisions ~ Dummy control</t>
  </si>
  <si>
    <t>Allowable expenditure - Allowable depreciation on capitalised revenue expenditure (infra &amp; non-infra) ~ Water resources</t>
  </si>
  <si>
    <t>Allowable expenditure - Allowable depreciation on capitalised revenue expenditure (infra &amp; non-infra) ~ Water network plus</t>
  </si>
  <si>
    <t>Allowable expenditure - Allowable depreciation on capitalised revenue expenditure (infra &amp; non-infra) ~ Wastewater network plus</t>
  </si>
  <si>
    <t>Allowable expenditure - Allowable depreciation on capitalised revenue expenditure (infra &amp; non-infra) ~ Bioresources</t>
  </si>
  <si>
    <t>Allowable expenditure - Allowable depreciation on capitalised revenue expenditure (infra &amp; non-infra) ~ Dummy control</t>
  </si>
  <si>
    <t>Allowable expenditure - Finance lease depreciation ~ Water resources</t>
  </si>
  <si>
    <t>Allowable expenditure - Finance lease depreciation ~ Water network plus</t>
  </si>
  <si>
    <t>Allowable expenditure - Finance lease depreciation ~ Wastewater network plus</t>
  </si>
  <si>
    <t>Allowable expenditure - Finance lease depreciation ~ Bioresources</t>
  </si>
  <si>
    <t>Allowable expenditure - Finance lease depreciation ~ Dummy control</t>
  </si>
  <si>
    <t>Other taxable income - Grants and contributions taxable on receipt ~ Water resources</t>
  </si>
  <si>
    <t>Other taxable income - Grants and contributions taxable on receipt ~ Water network plus</t>
  </si>
  <si>
    <t>Other taxable income - Grants and contributions taxable on receipt ~ Wastewater network plus</t>
  </si>
  <si>
    <t>Other taxable income - Grants and contributions taxable on receipt ~ Bioresources</t>
  </si>
  <si>
    <t>Other taxable income - Grants and contributions taxable on receipt ~ Dummy control</t>
  </si>
  <si>
    <t>Other taxable income - Amortisation on grants and contributions ~ Water resources</t>
  </si>
  <si>
    <t>Other taxable income - Amortisation on grants and contributions ~ Water network plus</t>
  </si>
  <si>
    <t>Other taxable income - Amortisation on grants and contributions ~ Wastewater network plus</t>
  </si>
  <si>
    <t>Other taxable income - Amortisation on grants and contributions ~ Bioresources</t>
  </si>
  <si>
    <t>Other taxable income - Amortisation on grants and contributions ~ Dummy control</t>
  </si>
  <si>
    <t>Other taxable income - Other adjustments to taxable profits ~ Water resources</t>
  </si>
  <si>
    <t>Other taxable income - Other adjustments to taxable profits ~ Water network plus</t>
  </si>
  <si>
    <t>Other taxable income - Other adjustments to taxable profits ~ Wastewater network plus</t>
  </si>
  <si>
    <t>Other taxable income - Other adjustments to taxable profits ~ Bioresources</t>
  </si>
  <si>
    <t>Other taxable income - Other adjustments to taxable profits ~ Dummy control</t>
  </si>
  <si>
    <t>Brought forward losses - Brought forward losses ~ Water resources</t>
  </si>
  <si>
    <t>Brought forward losses - Brought forward losses ~ Water network plus</t>
  </si>
  <si>
    <t>Brought forward losses - Brought forward losses ~ Wastewater network plus</t>
  </si>
  <si>
    <t>Brought forward losses - Brought forward losses ~ Bioresources</t>
  </si>
  <si>
    <t>Brought forward losses - Brought forward losses ~ Dummy control</t>
  </si>
  <si>
    <t>Statutory corporation tax rate - Statutory corporation tax rate</t>
  </si>
  <si>
    <t>Brought forward capital allowance pool ~ Longlife 6%</t>
  </si>
  <si>
    <t>Brought forward capital allowance 6% ~ Water resources</t>
  </si>
  <si>
    <t>Brought forward capital allowance 6% ~ Water network plus</t>
  </si>
  <si>
    <t>Brought forward capital allowance 6% ~ Wastewater network plus</t>
  </si>
  <si>
    <t>Brought forward capital allowance 6% ~ Bioresources</t>
  </si>
  <si>
    <t>Brought forward capital allowance 6% ~ Dummy control</t>
  </si>
  <si>
    <t>Total brought forward capital allowance pool ~ Longlife 6%</t>
  </si>
  <si>
    <r>
      <t xml:space="preserve">Total brought forward capital allowance pool ~ Longlife 6%. Equals sum of </t>
    </r>
    <r>
      <rPr>
        <sz val="10"/>
        <color rgb="FF0078C9"/>
        <rFont val="Arial"/>
        <family val="2"/>
      </rPr>
      <t>App29 lines 7 to 11</t>
    </r>
    <r>
      <rPr>
        <sz val="10"/>
        <rFont val="Arial"/>
        <family val="2"/>
      </rPr>
      <t>.</t>
    </r>
  </si>
  <si>
    <t>A19048WR</t>
  </si>
  <si>
    <t>A19049WR</t>
  </si>
  <si>
    <t>Water resources operating expenditure grants and contributions (price control)</t>
  </si>
  <si>
    <t>Water resources capital expenditure grants and contributions (price control)</t>
  </si>
  <si>
    <t>Water resources operating expenditure grants and contributions (non-price control)</t>
  </si>
  <si>
    <t>Water resources capital expenditure grants and contributions (non-price control)</t>
  </si>
  <si>
    <r>
      <t xml:space="preserve">Projected operating expenditure grants and contributions covered by the wholesale water resources price control. The sum of lines 25 and 26 represents the wholesale water resources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</si>
  <si>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covered by the wholesale water resources price control. The sum of lines 25 and 26 represents the wholesale water resources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</si>
  <si>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operating expenditure grants and contributions not covered by the wholesale water resources price control. The sum of lines 27 and 28 represents the wholesale water resources element of the total 'other' non-price control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</si>
  <si>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not covered by the wholesale water resources price control. The sum of lines 27 and 28 represents the wholesale water resources element of the total 'other' non-price control grants and contributions received for the wholesale water service contained in </t>
    </r>
    <r>
      <rPr>
        <sz val="10"/>
        <color rgb="FF0078C9"/>
        <rFont val="Arial"/>
        <family val="2"/>
      </rPr>
      <t>App28 line 12</t>
    </r>
    <r>
      <rPr>
        <sz val="10"/>
        <rFont val="Arial"/>
        <family val="2"/>
      </rPr>
      <t>.</t>
    </r>
  </si>
  <si>
    <r>
      <t xml:space="preserve">This table breaks down the total revenues a company expects to receive in providing wholesale water resources services. The total allowed revenue in </t>
    </r>
    <r>
      <rPr>
        <sz val="10"/>
        <color rgb="FF0078C9"/>
        <rFont val="Arial"/>
        <family val="2"/>
      </rPr>
      <t>Wr3 line 24</t>
    </r>
    <r>
      <rPr>
        <sz val="10"/>
        <rFont val="Arial"/>
        <family val="2"/>
      </rPr>
      <t xml:space="preserve"> from residential and business charges should be equal to the revenue requirement in </t>
    </r>
    <r>
      <rPr>
        <sz val="10"/>
        <color rgb="FF0078C9"/>
        <rFont val="Arial"/>
        <family val="2"/>
      </rPr>
      <t>Wr3 line 12</t>
    </r>
    <r>
      <rPr>
        <sz val="10"/>
        <rFont val="Arial"/>
        <family val="2"/>
      </rPr>
      <t xml:space="preserve"> less third party revenue in </t>
    </r>
    <r>
      <rPr>
        <sz val="10"/>
        <color rgb="FF0078C9"/>
        <rFont val="Arial"/>
        <family val="2"/>
      </rPr>
      <t>Wr3 line 13</t>
    </r>
    <r>
      <rPr>
        <sz val="10"/>
        <rFont val="Arial"/>
        <family val="2"/>
      </rPr>
      <t xml:space="preserve"> less non-price control income in </t>
    </r>
    <r>
      <rPr>
        <sz val="10"/>
        <color rgb="FF0078C9"/>
        <rFont val="Arial"/>
        <family val="2"/>
      </rPr>
      <t xml:space="preserve">Wr3 line 18 </t>
    </r>
    <r>
      <rPr>
        <sz val="10"/>
        <rFont val="Arial"/>
        <family val="2"/>
      </rPr>
      <t>and</t>
    </r>
    <r>
      <rPr>
        <sz val="10"/>
        <color rgb="FF0078C9"/>
        <rFont val="Arial"/>
        <family val="2"/>
      </rPr>
      <t xml:space="preserve"> Wr3 line 19.
</t>
    </r>
    <r>
      <rPr>
        <sz val="10"/>
        <rFont val="Arial"/>
        <family val="2"/>
      </rPr>
      <t xml:space="preserve">
These tables should be completed on a notional basis.</t>
    </r>
  </si>
  <si>
    <r>
      <t xml:space="preserve">This table breaks down the total revenues a company expects to receive in providing wholesale water network plus services. The total allowed revenue in </t>
    </r>
    <r>
      <rPr>
        <sz val="10"/>
        <color rgb="FF0078C9"/>
        <rFont val="Arial"/>
        <family val="2"/>
      </rPr>
      <t>Wn3 line 24</t>
    </r>
    <r>
      <rPr>
        <sz val="10"/>
        <rFont val="Arial"/>
        <family val="2"/>
      </rPr>
      <t xml:space="preserve"> from residential and business charges should be equal to the revenue requirement in </t>
    </r>
    <r>
      <rPr>
        <sz val="10"/>
        <color rgb="FF0078C9"/>
        <rFont val="Arial"/>
        <family val="2"/>
      </rPr>
      <t>Wn3 line 12</t>
    </r>
    <r>
      <rPr>
        <sz val="10"/>
        <rFont val="Arial"/>
        <family val="2"/>
      </rPr>
      <t xml:space="preserve"> less third party revenue in </t>
    </r>
    <r>
      <rPr>
        <sz val="10"/>
        <color rgb="FF0078C9"/>
        <rFont val="Arial"/>
        <family val="2"/>
      </rPr>
      <t>Wn3 line 13</t>
    </r>
    <r>
      <rPr>
        <sz val="10"/>
        <rFont val="Arial"/>
        <family val="2"/>
      </rPr>
      <t xml:space="preserve"> less non-price control income in </t>
    </r>
    <r>
      <rPr>
        <sz val="10"/>
        <color rgb="FF0078C9"/>
        <rFont val="Arial"/>
        <family val="2"/>
      </rPr>
      <t xml:space="preserve">Wn3 line 18 </t>
    </r>
    <r>
      <rPr>
        <sz val="10"/>
        <rFont val="Arial"/>
        <family val="2"/>
      </rPr>
      <t>and</t>
    </r>
    <r>
      <rPr>
        <sz val="10"/>
        <color rgb="FF0078C9"/>
        <rFont val="Arial"/>
        <family val="2"/>
      </rPr>
      <t xml:space="preserve"> Wn3 line 19.
</t>
    </r>
    <r>
      <rPr>
        <sz val="10"/>
        <rFont val="Arial"/>
        <family val="2"/>
      </rPr>
      <t>These tables should be completed on a notional basis.</t>
    </r>
  </si>
  <si>
    <t>Water network operating expenditure grants and contributions (price control)</t>
  </si>
  <si>
    <t>A19052WN</t>
  </si>
  <si>
    <t>Water network capital expenditure grants and contributions (price control)</t>
  </si>
  <si>
    <t>A19053WN</t>
  </si>
  <si>
    <t>Water network operating expenditure grants and contributions (non-price control)</t>
  </si>
  <si>
    <t>A19054WN</t>
  </si>
  <si>
    <t>Water network capital expenditure grants and contributions (non-price control)</t>
  </si>
  <si>
    <t>A19055WN</t>
  </si>
  <si>
    <r>
      <t xml:space="preserve">Projected operating expenditure grants and contributions covered by the wholesale water network plus price control. The sum of lines 25 and 26 represents the wholesale water network plus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</si>
  <si>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covered by the wholesale water network plus price control. The sum of lines 25 and 26 represents the wholesale water network plus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</si>
  <si>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operating expenditure grants and contributions not covered by the wholesale water network plus price control. The sum of lines 27 and 28 represents the wholesale water network plus element of the total 'other' non-price control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</si>
  <si>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not covered by the wholesale water network plus price control. The sum of lines 27 and 28 represents the wholesale water network plus element of the total 'other' non-price control grants and contributions received for the wholesale water service contained in </t>
    </r>
    <r>
      <rPr>
        <sz val="10"/>
        <color rgb="FF0078C9"/>
        <rFont val="Arial"/>
        <family val="2"/>
      </rPr>
      <t>App28 line 12</t>
    </r>
    <r>
      <rPr>
        <sz val="10"/>
        <rFont val="Arial"/>
        <family val="2"/>
      </rPr>
      <t>.</t>
    </r>
  </si>
  <si>
    <t>Wastewater network operating expenditure grants and contributions (price control)</t>
  </si>
  <si>
    <t>A19052WWN</t>
  </si>
  <si>
    <t>Wastewater network capital expenditure grants and contributions (price control)</t>
  </si>
  <si>
    <t>A19053WWN</t>
  </si>
  <si>
    <t>Wastewater network operating expenditure grants and contributions (non-price control)</t>
  </si>
  <si>
    <t>A19054WWN</t>
  </si>
  <si>
    <t>Wastewater network capital expenditure grants and contributions (non-price control)</t>
  </si>
  <si>
    <t>A19055WWN</t>
  </si>
  <si>
    <r>
      <t xml:space="preserve">This table breaks down the total revenues a company expects to receive in providing wholesale wastewater network plus services. The total allowed revenue in WWn5 line 24 from residential and business charges should be equal to the revenue requirement in WWn5 line 12 less third party revenue in WWn3 line 13 less non-price control income in WWn3 line 18 and WWn3 line 19. </t>
    </r>
    <r>
      <rPr>
        <b/>
        <sz val="10"/>
        <rFont val="Arial"/>
        <family val="2"/>
      </rPr>
      <t xml:space="preserve">Figures in this table must exclude those costs associated with a dummy price control (Thames Tideway) which should be input separately in </t>
    </r>
    <r>
      <rPr>
        <sz val="10"/>
        <color rgb="FF0078C9"/>
        <rFont val="Franklin Gothic Demi"/>
        <family val="2"/>
      </rPr>
      <t>Dmmy7</t>
    </r>
    <r>
      <rPr>
        <sz val="10"/>
        <rFont val="Arial"/>
        <family val="2"/>
      </rPr>
      <t>.
These tables should be completed on a notional basis.</t>
    </r>
  </si>
  <si>
    <r>
      <t xml:space="preserve">Projected operating expenditure grants and contributions covered by the wholesale wastewater network plus price control. The sum of lines 25 and 26 represents the wholesale wastewater network plus element of the total grants and contributions received for the wholesale wastewater service contained in </t>
    </r>
    <r>
      <rPr>
        <sz val="10"/>
        <color rgb="FF0078C9"/>
        <rFont val="Arial"/>
        <family val="2"/>
      </rPr>
      <t>App28 lines 24 to 26</t>
    </r>
    <r>
      <rPr>
        <sz val="10"/>
        <rFont val="Arial"/>
        <family val="2"/>
      </rPr>
      <t>.</t>
    </r>
  </si>
  <si>
    <r>
      <t xml:space="preserve">Projected capital expenditure grants and contributions covered by the wholesale wastewater network plus price control. The sum of lines 25 and 26 represents the wholesale wastewater network plus element of the total grants and contributions received for the wholesale wastewater service contained in </t>
    </r>
    <r>
      <rPr>
        <sz val="10"/>
        <color rgb="FF0078C9"/>
        <rFont val="Arial"/>
        <family val="2"/>
      </rPr>
      <t>App28 lines 24 to 26</t>
    </r>
    <r>
      <rPr>
        <sz val="10"/>
        <rFont val="Arial"/>
        <family val="2"/>
      </rPr>
      <t>.</t>
    </r>
  </si>
  <si>
    <r>
      <t xml:space="preserve">Projected operating expenditure grants and contributions not covered by the wholesale wastewater network plus price control. The sum of lines 27 and 28 represents the wholesale wastewater network plus element of the total 'other' non-price control grants and contributions received for the wholesale wastewater service contained in </t>
    </r>
    <r>
      <rPr>
        <sz val="10"/>
        <color rgb="FF0078C9"/>
        <rFont val="Arial"/>
        <family val="2"/>
      </rPr>
      <t>App28 line 28</t>
    </r>
    <r>
      <rPr>
        <sz val="10"/>
        <rFont val="Arial"/>
        <family val="2"/>
      </rPr>
      <t>.</t>
    </r>
  </si>
  <si>
    <r>
      <t xml:space="preserve">Projected capital expenditure grants and contributions not covered by the wholesale wastewater network plus price control. The sum of lines 27 and 28 represents the wholesale wastewater network plus element of the total 'other' non-price control grants and contributions received for the wholesale wastewater service contained in </t>
    </r>
    <r>
      <rPr>
        <sz val="10"/>
        <color rgb="FF0078C9"/>
        <rFont val="Arial"/>
        <family val="2"/>
      </rPr>
      <t>App28 line 28</t>
    </r>
    <r>
      <rPr>
        <sz val="10"/>
        <rFont val="Arial"/>
        <family val="2"/>
      </rPr>
      <t>.</t>
    </r>
  </si>
  <si>
    <t>Dummy operating expenditure grants and contributions (price control)</t>
  </si>
  <si>
    <t>A19052_DMMY</t>
  </si>
  <si>
    <t>Dummy capital expenditure grants and contributions (price control)</t>
  </si>
  <si>
    <t>A19053_DMMY</t>
  </si>
  <si>
    <t>Dummy operating expenditure grants and contributions (non-price control)</t>
  </si>
  <si>
    <t>A19054_DMMY</t>
  </si>
  <si>
    <t>Dummy capital expenditure grants and contributions (non-price control)</t>
  </si>
  <si>
    <t>A19055_DMMY</t>
  </si>
  <si>
    <r>
      <t xml:space="preserve">This table breaks down the total revenues a company expects to receive in providing wholesale water resources services. The total allowed revenue in Dmmy7 line 24 from residential and business charges should be equal to the revenue requirement in Dmmy7 line 12 less third party revenue in Dummy7 line 13 less non-price control income in Dummy7 line 18 and Dummy7 line 19. </t>
    </r>
    <r>
      <rPr>
        <b/>
        <sz val="10"/>
        <rFont val="Arial"/>
        <family val="2"/>
      </rPr>
      <t>The revenue in this table must only be associated with a dummy price control (Thames Tideway)</t>
    </r>
    <r>
      <rPr>
        <sz val="10"/>
        <rFont val="Arial"/>
        <family val="2"/>
      </rPr>
      <t xml:space="preserve">.
Line definitions are exactly the same as for table </t>
    </r>
    <r>
      <rPr>
        <sz val="10"/>
        <color rgb="FF0078C9"/>
        <rFont val="Arial"/>
        <family val="2"/>
      </rPr>
      <t>WWn5</t>
    </r>
    <r>
      <rPr>
        <sz val="10"/>
        <rFont val="Arial"/>
        <family val="2"/>
      </rPr>
      <t xml:space="preserve"> and have not been repeated here.
These tables should be completed on a notional basis.</t>
    </r>
  </si>
  <si>
    <t>Sum of lines 28 in tables Wr3, Wn3, WWn5 and Dmmy7</t>
  </si>
  <si>
    <t>Wholesale operating expenditure grants and contributions (price control)</t>
  </si>
  <si>
    <t>A19052WTOT</t>
  </si>
  <si>
    <t>Wholesale capital expenditure grants and contributions (price control)</t>
  </si>
  <si>
    <t>A19053WTOT</t>
  </si>
  <si>
    <t>Wholesale operating expenditure grants and contributions (non-price control)</t>
  </si>
  <si>
    <t>A19054WTOT</t>
  </si>
  <si>
    <t>Wholesale capital grants and contributions (non-price control)</t>
  </si>
  <si>
    <t>A19055WTOT</t>
  </si>
  <si>
    <t>Grants and contributions ~ operating expenditure</t>
  </si>
  <si>
    <t>Grants and contributions ~ capital expenditure</t>
  </si>
  <si>
    <t>Grants and contributions operating expenditure as reported in Table 4D/4E of RAG4. Input as a positive number.  The sum of lines 20 and 21 will be equal to table App 28 line 13 for years 2015-2025.</t>
  </si>
  <si>
    <t>Grants and contributions - capital expenditure as reported in Table 4D/4E of RAG4. Input as a positive number.  The sum of lines 20 and 21 will be equal to table App 28 line 13 for years 2015-2025.</t>
  </si>
  <si>
    <t>WS1025WR</t>
  </si>
  <si>
    <t>WS1025RWD</t>
  </si>
  <si>
    <t>WS1025WT</t>
  </si>
  <si>
    <t>WS1025TWD</t>
  </si>
  <si>
    <t>WS1025CAW</t>
  </si>
  <si>
    <t>WS1026WR</t>
  </si>
  <si>
    <t>WS1026RWD</t>
  </si>
  <si>
    <t>WS1026WT</t>
  </si>
  <si>
    <t>WS1026TWD</t>
  </si>
  <si>
    <t>WS1026CAW</t>
  </si>
  <si>
    <t>Operating Expenditure (excluding Atypical expenditure) - Grants and contributions - Water resources</t>
  </si>
  <si>
    <t>Operating Expenditure - Grants and contributions - Raw water distribution</t>
  </si>
  <si>
    <t>Operating Expenditure - Grants and contributions - Water treatment</t>
  </si>
  <si>
    <t>Operating Expenditure - Grants and contributions - Treated water distribution</t>
  </si>
  <si>
    <t>WS1A025WR</t>
  </si>
  <si>
    <t>WS1A025RWD</t>
  </si>
  <si>
    <t>WS1A025WT</t>
  </si>
  <si>
    <t>WS1A025TWD</t>
  </si>
  <si>
    <t>WS1A025CAW</t>
  </si>
  <si>
    <t>WS1A026WR</t>
  </si>
  <si>
    <t>WS1A026RWD</t>
  </si>
  <si>
    <t>WS1A026WT</t>
  </si>
  <si>
    <t>WS1A026TWD</t>
  </si>
  <si>
    <t>WS1A026CAW</t>
  </si>
  <si>
    <t>Operating Expenditure - Grants and contributions - Water resources</t>
  </si>
  <si>
    <t>WWS1025SC</t>
  </si>
  <si>
    <t>WWS1025ST</t>
  </si>
  <si>
    <t>WWS1025STP</t>
  </si>
  <si>
    <t>WWS1025SDP</t>
  </si>
  <si>
    <t>WWS1025SDD</t>
  </si>
  <si>
    <t>WWS1025CAS</t>
  </si>
  <si>
    <t>WWS1026SC</t>
  </si>
  <si>
    <t>WWS1026ST</t>
  </si>
  <si>
    <t>WWS1026STP</t>
  </si>
  <si>
    <t>WWS1026SDP</t>
  </si>
  <si>
    <t>WWS1026SDD</t>
  </si>
  <si>
    <t>WWS1026CAS</t>
  </si>
  <si>
    <t>Grants and contributions operating expenditure as reported in Table 4D/4E of RAG4. Input as a positive number.  The sum of lines 20 and 21 will be equal to table App 28 line 29 for years 2015-2025</t>
  </si>
  <si>
    <t>Grants and contributions capital expenditure as reported in Table 4D/4E of RAG4. Input as a positive number.  The sum of lines 20 and 21 will be equal to table App 28 line 29 for years 2015-2025</t>
  </si>
  <si>
    <t>Operating expenditure - Grants and contributions - Sewage collection</t>
  </si>
  <si>
    <t>Operating expenditure - Grants and contributions - Sewage treatment</t>
  </si>
  <si>
    <t>Operating expenditure - Grants and contributions - Sludge transport</t>
  </si>
  <si>
    <t>Operating expenditure - Grants and contributions - Sludge treatment</t>
  </si>
  <si>
    <t>Operating expenditure - Grants and contributions - Sludge disposal</t>
  </si>
  <si>
    <t>WWS1A025SC</t>
  </si>
  <si>
    <t>WWS1A025ST</t>
  </si>
  <si>
    <t>WWS1A025STP</t>
  </si>
  <si>
    <t>WWS1A025SDP</t>
  </si>
  <si>
    <t>WWS1A025SDD</t>
  </si>
  <si>
    <t>WWS1A025CAS</t>
  </si>
  <si>
    <t>WWS1A026SC</t>
  </si>
  <si>
    <t>WWS1A026ST</t>
  </si>
  <si>
    <t>WWS1A026STP</t>
  </si>
  <si>
    <t>WWS1A026SDP</t>
  </si>
  <si>
    <t>WWS1A026SDD</t>
  </si>
  <si>
    <t>WWS1A026CAS</t>
  </si>
  <si>
    <r>
      <t xml:space="preserve">Totex. Calculated as the sum of </t>
    </r>
    <r>
      <rPr>
        <sz val="10"/>
        <color rgb="FF0078C9"/>
        <rFont val="Arial"/>
        <family val="2"/>
      </rPr>
      <t>WWS1a lines 11 and 19 minus the sum of lines 20 and 21</t>
    </r>
    <r>
      <rPr>
        <sz val="10"/>
        <rFont val="Arial"/>
        <family val="2"/>
      </rPr>
      <t>.</t>
    </r>
  </si>
  <si>
    <t>A19052WR</t>
  </si>
  <si>
    <t>A19053WR</t>
  </si>
  <si>
    <t>Brought forward capital allowance pool ~ Structures and buildings 2%</t>
  </si>
  <si>
    <t>Brought forward capital allowance 2% ~ Water resources</t>
  </si>
  <si>
    <t>Brought forward capital allowance 2% ~ Water network plus</t>
  </si>
  <si>
    <t>Brought forward capital allowance 2% ~ Wastewater network plus</t>
  </si>
  <si>
    <t>Brought forward capital allowance 2% ~ Bioresources</t>
  </si>
  <si>
    <t>Brought forward capital allowance 2% ~ Dummy control</t>
  </si>
  <si>
    <t>Total brought forward capital allowance pool ~ Structures and buildings 2%</t>
  </si>
  <si>
    <t>Proportion of new capital expenditure qualifying for the longlife (6%) pool ~ Water resources</t>
  </si>
  <si>
    <t>Proportion of new capital expenditure qualifying for the longlife (6%) pool ~ Water network plus</t>
  </si>
  <si>
    <t>Proportion of new capital expenditure qualifying for the longlife (6%) pool ~ Wastewater network plus</t>
  </si>
  <si>
    <t>Proportion of new capital expenditure qualifying for the longlife (6%) pool ~ Bioresources</t>
  </si>
  <si>
    <t>Proportion of new capital expenditure qualifying for the longlife (6%) pool ~ Dummy control</t>
  </si>
  <si>
    <t>Proportion of new capital expenditure qualifying for the structures and buildings (2%) pool ~ Water resources</t>
  </si>
  <si>
    <t>Proportion of new capital expenditure qualifying for the structures and buildings (2%) pool ~ Water network plus</t>
  </si>
  <si>
    <t>Proportion of new capital expenditure qualifying for the structures and buildings (2%) pool ~ Wastewater network plus</t>
  </si>
  <si>
    <t>Proportion of new capital expenditure qualifying for the structures and buildings (2%) pool ~ Bioresources</t>
  </si>
  <si>
    <t>Proportion of new capital expenditure qualifying for the structures and buildings (2%) pool ~ Dummy control</t>
  </si>
  <si>
    <t>Sum of lines 19 to 24</t>
  </si>
  <si>
    <t>Sum of lines 26 to 31</t>
  </si>
  <si>
    <t>Sum of lines 33 to 38</t>
  </si>
  <si>
    <t>Sum of lines 40 to 45</t>
  </si>
  <si>
    <t>Sum of lines 47 to 52</t>
  </si>
  <si>
    <t>Proportion of new capital expenditure qualifying for the structures and buildings capital allowance pool ~ water resources.</t>
  </si>
  <si>
    <t xml:space="preserve">Balance carried forward on the capital allowances pool as at base year balance sheet date for water resources capital assets qualifying for structures and buildings 2% </t>
  </si>
  <si>
    <t xml:space="preserve">Balance carried forward on the capital allowances pool as at base year balance sheet date for water network capital assets qualifying for structures and buildings 2% </t>
  </si>
  <si>
    <t xml:space="preserve">Balance carried forward on the capital allowances pool as at base year balance sheet date for wastewater networl capital assets qualifying for structures and buildings 2% </t>
  </si>
  <si>
    <t xml:space="preserve">Balance carried forward on the capital allowances pool as at base year balance sheet date for bio resources capital assets qualifying for structures and buildings 2% </t>
  </si>
  <si>
    <t xml:space="preserve">Balance carried forward on the capital allowances pool as at base year balance sheet date for dummy control capital assets qualifying for structures and buildings 2% </t>
  </si>
  <si>
    <t>Proportion of new capital expenditure qualifying for the structures and buildings capital allowance pool ~ water network plus.</t>
  </si>
  <si>
    <t>Proportion of new capital expenditure qualifying for the structures and buildings capital allowance pool ~ wastewater network plus.</t>
  </si>
  <si>
    <t>Proportion of new capital expenditure qualifying for the structures and buildings capital allowance pool ~ bio resources.</t>
  </si>
  <si>
    <t>Proportion of new capital expenditure qualifying for the structures and buildings capital allowance pool ~ dummy control.</t>
  </si>
  <si>
    <r>
      <t xml:space="preserve">Total proportion of new capital expenditure ~ water resources. Equals the sum of </t>
    </r>
    <r>
      <rPr>
        <sz val="10"/>
        <color rgb="FF0078C9"/>
        <rFont val="Arial"/>
        <family val="2"/>
      </rPr>
      <t>App29 lines 19 to 24</t>
    </r>
    <r>
      <rPr>
        <sz val="10"/>
        <color theme="1"/>
        <rFont val="Arial"/>
        <family val="2"/>
      </rPr>
      <t>. Must equal 100%.</t>
    </r>
  </si>
  <si>
    <r>
      <t xml:space="preserve">Total proportion of new capital expenditure ~ water network plus. Equals the sum of </t>
    </r>
    <r>
      <rPr>
        <sz val="10"/>
        <color rgb="FF0078C9"/>
        <rFont val="Arial"/>
        <family val="2"/>
      </rPr>
      <t>App29 lines 26 to 31</t>
    </r>
    <r>
      <rPr>
        <sz val="10"/>
        <color theme="1"/>
        <rFont val="Arial"/>
        <family val="2"/>
      </rPr>
      <t>. Must equal 100%.</t>
    </r>
  </si>
  <si>
    <r>
      <t xml:space="preserve">Total proportion of new capital expenditure ~ wastewater network plus. Equals the sum of </t>
    </r>
    <r>
      <rPr>
        <sz val="10"/>
        <color rgb="FF0078C9"/>
        <rFont val="Arial"/>
        <family val="2"/>
      </rPr>
      <t>App29 lines 33 to 38</t>
    </r>
    <r>
      <rPr>
        <sz val="10"/>
        <color theme="1"/>
        <rFont val="Arial"/>
        <family val="2"/>
      </rPr>
      <t>. Must equal 100% (or 0% for a water only company).</t>
    </r>
  </si>
  <si>
    <r>
      <t xml:space="preserve">Total proportion of new capital expenditure ~ bioresources. Equals the sum of </t>
    </r>
    <r>
      <rPr>
        <sz val="10"/>
        <color rgb="FF0078C9"/>
        <rFont val="Arial"/>
        <family val="2"/>
      </rPr>
      <t>App29 lines 40 to 45</t>
    </r>
    <r>
      <rPr>
        <sz val="10"/>
        <color theme="1"/>
        <rFont val="Arial"/>
        <family val="2"/>
      </rPr>
      <t>. Must equal 100% (or 0% for a water only company).</t>
    </r>
  </si>
  <si>
    <r>
      <t xml:space="preserve">Total proportion of new capital expenditure ~ dummy control. Equals the sum of </t>
    </r>
    <r>
      <rPr>
        <sz val="10"/>
        <color rgb="FF0078C9"/>
        <rFont val="Arial"/>
        <family val="2"/>
      </rPr>
      <t>App29 lines 47 to 52</t>
    </r>
    <r>
      <rPr>
        <sz val="10"/>
        <rFont val="Arial"/>
        <family val="2"/>
      </rPr>
      <t>. Must equal 100% of 0%.</t>
    </r>
  </si>
  <si>
    <t>APP290053</t>
  </si>
  <si>
    <t>APP290054</t>
  </si>
  <si>
    <t>APP290055</t>
  </si>
  <si>
    <t>APP290056</t>
  </si>
  <si>
    <t>APP290057</t>
  </si>
  <si>
    <t>Proportion of new capital expenditure qualifying for the structures and buildings (2%) pool  ~ Water network plus</t>
  </si>
  <si>
    <t>Proportion of new capital expenditure qualifying for the structures and buildings (2%) pool  ~ Bioresources</t>
  </si>
  <si>
    <t>Historical balances (e.g capital allowance pool balances and tax losses carried forward) should be apportioned across the different controls on the basis of the RCV split unless companies are able to calculate a more accurate split. Please explain how these balances have been apportioned. If the other adjustments to taxable profits lines have been populated please explain what these adjustments relate to and how the adjustment has been calculated. Opening capital allowance pool balances should reflect the full value available to companies and should not be adjusted to reflect the impact of any previous disclaimers etc. Lease accounting changes, following the introduction of IFRS16 the new lease accounting standard (which comes into effect from 1 Jan 2019), it is HMRC's current intention to maintain the current system of lease taxation to enable the tax rules to continue to work as intended. For those companies which report under IFRS or FRS101, please ensure that lines 74-78 include all the available tax deductions that you expect to receive for all leases including those leases that were previously accounted for as an operating lease.</t>
  </si>
  <si>
    <t>APP290058</t>
  </si>
  <si>
    <t>New</t>
  </si>
  <si>
    <t>Grants and contributions ~ operating expenditure - Total - Total - IFRS16</t>
  </si>
  <si>
    <t>Grants and contributions ~ capital expenditure - Total - Total - IFRS16</t>
  </si>
  <si>
    <t>Grants and contributions ~ operating expenditure - Total -  - IFRS16</t>
  </si>
  <si>
    <t>Grants and contributions ~ capital expenditure - Total -  - IFRS16</t>
  </si>
  <si>
    <t>APP290059</t>
  </si>
  <si>
    <t>APP290060</t>
  </si>
  <si>
    <t>APP290061</t>
  </si>
  <si>
    <t>APP290062</t>
  </si>
  <si>
    <t>APP290063</t>
  </si>
  <si>
    <t>APP290064</t>
  </si>
  <si>
    <t>Brought forward capital allowance 6% ~ Water resources ~ Longlife 6%</t>
  </si>
  <si>
    <t>Brought forward capital allowance 6% ~ Water network plus ~ Longlife 6%</t>
  </si>
  <si>
    <t>Brought forward capital allowance 6% ~ Wastewater network plus ~ Longlife 6%</t>
  </si>
  <si>
    <t>Brought forward capital allowance 6% ~ Bioresources ~ Longlife 6%</t>
  </si>
  <si>
    <t>Brought forward capital allowance 6% ~ Dummy control ~ Longlife 6%</t>
  </si>
  <si>
    <t>APP290065</t>
  </si>
  <si>
    <t>APP290066</t>
  </si>
  <si>
    <t>APP290067</t>
  </si>
  <si>
    <t>APP290068</t>
  </si>
  <si>
    <t>APP290069</t>
  </si>
  <si>
    <t xml:space="preserve">Total brought forward capital allowance pool ~ Longlife 6% </t>
  </si>
  <si>
    <t>APP290070</t>
  </si>
  <si>
    <t>APP290071</t>
  </si>
  <si>
    <t>APP290072</t>
  </si>
  <si>
    <t>APP290073</t>
  </si>
  <si>
    <t>APP290074</t>
  </si>
  <si>
    <t>Grants and contributions ~ operating expenditure - Total - Water</t>
  </si>
  <si>
    <t>Grants and contributions ~ capital expenditure - Total - Water</t>
  </si>
  <si>
    <t>Grants and contributions ~ operating expenditure - Total - Wastewater</t>
  </si>
  <si>
    <t>Grants and contributions ~ capital expenditure - Total - Wastewater</t>
  </si>
  <si>
    <t>New capital expenditure - Proportion of new capital expenditure qualifying for the longlife (6%) pool ~ Dummy control</t>
  </si>
  <si>
    <t>New capital expenditure - Proportion of new capital expenditure qualifying for the longlife (6%) pool ~ Water resources</t>
  </si>
  <si>
    <t>New capital expenditure - Proportion of new capital expenditure qualifying for the longlife (6%) pool ~ Water network plus</t>
  </si>
  <si>
    <t>New capital expenditure - Proportion of new capital expenditure qualifying for the longlife (6%) pool ~ Wastewater network plus</t>
  </si>
  <si>
    <t>New capital expenditure - Proportion of new capital expenditure qualifying for the longlife (6%) pool ~ Bioresources</t>
  </si>
  <si>
    <t>Operating expenditure - Grants and contributions - Sludge treatment - IFRS16</t>
  </si>
  <si>
    <t>Capital expenditure - Grants and contributions - Sludge treatment - IFRS16</t>
  </si>
  <si>
    <t>Sum of lines 27 in tables Wr3, Wn3, WWn5 and Dmmy7</t>
  </si>
  <si>
    <t>Grants and contributions - operating expenditure - Dummy</t>
  </si>
  <si>
    <t>Grants and contributions - capital expenditure - Dummy</t>
  </si>
  <si>
    <t>BA2122CAS_DMMY</t>
  </si>
  <si>
    <t>BA2123CAS_DMMY</t>
  </si>
  <si>
    <r>
      <t xml:space="preserve">Total brought forward capital allowance pool ~ Longlife 2%. Equals sum of </t>
    </r>
    <r>
      <rPr>
        <sz val="10"/>
        <color rgb="FF0078C9"/>
        <rFont val="Arial"/>
        <family val="2"/>
      </rPr>
      <t>App29 lines 13 to 17</t>
    </r>
    <r>
      <rPr>
        <sz val="10"/>
        <rFont val="Arial"/>
        <family val="2"/>
      </rPr>
      <t>.</t>
    </r>
  </si>
  <si>
    <t>Alternative ODI formula reason</t>
  </si>
  <si>
    <t>Standard ODI rate formula</t>
  </si>
  <si>
    <t>Cost-only ODI rate formula</t>
  </si>
  <si>
    <t>WTP-only ODI rate formula</t>
  </si>
  <si>
    <t>Other approach</t>
  </si>
  <si>
    <t>WTP not available</t>
  </si>
  <si>
    <t>ODI rate low</t>
  </si>
  <si>
    <t>Unique scheme PC</t>
  </si>
  <si>
    <t>Marginal cost exceeds Marginal benefit/WTP</t>
  </si>
  <si>
    <t>Other reason</t>
  </si>
  <si>
    <r>
      <rPr>
        <b/>
        <sz val="12"/>
        <color rgb="FF0078C9"/>
        <rFont val="Arial"/>
        <family val="2"/>
      </rPr>
      <t>P10 associated performance commitment levels</t>
    </r>
    <r>
      <rPr>
        <sz val="11"/>
        <color rgb="FF0078C9"/>
        <rFont val="Arial"/>
        <family val="2"/>
      </rPr>
      <t xml:space="preserve">
(please use the same units as PCLs)</t>
    </r>
  </si>
  <si>
    <t>For the five years 2020-21 to 2024-25: enter the standard underperformance penalty collar, where applicable. Otherwise leave blank.
The standard underperformance penalty collar is the last (worst) performance level at which a company can accrue the standard underperformance penalty.
The standard underperformance penalty collar is set at a worse performance level than the underperformance penalty deadband, if there is a standard underperformance penalty.
If submitting an enhanced underperformance penalty rate, use this field to represent the performance threshold beyond which enhanced underperformance penalty rates are applicable. If submitting an enhanced underperformance penalty rate, these cells must not be left blank.</t>
  </si>
  <si>
    <t>For the five years 2020-21 to 2024-25: enter the underperformance penalty deadband, where applicable. Otherwise leave blank.
The underperformance penalty deadband is the first performance level at which the standard underperformance penalty rate applies.
For standard underperformance penalties it is the performance level against which underperformance penalties are calculated.
These cells must not be left blank. Should standard underperformance penalty rates apply at any level of underperformance, enter an underperformance penalty deadband that is equal to the performance commitment level for that year.</t>
  </si>
  <si>
    <t>For the five years 2020-21 to 2024-25: enter the outperformance payment deadband, where applicable. Otherwise leave blank.
The outperformance payment deadband is the first performance level at which the standard outperformance payment rate applies.
For standard outperformance payments it is the performance level against which outperformance payments are calculated.
These cells must not be left blank. Should standard outperformance payment rates apply at any level of outperformance, enter an outperformance payment deadband that is equal to the performance commitment level for that year.</t>
  </si>
  <si>
    <t>For the five years 2020-21 to 2024-25: enter the standard outperformance payment cap, where applicable. Otherwise leave blank.
The standard outperformance payment cap is the last (best) performance level at which a company can accrue the standard outperformance payment.
The standard outperformance payment cap is set at a better performance level than the outperformance payment deadband, if there is a standard outperformance payment.
If submitting an enhanced outperformance payment rate, use this field to represent the performance threshold beyond which enhanced outperformance payment rates are applicable. If submitting an enhanced outperformance payment rate, these cells must not be left blank.</t>
  </si>
  <si>
    <t>P10 associated performance commitment levels</t>
  </si>
  <si>
    <t>P90 associated performance commitment levels</t>
  </si>
  <si>
    <t>Enter the performance commitment levels that are used to derive the P90 outperformance payments, for the five years 2020-21 to 2024-25.
Enter these using the same units as the 2020-25 performance commitment levels.</t>
  </si>
  <si>
    <t>Enter the performance commitment levels that are used to derive the P10 underperformance penalties, for the five years 2020-21 to 2024-25.
Enter these using the same units as the 2020-25 performance commitment levels.</t>
  </si>
  <si>
    <r>
      <rPr>
        <b/>
        <sz val="12"/>
        <color rgb="FF0078C9"/>
        <rFont val="Arial"/>
        <family val="2"/>
      </rPr>
      <t>P90 associated performance commitment levels</t>
    </r>
    <r>
      <rPr>
        <sz val="11"/>
        <color rgb="FF0078C9"/>
        <rFont val="Arial"/>
        <family val="2"/>
      </rPr>
      <t xml:space="preserve">
(please use the same units as PCLs)</t>
    </r>
  </si>
  <si>
    <t>10-18</t>
  </si>
  <si>
    <t>19-27</t>
  </si>
  <si>
    <t>28-36</t>
  </si>
  <si>
    <t>37</t>
  </si>
  <si>
    <t>38</t>
  </si>
  <si>
    <t>39</t>
  </si>
  <si>
    <t>40-42</t>
  </si>
  <si>
    <t>43-45</t>
  </si>
  <si>
    <t>46-48</t>
  </si>
  <si>
    <t>49</t>
  </si>
  <si>
    <t>50</t>
  </si>
  <si>
    <t>51</t>
  </si>
  <si>
    <t>Total length of potable mains as at 31 March.
For companies submitting leakage data for more than one region, this is the total length of potable mains as at 31 March for the individual region. When added together, the regional totals should reconcile with the total in table Wn2 line 1.
For companies submitting leakage data for one region only this is the total length of potable mains as at 31 March, as reported in table Wn2 line 1.</t>
  </si>
  <si>
    <t>Total connected properties at year end.
For companies submitting leakage data for more than one region, this is the total connected properties at year end for the individual region. When added together, the regional totals should reconcile with the total in table WS3 line 8.
For companies submitting leakage data for one region only this is the total connected properties at year end, as reported in table WS3 line 8.</t>
  </si>
  <si>
    <t>App2044</t>
  </si>
  <si>
    <t>App2045</t>
  </si>
  <si>
    <t>App2046</t>
  </si>
  <si>
    <t>App2047</t>
  </si>
  <si>
    <t>App2048</t>
  </si>
  <si>
    <t>App2049</t>
  </si>
  <si>
    <t>App2050</t>
  </si>
  <si>
    <t>App2051</t>
  </si>
  <si>
    <t>APP2044</t>
  </si>
  <si>
    <t>APP2045</t>
  </si>
  <si>
    <t>APP2046</t>
  </si>
  <si>
    <t>APP2047</t>
  </si>
  <si>
    <t>APP2048</t>
  </si>
  <si>
    <t>APP2049</t>
  </si>
  <si>
    <t>APP2050</t>
  </si>
  <si>
    <t>APP2051</t>
  </si>
  <si>
    <t>(for guidance see the 'App1a guide' worksheet)</t>
  </si>
  <si>
    <t>Colum reference</t>
  </si>
  <si>
    <t>Number of households</t>
  </si>
  <si>
    <t>Totex sharing rate (customer share)</t>
  </si>
  <si>
    <t>Type of ODI rate formula</t>
  </si>
  <si>
    <r>
      <t xml:space="preserve">Reason for using alternative formula
</t>
    </r>
    <r>
      <rPr>
        <sz val="11"/>
        <color rgb="FF0078C9"/>
        <rFont val="Arial"/>
        <family val="2"/>
      </rPr>
      <t>(where applicable)</t>
    </r>
  </si>
  <si>
    <t>Alternative formulae
(where applicable)</t>
  </si>
  <si>
    <t>Chosen underperformance penalty incentive rate</t>
  </si>
  <si>
    <t>Standard formula underperformance penalty incentive rate</t>
  </si>
  <si>
    <t>Reason(s) for any differences between
ODI rate in this table and table App1</t>
  </si>
  <si>
    <r>
      <t xml:space="preserve">Reason for using alternative formula
</t>
    </r>
    <r>
      <rPr>
        <sz val="10"/>
        <color rgb="FF0078C9"/>
        <rFont val="Arial"/>
        <family val="2"/>
      </rPr>
      <t>(where applicable)</t>
    </r>
  </si>
  <si>
    <t>Chosen
outperformance payment
incentive rate</t>
  </si>
  <si>
    <t>Standard formula outperformance payment incentive rate</t>
  </si>
  <si>
    <t>Reason(s) for any differences
between the ODI rate in this table and table App1</t>
  </si>
  <si>
    <t>£ per unit per household
2017-18 CPIH deflated
financial year average</t>
  </si>
  <si>
    <t>-£m
2017-18 CPIH deflated
financial year average</t>
  </si>
  <si>
    <t>£m (2017-18 CPIH deflated, financial year average)</t>
  </si>
  <si>
    <t>£m
2017-18 CPIH deflated
financial year average</t>
  </si>
  <si>
    <r>
      <t xml:space="preserve">Reason(s) for any differences
between columns 21 and 22 </t>
    </r>
    <r>
      <rPr>
        <sz val="10"/>
        <color rgb="FF0078C9"/>
        <rFont val="Arial"/>
        <family val="2"/>
      </rPr>
      <t>(where applicable)</t>
    </r>
  </si>
  <si>
    <t>Reason(s) for any differences between
columns 28 and 29 (where applicable)</t>
  </si>
  <si>
    <t>App1a guidance and line definitions</t>
  </si>
  <si>
    <t>PC short description
(maximum 750 characters with spaces)</t>
  </si>
  <si>
    <t>ODI determinants</t>
  </si>
  <si>
    <t>Triangulated WTP / Marginal benefits estimate</t>
  </si>
  <si>
    <t>Enter the customer share of expenditure performance, from the totex efficiency sharing incentive, used to calculate the standard ODI incentive rates (where applicable). 
Our expectation is that companies should use 50% for the customer share of expenditure performance unless sufficient evidence is provided to justify the selection of a different percentage. 
Note that the residential retail, business retail in Wales and bioresources price controls do not have cost sharing because they are based on average revenue controls. In these cases, companies may wish to set the totex sharing rate to 0%, as customers bear no share of cost overspending.</t>
  </si>
  <si>
    <t>Reason for using alternative formula
(where applicable)</t>
  </si>
  <si>
    <t>If an alternative approach has been used to calculate the standard ODI underperformance incentive rate, the company should provide a breakdown of the calculation used.</t>
  </si>
  <si>
    <t>Chosen underperformance payment standard incentive rate</t>
  </si>
  <si>
    <t xml:space="preserve">Provide the standard ODI underperformance incentive rate that the company proposes to apply in AMP7 (2020-25). </t>
  </si>
  <si>
    <t>Reason(s) for any differences
between columns 21 and 22
(where applicable)</t>
  </si>
  <si>
    <t>Reason(s) for any differences between ODI rate in this table and table App1</t>
  </si>
  <si>
    <t>If an alternative approach has been used to calculate the standard ODI outperformance incentive rate, the company should provide a breakdown of the calculation used.</t>
  </si>
  <si>
    <t>Chosen outperformance payment incentive rate</t>
  </si>
  <si>
    <t xml:space="preserve">Provide the standard ODI outperformance incentive rate that the company proposes to apply in AMP7 (2020-25). </t>
  </si>
  <si>
    <t>Reason(s) for any differences between columns 28 and 29
(where applicable)</t>
  </si>
  <si>
    <t>Reason(s) for any differences between the ODI rate in this table and table App1</t>
  </si>
  <si>
    <t>Pre-populated values from table App1. No user input required.</t>
  </si>
  <si>
    <t>App1a – Outcome delivery incentive (ODI) – additional information</t>
  </si>
  <si>
    <r>
      <t xml:space="preserve">Underperformance penalty incentive rates
</t>
    </r>
    <r>
      <rPr>
        <sz val="12"/>
        <color rgb="FF0078C9"/>
        <rFont val="Arial"/>
        <family val="2"/>
      </rPr>
      <t>-</t>
    </r>
    <r>
      <rPr>
        <sz val="11"/>
        <color rgb="FF0078C9"/>
        <rFont val="Arial"/>
        <family val="2"/>
      </rPr>
      <t>£m (2017-18 CPIH deflated, financial year average)</t>
    </r>
  </si>
  <si>
    <t>Pre-populated values. No user input required.</t>
  </si>
  <si>
    <t>Delivering Water 2020: Our final methodology for the 2019 price review. Appendix 2: Delivering outcomes for customers (Ofwat, December 2017)</t>
  </si>
  <si>
    <t>https://www.ofwat.gov.uk/publication/delivering-water-2020-final-methodology-2019-price-review-appendix-2-delivering-outcomes-customers/</t>
  </si>
  <si>
    <t>Triangulated
WTP / Marginal benefits
estimate</t>
  </si>
  <si>
    <t>If the standard ODI outperformance incentive rate formula has been used to calculate the standard ODI outperformance incentive rate, leave blank. Otherwise, select a reason for deviation from the standard formula.</t>
  </si>
  <si>
    <t>If the standard ODI underperformance incentive rate formula has been used to calculate the standard ODI underperformance incentive rate, leave blank. Otherwise, select a reason for deviation from the standard formula.</t>
  </si>
  <si>
    <t>Select the appropriate type of ODI rate formula from the drop-down list provided. For details of the standard ODI underperformance incentive rate formula, refer to Appendix 2 page 91 of the PR19 final methodology (hyperlink below).</t>
  </si>
  <si>
    <t>Select the appropriate type of ODI rate formula from the drop-down list provided. For details of the standard ODI outperformance incentive rate formula, refer to Appendix 2 page 91 of the PR19 final methodology (hyperlink below).</t>
  </si>
  <si>
    <t xml:space="preserve">Provide the exact willingness to pay (WTP) / marginal benefits estimate used in the calculation of the standard ODI incentive rates. This estimate should be presented in the measurement unit described ("£ per unit per household, 2017-18 CPIH deflated, financial year average"). </t>
  </si>
  <si>
    <t>Provide the exact number of households assumed used to convert the marginal benefit and marginal cost estimates (which are per household values) into aggregate values for incentive rate calculation purposes.</t>
  </si>
  <si>
    <t>Provide the exact marginal cost estimate used in the calculation of the standard ODI underperformance incentive rate. This estimate should be presented in the measurement unit described ("£ per unit per household, 2017-18 CPIH deflated, financial year average").</t>
  </si>
  <si>
    <t>Other standard ODI rates proposed by the company</t>
  </si>
  <si>
    <t>Pre-populated fields</t>
  </si>
  <si>
    <t>This column applies the standard ODI underperformance incentive rate formula to calculate a standard ODI underperformance incentive rate.
The output should match column 21 if the company has chosen to use the standard ODI underperformance incentive rate formula.</t>
  </si>
  <si>
    <t>This column applies the standard ODI outperformance incentive rate formula to calculate a standard ODI outperformance incentive rate.
The output should match column 28 if the company has chosen to use the standard ODI outperformance incentive rate formula.</t>
  </si>
  <si>
    <t>App1b – PC and ODI supplemental measurement information</t>
  </si>
  <si>
    <t>Other standard ODI rates</t>
  </si>
  <si>
    <t>(for guidance see the 'App1b guide' worksheet)</t>
  </si>
  <si>
    <t>Supplemental measurement unit</t>
  </si>
  <si>
    <r>
      <t xml:space="preserve">2020-25 performance commitment levels
</t>
    </r>
    <r>
      <rPr>
        <sz val="11"/>
        <color rgb="FF0078C9"/>
        <rFont val="Arial"/>
        <family val="2"/>
      </rPr>
      <t>(supplemental measurement unit)</t>
    </r>
  </si>
  <si>
    <r>
      <t xml:space="preserve">Longer-term projections
</t>
    </r>
    <r>
      <rPr>
        <sz val="11"/>
        <color rgb="FF0078C9"/>
        <rFont val="Arial"/>
        <family val="2"/>
      </rPr>
      <t>(supplemental measurement unit)</t>
    </r>
  </si>
  <si>
    <r>
      <t xml:space="preserve">Enhanced underperformance penalty collar
</t>
    </r>
    <r>
      <rPr>
        <sz val="11"/>
        <color rgb="FF0078C9"/>
        <rFont val="Arial"/>
        <family val="2"/>
      </rPr>
      <t>(supplemental measurement unit)</t>
    </r>
  </si>
  <si>
    <r>
      <t xml:space="preserve">Standard underperformance penalty collar
</t>
    </r>
    <r>
      <rPr>
        <sz val="11"/>
        <color rgb="FF0078C9"/>
        <rFont val="Arial"/>
        <family val="2"/>
      </rPr>
      <t>(supplemental measurement unit)</t>
    </r>
  </si>
  <si>
    <r>
      <t xml:space="preserve">Underperformance penalty deadband
</t>
    </r>
    <r>
      <rPr>
        <sz val="11"/>
        <color rgb="FF0078C9"/>
        <rFont val="Arial"/>
        <family val="2"/>
      </rPr>
      <t>(supplemental measurement unit)</t>
    </r>
  </si>
  <si>
    <r>
      <t xml:space="preserve">Outperformance payment deadband
</t>
    </r>
    <r>
      <rPr>
        <sz val="11"/>
        <color rgb="FF0078C9"/>
        <rFont val="Arial"/>
        <family val="2"/>
      </rPr>
      <t>(supplemental measurement unit)</t>
    </r>
  </si>
  <si>
    <r>
      <t xml:space="preserve">Enhanced outperformance payment cap
</t>
    </r>
    <r>
      <rPr>
        <sz val="11"/>
        <color rgb="FF0078C9"/>
        <rFont val="Arial"/>
        <family val="2"/>
      </rPr>
      <t>(supplemental measurement unit)</t>
    </r>
  </si>
  <si>
    <r>
      <t xml:space="preserve">Standard outperformance payment cap
</t>
    </r>
    <r>
      <rPr>
        <sz val="11"/>
        <color rgb="FF0078C9"/>
        <rFont val="Arial"/>
        <family val="2"/>
      </rPr>
      <t>(supplemental measurement unit)</t>
    </r>
  </si>
  <si>
    <r>
      <t xml:space="preserve">Underperformance penalty incentive rates
</t>
    </r>
    <r>
      <rPr>
        <sz val="12"/>
        <color rgb="FF0078C9"/>
        <rFont val="Arial"/>
        <family val="2"/>
      </rPr>
      <t>-</t>
    </r>
    <r>
      <rPr>
        <sz val="11"/>
        <color rgb="FF0078C9"/>
        <rFont val="Arial"/>
        <family val="2"/>
      </rPr>
      <t>£m (2017-18 CPIH deflated, financial year average)
(for the supplemental measurement unit)</t>
    </r>
  </si>
  <si>
    <r>
      <t xml:space="preserve">Outperformance payment incentive rates
</t>
    </r>
    <r>
      <rPr>
        <sz val="11"/>
        <color rgb="FF0078C9"/>
        <rFont val="Arial"/>
        <family val="2"/>
      </rPr>
      <t>£m (2017-18 CPIH deflated, financial year average)
(for the supplemental measurement unit)</t>
    </r>
  </si>
  <si>
    <r>
      <rPr>
        <b/>
        <sz val="12"/>
        <color rgb="FF0078C9"/>
        <rFont val="Arial"/>
        <family val="2"/>
      </rPr>
      <t>P10 associated performance commitment levels</t>
    </r>
    <r>
      <rPr>
        <sz val="11"/>
        <color rgb="FF0078C9"/>
        <rFont val="Arial"/>
        <family val="2"/>
      </rPr>
      <t xml:space="preserve">
(supplemental measurement unit)</t>
    </r>
  </si>
  <si>
    <r>
      <rPr>
        <b/>
        <sz val="12"/>
        <color rgb="FF0078C9"/>
        <rFont val="Arial"/>
        <family val="2"/>
      </rPr>
      <t>P90 associated performance commitment levels</t>
    </r>
    <r>
      <rPr>
        <sz val="11"/>
        <color rgb="FF0078C9"/>
        <rFont val="Arial"/>
        <family val="2"/>
      </rPr>
      <t xml:space="preserve">
(supplemental measurement unit)</t>
    </r>
  </si>
  <si>
    <t>Real bill profile tested with customers from 2020-2021 to 2024-2025</t>
  </si>
  <si>
    <t>Real bill profile tested with customers beyond 2025</t>
  </si>
  <si>
    <t>Total value of social tariff discounts (excluding WaterSure)</t>
  </si>
  <si>
    <t>Cost of social tariff cross-subsidy (per customer)</t>
  </si>
  <si>
    <t>Cost of company contribution to social tariff (per customer)</t>
  </si>
  <si>
    <t>Number of customers receiving social tariffs (excluding WaterSure)</t>
  </si>
  <si>
    <t>Total value of WaterSure and WaterSure Plus discounts</t>
  </si>
  <si>
    <t>Cost of WaterSure and WaterSure Plus cross-subsidy (per customer)</t>
  </si>
  <si>
    <t>Number of customers receiving WaterSure and WaterSure Plus</t>
  </si>
  <si>
    <t>Total value of hardship funds</t>
  </si>
  <si>
    <t>Number of customers receiving hardship funds</t>
  </si>
  <si>
    <t>Block B  Vulnerability</t>
  </si>
  <si>
    <t>Block A  Affordability</t>
  </si>
  <si>
    <t>Number of customers receiving social tariffs (excluding WaterSure) refers to the total number of customers receiving a bill discount through a company-run social tariff scheme. Please note that this should exclude all other forms of bill discounts such as WaterSure or hardship funds.</t>
  </si>
  <si>
    <t>Total value of WaterSure and WaterSure Plus discounts refers to the combined value of the discounts offered to customers who receive WaterSure or WaterSure Plus. ‘Total value’ refers to the sum directly transferred to customers. Please note this should exclude all other forms of bill discounts such as company-run social tariffs or hardship funds and exclude administrative costs.</t>
  </si>
  <si>
    <t>Number of customers receiving WaterSure and WaterSure Plus refers to the number of customers receiving a bill discount and further benefits associated with the WaterSure or WaterSure Plus schemes.</t>
  </si>
  <si>
    <t>Hardship funds are defined as any grant given by a company to a customer to alleviate financial hardship. ‘Total value’ refers to the sum directly transferred to customers. It should not include the administrative costs incurred by companies. Please note this should exclude all other forms of bill discount such as company-run social tariffs, and WaterSure or WaterSure Plus.</t>
  </si>
  <si>
    <t>Customers on Special Assistance/ Priority Service Register (SAR/PSR) - the number of customers registered on the priority service support scheme on 31st March of each year. Each household should be counted only once.</t>
  </si>
  <si>
    <t>Customers on Special Assistance/ Priority Service Register (SAR/PSR) - the number of customers registered on the priority service support scheme on 31st March of each year, as a percentage of the properties in the company's area.</t>
  </si>
  <si>
    <t>Customers receiving services through the SAR/PSR: (a) support with communication, including, but not limited to, alternative format for bills, bespoke or translated communication offerings.</t>
  </si>
  <si>
    <t>Customers receiving services through the SAR/PSR: (b) support with mobility and access restrictions, including, but not limited to, supporting customers who cannot access their water meters or who require a knock and wait service to allow longer time to get to the door.</t>
  </si>
  <si>
    <t>Customers receiving services through the SAR/PSR: (c) support with supply interruption including, but not limited to, advance notice ahead of a planned supply interruption or emergency water supply during a planned supply interruption for customers with particular medical needs.</t>
  </si>
  <si>
    <t>Customers receiving services through the SAR/PSR: (d) support with security including, but not limited to, password schemes and identity checks.</t>
  </si>
  <si>
    <t>Customers receiving services through the SAR/PSR: (e) support with ‘other needs’ including support offered through the SAR/PSR not captured in (a) to (d) [APP4015RR - APP4018RR] above.</t>
  </si>
  <si>
    <t>Customers on SAR/PSR contacted over the previous two years to ensure they are still receiving the right support, as a percentage of all customers on the SAR/PSR.
In relation to this metric, a contact here is defined as a proactive interaction in which contact was made with the customer and their personal information updated as appropriate. Each household should be counted only once.</t>
  </si>
  <si>
    <t>If one standard underperformance incentive rate and/or one standard outperformance incentive rate has been proposed, leave blank.
If additional standard ODI rates have been proposed for either underperformance or outperformance in table App1 (column references: 97 and 101), the company should confirm that these additional rates are formed on the same basis as the entries in columns 21 and 28 in table App1a by entering the text 'Additional rates are formed on the same basis'.
If additional standard ODI rates in table App1 have been calculated differently from the entries in column 21 or column 28, provide explanation for the differences in this column and through additional written commentary.</t>
  </si>
  <si>
    <t>Total value of payment matching support</t>
  </si>
  <si>
    <t>Cost of payment matching cross-subsidy</t>
  </si>
  <si>
    <t>Number of customers receiving payment matching support</t>
  </si>
  <si>
    <t>Cost of company contribution to payment matching support (per customer)</t>
  </si>
  <si>
    <t>AW to BB</t>
  </si>
  <si>
    <t>Data changed?</t>
  </si>
  <si>
    <t>PR19 fast-track business plan</t>
  </si>
  <si>
    <t>1. Monetary amounts in 2017-18 CPIH deflated, financial year average unless otherwise stated.
2. Affordability is the ability of a customer to pay their water bill.
3. Vulnerability relates to customers whose characteristics, situation or circumstances mean that they may need sensitive, well-designed and flexible support and services to access, read or understand information. For example, they may need to be told in person about an interruption to their service.
4. By customer we mean someone who is responsible for paying a water or sewerage bill.
5. We expect companies to complete the information for the 'Data changed' column and outline whether the data being submitted is different to the data submitted in the previous App4 data table submission or App4 data table queries.
6. We expect companies to complete the information for the 2017-18 financial year, and for future years (2018-19 to 2024-25), unless otherwise stated.</t>
  </si>
  <si>
    <t>7. We expect companies to make best efforts to provide historical information.
8. Unless otherwise stated, we have not been prescriptive around the timing of the measurement for the affordability and vulnerability metrics within each year. Companies should explain in their business plan commentary when and how they are measured (for example, whether they have used the number of customers on 31st March of each year, or the average number of customers in each year).
9. We expect companies to test affordability and acceptability separately - companies should seek customer views on both the acceptability of the bill profile, as well as the affordability of the bill profile.
10. We are not requiring water and wastewater companies (WaSCs) to complete lines 3, 5, 6 and 8. These lines are to collect information on customer affordability and acceptability for water-only companies (WoCs).
11. Lines 3-8 are used to collect the percentage of customers surveyed who consider their water / wastewater / water and wastewater real bill profile to be affordable and acceptable.</t>
  </si>
  <si>
    <t>"Total value" refers to the sum directly transferred to customers. The total for social tariffs should include all schemes that could be termed as such, and should not include WaterSure, WaterSure Plus, hardship funds and payment matching schemes. It should not include the administrative costs incurred by companies.</t>
  </si>
  <si>
    <t xml:space="preserve">Hardship funds are defined as any grant given by a company to a customer to alleviate financial hardship.
</t>
  </si>
  <si>
    <t>Total value of payment matching support refers to the combined value of the discounts offered to customers who receive payment matching assistance. ‘Total value’ refers to the sum directly transferred to customers. Please note this should exclude all other forms of bill discounts such as company-run social tariffs, hardship funds, or WaterSure and exclude administrative costs.</t>
  </si>
  <si>
    <t>Number of customers receiving payment matching refers to the number of customers receiving a bill discount and further benefits associated with payment matching schemes.</t>
  </si>
  <si>
    <r>
      <t xml:space="preserve">Customers aware of the non-financial vulnerability assistance measures offered as a percentage of all customers. This includes services offered through the Special Assistance/ Priority Service Register (SAR/PSR) and other care services offered.
</t>
    </r>
    <r>
      <rPr>
        <sz val="10"/>
        <color rgb="FF857362"/>
        <rFont val="Arial"/>
        <family val="2"/>
      </rPr>
      <t>Note: this line does not apply to companies with fast-track business plans.</t>
    </r>
  </si>
  <si>
    <r>
      <t xml:space="preserve">Customers satisfied that the services provided by their company are easy to access, as a percentage of all customers.
This may include, but is not limited to, satisfaction of customers in relation to the range of methods they can use to contact their supplier and satisfaction that the information provided is clear and easy to understand.
</t>
    </r>
    <r>
      <rPr>
        <sz val="10"/>
        <color rgb="FF857362"/>
        <rFont val="Arial"/>
        <family val="2"/>
      </rPr>
      <t>Note: this line does not apply to companies with fast-track business plans.</t>
    </r>
  </si>
  <si>
    <t>Company should outline the bill profile on which the acceptability and affordability metrics reported in lines 3-8 are based.</t>
  </si>
  <si>
    <t>Company should outline the bill profile tested with customers beyond 2025. Company should fill out data for this question beyond 2025.</t>
  </si>
  <si>
    <t>Customers finding the level of their bills affordable: (a) for companies who charge for water only (WoCs), the customers who agree that the water charges that they pay are affordable to them in real terms, as a percentage of all customers surveyed.</t>
  </si>
  <si>
    <t>Customers finding the level of their bills affordable: (b) for companies who charge for both water and wastewater (WaSCs), the customers who agree that the water and wastewater charges that they pay are affordable to them in real terms, as a percentage of all customers surveyed.</t>
  </si>
  <si>
    <t>Customers finding the level of their bills affordable: (c) for companies who charge for water only (WoCs), the customers who agree that the water and wastewater charges that they pay are affordable to them in real terms, as a percentage of all customers surveyed.</t>
  </si>
  <si>
    <t>Customers finding their bills acceptable: (a) for companies who charge for water only (WoCs), customers who agree that their water bill is acceptable when considering the bill profile in real terms, which takes into account the service package as a whole, as a percentage of all customers surveyed.</t>
  </si>
  <si>
    <t>Customers finding their bills acceptable: (b) for companies who charge for both water and wastewater (WaSCs), customers who agree that their water and wastewater bill is acceptable when considering the bill profile in real terms, which takes into account the service package as a whole, as a percentage of all customers surveyed.</t>
  </si>
  <si>
    <t>Customers finding their bills acceptable: (c) for companies who charge for water only (WoCs), customers who agree that their water bill and wastewater bill is acceptable when considering the bill profile in real terms, which takes into account the service package as a whole, as a percentage of all customers surveyed.</t>
  </si>
  <si>
    <t>Note: this block does not apply to companies with fast-track business plans</t>
  </si>
  <si>
    <t>APP4022RR</t>
  </si>
  <si>
    <t>APP4023RR</t>
  </si>
  <si>
    <t>APP4024RR</t>
  </si>
  <si>
    <t>APP4025RR</t>
  </si>
  <si>
    <t>APP4026RR</t>
  </si>
  <si>
    <t>APP4027RR</t>
  </si>
  <si>
    <t>APP4028RR</t>
  </si>
  <si>
    <t>APP4029RR</t>
  </si>
  <si>
    <t>APP4030RR</t>
  </si>
  <si>
    <t>APP4031RR</t>
  </si>
  <si>
    <t>APP4032RR</t>
  </si>
  <si>
    <t>APP4033RR</t>
  </si>
  <si>
    <t>APP4034RR</t>
  </si>
  <si>
    <t>APP4035RR</t>
  </si>
  <si>
    <t>APP4036RR</t>
  </si>
  <si>
    <t>APP4022BR</t>
  </si>
  <si>
    <t>APP4023BR</t>
  </si>
  <si>
    <t>APP4024BR</t>
  </si>
  <si>
    <t>APP4025BR</t>
  </si>
  <si>
    <t>APP4026BR</t>
  </si>
  <si>
    <t>APP4027BR</t>
  </si>
  <si>
    <t>APP4028BR</t>
  </si>
  <si>
    <t>APP4029BR</t>
  </si>
  <si>
    <t>APP4030BR</t>
  </si>
  <si>
    <t>APP4031BR</t>
  </si>
  <si>
    <t>APP4032BR</t>
  </si>
  <si>
    <t>APP4033BR</t>
  </si>
  <si>
    <t>APP4034BR</t>
  </si>
  <si>
    <t>APP4035BR</t>
  </si>
  <si>
    <t>APP4036BR</t>
  </si>
  <si>
    <t>Unit description</t>
  </si>
  <si>
    <r>
      <rPr>
        <sz val="12"/>
        <rFont val="Franklin Gothic Demi"/>
        <family val="2"/>
      </rPr>
      <t>General notes</t>
    </r>
    <r>
      <rPr>
        <sz val="10"/>
        <rFont val="Arial"/>
        <family val="2"/>
      </rPr>
      <t xml:space="preserve">
1. Due to its layout, table App1 does not contain the usual "Calculation, copy or download rule" and "Validation description" columns on the right-hand side of the table.
2. Monetary amounts in 2017-18 CPIH deflated, financial year average unless otherwise stated
3. Negative values (for example, underperformance penalties) should be input using the minus sign 
4. All cells should be limited to a maximum of 250 characters, including spaces
5. Where cell values are being validated against a drop down list, the valid entries are held in the ‘Validation’ worksheet
6. The &lt; (less than) and &gt; (greater than) signs should not be used in performance levels, deadbands, caps and collars, unless absolutely necessary
7. When setting a performance commitment as a percentage change from a baseline the company should set the 2019-20 baseline value to 0%. The company should state any percentage changes for 2020-25 performance commitment levels, longer-term projections and past performance relative to the 2019-20 value. Companies can include their baseline absolute values and measurement units for 2019-20 in their business plan commentaries.
8. The company should use table App1 to record the actual performance commitment definitions it proposes to use for reporting its AMP7 performance. Companies are permitted to propose performance commitments whose definitions or measurement units differ from PR19 reporting guidance. The company should ensure that all of its recorded definitions and measurement units are clear and unambiguous. 
Please note that there is a separate table (App1b) where companies are required to record performance commitment data using pre-specified standard definitions and measurement units. Companies should refer to the tab "App1b guide" for guidance on how to complete table App1b.</t>
    </r>
  </si>
  <si>
    <r>
      <t xml:space="preserve">ODI rate formula
</t>
    </r>
    <r>
      <rPr>
        <sz val="9"/>
        <color rgb="FF857362"/>
        <rFont val="Arial"/>
        <family val="2"/>
      </rPr>
      <t>Underperformance options:</t>
    </r>
  </si>
  <si>
    <t>Outperformance options:</t>
  </si>
  <si>
    <t>Affordability - Real bill profile tested with customers from 2020-2021 to 2024-2025</t>
  </si>
  <si>
    <t>Affordability - Real bill profile tested with customers beyond 2025</t>
  </si>
  <si>
    <t>Affordability - Customers finding the level of their water bills affordable: (a) for companies who charge for water only (WoCs)</t>
  </si>
  <si>
    <t>Affordability - Customers finding the level of their combined bills affordable: (b) for companies who charge for both water and wastewater (WaSCs)</t>
  </si>
  <si>
    <t>Affordability - Customers finding the level of their combined bills affordable: (c) for companies who charge for water only (WoCs)</t>
  </si>
  <si>
    <t>Affordability - Customers finding their water bills acceptable: (a) for companies who charge for water only (WoCs)</t>
  </si>
  <si>
    <t>Affordability - Customers finding their combined bills acceptable: (b) for companies who charge for both water and wastewater (WaSCs)</t>
  </si>
  <si>
    <t>Affordability - Customers finding their combined bills acceptable: (c) for companies who charge for water only (WoCs)</t>
  </si>
  <si>
    <t>Affordability - Total value of social tariff discounts (excluding WaterSure)</t>
  </si>
  <si>
    <t>Affordability - Cost of social tariff cross-subsidy (per customer)</t>
  </si>
  <si>
    <t>Affordability - Cost of company contribution to social tariff (per customer)</t>
  </si>
  <si>
    <t>Affordability - Number of customers receiving social tariffs (excluding WaterSure)</t>
  </si>
  <si>
    <t>Affordability - Total value of WaterSure and WaterSure Plus discounts</t>
  </si>
  <si>
    <t>Affordability - Cost of WaterSure and WaterSure Plus cross-subsidy (per customer)</t>
  </si>
  <si>
    <t>Affordability - Number of customers receiving WaterSure and WaterSure Plus</t>
  </si>
  <si>
    <t>Affordability - Total value of hardship funds</t>
  </si>
  <si>
    <t>Affordability - Number of customers receiving hardship funds</t>
  </si>
  <si>
    <t>Affordability - Total value of payment matching support</t>
  </si>
  <si>
    <t>Affordability - Cost of payment matching cross-subsidy</t>
  </si>
  <si>
    <t>Affordability - Number of customers receiving payment matching support</t>
  </si>
  <si>
    <t>Affordability - Cost of company contribution to payment matching support (per customer)</t>
  </si>
  <si>
    <t>Vulnerability - Customers aware of the non-financial vulnerability assistance measures offered</t>
  </si>
  <si>
    <t>Vulnerability - Customers on Special Assistance Register/ Priority Service Register (SAR/PSR)</t>
  </si>
  <si>
    <t>Vulnerability - Customers receiving services through the SAR/PSR: (a) support with communication</t>
  </si>
  <si>
    <t>Vulnerability - Customers receiving services through the SAR/PSR: (b) support with mobility and access restrictions</t>
  </si>
  <si>
    <t>Vulnerability - Customers receiving services through the SAR/PSR: (c) support with supply interruption</t>
  </si>
  <si>
    <t>Vulnerability - Customers receiving services through the SAR/PSR: (d) support with security</t>
  </si>
  <si>
    <t>Vulnerability - Customers receiving services through the SAR/PSR: (e) support with 'other needs'</t>
  </si>
  <si>
    <t>Vulnerability - Customers satisfied that the services are easy to access</t>
  </si>
  <si>
    <t>Vulnerability - Customers on SAR/PSR contacted over the previous two years to ensure they are still receiving the right support</t>
  </si>
  <si>
    <t>App1b guidance and line definitions</t>
  </si>
  <si>
    <t>PC type</t>
  </si>
  <si>
    <t>Standard definition</t>
  </si>
  <si>
    <t xml:space="preserve">Water quality compliance </t>
  </si>
  <si>
    <t>DWI Compliance Risk Index (CRI) score</t>
  </si>
  <si>
    <t xml:space="preserve">Water supply interruptions </t>
  </si>
  <si>
    <t>Leakage in megalitres per day (Ml/d), three-year average</t>
  </si>
  <si>
    <t>Average amount of water used by each person that lives in a household property (litres per head per day)</t>
  </si>
  <si>
    <t>The number of internal flooding incidents per 10,000 sewer connections (sewerage companies only)</t>
  </si>
  <si>
    <t>Category 1 – 3 pollution incidents per 10,000km of sewerage network, as reported to the Environment Agency and Natural Resources Wales (sewerage companies only)</t>
  </si>
  <si>
    <t>Percentage of the population the company serves that would experience severe supply restrictions (for example, standpipes or rota cuts) in a 1 in 200 year drought</t>
  </si>
  <si>
    <t>Percentage of population at risk of sewer flooding in a 1-in-50 year storm (medium and high risk properties) (sewerage companies only)</t>
  </si>
  <si>
    <t>Mains repairs per 1,000km of mains</t>
  </si>
  <si>
    <t>Sewer collapses per 1,000km of sewers (sewerage companies only)</t>
  </si>
  <si>
    <t>Numeric permit compliance as captured in the Environment Agency Environmental Performance Assessment (version 3) (sewerage companies only).
Further information can be found at: https://www.ofwat.gov.uk/wp-content/uploads/2017/12/WatCoPerfEPAmethodology_v3-Nov-2017-Final.pdf</t>
  </si>
  <si>
    <t>Bespoke</t>
  </si>
  <si>
    <t>Event Risk Index (ERI)</t>
  </si>
  <si>
    <t>DWI Event Risk Index definition. Further information can be found at: http://www.dwi.gov.uk/stakeholders/price-review-process/ERI_def.pdf</t>
  </si>
  <si>
    <t>Properties at risk of receiving low pressure</t>
  </si>
  <si>
    <t>Ofwat final definition for PR19. Further information can be found at: https://www.ofwat.gov.uk/wp-content/uploads/2017/12/Properties-at-risk-of-receiving-low-pressure.pdf</t>
  </si>
  <si>
    <t>Customer contacts about water quality (appearance)</t>
  </si>
  <si>
    <t>Customer contacts about water quality (taste and odour)</t>
  </si>
  <si>
    <t>CRI – supply points (sub category of CRI)</t>
  </si>
  <si>
    <t>DWI Compliance Risk Index (CRI) definition – supply points component</t>
  </si>
  <si>
    <t>CRI – service reservoirs (sub category of CRI)</t>
  </si>
  <si>
    <t>DWI Compliance Risk Index (CRI) definition – service reservoirs component</t>
  </si>
  <si>
    <t>CRI – water supply zones (sub category of CRI)</t>
  </si>
  <si>
    <t>DWI Compliance Risk Index (CRI) definition – water supply zones component</t>
  </si>
  <si>
    <t>Unplanned maintenance – non-infrastructure (water)</t>
  </si>
  <si>
    <t>Ofwat final definition for PR19. Further information can be found at: https://www.ofwat.gov.uk/wp-content/uploads/2017/12/Unplanned-maintenance-non-infra-water.pdf</t>
  </si>
  <si>
    <t>Unplanned maintenance – non-infrastructure (wastewater)</t>
  </si>
  <si>
    <t>Ofwat final definition for PR19. Further information can be found at: https://www.ofwat.gov.uk/wp-content/uploads/2017/12/Unplanned-maintenance-non-infra-wastewater.pdf</t>
  </si>
  <si>
    <t>Number of sewer blockage events that required clearing</t>
  </si>
  <si>
    <t>External sewer flooding</t>
  </si>
  <si>
    <t xml:space="preserve">The number of external sewer flooding incidents per 10,000 sewer connections </t>
  </si>
  <si>
    <t>Sewage treatment works compliance</t>
  </si>
  <si>
    <t>Percentage of population equivalent, served by sewage treatment works with numeric limits, which were non-compliant with: sanitary look-up table limits or nutrient limits, urban wastewater treatment directive (UWWTD) look-up table limits or nutrient limits</t>
  </si>
  <si>
    <t>Megalitres per year. Further information can be found at: https://www.ofwat.gov.uk/wp-content/uploads/2016/02/gud_pro20160226aim.pdf</t>
  </si>
  <si>
    <t>Price control allocation (Total)</t>
  </si>
  <si>
    <t>Please follow table App1 guidance, but for the supplemental measurement unit</t>
  </si>
  <si>
    <t>Supplemental measurement unit - PC and ODI information</t>
  </si>
  <si>
    <t>34</t>
  </si>
  <si>
    <t>Financial ODI indicator</t>
  </si>
  <si>
    <t>55</t>
  </si>
  <si>
    <t>60</t>
  </si>
  <si>
    <t>65</t>
  </si>
  <si>
    <t>70</t>
  </si>
  <si>
    <t>75</t>
  </si>
  <si>
    <t>80</t>
  </si>
  <si>
    <t>85</t>
  </si>
  <si>
    <t>Standard underperformance penalty incentive rates</t>
  </si>
  <si>
    <t>88</t>
  </si>
  <si>
    <t>Enhanced underperformance penalty incentive rate</t>
  </si>
  <si>
    <t>89</t>
  </si>
  <si>
    <t>Standard outperformance penalty incentive rates</t>
  </si>
  <si>
    <t>92</t>
  </si>
  <si>
    <t>Enhanced outperformance penalty incentive rate</t>
  </si>
  <si>
    <t>93</t>
  </si>
  <si>
    <t>94</t>
  </si>
  <si>
    <t>95</t>
  </si>
  <si>
    <t>96</t>
  </si>
  <si>
    <t>Maximum enhanced underperformance penalties</t>
  </si>
  <si>
    <t>102</t>
  </si>
  <si>
    <t>Maximum standard underperformance penalties</t>
  </si>
  <si>
    <t>108</t>
  </si>
  <si>
    <t>Maximum standard outperformance payments</t>
  </si>
  <si>
    <t>114</t>
  </si>
  <si>
    <t>Maximum enhanced outperformance payments</t>
  </si>
  <si>
    <t>120</t>
  </si>
  <si>
    <t>126</t>
  </si>
  <si>
    <t>131</t>
  </si>
  <si>
    <t>137</t>
  </si>
  <si>
    <t>Common PCs</t>
  </si>
  <si>
    <t>Table 1</t>
  </si>
  <si>
    <t>Explain the reasons for any differences between the standard ODI underperformance incentive rate in column 21 and the standard ODI underperformance incentive rate from the App1 table.</t>
  </si>
  <si>
    <t>Explain the reasons for any differences between the standard ODI outperformance incentive rate in column 28 and the standard ODI outperformance incentive rate from the App1 table.</t>
  </si>
  <si>
    <r>
      <t xml:space="preserve">'All' if the PC relates wholly to asset health
'Part' if the PC relates partly to asset health
Otherwise leave blank
</t>
    </r>
    <r>
      <rPr>
        <sz val="10"/>
        <color rgb="FF857362"/>
        <rFont val="Arial"/>
        <family val="2"/>
      </rPr>
      <t xml:space="preserve">Companies' entries under this column should align to the asset health PCs identified in the business plan narrative. </t>
    </r>
  </si>
  <si>
    <r>
      <t xml:space="preserve">For the ten years 2010-11 to 2019-20: enter actual performance levels where data is available, otherwise forecasts
</t>
    </r>
    <r>
      <rPr>
        <sz val="10"/>
        <color rgb="FF857362"/>
        <rFont val="Arial"/>
        <family val="2"/>
      </rPr>
      <t>Companies are expected to provide a full ten years of past performance data where this can reasonably be calculated.</t>
    </r>
  </si>
  <si>
    <r>
      <t xml:space="preserve">For the five years 2020-21 to 2024-25: enter the performance commitment levels
</t>
    </r>
    <r>
      <rPr>
        <sz val="10"/>
        <color rgb="FF857362"/>
        <rFont val="Arial"/>
        <family val="2"/>
      </rPr>
      <t>Companies should provide precise performance commitment levels which reflect a discrete performance level. Companies should not set performance targets which depend on other companies' performance (such as upper quartile targets), nor should they set performance targets which are otherwise imprecise.</t>
    </r>
  </si>
  <si>
    <t>12. We expect companies to ask its customers about their views on affordability and acceptability of their bill profile by outlining the real bill for each year in 2020-21 to 2024-25.
13. We expect companies to ensure that the real bill profile outlined in the business plan is the same as the real bil profile shown to customers during affordability and acceptability testing.
14. We are not prescribing exactly how a company should complete the data for 2017-18 up to 2019-20. To complete the data for the years 2017-18 to 2019-20 a company is likely to have PR14 evidence on affordability and acceptability if it is not carrying out a survey of affordability and acceptability for those years as part of its PR19 customer engagement.
15. For the customer support metrics on acceptability and affordability, a company should clearly justify any forecast assumptions used between 2017-18 to 2024-25.
16. The customer support metrics on acceptability and affordability reported by the company in its business plan commentary should be the same as the company reports in table App4.
17. Multiple rounds of affordability and acceptability testing may have been carried out, including through third parties. All original research conducted on acceptability and affordability should be submitted. This includes third party reports, the survey questions asked of customers and a summary of the raw results. Any neutral responses, including customers that have selected options such as 'neither agree nor disagree' should not be included when reporting levels of customer support. We encourage companies to test a variety of bills and bill profiles with customers including real, nominal, informed, uninformed, with ODIs, without ODIs etc.</t>
  </si>
  <si>
    <t>Cost of social tariff cross-subsidy (per customer) refers to the total cost of the cross-subsidy divided by all customers that pay for the cross-subsidy through their bills.
Please note this should not include costs associated with the administration or co-ordination of these schemes.
Please note 'all customers' refers to all bill-paying customers, and not just those who pay a cross-subsidy.</t>
  </si>
  <si>
    <t>Cost of company contribution to social tariff (per customer) refers to the total cost of the cross-subsidy divided by all customers.
Please note this should not include costs associated with the administration or co-ordination of these schemes.</t>
  </si>
  <si>
    <t>Cost of WaterSure and WaterSure Plus cross-subsidy (per customer) refers to the total cost of the discount provided to customers receiving WaterSure or WaterSure Plus divided by all customers that pay for the cross-subsidy through their bills. Please note this should not include costs associated with the administration or co-ordination of these schemes.</t>
  </si>
  <si>
    <t>Cost of payment matching cross-subsidy (per customer) refers to the total cost of the discount provided to customers receiving payment matching divided by all customers that pay for the cross-subsidy through their bills. Please note this should not include costs associated with the administration or co-ordination of these schemes.</t>
  </si>
  <si>
    <t>Cost of company contribution to payment matching support (per customer) refers to the total company contribution to payment matching schemes divided by all customers.
Please note this should not include costs associated with the administration or co-ordination of the scheme.</t>
  </si>
  <si>
    <r>
      <rPr>
        <sz val="12"/>
        <rFont val="Franklin Gothic Demi"/>
        <family val="2"/>
      </rPr>
      <t>General notes</t>
    </r>
    <r>
      <rPr>
        <b/>
        <sz val="12"/>
        <rFont val="Franklin Gothic Demi"/>
        <family val="2"/>
      </rPr>
      <t xml:space="preserve">
</t>
    </r>
    <r>
      <rPr>
        <sz val="10"/>
        <rFont val="Arial"/>
        <family val="2"/>
      </rPr>
      <t xml:space="preserve">
1. Table App1a collects additional data to ensure that the standard ODI rates proposed by the company can be reconciled to the customer valuation and marginal cost inputs.
2 .The table should be completed and submitted by all companies. Information should be populated for all financial ODIs, excluding C-Mex and D-Mex. 
3. Within table App1, companies have the option to submit up to three standard underperformance incentive rates and up to three standard outperformance incentive rates. The standard underperformance and outperformance incentive rates entered in table App1a ('Standard underperformance penalty rate 1' and 'Standard outperformance payment rate 1') should correspond to the first of these rates. Companies should provide further information regarding any additional rates submitted within column 32 of table App1a and additional written submissions.
4. Monetary amounts in 2017-18 CPIH deflated, financial year average unless otherwise stated
5. Negative values (for example, underperformance penalty incentive rates) should be input using the minus sign.</t>
    </r>
  </si>
  <si>
    <t>Average supply interruption greater than three hours (minutes per property).
Data should be reported in analogue time, using the format HH:MM:SS. For example, a value of 3 minutes and 12 seconds should be reported as 00:03:12</t>
  </si>
  <si>
    <r>
      <t xml:space="preserve">Water quality contacts per 1,000 population. </t>
    </r>
    <r>
      <rPr>
        <b/>
        <sz val="10"/>
        <rFont val="Arial"/>
        <family val="2"/>
      </rPr>
      <t xml:space="preserve">The data provided should align with the data companies report to Discover Water.
</t>
    </r>
    <r>
      <rPr>
        <sz val="10"/>
        <rFont val="Arial"/>
        <family val="2"/>
      </rPr>
      <t>Further information on this measure can be found at: http://dwi.defra.gov.uk/stakeholders/information-letters/2006/01_2006.pdf</t>
    </r>
  </si>
  <si>
    <t>See final reporting guidance for PR19, which can be found at: https://www.ofwat.gov.uk/wp-content/uploads/2018/03/Reporting-guidance-unplanned-outage.pdf</t>
  </si>
  <si>
    <t>This column should be used to explain any differences between the values shown within columns 21 and 22 (where applicable).
If a difference exists because the company has not applied the standard ODI underperformance incentive rate formula, enter "Alternative to standard formula used". Otherwise, enter an appropriate explanation for the differences observed.</t>
  </si>
  <si>
    <t>This column should be used to explain any differences between the values shown within columns 28 and 29 (where applicable).
If a difference exists because the company has not applied the standard ODI outperformance incentive rate formula, enter "Alternative to standard formula used". Otherwise, enter an appropriate explanation for the differences observed.</t>
  </si>
  <si>
    <r>
      <rPr>
        <sz val="12"/>
        <rFont val="Franklin Gothic Demi"/>
        <family val="2"/>
      </rPr>
      <t>General notes</t>
    </r>
    <r>
      <rPr>
        <b/>
        <sz val="12"/>
        <rFont val="Franklin Gothic Demi"/>
        <family val="2"/>
      </rPr>
      <t xml:space="preserve">
</t>
    </r>
    <r>
      <rPr>
        <b/>
        <sz val="10"/>
        <rFont val="Arial"/>
        <family val="2"/>
      </rPr>
      <t xml:space="preserve">
</t>
    </r>
    <r>
      <rPr>
        <sz val="10"/>
        <rFont val="Arial"/>
        <family val="2"/>
      </rPr>
      <t xml:space="preserve">1. Monetary amounts in 2017-18 CPIH deflated, financial year average unless otherwise stated
</t>
    </r>
    <r>
      <rPr>
        <b/>
        <sz val="10"/>
        <rFont val="Arial"/>
        <family val="2"/>
      </rPr>
      <t xml:space="preserve">
</t>
    </r>
    <r>
      <rPr>
        <sz val="10"/>
        <rFont val="Arial"/>
        <family val="2"/>
      </rPr>
      <t>2. Negative values (for example, underperformance penalty incentive rates) should be input using the minus sign.</t>
    </r>
    <r>
      <rPr>
        <b/>
        <sz val="10"/>
        <rFont val="Arial"/>
        <family val="2"/>
      </rPr>
      <t xml:space="preserve">
</t>
    </r>
    <r>
      <rPr>
        <sz val="10"/>
        <rFont val="Arial"/>
        <family val="2"/>
      </rPr>
      <t xml:space="preserve">
3. Table App1b collects additional PC &amp; ODI data using supplemental measurement units. The purpose of this table is to convert companies' performance commitment data into standardised performance measures, thereby allowing for cross-industry comparison across a range of common and bespoke performance commitments.
4. Table App1b should be completed and submitted by all companies. Columns 1 to 24 (as well as some further columns to the right) are pre-populated with performance commitment data from table App1. Companies only need to enter additional information alongside the subset of their performance commitments for which standard definitions and measurement units have been defined. Specifically, companies should provide performance commitment data for all of their performance commitments which feature in table 1 below. Companies should normalise their performance commitment data such that it meets the standard definitions and measurement units described in table 1. It is important that data is provided regardless of whether or not companies propose to apply these standard definitions and measurement units in their actual performance commitments (which are captured in table App1).
</t>
    </r>
  </si>
  <si>
    <t>PR19_NGP</t>
  </si>
  <si>
    <t>Business plan submission 1st April 2019</t>
  </si>
  <si>
    <t>FOUNTAIN_INSTANCE_URL</t>
  </si>
  <si>
    <t>http://fnttest202:8082/Fountain/rest-services_XLSPF</t>
  </si>
  <si>
    <t>Your drinking water is safe and clean</t>
  </si>
  <si>
    <t>A01-CF</t>
  </si>
  <si>
    <t>As per Ofwat definition</t>
  </si>
  <si>
    <t/>
  </si>
  <si>
    <t>A02-WN</t>
  </si>
  <si>
    <t>Reducing water quality contacts due to taste, smell and appearance</t>
  </si>
  <si>
    <t>As per DWI definition and as used by Discover Water.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</si>
  <si>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</si>
  <si>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</si>
  <si>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</si>
  <si>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</si>
  <si>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</si>
  <si>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</si>
  <si>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</si>
  <si>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</si>
  <si>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</si>
  <si>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You have a reliable supply of water now and in the future</t>
  </si>
  <si>
    <t>B01-WN</t>
  </si>
  <si>
    <t>B02-WN</t>
  </si>
  <si>
    <t>Mains repair</t>
  </si>
  <si>
    <t>B03-WN</t>
  </si>
  <si>
    <t>Reducing interruptions to water supply</t>
  </si>
  <si>
    <t>B04-CF</t>
  </si>
  <si>
    <t>B05-WN</t>
  </si>
  <si>
    <t>Per capita consumption</t>
  </si>
  <si>
    <t>B06-CF</t>
  </si>
  <si>
    <t>Drought risk resilience</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</si>
  <si>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</si>
  <si>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</si>
  <si>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</si>
  <si>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</si>
  <si>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</si>
  <si>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</si>
  <si>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</si>
  <si>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</si>
  <si>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</si>
  <si>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</si>
  <si>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</si>
  <si>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</si>
  <si>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B11-WN</t>
  </si>
  <si>
    <t>Thirlmere transfer into West Cumbria (AMP7)</t>
  </si>
  <si>
    <t>The percentage to which the Thirlmere transfer to West Cumbria is complete</t>
  </si>
  <si>
    <t>The natural environment is protected and improved in the way we deliver our services</t>
  </si>
  <si>
    <t>C01-WWN</t>
  </si>
  <si>
    <t>C02-CF</t>
  </si>
  <si>
    <t>C03-WR</t>
  </si>
  <si>
    <t>Abstraction incentive mechanism</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</si>
  <si>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</si>
  <si>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</si>
  <si>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</si>
  <si>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</si>
  <si>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C05-WWN</t>
  </si>
  <si>
    <t>Improving river water quality</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</si>
  <si>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</si>
  <si>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</si>
  <si>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</si>
  <si>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</si>
  <si>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</si>
  <si>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</si>
  <si>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</si>
  <si>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</si>
  <si>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</si>
  <si>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</si>
  <si>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</si>
  <si>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</si>
  <si>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You’re highly satisfied with our service and find it easy to do business with us</t>
  </si>
  <si>
    <t>D01-HH</t>
  </si>
  <si>
    <t>Customer experience (C-MeX)</t>
  </si>
  <si>
    <t>D02-CF</t>
  </si>
  <si>
    <t>Developer experience (D-MeX)</t>
  </si>
  <si>
    <t>D03-HH</t>
  </si>
  <si>
    <t>Priority services for customers in vulnerable circumstances</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</si>
  <si>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</si>
  <si>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</si>
  <si>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</si>
  <si>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</si>
  <si>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</si>
  <si>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</si>
  <si>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</si>
  <si>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</si>
  <si>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</si>
  <si>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</si>
  <si>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</si>
  <si>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E02-HH</t>
  </si>
  <si>
    <t>Household occupancy verification</t>
  </si>
  <si>
    <t>This measures the number of domestic connected properties that have been robustly verified as either occupied or as void/unoccupied. Properties are verified where we have direct contact from current occupiers or confirmation of occupied/unoccupied details from a third party (such as a Credit Reference Agency partner). Connected household properties that are void for billing purposes, and which have not been confirmed by a third party as being unoccupied will be recorded as unverified. This measure has been developed to ensure that we actively manage billing information on the domestic property base and raise bills wherever possible, thereby supporting the lowest possible household bills for all customers.</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</si>
  <si>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</si>
  <si>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</si>
  <si>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</si>
  <si>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</si>
  <si>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</si>
  <si>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</si>
  <si>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</si>
  <si>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</si>
  <si>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</si>
  <si>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</si>
  <si>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</si>
  <si>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</si>
  <si>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</si>
  <si>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</si>
  <si>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</si>
  <si>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E08-WR</t>
  </si>
  <si>
    <t>Strategic regional solution development (Severn Thames transfer)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</si>
  <si>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</si>
  <si>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</si>
  <si>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</si>
  <si>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We collect and recycle your wastewater</t>
  </si>
  <si>
    <t>F01-WWN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</si>
  <si>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</si>
  <si>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</si>
  <si>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The risk of sewer flooding for homes and businesses is reduced</t>
  </si>
  <si>
    <t>G01-WWN</t>
  </si>
  <si>
    <t>G02-WWN</t>
  </si>
  <si>
    <t>Internal flooding Incidents</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</si>
  <si>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</si>
  <si>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</si>
  <si>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</si>
  <si>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</si>
  <si>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</si>
  <si>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</si>
  <si>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</si>
  <si>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</si>
  <si>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</si>
  <si>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</si>
  <si>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</si>
  <si>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</si>
  <si>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CRI Index score</t>
  </si>
  <si>
    <t>High / low-medium</t>
  </si>
  <si>
    <t>Normalised (by population per 10,000) number of customer contacts directly related to the taste, smell and appearance of drinking water that are received in a calendar year.</t>
  </si>
  <si>
    <t>High / medium-high</t>
  </si>
  <si>
    <t>Number of qualifying complete lead service pipe replacements completed per year</t>
  </si>
  <si>
    <t>Percentage of customers (as surveyed) who are aware of water quality and water efficiency (and therefore usage) within the customers’ homes</t>
  </si>
  <si>
    <t>High / medium/high</t>
  </si>
  <si>
    <t>Number of kilometres of the Vyrnwy treated water aqueduct cleaned/relined annually</t>
  </si>
  <si>
    <t>Percentage reduction from baseline using 3 year average (baseline set backcast from FY18, FY19, FY20 based on new reporting methodology)</t>
  </si>
  <si>
    <t>Low-medium / high</t>
  </si>
  <si>
    <t>Number of qualifying mains repairs per 1,000km of pipe</t>
  </si>
  <si>
    <t>Low-medium / medium-high</t>
  </si>
  <si>
    <t>Average supply interruption greater than three hours (minutes:seconds per property per year)</t>
  </si>
  <si>
    <t>Total unplanned outage (%)</t>
  </si>
  <si>
    <t>Low-medium / low-medium</t>
  </si>
  <si>
    <t>The percentage of customers at risk of experiencing severe supply restrictions during a 1 in 200 year event, on average over 25 years</t>
  </si>
  <si>
    <t>Number of customers receiving low pressure/poor supply per 10,000 connected properties</t>
  </si>
  <si>
    <t>Low / low</t>
  </si>
  <si>
    <t>Risk of customer water supply service days lost per year or ‘csd/yr’</t>
  </si>
  <si>
    <t>Percentage progress to completion</t>
  </si>
  <si>
    <t>High / high</t>
  </si>
  <si>
    <t>Number of people moved to acceptable risk on an annual basis.</t>
  </si>
  <si>
    <t>% project complete</t>
  </si>
  <si>
    <t>Number of Category 1 – 3 pollution incidents per 10,000km of sewerage network, as reported to the Environment Agency</t>
  </si>
  <si>
    <t>Medium-high / High</t>
  </si>
  <si>
    <t>Percentage of treatment works compliant (as per Environmental Performance Assessment) in a calendar year</t>
  </si>
  <si>
    <t>Low / medium-high</t>
  </si>
  <si>
    <t>Megalitres (Ml)</t>
  </si>
  <si>
    <t>Net number of days early or late</t>
  </si>
  <si>
    <t>net position in number of days early or late</t>
  </si>
  <si>
    <t>Additional population equivalent for which treatment capacity investment is provided reported annually.</t>
  </si>
  <si>
    <t xml:space="preserve">Natural capital value delivered over and above regulatory requirements, measured independently from an audited baseline by an appropriate organisation. </t>
  </si>
  <si>
    <t>Percentage of satisfactory sludge disposal compliance and Biosolids Assurance Scheme conformance</t>
  </si>
  <si>
    <t>Low / low-medium</t>
  </si>
  <si>
    <t>Quantity of NOx emitted (tonnes) per unit of renewable electricity generation (Giga Watt Hour, GWh)</t>
  </si>
  <si>
    <t>Incentive rate per 0.01 tonnes NOx per GWh, multiplied by 100 to give incentive rate per 1 tonne of Nox per GWh</t>
  </si>
  <si>
    <t>C-MeX score</t>
  </si>
  <si>
    <t>D-MeX score</t>
  </si>
  <si>
    <t>Billing, debt, vfm, affordability, vulnerability</t>
  </si>
  <si>
    <t>% PSR reach/% PSR data checking</t>
  </si>
  <si>
    <t>0.6%/N/A</t>
  </si>
  <si>
    <t>0.7%/N/A</t>
  </si>
  <si>
    <t>1.0%/N/A</t>
  </si>
  <si>
    <t>1.8%/27.2%</t>
  </si>
  <si>
    <t>2.4%/27.2%</t>
  </si>
  <si>
    <t>3.2%/90.0%</t>
  </si>
  <si>
    <t>4.0%/90.0%</t>
  </si>
  <si>
    <t>4.8%/90.0%</t>
  </si>
  <si>
    <t>5.5%/90.0%</t>
  </si>
  <si>
    <t>6.3%/90.0%</t>
  </si>
  <si>
    <t>7.0%/90.0%</t>
  </si>
  <si>
    <t xml:space="preserve">Percentage non-compliance against the Safety at Street works and Roads Works Code of Practice and the specification for the reinstatement of openings in highways (3rd Edition). </t>
  </si>
  <si>
    <t>Pass/fail</t>
  </si>
  <si>
    <t>Fail</t>
  </si>
  <si>
    <t>Pass</t>
  </si>
  <si>
    <t>Number of customers lifted out of water poverty due to our intervention in year</t>
  </si>
  <si>
    <t xml:space="preserve">Percentage of the connected household property base that has been verified as either occupied or unoccupied/void at year end. </t>
  </si>
  <si>
    <t>Number of vacancy incentive payments made</t>
  </si>
  <si>
    <t>Number of gap site incentive payments paid to retailers following the successful registration of the supply point in the market</t>
  </si>
  <si>
    <t xml:space="preserve">Annual number of household connected properties identified as not being billed by United Utilities which are subsequently recorded onto our billing system, excluding connections raised by developers through established new connections processes. </t>
  </si>
  <si>
    <t xml:space="preserve">Capability Maturity Level </t>
  </si>
  <si>
    <t>Number of new projects which have a direct procurement contract awarded in each year</t>
  </si>
  <si>
    <t>Percentage of customers who, when surveyed, are satisfied we provide value for money</t>
  </si>
  <si>
    <t>Number of sewer collapses per 1,000km of sewer</t>
  </si>
  <si>
    <t>Medium-high / medium-high</t>
  </si>
  <si>
    <t>Number of sewer blockages that have been reported and cleared</t>
  </si>
  <si>
    <t>Percentage of population at risk of hydrualic internal sewer flooding in a 1-in-50 year storm</t>
  </si>
  <si>
    <t>Number of internal flooding incidents that have occurred in each financial year</t>
  </si>
  <si>
    <t>Number of external flooding incidents that have occurred in each financial year</t>
  </si>
  <si>
    <t>Medium-high / low-medium</t>
  </si>
  <si>
    <t xml:space="preserve">Increase in customer awareness from the 2018/19 baseline (%) </t>
  </si>
  <si>
    <t>Annual number of modelled incidents at high risk properties</t>
  </si>
  <si>
    <t xml:space="preserve"> </t>
  </si>
  <si>
    <t>WTP choice experiment</t>
  </si>
  <si>
    <t>Acceptability testing</t>
  </si>
  <si>
    <t>WTP derived</t>
  </si>
  <si>
    <t>Supply-demand sliders</t>
  </si>
  <si>
    <t>WTP / Immersive derived</t>
  </si>
  <si>
    <t>Immersive</t>
  </si>
  <si>
    <t>WTP / acceptability derived</t>
  </si>
  <si>
    <t>Value transfer</t>
  </si>
  <si>
    <t>Immersive derived</t>
  </si>
  <si>
    <t>WTP / immersive / acceptability derived</t>
  </si>
  <si>
    <t>Government air quality valuation</t>
  </si>
  <si>
    <t>Acceptability</t>
  </si>
  <si>
    <t>Valuation of street works disruption</t>
  </si>
  <si>
    <t>Megalitres per day (Ml/d), three-year average</t>
  </si>
  <si>
    <t>Litres per head per day (l/h/d), three-year average</t>
  </si>
  <si>
    <t>Number of properties</t>
  </si>
  <si>
    <t>Incidents per 10,000 connections</t>
  </si>
  <si>
    <t>Half Benefits estimate</t>
  </si>
  <si>
    <t>Half benefits estimate</t>
  </si>
  <si>
    <t>Unit cost</t>
  </si>
  <si>
    <t>Half original customer valuation</t>
  </si>
  <si>
    <t>Ofwat action list</t>
  </si>
  <si>
    <t>Half the cost per km</t>
  </si>
  <si>
    <t>See table commentary</t>
  </si>
  <si>
    <t>Half unit cost</t>
  </si>
  <si>
    <t>Whole company</t>
  </si>
  <si>
    <t>Hours:mins:secs
per property per year</t>
  </si>
  <si>
    <t>Properties</t>
  </si>
  <si>
    <t>Average minutes supply lost per property (per annum)</t>
  </si>
  <si>
    <t>AMP6 Internal flooding sub-measures (S-A1/04), (S-B2/01) and (S-B2/02)</t>
  </si>
  <si>
    <t>Operating expenditure (excluding Atypical expenditure)</t>
  </si>
  <si>
    <t>~ Renewals expensed in year (Infrastructure)</t>
  </si>
  <si>
    <t>WS1005WR</t>
  </si>
  <si>
    <t>WS1005RWD</t>
  </si>
  <si>
    <t>WS1005WT</t>
  </si>
  <si>
    <t>WS1005TWD</t>
  </si>
  <si>
    <t>WS1005CAW</t>
  </si>
  <si>
    <t>WS1A005WR</t>
  </si>
  <si>
    <t>WS1A005RWD</t>
  </si>
  <si>
    <t>WS1A005WT</t>
  </si>
  <si>
    <t>WS1A005TWD</t>
  </si>
  <si>
    <t>WS1A005CAW</t>
  </si>
  <si>
    <t>Review of approach to splitting RCV - see supplementary document S5004</t>
  </si>
  <si>
    <t>Operating expenditure</t>
  </si>
  <si>
    <t>WWS1005SC</t>
  </si>
  <si>
    <t>WWS1005ST</t>
  </si>
  <si>
    <t>WWS1005STP</t>
  </si>
  <si>
    <t>WWS1005SDP</t>
  </si>
  <si>
    <t>WWS1005SDD</t>
  </si>
  <si>
    <t>WWS1005CAS</t>
  </si>
  <si>
    <t>WWS1A005SC</t>
  </si>
  <si>
    <t>WWS1A005ST</t>
  </si>
  <si>
    <t>WWS1A005STP</t>
  </si>
  <si>
    <t>WWS1A005SDP</t>
  </si>
  <si>
    <t>WWS1A005SDD</t>
  </si>
  <si>
    <t>WWS1A005CAS</t>
  </si>
  <si>
    <t>App28 - Developer services (wholesale)</t>
  </si>
  <si>
    <t>Grants and contributions received ~ wholesale water service</t>
  </si>
  <si>
    <t>Diversions (s185)</t>
  </si>
  <si>
    <t>BC11273IN</t>
  </si>
  <si>
    <t>Actual figures should be consistent with those published in Annual Performance Reports.</t>
  </si>
  <si>
    <t>Other contributions (non-price control)</t>
  </si>
  <si>
    <t>BA1086NPC</t>
  </si>
  <si>
    <t>Grants and contributions received ~ wholesale wastewater service</t>
  </si>
  <si>
    <t>BC11373IN</t>
  </si>
  <si>
    <t>BA2086NPC</t>
  </si>
  <si>
    <t>App28 guidance and line definitions</t>
  </si>
  <si>
    <t>This table collects actual and forecast expenditure and activity information on developer services. We will use forecast information on expenditure, charges and activity to inform our assessment of costs for the network plus price controls. The table also asks for information relating to a company's future programme of network reinforcement to serve new developements. We will use this information to understand how this has informed forecasts of revenue to be collected through the new redefined infrastructure charges.
Blocks B, F and lines 10, 12, 26 and 28 are consistent with the information included in the 2017-18 Annual Performance Report.
Blocks I and J support our revenue corrections for wholesale water and wastewater services.</t>
  </si>
  <si>
    <t>Total contributions received from local authorities, highway authorities and private companies to divert water mains (Water Industry Act s185). Contributions from local and highway authority schemes under the New Roads and Street Works Act 1991 should be excluded and reported in App28 line 12.</t>
  </si>
  <si>
    <t>Total other contributions received from organisations towards the construction of specific capital projects which were not included in the price control.</t>
  </si>
  <si>
    <t>Total contributions received from local authorities, highway authorities and private companies to divert sewers (Water Industry Act s185). Contributions from local and highway authority schemes under the New Roads and Street Works Act 1991 should be excluded and reported in App28 line 28.</t>
  </si>
  <si>
    <t>Total other contributions received from organisations towards the construction of specific capital projects which were not included in the price control. Also should include Inspection and supervision fees (2.5% of construction cost based on WRC ‘Sewers for adoption’).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</si>
</sst>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quot;£&quot;* #,##0.00_-;_-&quot;£&quot;* &quot;-&quot;??_-;_-@_-"/>
    <numFmt numFmtId="43" formatCode="_-* #,##0.00_-;\-* #,##0.00_-;_-* &quot;-&quot;??_-;_-@_-"/>
    <numFmt numFmtId="164" formatCode="0.000"/>
    <numFmt numFmtId="165" formatCode="0.0%"/>
    <numFmt numFmtId="166" formatCode="0.0"/>
    <numFmt numFmtId="167" formatCode="#,##0_);\(#,##0\);&quot;-  &quot;;&quot; &quot;@&quot; &quot;"/>
    <numFmt numFmtId="168" formatCode="#,##0.000"/>
    <numFmt numFmtId="169" formatCode="#,##0.0000_);\(#,##0.0000\);&quot;-  &quot;;&quot; &quot;@&quot; &quot;"/>
    <numFmt numFmtId="170" formatCode="#,##0_);\(#,##0\);\-_)"/>
    <numFmt numFmtId="171" formatCode="#,##0.0000"/>
    <numFmt numFmtId="172" formatCode="#,##0.0"/>
    <numFmt numFmtId="173" formatCode="#,##0.000000"/>
    <numFmt numFmtId="174" formatCode="0.00%_);\-0.00%_);&quot;-  &quot;;&quot; &quot;@&quot; &quot;"/>
    <numFmt numFmtId="175" formatCode="dd\ mmm\ yyyy_);\(###0\);&quot;-  &quot;;&quot; &quot;@&quot; &quot;"/>
    <numFmt numFmtId="176" formatCode="dd\ mmm\ yy_);\(###0\);&quot;-  &quot;;&quot; &quot;@&quot; &quot;"/>
    <numFmt numFmtId="177" formatCode="###0_);\(###0\);&quot;-  &quot;;&quot; &quot;@&quot; &quot;"/>
    <numFmt numFmtId="178" formatCode="&quot;£&quot;#,##0.00"/>
    <numFmt numFmtId="179" formatCode="#,##0.0_ ;[Red]\-#,##0.0\ "/>
    <numFmt numFmtId="180" formatCode="#,##0_ ;[Red]\-#,##0\ "/>
    <numFmt numFmtId="181" formatCode="#,##0_);\(#,##0\);&quot;-  &quot;;&quot; &quot;@"/>
    <numFmt numFmtId="182" formatCode="#,##0.0000_);\(#,##0.0000\);&quot;-  &quot;;&quot; &quot;@"/>
    <numFmt numFmtId="183" formatCode="#,##0_ ;\-#,##0\ "/>
    <numFmt numFmtId="184" formatCode="0.000000"/>
    <numFmt numFmtId="185" formatCode="_-* #,##0_-;\-* #,##0_-;_-* &quot;-&quot;??_-;_-@_-"/>
    <numFmt numFmtId="186" formatCode="_(* #,##0.0_);_(* \(#,##0.0\);_(* &quot;-&quot;??_);_(@_)"/>
    <numFmt numFmtId="187" formatCode="dd\ mmm\ yy_);;&quot;-  &quot;;&quot; &quot;@&quot; &quot;"/>
    <numFmt numFmtId="188" formatCode="[$-F400]h:mm:ss\ AM/PM"/>
  </numFmts>
  <fonts count="212">
    <font>
      <sz val="11"/>
      <color theme="1"/>
      <name val="Arial"/>
      <family val="2"/>
    </font>
    <font>
      <sz val="11"/>
      <color theme="1"/>
      <name val="Arial"/>
      <family val="2"/>
    </font>
    <font>
      <b/>
      <sz val="11"/>
      <color theme="1"/>
      <name val="Arial"/>
      <family val="2"/>
    </font>
    <font>
      <sz val="10"/>
      <color theme="1"/>
      <name val="Franklin Gothic Demi"/>
      <family val="2"/>
    </font>
    <font>
      <sz val="10"/>
      <color theme="1"/>
      <name val="Arial"/>
      <family val="2"/>
    </font>
    <font>
      <sz val="11"/>
      <color rgb="FF0078C9"/>
      <name val="Franklin Gothic Demi"/>
      <family val="2"/>
    </font>
    <font>
      <sz val="15"/>
      <color theme="0"/>
      <name val="Franklin Gothic Demi"/>
      <family val="2"/>
    </font>
    <font>
      <sz val="11"/>
      <color theme="0"/>
      <name val="Franklin Gothic Demi"/>
      <family val="2"/>
    </font>
    <font>
      <sz val="10"/>
      <color rgb="FF0078C9"/>
      <name val="Franklin Gothic Demi"/>
      <family val="2"/>
    </font>
    <font>
      <sz val="8"/>
      <name val="Arial"/>
      <family val="2"/>
    </font>
    <font>
      <sz val="9"/>
      <color theme="1"/>
      <name val="Arial"/>
      <family val="2"/>
    </font>
    <font>
      <sz val="8"/>
      <color theme="1"/>
      <name val="Arial"/>
      <family val="2"/>
    </font>
    <font>
      <sz val="9"/>
      <name val="Arial"/>
      <family val="2"/>
    </font>
    <font>
      <sz val="10"/>
      <name val="Arial"/>
      <family val="2"/>
    </font>
    <font>
      <sz val="10"/>
      <name val="Franklin Gothic Demi"/>
      <family val="2"/>
    </font>
    <font>
      <sz val="10"/>
      <color rgb="FF0078C9"/>
      <name val="Arial"/>
      <family val="2"/>
    </font>
    <font>
      <sz val="11"/>
      <name val="Arial"/>
      <family val="2"/>
    </font>
    <font>
      <b/>
      <sz val="10"/>
      <name val="Arial"/>
      <family val="2"/>
    </font>
    <font>
      <b/>
      <sz val="10"/>
      <color theme="0"/>
      <name val="Arial"/>
      <family val="2"/>
    </font>
    <font>
      <b/>
      <sz val="9"/>
      <name val="Arial"/>
      <family val="2"/>
    </font>
    <font>
      <sz val="9"/>
      <color theme="0"/>
      <name val="Arial"/>
      <family val="2"/>
    </font>
    <font>
      <sz val="11"/>
      <color indexed="8"/>
      <name val="Calibri"/>
      <family val="2"/>
      <scheme val="minor"/>
    </font>
    <font>
      <sz val="11"/>
      <color theme="1"/>
      <name val="Verdana"/>
      <family val="2"/>
    </font>
    <font>
      <sz val="10"/>
      <color theme="1"/>
      <name val="Gill Sans MT"/>
      <family val="2"/>
    </font>
    <font>
      <sz val="9"/>
      <color theme="1"/>
      <name val="Gill Sans MT"/>
      <family val="2"/>
    </font>
    <font>
      <sz val="9"/>
      <color rgb="FF0078C9"/>
      <name val="Franklin Gothic Demi"/>
      <family val="2"/>
    </font>
    <font>
      <sz val="9"/>
      <name val="Franklin Gothic Demi"/>
      <family val="2"/>
    </font>
    <font>
      <sz val="15"/>
      <name val="Franklin Gothic Demi"/>
      <family val="2"/>
    </font>
    <font>
      <sz val="8"/>
      <color rgb="FF0078C9"/>
      <name val="Franklin Gothic Demi"/>
      <family val="2"/>
    </font>
    <font>
      <sz val="10"/>
      <color rgb="FF000000"/>
      <name val="Arial"/>
      <family val="2"/>
    </font>
    <font>
      <sz val="10"/>
      <color indexed="8"/>
      <name val="Arial"/>
      <family val="2"/>
    </font>
    <font>
      <sz val="12"/>
      <color theme="0"/>
      <name val="Franklin Gothic Demi"/>
      <family val="2"/>
    </font>
    <font>
      <sz val="10"/>
      <color rgb="FFFF0000"/>
      <name val="Arial"/>
      <family val="2"/>
    </font>
    <font>
      <b/>
      <sz val="10"/>
      <color theme="1"/>
      <name val="Arial"/>
      <family val="2"/>
    </font>
    <font>
      <b/>
      <sz val="11"/>
      <color rgb="FFA32020"/>
      <name val="Arial"/>
      <family val="2"/>
    </font>
    <font>
      <sz val="11"/>
      <color theme="1"/>
      <name val="Calibri"/>
      <family val="2"/>
      <scheme val="minor"/>
    </font>
    <font>
      <sz val="9"/>
      <color theme="0" tint="-0.499984740745262"/>
      <name val="Arial"/>
      <family val="2"/>
    </font>
    <font>
      <sz val="12"/>
      <color theme="1"/>
      <name val="Arial"/>
      <family val="2"/>
    </font>
    <font>
      <sz val="10"/>
      <color theme="0"/>
      <name val="Arial"/>
      <family val="2"/>
    </font>
    <font>
      <sz val="10"/>
      <name val="Gill Sans MT"/>
      <family val="2"/>
    </font>
    <font>
      <sz val="10"/>
      <color theme="0"/>
      <name val="Gill Sans MT"/>
      <family val="2"/>
    </font>
    <font>
      <b/>
      <sz val="10"/>
      <color theme="1"/>
      <name val="Gill Sans MT"/>
      <family val="2"/>
    </font>
    <font>
      <sz val="10"/>
      <color theme="8"/>
      <name val="Gill Sans MT"/>
      <family val="2"/>
    </font>
    <font>
      <sz val="12"/>
      <name val="Arial"/>
      <family val="2"/>
    </font>
    <font>
      <sz val="12"/>
      <name val="Arial MT"/>
    </font>
    <font>
      <sz val="11"/>
      <color rgb="FF0078C9"/>
      <name val="Arial"/>
      <family val="2"/>
    </font>
    <font>
      <sz val="12"/>
      <name val="Franklin Gothic Demi"/>
      <family val="2"/>
    </font>
    <font>
      <sz val="14"/>
      <color theme="1"/>
      <name val="Arial"/>
      <family val="2"/>
    </font>
    <font>
      <b/>
      <sz val="8"/>
      <name val="Arial"/>
      <family val="2"/>
    </font>
    <font>
      <sz val="9"/>
      <color rgb="FF0078C9"/>
      <name val="Arial"/>
      <family val="2"/>
    </font>
    <font>
      <sz val="14"/>
      <color rgb="FF003479"/>
      <name val="Franklin Gothic Demi"/>
      <family val="2"/>
    </font>
    <font>
      <sz val="16"/>
      <color rgb="FF003479"/>
      <name val="Franklin Gothic Demi"/>
      <family val="2"/>
    </font>
    <font>
      <b/>
      <sz val="11"/>
      <color rgb="FF002060"/>
      <name val="arial"/>
      <family val="2"/>
    </font>
    <font>
      <sz val="16"/>
      <color rgb="FF0078C9"/>
      <name val="Franklin Gothic Demi"/>
      <family val="2"/>
    </font>
    <font>
      <sz val="14"/>
      <color rgb="FFCA0083"/>
      <name val="arial"/>
      <family val="2"/>
    </font>
    <font>
      <sz val="10"/>
      <color rgb="FF857362"/>
      <name val="Arial"/>
      <family val="2"/>
    </font>
    <font>
      <sz val="11"/>
      <color theme="1" tint="0.499984740745262"/>
      <name val="arial"/>
      <family val="2"/>
    </font>
    <font>
      <b/>
      <sz val="20"/>
      <color rgb="FF003479"/>
      <name val="Arial"/>
      <family val="2"/>
    </font>
    <font>
      <b/>
      <sz val="18"/>
      <color rgb="FF003479"/>
      <name val="Arial"/>
      <family val="2"/>
    </font>
    <font>
      <sz val="18"/>
      <color rgb="FF003479"/>
      <name val="Arial"/>
      <family val="2"/>
    </font>
    <font>
      <b/>
      <sz val="10"/>
      <color rgb="FF003479"/>
      <name val="Arial"/>
      <family val="2"/>
    </font>
    <font>
      <sz val="12"/>
      <color theme="1" tint="0.34998626667073579"/>
      <name val="Arial"/>
      <family val="2"/>
    </font>
    <font>
      <sz val="10"/>
      <color rgb="FF003479"/>
      <name val="Arial"/>
      <family val="2"/>
    </font>
    <font>
      <sz val="11"/>
      <color theme="1" tint="0.34998626667073579"/>
      <name val="arial"/>
      <family val="2"/>
    </font>
    <font>
      <b/>
      <sz val="11"/>
      <color rgb="FF003479"/>
      <name val="Arial"/>
      <family val="2"/>
    </font>
    <font>
      <sz val="12"/>
      <color rgb="FF003479"/>
      <name val="Franklin Gothic Demi"/>
      <family val="2"/>
    </font>
    <font>
      <sz val="9"/>
      <color theme="1" tint="0.34998626667073579"/>
      <name val="Arial"/>
      <family val="2"/>
    </font>
    <font>
      <b/>
      <sz val="10"/>
      <color rgb="FF002060"/>
      <name val="arial"/>
      <family val="2"/>
    </font>
    <font>
      <sz val="10"/>
      <color theme="1" tint="0.34998626667073579"/>
      <name val="Arial"/>
      <family val="2"/>
    </font>
    <font>
      <sz val="9"/>
      <color rgb="FF003479"/>
      <name val="Arial"/>
      <family val="2"/>
    </font>
    <font>
      <sz val="9"/>
      <color theme="0" tint="-0.34998626667073579"/>
      <name val="Arial"/>
      <family val="2"/>
    </font>
    <font>
      <sz val="10"/>
      <color theme="0" tint="-0.34998626667073579"/>
      <name val="Arial"/>
      <family val="2"/>
    </font>
    <font>
      <sz val="10"/>
      <color theme="0" tint="-0.499984740745262"/>
      <name val="Arial"/>
      <family val="2"/>
    </font>
    <font>
      <sz val="18"/>
      <color rgb="FF003479"/>
      <name val="Franklin Gothic Demi"/>
      <family val="2"/>
    </font>
    <font>
      <b/>
      <sz val="10"/>
      <color rgb="FF0078C9"/>
      <name val="Arial"/>
      <family val="2"/>
    </font>
    <font>
      <sz val="8"/>
      <color rgb="FF40679B"/>
      <name val="Arial"/>
      <family val="2"/>
    </font>
    <font>
      <sz val="10"/>
      <color rgb="FFA49689"/>
      <name val="Arial"/>
      <family val="2"/>
    </font>
    <font>
      <b/>
      <sz val="11"/>
      <color rgb="FF0078C9"/>
      <name val="Arial"/>
      <family val="2"/>
    </font>
    <font>
      <sz val="9"/>
      <color theme="1" tint="0.499984740745262"/>
      <name val="Arial"/>
      <family val="2"/>
    </font>
    <font>
      <sz val="9"/>
      <color rgb="FF857362"/>
      <name val="Arial"/>
      <family val="2"/>
    </font>
    <font>
      <sz val="11"/>
      <color rgb="FF003479"/>
      <name val="Arial"/>
      <family val="2"/>
    </font>
    <font>
      <sz val="14"/>
      <color rgb="FF0078C9"/>
      <name val="Franklin Gothic Demi"/>
      <family val="2"/>
    </font>
    <font>
      <sz val="8"/>
      <color rgb="FF0078C9"/>
      <name val="arial"/>
      <family val="2"/>
    </font>
    <font>
      <sz val="12"/>
      <color rgb="FF0078C9"/>
      <name val="Franklin Gothic Demi"/>
      <family val="2"/>
    </font>
    <font>
      <sz val="14"/>
      <color rgb="FF0078C9"/>
      <name val="Arial"/>
      <family val="2"/>
    </font>
    <font>
      <b/>
      <sz val="9"/>
      <color rgb="FF0078C9"/>
      <name val="arial"/>
      <family val="2"/>
    </font>
    <font>
      <u/>
      <sz val="11"/>
      <color theme="10"/>
      <name val="arial"/>
      <family val="2"/>
    </font>
    <font>
      <sz val="10"/>
      <color rgb="FF003479"/>
      <name val="Franklin Gothic Demi"/>
      <family val="2"/>
    </font>
    <font>
      <sz val="11"/>
      <color rgb="FF003479"/>
      <name val="Franklin Gothic Demi"/>
      <family val="2"/>
    </font>
    <font>
      <sz val="14"/>
      <color theme="0"/>
      <name val="Franklin Gothic Demi"/>
      <family val="2"/>
    </font>
    <font>
      <b/>
      <sz val="12"/>
      <color rgb="FF0078C9"/>
      <name val="Arial"/>
      <family val="2"/>
    </font>
    <font>
      <sz val="12"/>
      <color rgb="FF0078C9"/>
      <name val="Arial"/>
      <family val="2"/>
    </font>
    <font>
      <b/>
      <sz val="10"/>
      <color rgb="FF857362"/>
      <name val="Arial"/>
      <family val="2"/>
    </font>
    <font>
      <sz val="15"/>
      <color theme="0"/>
      <name val="Arial"/>
      <family val="2"/>
    </font>
    <font>
      <sz val="11"/>
      <color rgb="FF857362"/>
      <name val="Arial"/>
      <family val="2"/>
    </font>
    <font>
      <sz val="11"/>
      <color theme="1"/>
      <name val="Franklin Gothic Demi"/>
      <family val="2"/>
    </font>
    <font>
      <sz val="8"/>
      <color theme="0"/>
      <name val="Arial"/>
      <family val="2"/>
    </font>
    <font>
      <sz val="9.5"/>
      <color theme="1"/>
      <name val="Arial"/>
      <family val="2"/>
    </font>
    <font>
      <sz val="11"/>
      <name val="Franklin Gothic Demi"/>
      <family val="2"/>
    </font>
    <font>
      <i/>
      <sz val="10"/>
      <color theme="1"/>
      <name val="Arial"/>
      <family val="2"/>
    </font>
    <font>
      <sz val="8"/>
      <color rgb="FFFFFFFF"/>
      <name val="Arial"/>
      <family val="2"/>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u/>
      <sz val="10"/>
      <color indexed="12"/>
      <name val="Arial"/>
      <family val="2"/>
    </font>
    <font>
      <sz val="12"/>
      <color indexed="9"/>
      <name val="Arial"/>
      <family val="2"/>
    </font>
    <font>
      <sz val="12"/>
      <color indexed="10"/>
      <name val="Arial"/>
      <family val="2"/>
    </font>
    <font>
      <b/>
      <sz val="12"/>
      <color indexed="9"/>
      <name val="Arial"/>
      <family val="2"/>
    </font>
    <font>
      <sz val="12"/>
      <color indexed="8"/>
      <name val="Arial"/>
      <family val="2"/>
    </font>
    <font>
      <sz val="11"/>
      <color indexed="9"/>
      <name val="Calibri"/>
      <family val="2"/>
    </font>
    <font>
      <sz val="12"/>
      <color indexed="20"/>
      <name val="Arial"/>
      <family val="2"/>
    </font>
    <font>
      <sz val="11"/>
      <color indexed="20"/>
      <name val="Calibri"/>
      <family val="2"/>
    </font>
    <font>
      <b/>
      <sz val="12"/>
      <color indexed="52"/>
      <name val="Arial"/>
      <family val="2"/>
    </font>
    <font>
      <b/>
      <sz val="11"/>
      <color indexed="52"/>
      <name val="Calibri"/>
      <family val="2"/>
    </font>
    <font>
      <b/>
      <sz val="11"/>
      <color indexed="9"/>
      <name val="Calibri"/>
      <family val="2"/>
    </font>
    <font>
      <i/>
      <sz val="12"/>
      <color indexed="23"/>
      <name val="Arial"/>
      <family val="2"/>
    </font>
    <font>
      <i/>
      <sz val="11"/>
      <color indexed="23"/>
      <name val="Calibri"/>
      <family val="2"/>
    </font>
    <font>
      <sz val="12"/>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2"/>
      <color indexed="62"/>
      <name val="Arial"/>
      <family val="2"/>
    </font>
    <font>
      <sz val="11"/>
      <color indexed="62"/>
      <name val="Calibri"/>
      <family val="2"/>
    </font>
    <font>
      <sz val="12"/>
      <color indexed="52"/>
      <name val="Arial"/>
      <family val="2"/>
    </font>
    <font>
      <sz val="11"/>
      <color indexed="52"/>
      <name val="Calibri"/>
      <family val="2"/>
    </font>
    <font>
      <sz val="12"/>
      <color indexed="60"/>
      <name val="Arial"/>
      <family val="2"/>
    </font>
    <font>
      <sz val="11"/>
      <color indexed="60"/>
      <name val="Calibri"/>
      <family val="2"/>
    </font>
    <font>
      <b/>
      <sz val="12"/>
      <color indexed="63"/>
      <name val="Arial"/>
      <family val="2"/>
    </font>
    <font>
      <b/>
      <sz val="11"/>
      <color indexed="63"/>
      <name val="Calibri"/>
      <family val="2"/>
    </font>
    <font>
      <b/>
      <sz val="18"/>
      <color indexed="56"/>
      <name val="Cambria"/>
      <family val="2"/>
    </font>
    <font>
      <b/>
      <sz val="12"/>
      <color indexed="8"/>
      <name val="Arial"/>
      <family val="2"/>
    </font>
    <font>
      <b/>
      <sz val="11"/>
      <color indexed="8"/>
      <name val="Calibri"/>
      <family val="2"/>
    </font>
    <font>
      <sz val="11"/>
      <color indexed="10"/>
      <name val="Calibri"/>
      <family val="2"/>
    </font>
    <font>
      <sz val="11"/>
      <color rgb="FF9C5700"/>
      <name val="Calibri"/>
      <family val="2"/>
      <scheme val="minor"/>
    </font>
    <font>
      <sz val="12"/>
      <color rgb="FF000000"/>
      <name val="Arial MT"/>
    </font>
    <font>
      <sz val="18"/>
      <color rgb="FF0078C9"/>
      <name val="Franklin Gothic Demi"/>
      <family val="2"/>
    </font>
    <font>
      <b/>
      <sz val="12"/>
      <name val="Franklin Gothic Demi"/>
      <family val="2"/>
    </font>
    <font>
      <sz val="12"/>
      <color theme="0" tint="-0.34998626667073579"/>
      <name val="Franklin Gothic Demi"/>
      <family val="2"/>
    </font>
    <font>
      <sz val="11"/>
      <color rgb="FF857362"/>
      <name val="Franklin Gothic Demi"/>
      <family val="2"/>
    </font>
    <font>
      <b/>
      <sz val="15"/>
      <color theme="3"/>
      <name val="Arial"/>
      <family val="2"/>
    </font>
    <font>
      <b/>
      <sz val="13"/>
      <color theme="3"/>
      <name val="Arial"/>
      <family val="2"/>
    </font>
    <font>
      <b/>
      <sz val="11"/>
      <color theme="3"/>
      <name val="Arial"/>
      <family val="2"/>
    </font>
    <font>
      <sz val="10"/>
      <color theme="1"/>
      <name val="Calibri"/>
      <family val="2"/>
      <scheme val="minor"/>
    </font>
    <font>
      <sz val="10"/>
      <color theme="0"/>
      <name val="Calibri"/>
      <family val="2"/>
      <scheme val="minor"/>
    </font>
    <font>
      <sz val="10"/>
      <color rgb="FF9C0006"/>
      <name val="Calibri"/>
      <family val="2"/>
      <scheme val="minor"/>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8"/>
      <color indexed="24"/>
      <name val="Arial"/>
      <family val="2"/>
    </font>
    <font>
      <b/>
      <sz val="9"/>
      <color indexed="24"/>
      <name val="Arial"/>
      <family val="2"/>
    </font>
    <font>
      <b/>
      <sz val="11"/>
      <color indexed="24"/>
      <name val="Arial"/>
      <family val="2"/>
    </font>
    <font>
      <b/>
      <sz val="10"/>
      <color rgb="FFFA7D00"/>
      <name val="Calibri"/>
      <family val="2"/>
      <scheme val="minor"/>
    </font>
    <font>
      <b/>
      <sz val="10"/>
      <color theme="0"/>
      <name val="Calibri"/>
      <family val="2"/>
      <scheme val="minor"/>
    </font>
    <font>
      <i/>
      <sz val="10"/>
      <color rgb="FF7F7F7F"/>
      <name val="Calibri"/>
      <family val="2"/>
      <scheme val="minor"/>
    </font>
    <font>
      <b/>
      <sz val="10"/>
      <color rgb="FF333333"/>
      <name val="Calibri"/>
      <family val="2"/>
      <scheme val="minor"/>
    </font>
    <font>
      <sz val="10"/>
      <color rgb="FF006100"/>
      <name val="Calibri"/>
      <family val="2"/>
      <scheme val="minor"/>
    </font>
    <font>
      <sz val="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b/>
      <sz val="10"/>
      <color indexed="18"/>
      <name val="Arial"/>
      <family val="2"/>
    </font>
    <font>
      <b/>
      <sz val="20"/>
      <name val="Arial"/>
      <family val="2"/>
    </font>
    <font>
      <u/>
      <sz val="8"/>
      <color indexed="12"/>
      <name val="Arial"/>
      <family val="2"/>
    </font>
    <font>
      <b/>
      <sz val="16"/>
      <color indexed="9"/>
      <name val="Arial"/>
      <family val="2"/>
    </font>
    <font>
      <sz val="11"/>
      <color indexed="18"/>
      <name val="Arial"/>
      <family val="2"/>
    </font>
    <font>
      <sz val="16"/>
      <color rgb="FF002664"/>
      <name val="Arial Rounded MT Bold"/>
      <family val="2"/>
    </font>
    <font>
      <sz val="14"/>
      <color rgb="FF002664"/>
      <name val="Arial Rounded MT Bold"/>
      <family val="2"/>
    </font>
    <font>
      <sz val="12"/>
      <color rgb="FF002664"/>
      <name val="Arial Rounded MT Bold"/>
      <family val="2"/>
    </font>
    <font>
      <u/>
      <sz val="10"/>
      <name val="Arial"/>
      <family val="2"/>
    </font>
    <font>
      <sz val="10"/>
      <color indexed="12"/>
      <name val="Arial"/>
      <family val="2"/>
    </font>
    <font>
      <sz val="10"/>
      <color indexed="10"/>
      <name val="Arial"/>
      <family val="2"/>
    </font>
    <font>
      <u/>
      <sz val="11"/>
      <color theme="10"/>
      <name val="Calibri"/>
      <family val="2"/>
    </font>
    <font>
      <i/>
      <sz val="10"/>
      <color rgb="FF00B05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s>
  <fills count="102">
    <fill>
      <patternFill patternType="none"/>
    </fill>
    <fill>
      <patternFill patternType="gray125"/>
    </fill>
    <fill>
      <patternFill patternType="solid">
        <fgColor theme="0"/>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0F0F0"/>
        <bgColor indexed="64"/>
      </patternFill>
    </fill>
    <fill>
      <patternFill patternType="solid">
        <fgColor rgb="FFFE481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FFC9EC"/>
        <bgColor indexed="64"/>
      </patternFill>
    </fill>
    <fill>
      <patternFill patternType="solid">
        <fgColor rgb="FFFFFF00"/>
        <bgColor indexed="64"/>
      </patternFill>
    </fill>
    <fill>
      <patternFill patternType="solid">
        <fgColor rgb="FFB8CA7F"/>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theme="4" tint="0.39997558519241921"/>
        <bgColor indexed="6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patternFill>
    </fill>
    <fill>
      <patternFill patternType="solid">
        <fgColor theme="9" tint="0.39997558519241921"/>
        <bgColor indexed="64"/>
      </patternFill>
    </fill>
    <fill>
      <patternFill patternType="solid">
        <fgColor rgb="FF00B0F0"/>
        <bgColor indexed="64"/>
      </patternFill>
    </fill>
    <fill>
      <patternFill patternType="solid">
        <fgColor rgb="FFFEA38C"/>
        <bgColor indexed="64"/>
      </patternFill>
    </fill>
    <fill>
      <patternFill patternType="solid">
        <fgColor indexed="44"/>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00"/>
        <bgColor indexed="64"/>
      </patternFill>
    </fill>
    <fill>
      <patternFill patternType="solid">
        <fgColor rgb="FFFF00FF"/>
        <bgColor indexed="64"/>
      </patternFill>
    </fill>
    <fill>
      <patternFill patternType="solid">
        <fgColor rgb="FF333333"/>
        <bgColor indexed="64"/>
      </patternFill>
    </fill>
    <fill>
      <patternFill patternType="solid">
        <fgColor rgb="FFCCFFCC"/>
        <bgColor indexed="64"/>
      </patternFill>
    </fill>
    <fill>
      <patternFill patternType="solid">
        <fgColor rgb="FF002664"/>
        <bgColor indexed="64"/>
      </patternFill>
    </fill>
    <fill>
      <patternFill patternType="solid">
        <fgColor indexed="41"/>
        <bgColor indexed="64"/>
      </patternFill>
    </fill>
    <fill>
      <patternFill patternType="solid">
        <fgColor rgb="FF00E2FF"/>
        <bgColor indexed="64"/>
      </patternFill>
    </fill>
    <fill>
      <patternFill patternType="solid">
        <fgColor rgb="FFFFFFFE"/>
        <bgColor indexed="64"/>
      </patternFill>
    </fill>
    <fill>
      <patternFill patternType="solid">
        <fgColor indexed="18"/>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13"/>
        <bgColor indexed="64"/>
      </patternFill>
    </fill>
    <fill>
      <patternFill patternType="solid">
        <fgColor indexed="22"/>
        <bgColor indexed="64"/>
      </patternFill>
    </fill>
    <fill>
      <patternFill patternType="solid">
        <fgColor indexed="54"/>
      </patternFill>
    </fill>
  </fills>
  <borders count="225">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style="medium">
        <color rgb="FF857362"/>
      </right>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right style="medium">
        <color rgb="FF857362"/>
      </right>
      <top/>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style="thin">
        <color rgb="FF857362"/>
      </bottom>
      <diagonal/>
    </border>
    <border>
      <left/>
      <right style="medium">
        <color rgb="FF857362"/>
      </right>
      <top style="thin">
        <color rgb="FF857362"/>
      </top>
      <bottom style="thin">
        <color rgb="FF857362"/>
      </bottom>
      <diagonal/>
    </border>
    <border>
      <left style="medium">
        <color rgb="FF857362"/>
      </left>
      <right style="medium">
        <color rgb="FF857362"/>
      </right>
      <top style="medium">
        <color rgb="FF857362"/>
      </top>
      <bottom style="medium">
        <color rgb="FF857362"/>
      </bottom>
      <diagonal/>
    </border>
    <border>
      <left/>
      <right style="medium">
        <color rgb="FF857362"/>
      </right>
      <top style="thin">
        <color rgb="FF857362"/>
      </top>
      <bottom style="medium">
        <color rgb="FF857362"/>
      </bottom>
      <diagonal/>
    </border>
    <border>
      <left style="thin">
        <color rgb="FF857362"/>
      </left>
      <right/>
      <top style="thin">
        <color rgb="FF857362"/>
      </top>
      <bottom style="thin">
        <color rgb="FF857362"/>
      </bottom>
      <diagonal/>
    </border>
    <border>
      <left style="medium">
        <color rgb="FF857362"/>
      </left>
      <right/>
      <top style="medium">
        <color rgb="FF857362"/>
      </top>
      <bottom/>
      <diagonal/>
    </border>
    <border>
      <left/>
      <right style="thin">
        <color rgb="FF857362"/>
      </right>
      <top style="medium">
        <color rgb="FF857362"/>
      </top>
      <bottom style="thin">
        <color rgb="FF857362"/>
      </bottom>
      <diagonal/>
    </border>
    <border>
      <left style="thin">
        <color rgb="FF857362"/>
      </left>
      <right/>
      <top style="medium">
        <color rgb="FF857362"/>
      </top>
      <bottom style="thin">
        <color rgb="FF857362"/>
      </bottom>
      <diagonal/>
    </border>
    <border>
      <left style="medium">
        <color rgb="FF857362"/>
      </left>
      <right/>
      <top/>
      <bottom/>
      <diagonal/>
    </border>
    <border>
      <left style="medium">
        <color rgb="FF857362"/>
      </left>
      <right/>
      <top style="medium">
        <color rgb="FF857362"/>
      </top>
      <bottom style="thin">
        <color rgb="FF857362"/>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top/>
      <bottom style="medium">
        <color rgb="FF857362"/>
      </bottom>
      <diagonal/>
    </border>
    <border>
      <left style="medium">
        <color rgb="FF857362"/>
      </left>
      <right/>
      <top style="thin">
        <color rgb="FF857362"/>
      </top>
      <bottom style="medium">
        <color rgb="FF857362"/>
      </bottom>
      <diagonal/>
    </border>
    <border>
      <left style="thin">
        <color rgb="FF857362"/>
      </left>
      <right/>
      <top style="thin">
        <color rgb="FF857362"/>
      </top>
      <bottom style="medium">
        <color rgb="FF857362"/>
      </bottom>
      <diagonal/>
    </border>
    <border>
      <left style="thin">
        <color rgb="FF857362"/>
      </left>
      <right style="medium">
        <color rgb="FF857362"/>
      </right>
      <top/>
      <bottom style="medium">
        <color rgb="FF857362"/>
      </bottom>
      <diagonal/>
    </border>
    <border>
      <left style="medium">
        <color rgb="FF857362"/>
      </left>
      <right/>
      <top/>
      <bottom style="medium">
        <color rgb="FF857362"/>
      </bottom>
      <diagonal/>
    </border>
    <border>
      <left style="thin">
        <color rgb="FF857362"/>
      </left>
      <right/>
      <top style="medium">
        <color rgb="FF857362"/>
      </top>
      <bottom style="medium">
        <color rgb="FF857362"/>
      </bottom>
      <diagonal/>
    </border>
    <border>
      <left/>
      <right/>
      <top/>
      <bottom style="medium">
        <color rgb="FF857362"/>
      </bottom>
      <diagonal/>
    </border>
    <border>
      <left style="thin">
        <color rgb="FF857362"/>
      </left>
      <right/>
      <top/>
      <bottom style="thin">
        <color rgb="FF857362"/>
      </bottom>
      <diagonal/>
    </border>
    <border>
      <left style="medium">
        <color rgb="FF857362"/>
      </left>
      <right style="medium">
        <color rgb="FF857362"/>
      </right>
      <top style="medium">
        <color rgb="FF857362"/>
      </top>
      <bottom/>
      <diagonal/>
    </border>
    <border>
      <left/>
      <right style="thin">
        <color rgb="FF857362"/>
      </right>
      <top/>
      <bottom style="thin">
        <color rgb="FF857362"/>
      </bottom>
      <diagonal/>
    </border>
    <border>
      <left style="medium">
        <color rgb="FF857362"/>
      </left>
      <right/>
      <top style="thin">
        <color rgb="FF857362"/>
      </top>
      <bottom style="thin">
        <color rgb="FF857362"/>
      </bottom>
      <diagonal/>
    </border>
    <border>
      <left style="medium">
        <color rgb="FF857362"/>
      </left>
      <right style="medium">
        <color rgb="FF857362"/>
      </right>
      <top/>
      <bottom/>
      <diagonal/>
    </border>
    <border>
      <left/>
      <right style="thin">
        <color rgb="FF857362"/>
      </right>
      <top style="thin">
        <color rgb="FF857362"/>
      </top>
      <bottom style="medium">
        <color rgb="FF857362"/>
      </bottom>
      <diagonal/>
    </border>
    <border>
      <left/>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thin">
        <color rgb="FF857362"/>
      </left>
      <right style="thin">
        <color rgb="FF857362"/>
      </right>
      <top style="thin">
        <color rgb="FF857362"/>
      </top>
      <bottom/>
      <diagonal/>
    </border>
    <border>
      <left style="thin">
        <color rgb="FF857362"/>
      </left>
      <right style="medium">
        <color rgb="FF857362"/>
      </right>
      <top style="thin">
        <color rgb="FF857362"/>
      </top>
      <bottom/>
      <diagonal/>
    </border>
    <border>
      <left style="medium">
        <color rgb="FF857362"/>
      </left>
      <right style="medium">
        <color rgb="FF857362"/>
      </right>
      <top style="thin">
        <color rgb="FF857362"/>
      </top>
      <bottom style="medium">
        <color rgb="FF857362"/>
      </bottom>
      <diagonal/>
    </border>
    <border>
      <left/>
      <right/>
      <top style="thin">
        <color rgb="FF857362"/>
      </top>
      <bottom style="thin">
        <color rgb="FF857362"/>
      </bottom>
      <diagonal/>
    </border>
    <border>
      <left style="medium">
        <color rgb="FF857362"/>
      </left>
      <right/>
      <top/>
      <bottom style="thin">
        <color rgb="FF857362"/>
      </bottom>
      <diagonal/>
    </border>
    <border>
      <left style="medium">
        <color rgb="FF857362"/>
      </left>
      <right style="thin">
        <color rgb="FF857362"/>
      </right>
      <top style="thin">
        <color rgb="FF857362"/>
      </top>
      <bottom/>
      <diagonal/>
    </border>
    <border>
      <left style="thin">
        <color rgb="FF857362"/>
      </left>
      <right/>
      <top style="thin">
        <color rgb="FF857362"/>
      </top>
      <bottom/>
      <diagonal/>
    </border>
    <border>
      <left/>
      <right style="thin">
        <color rgb="FF857362"/>
      </right>
      <top/>
      <bottom style="medium">
        <color rgb="FF857362"/>
      </bottom>
      <diagonal/>
    </border>
    <border>
      <left/>
      <right/>
      <top style="thin">
        <color rgb="FF857362"/>
      </top>
      <bottom/>
      <diagonal/>
    </border>
    <border>
      <left/>
      <right style="medium">
        <color rgb="FF857362"/>
      </right>
      <top style="thin">
        <color rgb="FF857362"/>
      </top>
      <bottom/>
      <diagonal/>
    </border>
    <border>
      <left/>
      <right style="medium">
        <color rgb="FF857362"/>
      </right>
      <top/>
      <bottom style="medium">
        <color rgb="FF857362"/>
      </bottom>
      <diagonal/>
    </border>
    <border>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rgb="FF857362"/>
      </right>
      <top/>
      <bottom/>
      <diagonal/>
    </border>
    <border>
      <left style="thin">
        <color rgb="FF857362"/>
      </left>
      <right style="thin">
        <color rgb="FF857362"/>
      </right>
      <top/>
      <bottom/>
      <diagonal/>
    </border>
    <border>
      <left style="thin">
        <color rgb="FF857362"/>
      </left>
      <right style="medium">
        <color rgb="FF857362"/>
      </right>
      <top/>
      <bottom/>
      <diagonal/>
    </border>
    <border>
      <left/>
      <right/>
      <top style="medium">
        <color rgb="FF857362"/>
      </top>
      <bottom/>
      <diagonal/>
    </border>
    <border>
      <left style="medium">
        <color rgb="FF857362"/>
      </left>
      <right style="thin">
        <color rgb="FF857362"/>
      </right>
      <top/>
      <bottom/>
      <diagonal/>
    </border>
    <border>
      <left style="medium">
        <color rgb="FF857362"/>
      </left>
      <right style="medium">
        <color rgb="FF857362"/>
      </right>
      <top/>
      <bottom style="thin">
        <color rgb="FF857362"/>
      </bottom>
      <diagonal/>
    </border>
    <border>
      <left style="medium">
        <color rgb="FF857362"/>
      </left>
      <right style="medium">
        <color rgb="FF857362"/>
      </right>
      <top style="thin">
        <color rgb="FF857362"/>
      </top>
      <bottom/>
      <diagonal/>
    </border>
    <border>
      <left style="thin">
        <color rgb="FF857362"/>
      </left>
      <right/>
      <top/>
      <bottom/>
      <diagonal/>
    </border>
    <border>
      <left style="thin">
        <color rgb="FF857362"/>
      </left>
      <right style="thin">
        <color rgb="FF857362"/>
      </right>
      <top style="medium">
        <color rgb="FF857362"/>
      </top>
      <bottom/>
      <diagonal/>
    </border>
    <border>
      <left/>
      <right style="thin">
        <color rgb="FF857362"/>
      </right>
      <top style="medium">
        <color rgb="FF857362"/>
      </top>
      <bottom/>
      <diagonal/>
    </border>
    <border>
      <left/>
      <right/>
      <top/>
      <bottom style="thin">
        <color rgb="FF857362"/>
      </bottom>
      <diagonal/>
    </border>
    <border>
      <left/>
      <right style="medium">
        <color rgb="FF857362"/>
      </right>
      <top/>
      <bottom style="thin">
        <color rgb="FF857362"/>
      </bottom>
      <diagonal/>
    </border>
    <border>
      <left/>
      <right/>
      <top style="thin">
        <color rgb="FF857362"/>
      </top>
      <bottom style="medium">
        <color rgb="FF857362"/>
      </bottom>
      <diagonal/>
    </border>
    <border>
      <left style="medium">
        <color rgb="FF857362"/>
      </left>
      <right style="medium">
        <color rgb="FF857362"/>
      </right>
      <top/>
      <bottom style="medium">
        <color rgb="FF8573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rgb="FF857362"/>
      </right>
      <top style="medium">
        <color rgb="FF8573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57362"/>
      </left>
      <right style="medium">
        <color theme="2" tint="-0.499984740745262"/>
      </right>
      <top style="medium">
        <color theme="2" tint="-0.499984740745262"/>
      </top>
      <bottom style="thin">
        <color theme="2" tint="-0.499984740745262"/>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rgb="FF857362"/>
      </left>
      <right style="thin">
        <color theme="0" tint="-0.34998626667073579"/>
      </right>
      <top style="medium">
        <color rgb="FF857362"/>
      </top>
      <bottom style="thin">
        <color theme="0" tint="-0.34998626667073579"/>
      </bottom>
      <diagonal/>
    </border>
    <border>
      <left style="thin">
        <color theme="0" tint="-0.34998626667073579"/>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style="medium">
        <color rgb="FF857362"/>
      </left>
      <right/>
      <top style="medium">
        <color rgb="FF857362"/>
      </top>
      <bottom style="thin">
        <color theme="0" tint="-0.34998626667073579"/>
      </bottom>
      <diagonal/>
    </border>
    <border>
      <left/>
      <right style="medium">
        <color rgb="FF857362"/>
      </right>
      <top style="medium">
        <color rgb="FF857362"/>
      </top>
      <bottom style="thin">
        <color theme="0" tint="-0.34998626667073579"/>
      </bottom>
      <diagonal/>
    </border>
    <border>
      <left style="medium">
        <color rgb="FF857362"/>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857362"/>
      </right>
      <top style="thin">
        <color theme="0" tint="-0.34998626667073579"/>
      </top>
      <bottom style="thin">
        <color theme="0" tint="-0.34998626667073579"/>
      </bottom>
      <diagonal/>
    </border>
    <border>
      <left style="medium">
        <color rgb="FF857362"/>
      </left>
      <right style="thin">
        <color theme="0" tint="-0.34998626667073579"/>
      </right>
      <top style="thin">
        <color theme="0" tint="-0.34998626667073579"/>
      </top>
      <bottom/>
      <diagonal/>
    </border>
    <border>
      <left style="medium">
        <color rgb="FF857362"/>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rgb="FF857362"/>
      </left>
      <right/>
      <top style="thin">
        <color theme="0" tint="-0.34998626667073579"/>
      </top>
      <bottom/>
      <diagonal/>
    </border>
    <border>
      <left/>
      <right style="medium">
        <color rgb="FF857362"/>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right style="thin">
        <color theme="0" tint="-0.34998626667073579"/>
      </right>
      <top/>
      <bottom style="medium">
        <color rgb="FF857362"/>
      </bottom>
      <diagonal/>
    </border>
    <border>
      <left style="thin">
        <color theme="0" tint="-0.34998626667073579"/>
      </left>
      <right/>
      <top/>
      <bottom style="medium">
        <color rgb="FF857362"/>
      </bottom>
      <diagonal/>
    </border>
    <border>
      <left style="thin">
        <color theme="0" tint="-0.34998626667073579"/>
      </left>
      <right style="thin">
        <color theme="0" tint="-0.34998626667073579"/>
      </right>
      <top/>
      <bottom style="medium">
        <color rgb="FF8573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right style="thin">
        <color theme="0" tint="-0.34998626667073579"/>
      </right>
      <top style="thin">
        <color theme="0" tint="-0.34998626667073579"/>
      </top>
      <bottom style="thin">
        <color theme="0" tint="-0.34998626667073579"/>
      </bottom>
      <diagonal/>
    </border>
    <border>
      <left/>
      <right style="thin">
        <color theme="0" tint="-0.14996795556505021"/>
      </right>
      <top style="thin">
        <color theme="0" tint="-0.34998626667073579"/>
      </top>
      <bottom/>
      <diagonal/>
    </border>
    <border>
      <left/>
      <right style="thin">
        <color theme="0" tint="-0.14996795556505021"/>
      </right>
      <top/>
      <bottom/>
      <diagonal/>
    </border>
    <border>
      <left/>
      <right style="thin">
        <color theme="0" tint="-0.14996795556505021"/>
      </right>
      <top/>
      <bottom style="medium">
        <color rgb="FF857362"/>
      </bottom>
      <diagonal/>
    </border>
    <border>
      <left style="thin">
        <color theme="0" tint="-0.14996795556505021"/>
      </left>
      <right/>
      <top style="thin">
        <color theme="0" tint="-0.34998626667073579"/>
      </top>
      <bottom/>
      <diagonal/>
    </border>
    <border>
      <left/>
      <right style="thin">
        <color theme="0" tint="-0.14993743705557422"/>
      </right>
      <top style="thin">
        <color theme="0" tint="-0.34998626667073579"/>
      </top>
      <bottom/>
      <diagonal/>
    </border>
    <border>
      <left style="thin">
        <color theme="0" tint="-0.14996795556505021"/>
      </left>
      <right/>
      <top/>
      <bottom/>
      <diagonal/>
    </border>
    <border>
      <left/>
      <right style="thin">
        <color theme="0" tint="-0.14993743705557422"/>
      </right>
      <top/>
      <bottom/>
      <diagonal/>
    </border>
    <border>
      <left style="thin">
        <color theme="0" tint="-0.14996795556505021"/>
      </left>
      <right/>
      <top/>
      <bottom style="medium">
        <color rgb="FF857362"/>
      </bottom>
      <diagonal/>
    </border>
    <border>
      <left/>
      <right style="thin">
        <color theme="0" tint="-0.14993743705557422"/>
      </right>
      <top/>
      <bottom style="medium">
        <color rgb="FF857362"/>
      </bottom>
      <diagonal/>
    </border>
    <border>
      <left style="thin">
        <color theme="0" tint="-0.14993743705557422"/>
      </left>
      <right/>
      <top style="thin">
        <color theme="0" tint="-0.34998626667073579"/>
      </top>
      <bottom/>
      <diagonal/>
    </border>
    <border>
      <left/>
      <right style="thin">
        <color theme="0" tint="-0.14990691854609822"/>
      </right>
      <top style="thin">
        <color theme="0" tint="-0.34998626667073579"/>
      </top>
      <bottom/>
      <diagonal/>
    </border>
    <border>
      <left style="thin">
        <color theme="0" tint="-0.14993743705557422"/>
      </left>
      <right/>
      <top/>
      <bottom/>
      <diagonal/>
    </border>
    <border>
      <left/>
      <right style="thin">
        <color theme="0" tint="-0.14990691854609822"/>
      </right>
      <top/>
      <bottom/>
      <diagonal/>
    </border>
    <border>
      <left style="thin">
        <color theme="0" tint="-0.14993743705557422"/>
      </left>
      <right/>
      <top/>
      <bottom style="medium">
        <color rgb="FF857362"/>
      </bottom>
      <diagonal/>
    </border>
    <border>
      <left/>
      <right style="thin">
        <color theme="0" tint="-0.14990691854609822"/>
      </right>
      <top/>
      <bottom style="medium">
        <color rgb="FF857362"/>
      </bottom>
      <diagonal/>
    </border>
    <border>
      <left style="medium">
        <color rgb="FF857362"/>
      </left>
      <right/>
      <top style="thin">
        <color theme="0" tint="-0.34998626667073579"/>
      </top>
      <bottom style="thin">
        <color theme="0" tint="-0.34998626667073579"/>
      </bottom>
      <diagonal/>
    </border>
    <border>
      <left/>
      <right style="medium">
        <color rgb="FF857362"/>
      </right>
      <top style="thin">
        <color theme="0" tint="-0.34998626667073579"/>
      </top>
      <bottom style="thin">
        <color theme="0" tint="-0.34998626667073579"/>
      </bottom>
      <diagonal/>
    </border>
    <border>
      <left style="medium">
        <color rgb="FF857362"/>
      </left>
      <right style="thin">
        <color rgb="FF857362"/>
      </right>
      <top style="medium">
        <color rgb="FF857362"/>
      </top>
      <bottom style="thin">
        <color theme="0" tint="-0.34998626667073579"/>
      </bottom>
      <diagonal/>
    </border>
    <border>
      <left style="medium">
        <color rgb="FF857362"/>
      </left>
      <right style="thin">
        <color rgb="FF857362"/>
      </right>
      <top style="thin">
        <color theme="0" tint="-0.34998626667073579"/>
      </top>
      <bottom style="thin">
        <color theme="0" tint="-0.34998626667073579"/>
      </bottom>
      <diagonal/>
    </border>
    <border>
      <left style="medium">
        <color rgb="FF857362"/>
      </left>
      <right style="thin">
        <color rgb="FF857362"/>
      </right>
      <top style="thin">
        <color theme="0" tint="-0.34998626667073579"/>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style="medium">
        <color theme="0" tint="-0.34998626667073579"/>
      </top>
      <bottom/>
      <diagonal/>
    </border>
    <border>
      <left/>
      <right style="thin">
        <color theme="0" tint="-0.34998626667073579"/>
      </right>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ck">
        <color rgb="FF857362"/>
      </left>
      <right style="thick">
        <color rgb="FF857362"/>
      </right>
      <top style="thick">
        <color rgb="FF857362"/>
      </top>
      <bottom style="thick">
        <color rgb="FF857362"/>
      </bottom>
      <diagonal/>
    </border>
    <border>
      <left/>
      <right style="thin">
        <color theme="0"/>
      </right>
      <top style="thin">
        <color theme="0"/>
      </top>
      <bottom style="thin">
        <color theme="0"/>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tint="-0.34998626667073579"/>
      </right>
      <top style="medium">
        <color rgb="FF857362"/>
      </top>
      <bottom style="thin">
        <color theme="0" tint="-0.34998626667073579"/>
      </bottom>
      <diagonal/>
    </border>
    <border>
      <left style="medium">
        <color rgb="FF857362"/>
      </left>
      <right style="thin">
        <color theme="0" tint="-0.34998626667073579"/>
      </right>
      <top style="medium">
        <color rgb="FF857362"/>
      </top>
      <bottom/>
      <diagonal/>
    </border>
    <border>
      <left style="medium">
        <color rgb="FF857362"/>
      </left>
      <right/>
      <top/>
      <bottom style="thin">
        <color theme="0" tint="-0.34998626667073579"/>
      </bottom>
      <diagonal/>
    </border>
    <border>
      <left/>
      <right style="medium">
        <color rgb="FF857362"/>
      </right>
      <top/>
      <bottom style="thin">
        <color theme="0" tint="-0.34998626667073579"/>
      </bottom>
      <diagonal/>
    </border>
    <border>
      <left style="thin">
        <color theme="0" tint="-0.34998626667073579"/>
      </left>
      <right style="medium">
        <color rgb="FF857362"/>
      </right>
      <top style="thin">
        <color theme="0" tint="-0.34998626667073579"/>
      </top>
      <bottom/>
      <diagonal/>
    </border>
    <border>
      <left style="thin">
        <color theme="0" tint="-0.34998626667073579"/>
      </left>
      <right style="medium">
        <color rgb="FF857362"/>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rgb="FF857362"/>
      </right>
      <top style="medium">
        <color rgb="FF857362"/>
      </top>
      <bottom/>
      <diagonal/>
    </border>
    <border>
      <left style="thin">
        <color theme="0" tint="-0.34998626667073579"/>
      </left>
      <right style="medium">
        <color rgb="FF857362"/>
      </right>
      <top/>
      <bottom/>
      <diagonal/>
    </border>
    <border>
      <left style="thin">
        <color theme="0" tint="-0.34998626667073579"/>
      </left>
      <right style="medium">
        <color rgb="FF857362"/>
      </right>
      <top/>
      <bottom style="medium">
        <color rgb="FF857362"/>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right/>
      <top/>
      <bottom style="thick">
        <color indexed="63"/>
      </bottom>
      <diagonal/>
    </border>
    <border>
      <left/>
      <right/>
      <top/>
      <bottom style="medium">
        <color rgb="FF602320"/>
      </bottom>
      <diagonal/>
    </border>
    <border>
      <left/>
      <right/>
      <top/>
      <bottom style="medium">
        <color rgb="FFA32020"/>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theme="2" tint="-0.499984740745262"/>
      </right>
      <top style="thin">
        <color theme="2" tint="-0.499984740745262"/>
      </top>
      <bottom style="medium">
        <color rgb="FF857362"/>
      </bottom>
      <diagonal/>
    </border>
    <border>
      <left style="thin">
        <color rgb="FF857362"/>
      </left>
      <right style="medium">
        <color theme="2" tint="-0.499984740745262"/>
      </right>
      <top style="thin">
        <color theme="2" tint="-0.499984740745262"/>
      </top>
      <bottom style="medium">
        <color rgb="FF857362"/>
      </bottom>
      <diagonal/>
    </border>
  </borders>
  <cellStyleXfs count="19991">
    <xf numFmtId="167" fontId="0" fillId="0" borderId="0" applyFont="0" applyFill="0" applyBorder="0" applyProtection="0">
      <alignment vertical="top"/>
    </xf>
    <xf numFmtId="174" fontId="1" fillId="0" borderId="0" applyFont="0" applyFill="0" applyBorder="0" applyProtection="0">
      <alignment vertical="top"/>
    </xf>
    <xf numFmtId="0" fontId="1" fillId="0" borderId="0"/>
    <xf numFmtId="0" fontId="1" fillId="0" borderId="0"/>
    <xf numFmtId="0" fontId="13" fillId="0" borderId="0"/>
    <xf numFmtId="0" fontId="13" fillId="0" borderId="0"/>
    <xf numFmtId="43" fontId="1" fillId="0" borderId="0" applyFont="0" applyFill="0" applyBorder="0" applyAlignment="0" applyProtection="0"/>
    <xf numFmtId="9" fontId="1" fillId="0" borderId="0" applyFont="0" applyFill="0" applyBorder="0" applyAlignment="0" applyProtection="0"/>
    <xf numFmtId="0" fontId="21" fillId="0" borderId="0"/>
    <xf numFmtId="0" fontId="22" fillId="0" borderId="0"/>
    <xf numFmtId="0" fontId="1" fillId="0" borderId="0"/>
    <xf numFmtId="0" fontId="13" fillId="0" borderId="0"/>
    <xf numFmtId="0" fontId="1" fillId="0" borderId="0"/>
    <xf numFmtId="0" fontId="1" fillId="0" borderId="0"/>
    <xf numFmtId="9" fontId="22" fillId="0" borderId="0" applyFont="0" applyFill="0" applyBorder="0" applyAlignment="0" applyProtection="0"/>
    <xf numFmtId="0" fontId="1" fillId="0" borderId="0"/>
    <xf numFmtId="167" fontId="1" fillId="0" borderId="0" applyFont="0" applyFill="0" applyBorder="0" applyProtection="0">
      <alignment vertical="top"/>
    </xf>
    <xf numFmtId="0" fontId="1" fillId="0" borderId="0"/>
    <xf numFmtId="0" fontId="34" fillId="0" borderId="0" applyNumberFormat="0" applyFill="0" applyAlignment="0"/>
    <xf numFmtId="43" fontId="1" fillId="0" borderId="0" applyFont="0" applyFill="0" applyBorder="0" applyAlignment="0" applyProtection="0"/>
    <xf numFmtId="0" fontId="35" fillId="0" borderId="0"/>
    <xf numFmtId="9" fontId="13" fillId="0" borderId="0" applyFont="0" applyFill="0" applyBorder="0" applyAlignment="0" applyProtection="0"/>
    <xf numFmtId="0" fontId="12" fillId="9" borderId="81" applyNumberFormat="0" applyFont="0" applyAlignment="0" applyProtection="0"/>
    <xf numFmtId="9" fontId="35" fillId="0" borderId="0" applyFont="0" applyFill="0" applyBorder="0" applyAlignment="0" applyProtection="0"/>
    <xf numFmtId="0" fontId="13" fillId="0" borderId="0" applyNumberFormat="0" applyFill="0" applyBorder="0" applyProtection="0">
      <alignment horizontal="right" vertical="top"/>
    </xf>
    <xf numFmtId="0" fontId="22" fillId="0" borderId="0"/>
    <xf numFmtId="43" fontId="22" fillId="0" borderId="0" applyFont="0" applyFill="0" applyBorder="0" applyAlignment="0" applyProtection="0"/>
    <xf numFmtId="169" fontId="1" fillId="0" borderId="0" applyFont="0" applyFill="0" applyBorder="0" applyProtection="0">
      <alignment vertical="top"/>
    </xf>
    <xf numFmtId="0" fontId="44" fillId="0" borderId="0"/>
    <xf numFmtId="0" fontId="13" fillId="0" borderId="0">
      <alignment vertical="top"/>
    </xf>
    <xf numFmtId="0" fontId="1" fillId="0" borderId="0"/>
    <xf numFmtId="0" fontId="1" fillId="0" borderId="0"/>
    <xf numFmtId="0" fontId="1" fillId="0" borderId="0"/>
    <xf numFmtId="0" fontId="86" fillId="0" borderId="0" applyNumberFormat="0" applyFill="0" applyBorder="0" applyAlignment="0" applyProtection="0"/>
    <xf numFmtId="0" fontId="1" fillId="0" borderId="0"/>
    <xf numFmtId="0" fontId="29" fillId="0" borderId="0" applyNumberFormat="0" applyBorder="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178" fontId="6" fillId="3" borderId="0" applyNumberFormat="0">
      <alignment horizontal="left"/>
    </xf>
    <xf numFmtId="0" fontId="8" fillId="4" borderId="0" applyNumberFormat="0"/>
    <xf numFmtId="0" fontId="10" fillId="11" borderId="0" applyBorder="0"/>
    <xf numFmtId="179" fontId="4" fillId="17" borderId="0">
      <alignment horizontal="right" vertical="center"/>
    </xf>
    <xf numFmtId="0" fontId="4" fillId="6" borderId="15">
      <alignment horizontal="right" vertical="center" wrapText="1"/>
    </xf>
    <xf numFmtId="0" fontId="4" fillId="7" borderId="15">
      <alignment horizontal="right" vertical="center" wrapText="1"/>
    </xf>
    <xf numFmtId="0" fontId="8" fillId="4" borderId="15">
      <alignment horizontal="center" vertical="center" wrapText="1"/>
    </xf>
    <xf numFmtId="0" fontId="3" fillId="5" borderId="156">
      <alignment horizontal="left" vertical="center" wrapText="1"/>
    </xf>
    <xf numFmtId="179" fontId="38" fillId="18" borderId="0">
      <alignment horizontal="right" vertical="center"/>
    </xf>
    <xf numFmtId="0" fontId="6" fillId="3" borderId="15">
      <alignment horizontal="left" vertical="center" wrapText="1" readingOrder="1"/>
    </xf>
    <xf numFmtId="0" fontId="4" fillId="5" borderId="15">
      <alignment horizontal="right" vertical="center" wrapText="1"/>
    </xf>
    <xf numFmtId="0" fontId="38" fillId="11" borderId="15">
      <alignment horizontal="right" vertical="center" wrapText="1"/>
    </xf>
    <xf numFmtId="0" fontId="4" fillId="0" borderId="15">
      <alignment horizontal="left" vertical="center" wrapText="1"/>
    </xf>
    <xf numFmtId="180" fontId="38" fillId="19"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7" fillId="20" borderId="0"/>
    <xf numFmtId="0" fontId="86" fillId="0" borderId="0" applyNumberFormat="0" applyFill="0" applyBorder="0" applyAlignment="0" applyProtection="0"/>
    <xf numFmtId="0" fontId="102" fillId="0" borderId="0"/>
    <xf numFmtId="0" fontId="13" fillId="0" borderId="0"/>
    <xf numFmtId="0" fontId="109" fillId="0" borderId="0"/>
    <xf numFmtId="0" fontId="109" fillId="0" borderId="0"/>
    <xf numFmtId="0" fontId="21" fillId="0" borderId="0"/>
    <xf numFmtId="0" fontId="1" fillId="0" borderId="0"/>
    <xf numFmtId="0" fontId="22" fillId="0" borderId="0"/>
    <xf numFmtId="0" fontId="1" fillId="0" borderId="0"/>
    <xf numFmtId="0" fontId="22" fillId="0" borderId="0"/>
    <xf numFmtId="40" fontId="103" fillId="8" borderId="0">
      <alignment horizontal="right"/>
    </xf>
    <xf numFmtId="0" fontId="104" fillId="8" borderId="0">
      <alignment horizontal="right"/>
    </xf>
    <xf numFmtId="0" fontId="105" fillId="8" borderId="158"/>
    <xf numFmtId="0" fontId="105" fillId="0" borderId="0" applyBorder="0">
      <alignment horizontal="centerContinuous"/>
    </xf>
    <xf numFmtId="0" fontId="106" fillId="0" borderId="0" applyBorder="0">
      <alignment horizontal="centerContinuous"/>
    </xf>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2"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2"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167" fontId="1" fillId="0" borderId="0" applyFont="0" applyFill="0" applyBorder="0" applyProtection="0">
      <alignment vertical="top"/>
    </xf>
    <xf numFmtId="0" fontId="1" fillId="0" borderId="0"/>
    <xf numFmtId="9" fontId="22"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9" fontId="13"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35" fillId="47" borderId="0" applyNumberFormat="0" applyBorder="0" applyAlignment="0" applyProtection="0"/>
    <xf numFmtId="0" fontId="109" fillId="54" borderId="0" applyNumberFormat="0" applyBorder="0" applyAlignment="0" applyProtection="0"/>
    <xf numFmtId="0" fontId="35" fillId="51" borderId="0" applyNumberFormat="0" applyBorder="0" applyAlignment="0" applyProtection="0"/>
    <xf numFmtId="0" fontId="13" fillId="0" borderId="0"/>
    <xf numFmtId="9" fontId="1" fillId="0" borderId="0" applyFont="0" applyFill="0" applyBorder="0" applyAlignment="0" applyProtection="0"/>
    <xf numFmtId="0" fontId="126" fillId="64" borderId="0" applyNumberFormat="0" applyBorder="0" applyAlignment="0" applyProtection="0"/>
    <xf numFmtId="0" fontId="109" fillId="59" borderId="0" applyNumberFormat="0" applyBorder="0" applyAlignment="0" applyProtection="0"/>
    <xf numFmtId="0" fontId="35" fillId="0" borderId="0"/>
    <xf numFmtId="9" fontId="35" fillId="0" borderId="0" applyFont="0" applyFill="0" applyBorder="0" applyAlignment="0" applyProtection="0"/>
    <xf numFmtId="0" fontId="35" fillId="51" borderId="0" applyNumberFormat="0" applyBorder="0" applyAlignment="0" applyProtection="0"/>
    <xf numFmtId="0" fontId="109" fillId="55" borderId="0" applyNumberFormat="0" applyBorder="0" applyAlignment="0" applyProtection="0"/>
    <xf numFmtId="0" fontId="13" fillId="0" borderId="0"/>
    <xf numFmtId="0" fontId="133" fillId="57" borderId="0" applyNumberFormat="0" applyBorder="0" applyAlignment="0" applyProtection="0"/>
    <xf numFmtId="0" fontId="109" fillId="58" borderId="0" applyNumberFormat="0" applyBorder="0" applyAlignment="0" applyProtection="0"/>
    <xf numFmtId="0" fontId="13" fillId="0" borderId="0"/>
    <xf numFmtId="0" fontId="35" fillId="43" borderId="0" applyNumberFormat="0" applyBorder="0" applyAlignment="0" applyProtection="0"/>
    <xf numFmtId="0" fontId="13" fillId="0" borderId="0"/>
    <xf numFmtId="0" fontId="35" fillId="50" borderId="0" applyNumberFormat="0" applyBorder="0" applyAlignment="0" applyProtection="0"/>
    <xf numFmtId="0" fontId="13" fillId="0" borderId="0"/>
    <xf numFmtId="0" fontId="133" fillId="55" borderId="0" applyNumberFormat="0" applyBorder="0" applyAlignment="0" applyProtection="0"/>
    <xf numFmtId="0" fontId="130" fillId="63" borderId="0" applyNumberFormat="0" applyBorder="0" applyAlignment="0" applyProtection="0"/>
    <xf numFmtId="0" fontId="130" fillId="63" borderId="0" applyNumberFormat="0" applyBorder="0" applyAlignment="0" applyProtection="0"/>
    <xf numFmtId="0" fontId="13" fillId="0" borderId="0"/>
    <xf numFmtId="0" fontId="109" fillId="62" borderId="0" applyNumberFormat="0" applyBorder="0" applyAlignment="0" applyProtection="0"/>
    <xf numFmtId="0" fontId="35" fillId="0" borderId="0"/>
    <xf numFmtId="0" fontId="126" fillId="64" borderId="0" applyNumberFormat="0" applyBorder="0" applyAlignment="0" applyProtection="0"/>
    <xf numFmtId="0" fontId="133" fillId="61" borderId="0" applyNumberFormat="0" applyBorder="0" applyAlignment="0" applyProtection="0"/>
    <xf numFmtId="0" fontId="35" fillId="46" borderId="0" applyNumberFormat="0" applyBorder="0" applyAlignment="0" applyProtection="0"/>
    <xf numFmtId="0" fontId="13" fillId="0" borderId="0"/>
    <xf numFmtId="0" fontId="35" fillId="34" borderId="0" applyNumberFormat="0" applyBorder="0" applyAlignment="0" applyProtection="0"/>
    <xf numFmtId="0" fontId="37" fillId="0" borderId="0"/>
    <xf numFmtId="0" fontId="133" fillId="53" borderId="0" applyNumberFormat="0" applyBorder="0" applyAlignment="0" applyProtection="0"/>
    <xf numFmtId="0" fontId="13" fillId="0" borderId="0"/>
    <xf numFmtId="0" fontId="109" fillId="56" borderId="0" applyNumberFormat="0" applyBorder="0" applyAlignment="0" applyProtection="0"/>
    <xf numFmtId="0" fontId="109" fillId="58" borderId="0" applyNumberFormat="0" applyBorder="0" applyAlignment="0" applyProtection="0"/>
    <xf numFmtId="0" fontId="35" fillId="50"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35" fillId="0" borderId="0"/>
    <xf numFmtId="0" fontId="1" fillId="0" borderId="0"/>
    <xf numFmtId="9" fontId="1" fillId="0" borderId="0" applyFont="0" applyFill="0" applyBorder="0" applyAlignment="0" applyProtection="0"/>
    <xf numFmtId="0" fontId="130" fillId="63" borderId="0" applyNumberFormat="0" applyBorder="0" applyAlignment="0" applyProtection="0"/>
    <xf numFmtId="9" fontId="1" fillId="0" borderId="0" applyFont="0" applyFill="0" applyBorder="0" applyAlignment="0" applyProtection="0"/>
    <xf numFmtId="0" fontId="133" fillId="59" borderId="0" applyNumberFormat="0" applyBorder="0" applyAlignment="0" applyProtection="0"/>
    <xf numFmtId="0" fontId="37" fillId="0" borderId="0"/>
    <xf numFmtId="0" fontId="35" fillId="0" borderId="0"/>
    <xf numFmtId="0" fontId="13" fillId="0" borderId="0"/>
    <xf numFmtId="0" fontId="13" fillId="0" borderId="0"/>
    <xf numFmtId="167" fontId="35" fillId="0" borderId="0" applyFont="0" applyFill="0" applyBorder="0" applyProtection="0">
      <alignment vertical="top"/>
    </xf>
    <xf numFmtId="0" fontId="35" fillId="0" borderId="0"/>
    <xf numFmtId="174" fontId="35" fillId="0" borderId="0" applyFont="0" applyFill="0" applyBorder="0" applyProtection="0">
      <alignment vertical="top"/>
    </xf>
    <xf numFmtId="0" fontId="13" fillId="0" borderId="0" applyNumberFormat="0" applyFont="0" applyFill="0" applyBorder="0" applyAlignment="0" applyProtection="0"/>
    <xf numFmtId="169" fontId="35" fillId="0" borderId="0" applyFont="0" applyFill="0" applyBorder="0" applyProtection="0">
      <alignment vertical="top"/>
    </xf>
    <xf numFmtId="175" fontId="35" fillId="0" borderId="0" applyFont="0" applyFill="0" applyBorder="0" applyProtection="0">
      <alignment vertical="top"/>
    </xf>
    <xf numFmtId="176" fontId="35" fillId="0" borderId="0" applyFont="0" applyFill="0" applyBorder="0" applyProtection="0">
      <alignment vertical="top"/>
    </xf>
    <xf numFmtId="177" fontId="35" fillId="0" borderId="0" applyFont="0" applyFill="0" applyBorder="0" applyProtection="0">
      <alignment vertical="top"/>
    </xf>
    <xf numFmtId="43" fontId="35" fillId="0" borderId="0" applyFont="0" applyFill="0" applyBorder="0" applyAlignment="0" applyProtection="0"/>
    <xf numFmtId="181" fontId="35" fillId="0" borderId="0" applyFont="0" applyFill="0" applyBorder="0" applyProtection="0">
      <alignment vertical="top"/>
    </xf>
    <xf numFmtId="182" fontId="35" fillId="0" borderId="0" applyFont="0" applyFill="0" applyBorder="0" applyProtection="0">
      <alignment vertical="top"/>
    </xf>
    <xf numFmtId="167" fontId="128" fillId="0" borderId="0" applyNumberFormat="0" applyFill="0" applyBorder="0" applyAlignment="0" applyProtection="0">
      <alignment vertical="top"/>
    </xf>
    <xf numFmtId="181" fontId="35" fillId="0" borderId="0" applyFont="0" applyFill="0" applyBorder="0" applyProtection="0">
      <alignment vertical="top"/>
    </xf>
    <xf numFmtId="181" fontId="128" fillId="0" borderId="0" applyNumberFormat="0" applyFill="0" applyBorder="0" applyAlignment="0" applyProtection="0">
      <alignment vertical="top"/>
    </xf>
    <xf numFmtId="0" fontId="35" fillId="0" borderId="0"/>
    <xf numFmtId="0" fontId="1" fillId="0" borderId="0"/>
    <xf numFmtId="0" fontId="109"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43" fontId="22" fillId="0" borderId="0" applyFont="0" applyFill="0" applyBorder="0" applyAlignment="0" applyProtection="0"/>
    <xf numFmtId="0" fontId="13" fillId="0" borderId="0" applyNumberFormat="0" applyFont="0" applyFill="0" applyBorder="0" applyAlignment="0" applyProtection="0"/>
    <xf numFmtId="43" fontId="13" fillId="0" borderId="0" applyNumberFormat="0" applyFont="0" applyFill="0" applyBorder="0" applyAlignment="0" applyProtection="0"/>
    <xf numFmtId="0" fontId="127" fillId="0" borderId="0" applyNumberFormat="0" applyFill="0" applyBorder="0" applyAlignment="0" applyProtection="0"/>
    <xf numFmtId="9" fontId="13" fillId="0" borderId="0" applyNumberFormat="0" applyFont="0" applyFill="0" applyBorder="0" applyAlignment="0" applyProtection="0"/>
    <xf numFmtId="0" fontId="22" fillId="0" borderId="0"/>
    <xf numFmtId="9" fontId="22" fillId="0" borderId="0" applyFont="0" applyFill="0" applyBorder="0" applyAlignment="0" applyProtection="0"/>
    <xf numFmtId="0" fontId="86" fillId="0" borderId="0" applyNumberFormat="0" applyFill="0" applyBorder="0" applyAlignment="0" applyProtection="0"/>
    <xf numFmtId="0" fontId="133" fillId="59" borderId="0" applyNumberFormat="0" applyBorder="0" applyAlignment="0" applyProtection="0"/>
    <xf numFmtId="0" fontId="109" fillId="53" borderId="0" applyNumberFormat="0" applyBorder="0" applyAlignment="0" applyProtection="0"/>
    <xf numFmtId="0" fontId="35" fillId="35" borderId="0" applyNumberFormat="0" applyBorder="0" applyAlignment="0" applyProtection="0"/>
    <xf numFmtId="0" fontId="133" fillId="62" borderId="0" applyNumberFormat="0" applyBorder="0" applyAlignment="0" applyProtection="0"/>
    <xf numFmtId="0" fontId="13" fillId="0" borderId="0"/>
    <xf numFmtId="0" fontId="109" fillId="54" borderId="0" applyNumberFormat="0" applyBorder="0" applyAlignment="0" applyProtection="0"/>
    <xf numFmtId="0" fontId="35" fillId="34" borderId="0" applyNumberFormat="0" applyBorder="0" applyAlignment="0" applyProtection="0"/>
    <xf numFmtId="0" fontId="109" fillId="56" borderId="0" applyNumberFormat="0" applyBorder="0" applyAlignment="0" applyProtection="0"/>
    <xf numFmtId="0" fontId="109" fillId="59" borderId="0" applyNumberFormat="0" applyBorder="0" applyAlignment="0" applyProtection="0"/>
    <xf numFmtId="0" fontId="133" fillId="58" borderId="0" applyNumberFormat="0" applyBorder="0" applyAlignment="0" applyProtection="0"/>
    <xf numFmtId="0" fontId="133" fillId="56" borderId="0" applyNumberFormat="0" applyBorder="0" applyAlignment="0" applyProtection="0"/>
    <xf numFmtId="0" fontId="35" fillId="46" borderId="0" applyNumberFormat="0" applyBorder="0" applyAlignment="0" applyProtection="0"/>
    <xf numFmtId="9" fontId="35" fillId="0" borderId="0" applyFont="0" applyFill="0" applyBorder="0" applyAlignment="0" applyProtection="0"/>
    <xf numFmtId="0" fontId="35" fillId="0" borderId="0"/>
    <xf numFmtId="167" fontId="1" fillId="0" borderId="0" applyFont="0" applyFill="0" applyBorder="0" applyProtection="0">
      <alignment vertical="top"/>
    </xf>
    <xf numFmtId="0" fontId="35" fillId="39" borderId="0" applyNumberFormat="0" applyBorder="0" applyAlignment="0" applyProtection="0"/>
    <xf numFmtId="0" fontId="133" fillId="54" borderId="0" applyNumberFormat="0" applyBorder="0" applyAlignment="0" applyProtection="0"/>
    <xf numFmtId="0" fontId="35" fillId="30" borderId="0" applyNumberFormat="0" applyBorder="0" applyAlignment="0" applyProtection="0"/>
    <xf numFmtId="0" fontId="37" fillId="0" borderId="0"/>
    <xf numFmtId="0" fontId="35" fillId="0" borderId="0"/>
    <xf numFmtId="9" fontId="35" fillId="0" borderId="0" applyFont="0" applyFill="0" applyBorder="0" applyAlignment="0" applyProtection="0"/>
    <xf numFmtId="0" fontId="35" fillId="42" borderId="0" applyNumberFormat="0" applyBorder="0" applyAlignment="0" applyProtection="0"/>
    <xf numFmtId="0" fontId="35" fillId="39" borderId="0" applyNumberFormat="0" applyBorder="0" applyAlignment="0" applyProtection="0"/>
    <xf numFmtId="43" fontId="37" fillId="0" borderId="0" applyFont="0" applyFill="0" applyBorder="0" applyAlignment="0" applyProtection="0"/>
    <xf numFmtId="0" fontId="35" fillId="38" borderId="0" applyNumberFormat="0" applyBorder="0" applyAlignment="0" applyProtection="0"/>
    <xf numFmtId="0" fontId="109" fillId="55" borderId="0" applyNumberFormat="0" applyBorder="0" applyAlignment="0" applyProtection="0"/>
    <xf numFmtId="0" fontId="130" fillId="63" borderId="0" applyNumberFormat="0" applyBorder="0" applyAlignment="0" applyProtection="0"/>
    <xf numFmtId="0" fontId="35" fillId="0" borderId="0"/>
    <xf numFmtId="9" fontId="35" fillId="0" borderId="0" applyFont="0" applyFill="0" applyBorder="0" applyAlignment="0" applyProtection="0"/>
    <xf numFmtId="0" fontId="109" fillId="60" borderId="0" applyNumberFormat="0" applyBorder="0" applyAlignment="0" applyProtection="0"/>
    <xf numFmtId="0" fontId="37" fillId="0" borderId="0"/>
    <xf numFmtId="0" fontId="35" fillId="31" borderId="0" applyNumberFormat="0" applyBorder="0" applyAlignment="0" applyProtection="0"/>
    <xf numFmtId="0" fontId="1" fillId="0" borderId="0"/>
    <xf numFmtId="0" fontId="109" fillId="62" borderId="0" applyNumberFormat="0" applyBorder="0" applyAlignment="0" applyProtection="0"/>
    <xf numFmtId="0" fontId="126" fillId="64" borderId="0" applyNumberFormat="0" applyBorder="0" applyAlignment="0" applyProtection="0"/>
    <xf numFmtId="0" fontId="35" fillId="30" borderId="0" applyNumberFormat="0" applyBorder="0" applyAlignment="0" applyProtection="0"/>
    <xf numFmtId="0" fontId="35" fillId="43" borderId="0" applyNumberFormat="0" applyBorder="0" applyAlignment="0" applyProtection="0"/>
    <xf numFmtId="0" fontId="109" fillId="61" borderId="0" applyNumberFormat="0" applyBorder="0" applyAlignment="0" applyProtection="0"/>
    <xf numFmtId="0" fontId="109" fillId="57" borderId="0" applyNumberFormat="0" applyBorder="0" applyAlignment="0" applyProtection="0"/>
    <xf numFmtId="0" fontId="109" fillId="59" borderId="0" applyNumberFormat="0" applyBorder="0" applyAlignment="0" applyProtection="0"/>
    <xf numFmtId="0" fontId="13" fillId="0" borderId="0"/>
    <xf numFmtId="0" fontId="109" fillId="57" borderId="0" applyNumberFormat="0" applyBorder="0" applyAlignment="0" applyProtection="0"/>
    <xf numFmtId="0" fontId="109" fillId="59" borderId="0" applyNumberFormat="0" applyBorder="0" applyAlignment="0" applyProtection="0"/>
    <xf numFmtId="0" fontId="35" fillId="31" borderId="0" applyNumberFormat="0" applyBorder="0" applyAlignment="0" applyProtection="0"/>
    <xf numFmtId="0" fontId="35" fillId="0" borderId="0"/>
    <xf numFmtId="0" fontId="35" fillId="35" borderId="0" applyNumberFormat="0" applyBorder="0" applyAlignment="0" applyProtection="0"/>
    <xf numFmtId="0" fontId="109" fillId="61" borderId="0" applyNumberFormat="0" applyBorder="0" applyAlignment="0" applyProtection="0"/>
    <xf numFmtId="0" fontId="109" fillId="53" borderId="0" applyNumberFormat="0" applyBorder="0" applyAlignment="0" applyProtection="0"/>
    <xf numFmtId="0" fontId="109" fillId="60" borderId="0" applyNumberFormat="0" applyBorder="0" applyAlignment="0" applyProtection="0"/>
    <xf numFmtId="0" fontId="35" fillId="38" borderId="0" applyNumberFormat="0" applyBorder="0" applyAlignment="0" applyProtection="0"/>
    <xf numFmtId="0" fontId="109" fillId="56" borderId="0" applyNumberFormat="0" applyBorder="0" applyAlignment="0" applyProtection="0"/>
    <xf numFmtId="0" fontId="35" fillId="47" borderId="0" applyNumberFormat="0" applyBorder="0" applyAlignment="0" applyProtection="0"/>
    <xf numFmtId="0" fontId="35" fillId="42" borderId="0" applyNumberFormat="0" applyBorder="0" applyAlignment="0" applyProtection="0"/>
    <xf numFmtId="0" fontId="130" fillId="63" borderId="0" applyNumberFormat="0" applyBorder="0" applyAlignment="0" applyProtection="0"/>
    <xf numFmtId="0" fontId="134" fillId="63" borderId="0" applyNumberFormat="0" applyBorder="0" applyAlignment="0" applyProtection="0"/>
    <xf numFmtId="0" fontId="130" fillId="63" borderId="0" applyNumberFormat="0" applyBorder="0" applyAlignment="0" applyProtection="0"/>
    <xf numFmtId="0" fontId="134" fillId="63" borderId="0" applyNumberFormat="0" applyBorder="0" applyAlignment="0" applyProtection="0"/>
    <xf numFmtId="0" fontId="134" fillId="63" borderId="0" applyNumberFormat="0" applyBorder="0" applyAlignment="0" applyProtection="0"/>
    <xf numFmtId="0" fontId="134" fillId="63" borderId="0" applyNumberFormat="0" applyBorder="0" applyAlignment="0" applyProtection="0"/>
    <xf numFmtId="0" fontId="126" fillId="32" borderId="0" applyNumberFormat="0" applyBorder="0" applyAlignment="0" applyProtection="0"/>
    <xf numFmtId="0" fontId="130"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26" fillId="36" borderId="0" applyNumberFormat="0" applyBorder="0" applyAlignment="0" applyProtection="0"/>
    <xf numFmtId="0" fontId="130"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26" fillId="40" borderId="0" applyNumberFormat="0" applyBorder="0" applyAlignment="0" applyProtection="0"/>
    <xf numFmtId="0" fontId="130" fillId="65" borderId="0" applyNumberFormat="0" applyBorder="0" applyAlignment="0" applyProtection="0"/>
    <xf numFmtId="0" fontId="134" fillId="65" borderId="0" applyNumberFormat="0" applyBorder="0" applyAlignment="0" applyProtection="0"/>
    <xf numFmtId="0" fontId="134" fillId="65" borderId="0" applyNumberFormat="0" applyBorder="0" applyAlignment="0" applyProtection="0"/>
    <xf numFmtId="0" fontId="126" fillId="44" borderId="0" applyNumberFormat="0" applyBorder="0" applyAlignment="0" applyProtection="0"/>
    <xf numFmtId="0" fontId="130" fillId="66" borderId="0" applyNumberFormat="0" applyBorder="0" applyAlignment="0" applyProtection="0"/>
    <xf numFmtId="0" fontId="134" fillId="66" borderId="0" applyNumberFormat="0" applyBorder="0" applyAlignment="0" applyProtection="0"/>
    <xf numFmtId="0" fontId="134" fillId="66" borderId="0" applyNumberFormat="0" applyBorder="0" applyAlignment="0" applyProtection="0"/>
    <xf numFmtId="0" fontId="126" fillId="48" borderId="0" applyNumberFormat="0" applyBorder="0" applyAlignment="0" applyProtection="0"/>
    <xf numFmtId="0" fontId="130" fillId="67" borderId="0" applyNumberFormat="0" applyBorder="0" applyAlignment="0" applyProtection="0"/>
    <xf numFmtId="0" fontId="134" fillId="67" borderId="0" applyNumberFormat="0" applyBorder="0" applyAlignment="0" applyProtection="0"/>
    <xf numFmtId="0" fontId="134" fillId="67" borderId="0" applyNumberFormat="0" applyBorder="0" applyAlignment="0" applyProtection="0"/>
    <xf numFmtId="0" fontId="126" fillId="52" borderId="0" applyNumberFormat="0" applyBorder="0" applyAlignment="0" applyProtection="0"/>
    <xf numFmtId="0" fontId="130"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26" fillId="29" borderId="0" applyNumberFormat="0" applyBorder="0" applyAlignment="0" applyProtection="0"/>
    <xf numFmtId="0" fontId="130"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26" fillId="33" borderId="0" applyNumberFormat="0" applyBorder="0" applyAlignment="0" applyProtection="0"/>
    <xf numFmtId="0" fontId="130" fillId="70"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26" fillId="37" borderId="0" applyNumberFormat="0" applyBorder="0" applyAlignment="0" applyProtection="0"/>
    <xf numFmtId="0" fontId="130" fillId="65" borderId="0" applyNumberFormat="0" applyBorder="0" applyAlignment="0" applyProtection="0"/>
    <xf numFmtId="0" fontId="134" fillId="65" borderId="0" applyNumberFormat="0" applyBorder="0" applyAlignment="0" applyProtection="0"/>
    <xf numFmtId="0" fontId="134" fillId="65" borderId="0" applyNumberFormat="0" applyBorder="0" applyAlignment="0" applyProtection="0"/>
    <xf numFmtId="0" fontId="126" fillId="41" borderId="0" applyNumberFormat="0" applyBorder="0" applyAlignment="0" applyProtection="0"/>
    <xf numFmtId="0" fontId="130" fillId="66" borderId="0" applyNumberFormat="0" applyBorder="0" applyAlignment="0" applyProtection="0"/>
    <xf numFmtId="0" fontId="134" fillId="66" borderId="0" applyNumberFormat="0" applyBorder="0" applyAlignment="0" applyProtection="0"/>
    <xf numFmtId="0" fontId="134" fillId="66" borderId="0" applyNumberFormat="0" applyBorder="0" applyAlignment="0" applyProtection="0"/>
    <xf numFmtId="0" fontId="126" fillId="45" borderId="0" applyNumberFormat="0" applyBorder="0" applyAlignment="0" applyProtection="0"/>
    <xf numFmtId="0" fontId="130" fillId="71" borderId="0" applyNumberFormat="0" applyBorder="0" applyAlignment="0" applyProtection="0"/>
    <xf numFmtId="0" fontId="134" fillId="71" borderId="0" applyNumberFormat="0" applyBorder="0" applyAlignment="0" applyProtection="0"/>
    <xf numFmtId="0" fontId="134" fillId="71" borderId="0" applyNumberFormat="0" applyBorder="0" applyAlignment="0" applyProtection="0"/>
    <xf numFmtId="0" fontId="126" fillId="49" borderId="0" applyNumberFormat="0" applyBorder="0" applyAlignment="0" applyProtection="0"/>
    <xf numFmtId="0" fontId="135"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16" fillId="23" borderId="0" applyNumberFormat="0" applyBorder="0" applyAlignment="0" applyProtection="0"/>
    <xf numFmtId="0" fontId="137" fillId="72" borderId="168" applyNumberFormat="0" applyAlignment="0" applyProtection="0"/>
    <xf numFmtId="0" fontId="138" fillId="72" borderId="168" applyNumberFormat="0" applyAlignment="0" applyProtection="0"/>
    <xf numFmtId="0" fontId="138" fillId="72" borderId="168" applyNumberFormat="0" applyAlignment="0" applyProtection="0"/>
    <xf numFmtId="0" fontId="120" fillId="26" borderId="162" applyNumberFormat="0" applyAlignment="0" applyProtection="0"/>
    <xf numFmtId="0" fontId="132" fillId="73" borderId="169" applyNumberFormat="0" applyAlignment="0" applyProtection="0"/>
    <xf numFmtId="0" fontId="139" fillId="73" borderId="169" applyNumberFormat="0" applyAlignment="0" applyProtection="0"/>
    <xf numFmtId="0" fontId="139" fillId="73" borderId="169" applyNumberFormat="0" applyAlignment="0" applyProtection="0"/>
    <xf numFmtId="0" fontId="122" fillId="27" borderId="165"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4" fillId="0" borderId="0" applyNumberFormat="0" applyFill="0" applyBorder="0" applyAlignment="0" applyProtection="0"/>
    <xf numFmtId="0" fontId="142"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15" fillId="22" borderId="0" applyNumberFormat="0" applyBorder="0" applyAlignment="0" applyProtection="0"/>
    <xf numFmtId="0" fontId="144"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12" fillId="0" borderId="159" applyNumberFormat="0" applyFill="0" applyAlignment="0" applyProtection="0"/>
    <xf numFmtId="0" fontId="146"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13" fillId="0" borderId="160" applyNumberFormat="0" applyFill="0" applyAlignment="0" applyProtection="0"/>
    <xf numFmtId="0" fontId="148" fillId="0" borderId="172" applyNumberFormat="0" applyFill="0" applyAlignment="0" applyProtection="0"/>
    <xf numFmtId="0" fontId="149" fillId="0" borderId="172" applyNumberFormat="0" applyFill="0" applyAlignment="0" applyProtection="0"/>
    <xf numFmtId="0" fontId="149" fillId="0" borderId="172" applyNumberFormat="0" applyFill="0" applyAlignment="0" applyProtection="0"/>
    <xf numFmtId="0" fontId="114" fillId="0" borderId="161" applyNumberFormat="0" applyFill="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4" fillId="0" borderId="0" applyNumberFormat="0" applyFill="0" applyBorder="0" applyAlignment="0" applyProtection="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50" fillId="58" borderId="168" applyNumberFormat="0" applyAlignment="0" applyProtection="0"/>
    <xf numFmtId="0" fontId="151" fillId="58" borderId="168" applyNumberFormat="0" applyAlignment="0" applyProtection="0"/>
    <xf numFmtId="0" fontId="151" fillId="58" borderId="168" applyNumberFormat="0" applyAlignment="0" applyProtection="0"/>
    <xf numFmtId="0" fontId="118" fillId="25" borderId="162" applyNumberFormat="0" applyAlignment="0" applyProtection="0"/>
    <xf numFmtId="0" fontId="152" fillId="0" borderId="173" applyNumberFormat="0" applyFill="0" applyAlignment="0" applyProtection="0"/>
    <xf numFmtId="0" fontId="153" fillId="0" borderId="173" applyNumberFormat="0" applyFill="0" applyAlignment="0" applyProtection="0"/>
    <xf numFmtId="0" fontId="153" fillId="0" borderId="173" applyNumberFormat="0" applyFill="0" applyAlignment="0" applyProtection="0"/>
    <xf numFmtId="0" fontId="121" fillId="0" borderId="164" applyNumberFormat="0" applyFill="0" applyAlignment="0" applyProtection="0"/>
    <xf numFmtId="0" fontId="15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17" fillId="2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3" fillId="0" borderId="0"/>
    <xf numFmtId="0" fontId="43" fillId="0" borderId="0"/>
    <xf numFmtId="0" fontId="43" fillId="0" borderId="0"/>
    <xf numFmtId="0" fontId="13" fillId="0" borderId="0"/>
    <xf numFmtId="0" fontId="13" fillId="0" borderId="0"/>
    <xf numFmtId="0" fontId="13"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74" borderId="174" applyNumberFormat="0" applyFont="0" applyAlignment="0" applyProtection="0"/>
    <xf numFmtId="0" fontId="133" fillId="74" borderId="174" applyNumberFormat="0" applyFont="0" applyAlignment="0" applyProtection="0"/>
    <xf numFmtId="0" fontId="13" fillId="74" borderId="174" applyNumberFormat="0" applyFont="0" applyAlignment="0" applyProtection="0"/>
    <xf numFmtId="0" fontId="35" fillId="28" borderId="166" applyNumberFormat="0" applyFont="0" applyAlignment="0" applyProtection="0"/>
    <xf numFmtId="0" fontId="35" fillId="28" borderId="166" applyNumberFormat="0" applyFont="0" applyAlignment="0" applyProtection="0"/>
    <xf numFmtId="0" fontId="13" fillId="74" borderId="174" applyNumberFormat="0" applyFont="0" applyAlignment="0" applyProtection="0"/>
    <xf numFmtId="0" fontId="133" fillId="74" borderId="174" applyNumberFormat="0" applyFont="0" applyAlignment="0" applyProtection="0"/>
    <xf numFmtId="0" fontId="13" fillId="74" borderId="174" applyNumberFormat="0" applyFont="0" applyAlignment="0" applyProtection="0"/>
    <xf numFmtId="0" fontId="133" fillId="74" borderId="174" applyNumberFormat="0" applyFont="0" applyAlignment="0" applyProtection="0"/>
    <xf numFmtId="0" fontId="13" fillId="74" borderId="174" applyNumberFormat="0" applyFont="0" applyAlignment="0" applyProtection="0"/>
    <xf numFmtId="0" fontId="13" fillId="74" borderId="174" applyNumberFormat="0" applyFont="0" applyAlignment="0" applyProtection="0"/>
    <xf numFmtId="0" fontId="156" fillId="72" borderId="175" applyNumberFormat="0" applyAlignment="0" applyProtection="0"/>
    <xf numFmtId="0" fontId="157" fillId="72" borderId="175" applyNumberFormat="0" applyAlignment="0" applyProtection="0"/>
    <xf numFmtId="0" fontId="157" fillId="72" borderId="175" applyNumberFormat="0" applyAlignment="0" applyProtection="0"/>
    <xf numFmtId="0" fontId="119" fillId="26" borderId="16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58" fillId="0" borderId="0" applyNumberFormat="0" applyFill="0" applyBorder="0" applyAlignment="0" applyProtection="0"/>
    <xf numFmtId="0" fontId="111" fillId="0" borderId="0" applyNumberFormat="0" applyFill="0" applyBorder="0" applyAlignment="0" applyProtection="0"/>
    <xf numFmtId="0" fontId="159" fillId="0" borderId="176" applyNumberFormat="0" applyFill="0" applyAlignment="0" applyProtection="0"/>
    <xf numFmtId="0" fontId="160" fillId="0" borderId="176" applyNumberFormat="0" applyFill="0" applyAlignment="0" applyProtection="0"/>
    <xf numFmtId="0" fontId="160" fillId="0" borderId="176" applyNumberFormat="0" applyFill="0" applyAlignment="0" applyProtection="0"/>
    <xf numFmtId="0" fontId="125" fillId="0" borderId="167" applyNumberFormat="0" applyFill="0" applyAlignment="0" applyProtection="0"/>
    <xf numFmtId="0" fontId="13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23" fillId="0" borderId="0" applyNumberFormat="0" applyFill="0" applyBorder="0" applyAlignment="0" applyProtection="0"/>
    <xf numFmtId="0" fontId="13" fillId="0" borderId="0"/>
    <xf numFmtId="43" fontId="37" fillId="0" borderId="0" applyFont="0" applyFill="0" applyBorder="0" applyAlignment="0" applyProtection="0"/>
    <xf numFmtId="0" fontId="13" fillId="0" borderId="0"/>
    <xf numFmtId="9" fontId="37" fillId="0" borderId="0" applyFont="0" applyFill="0" applyBorder="0" applyAlignment="0" applyProtection="0"/>
    <xf numFmtId="174" fontId="1" fillId="0" borderId="0" applyFont="0" applyFill="0" applyBorder="0" applyProtection="0">
      <alignment vertical="top"/>
    </xf>
    <xf numFmtId="167" fontId="1" fillId="0" borderId="0" applyFont="0" applyFill="0" applyBorder="0" applyProtection="0">
      <alignment vertical="top"/>
    </xf>
    <xf numFmtId="174" fontId="1" fillId="0" borderId="0" applyFont="0" applyFill="0" applyBorder="0" applyProtection="0">
      <alignment vertical="top"/>
    </xf>
    <xf numFmtId="0" fontId="44" fillId="75" borderId="0"/>
    <xf numFmtId="0" fontId="13" fillId="0" borderId="0"/>
    <xf numFmtId="0" fontId="35" fillId="0" borderId="0"/>
    <xf numFmtId="9" fontId="35" fillId="0" borderId="0" applyFont="0" applyFill="0" applyBorder="0" applyAlignment="0" applyProtection="0"/>
    <xf numFmtId="44" fontId="35" fillId="0" borderId="0" applyFont="0" applyFill="0" applyBorder="0" applyAlignment="0" applyProtection="0"/>
    <xf numFmtId="0" fontId="1" fillId="0" borderId="0"/>
    <xf numFmtId="0" fontId="112" fillId="0" borderId="159" applyNumberFormat="0" applyFill="0" applyAlignment="0" applyProtection="0"/>
    <xf numFmtId="0" fontId="113" fillId="0" borderId="160" applyNumberFormat="0" applyFill="0" applyAlignment="0" applyProtection="0"/>
    <xf numFmtId="0" fontId="114" fillId="0" borderId="161" applyNumberFormat="0" applyFill="0" applyAlignment="0" applyProtection="0"/>
    <xf numFmtId="0" fontId="114" fillId="0" borderId="0" applyNumberFormat="0" applyFill="0" applyBorder="0" applyAlignment="0" applyProtection="0"/>
    <xf numFmtId="0" fontId="115" fillId="22" borderId="0" applyNumberFormat="0" applyBorder="0" applyAlignment="0" applyProtection="0"/>
    <xf numFmtId="0" fontId="116" fillId="23" borderId="0" applyNumberFormat="0" applyBorder="0" applyAlignment="0" applyProtection="0"/>
    <xf numFmtId="0" fontId="118" fillId="25" borderId="162" applyNumberFormat="0" applyAlignment="0" applyProtection="0"/>
    <xf numFmtId="0" fontId="119" fillId="26" borderId="163" applyNumberFormat="0" applyAlignment="0" applyProtection="0"/>
    <xf numFmtId="0" fontId="120" fillId="26" borderId="162" applyNumberFormat="0" applyAlignment="0" applyProtection="0"/>
    <xf numFmtId="0" fontId="121" fillId="0" borderId="164" applyNumberFormat="0" applyFill="0" applyAlignment="0" applyProtection="0"/>
    <xf numFmtId="0" fontId="122" fillId="27" borderId="165"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167" applyNumberFormat="0" applyFill="0" applyAlignment="0" applyProtection="0"/>
    <xf numFmtId="0" fontId="126"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126"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126"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126"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126"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126"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0" fontId="35" fillId="28" borderId="166" applyNumberFormat="0" applyFont="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10" fillId="0" borderId="0" applyNumberFormat="0" applyFill="0" applyBorder="0" applyAlignment="0" applyProtection="0"/>
    <xf numFmtId="0" fontId="162" fillId="24"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0" borderId="0"/>
    <xf numFmtId="9" fontId="35" fillId="0" borderId="0" applyFont="0" applyFill="0" applyBorder="0" applyAlignment="0" applyProtection="0"/>
    <xf numFmtId="0" fontId="35" fillId="0" borderId="0"/>
    <xf numFmtId="0" fontId="128" fillId="0" borderId="0" applyNumberForma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9" fontId="35" fillId="0" borderId="0" applyFont="0" applyFill="0" applyBorder="0" applyAlignment="0" applyProtection="0"/>
    <xf numFmtId="0" fontId="163" fillId="0" borderId="0"/>
    <xf numFmtId="0" fontId="29" fillId="0" borderId="0"/>
    <xf numFmtId="0" fontId="44" fillId="0" borderId="0"/>
    <xf numFmtId="0" fontId="44" fillId="0" borderId="0"/>
    <xf numFmtId="43" fontId="13"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35" fillId="0" borderId="0"/>
    <xf numFmtId="9" fontId="35" fillId="0" borderId="0" applyFont="0" applyFill="0" applyBorder="0" applyAlignment="0" applyProtection="0"/>
    <xf numFmtId="167" fontId="1" fillId="0" borderId="0" applyFont="0" applyFill="0" applyBorder="0" applyProtection="0">
      <alignment vertical="top"/>
    </xf>
    <xf numFmtId="0" fontId="13"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 fillId="0" borderId="0"/>
    <xf numFmtId="0" fontId="168" fillId="0" borderId="159" applyNumberFormat="0" applyFill="0" applyAlignment="0" applyProtection="0"/>
    <xf numFmtId="0" fontId="169" fillId="0" borderId="160" applyNumberFormat="0" applyFill="0" applyAlignment="0" applyProtection="0"/>
    <xf numFmtId="0" fontId="170" fillId="0" borderId="161" applyNumberFormat="0" applyFill="0" applyAlignment="0" applyProtection="0"/>
    <xf numFmtId="0" fontId="170" fillId="0" borderId="0" applyNumberFormat="0" applyFill="0" applyBorder="0" applyAlignment="0" applyProtection="0"/>
    <xf numFmtId="0" fontId="171" fillId="0" borderId="0"/>
    <xf numFmtId="0" fontId="186" fillId="22" borderId="0" applyNumberFormat="0" applyBorder="0" applyAlignment="0" applyProtection="0"/>
    <xf numFmtId="0" fontId="173" fillId="23" borderId="0" applyNumberFormat="0" applyBorder="0" applyAlignment="0" applyProtection="0"/>
    <xf numFmtId="0" fontId="190" fillId="24" borderId="0" applyNumberFormat="0" applyBorder="0" applyAlignment="0" applyProtection="0"/>
    <xf numFmtId="0" fontId="188" fillId="25" borderId="162" applyNumberFormat="0" applyAlignment="0" applyProtection="0"/>
    <xf numFmtId="0" fontId="192" fillId="26" borderId="163" applyNumberFormat="0" applyAlignment="0" applyProtection="0"/>
    <xf numFmtId="0" fontId="182" fillId="26" borderId="162" applyNumberFormat="0" applyAlignment="0" applyProtection="0"/>
    <xf numFmtId="0" fontId="189" fillId="0" borderId="164" applyNumberFormat="0" applyFill="0" applyAlignment="0" applyProtection="0"/>
    <xf numFmtId="0" fontId="183" fillId="27" borderId="165" applyNumberFormat="0" applyAlignment="0" applyProtection="0"/>
    <xf numFmtId="0" fontId="194" fillId="0" borderId="0" applyNumberFormat="0" applyFill="0" applyBorder="0" applyAlignment="0" applyProtection="0"/>
    <xf numFmtId="0" fontId="184" fillId="0" borderId="0" applyNumberFormat="0" applyFill="0" applyBorder="0" applyAlignment="0" applyProtection="0"/>
    <xf numFmtId="0" fontId="193" fillId="0" borderId="167" applyNumberFormat="0" applyFill="0" applyAlignment="0" applyProtection="0"/>
    <xf numFmtId="0" fontId="172" fillId="29" borderId="0" applyNumberFormat="0" applyBorder="0" applyAlignment="0" applyProtection="0"/>
    <xf numFmtId="0" fontId="171" fillId="30" borderId="0" applyNumberFormat="0" applyBorder="0" applyAlignment="0" applyProtection="0"/>
    <xf numFmtId="0" fontId="171" fillId="31" borderId="0" applyNumberFormat="0" applyBorder="0" applyAlignment="0" applyProtection="0"/>
    <xf numFmtId="0" fontId="172" fillId="32" borderId="0" applyNumberFormat="0" applyBorder="0" applyAlignment="0" applyProtection="0"/>
    <xf numFmtId="0" fontId="172" fillId="33" borderId="0" applyNumberFormat="0" applyBorder="0" applyAlignment="0" applyProtection="0"/>
    <xf numFmtId="0" fontId="171" fillId="34" borderId="0" applyNumberFormat="0" applyBorder="0" applyAlignment="0" applyProtection="0"/>
    <xf numFmtId="0" fontId="171" fillId="35" borderId="0" applyNumberFormat="0" applyBorder="0" applyAlignment="0" applyProtection="0"/>
    <xf numFmtId="0" fontId="172" fillId="36" borderId="0" applyNumberFormat="0" applyBorder="0" applyAlignment="0" applyProtection="0"/>
    <xf numFmtId="0" fontId="172" fillId="37" borderId="0" applyNumberFormat="0" applyBorder="0" applyAlignment="0" applyProtection="0"/>
    <xf numFmtId="0" fontId="171" fillId="38" borderId="0" applyNumberFormat="0" applyBorder="0" applyAlignment="0" applyProtection="0"/>
    <xf numFmtId="0" fontId="171" fillId="39" borderId="0" applyNumberFormat="0" applyBorder="0" applyAlignment="0" applyProtection="0"/>
    <xf numFmtId="0" fontId="172" fillId="40" borderId="0" applyNumberFormat="0" applyBorder="0" applyAlignment="0" applyProtection="0"/>
    <xf numFmtId="0" fontId="172" fillId="41" borderId="0" applyNumberFormat="0" applyBorder="0" applyAlignment="0" applyProtection="0"/>
    <xf numFmtId="0" fontId="171" fillId="42" borderId="0" applyNumberFormat="0" applyBorder="0" applyAlignment="0" applyProtection="0"/>
    <xf numFmtId="0" fontId="171" fillId="43" borderId="0" applyNumberFormat="0" applyBorder="0" applyAlignment="0" applyProtection="0"/>
    <xf numFmtId="0" fontId="172" fillId="44" borderId="0" applyNumberFormat="0" applyBorder="0" applyAlignment="0" applyProtection="0"/>
    <xf numFmtId="0" fontId="172" fillId="45" borderId="0" applyNumberFormat="0" applyBorder="0" applyAlignment="0" applyProtection="0"/>
    <xf numFmtId="0" fontId="171" fillId="46" borderId="0" applyNumberFormat="0" applyBorder="0" applyAlignment="0" applyProtection="0"/>
    <xf numFmtId="0" fontId="171" fillId="47" borderId="0" applyNumberFormat="0" applyBorder="0" applyAlignment="0" applyProtection="0"/>
    <xf numFmtId="0" fontId="172" fillId="48" borderId="0" applyNumberFormat="0" applyBorder="0" applyAlignment="0" applyProtection="0"/>
    <xf numFmtId="0" fontId="172" fillId="49" borderId="0" applyNumberFormat="0" applyBorder="0" applyAlignment="0" applyProtection="0"/>
    <xf numFmtId="0" fontId="171" fillId="50" borderId="0" applyNumberFormat="0" applyBorder="0" applyAlignment="0" applyProtection="0"/>
    <xf numFmtId="0" fontId="171" fillId="51" borderId="0" applyNumberFormat="0" applyBorder="0" applyAlignment="0" applyProtection="0"/>
    <xf numFmtId="0" fontId="172" fillId="52" borderId="0" applyNumberFormat="0" applyBorder="0" applyAlignment="0" applyProtection="0"/>
    <xf numFmtId="170" fontId="36" fillId="0" borderId="154">
      <alignment horizontal="center"/>
    </xf>
    <xf numFmtId="0" fontId="156" fillId="0" borderId="209" applyNumberFormat="0" applyAlignment="0" applyProtection="0"/>
    <xf numFmtId="0" fontId="174" fillId="0" borderId="0" applyNumberFormat="0" applyAlignment="0" applyProtection="0"/>
    <xf numFmtId="0" fontId="175" fillId="0" borderId="210" applyNumberFormat="0" applyFill="0" applyAlignment="0">
      <alignment vertical="top"/>
    </xf>
    <xf numFmtId="0" fontId="176" fillId="0" borderId="211" applyNumberFormat="0" applyFill="0" applyAlignment="0"/>
    <xf numFmtId="0" fontId="12" fillId="58" borderId="81" applyNumberFormat="0" applyFont="0" applyAlignment="0" applyProtection="0"/>
    <xf numFmtId="0" fontId="12" fillId="79" borderId="212" applyNumberFormat="0" applyFont="0" applyAlignment="0" applyProtection="0"/>
    <xf numFmtId="0" fontId="177" fillId="0" borderId="0" applyNumberFormat="0" applyFill="0" applyBorder="0" applyAlignment="0" applyProtection="0"/>
    <xf numFmtId="0" fontId="171" fillId="80" borderId="81" applyNumberFormat="0" applyFont="0" applyAlignment="0" applyProtection="0"/>
    <xf numFmtId="0" fontId="171" fillId="81" borderId="212" applyNumberFormat="0" applyFont="0" applyAlignment="0" applyProtection="0"/>
    <xf numFmtId="0" fontId="13" fillId="0" borderId="0" applyFont="0" applyFill="0" applyBorder="0" applyAlignment="0" applyProtection="0"/>
    <xf numFmtId="0" fontId="178" fillId="0" borderId="0" applyNumberFormat="0" applyFill="0" applyBorder="0" applyAlignment="0" applyProtection="0"/>
    <xf numFmtId="49" fontId="179" fillId="0" borderId="0" applyFont="0" applyFill="0" applyBorder="0" applyAlignment="0" applyProtection="0">
      <alignment horizontal="left"/>
    </xf>
    <xf numFmtId="0" fontId="12" fillId="0" borderId="0" applyAlignment="0" applyProtection="0"/>
    <xf numFmtId="0" fontId="9" fillId="0" borderId="0" applyFill="0" applyBorder="0" applyAlignment="0" applyProtection="0"/>
    <xf numFmtId="49" fontId="9" fillId="0" borderId="0" applyNumberFormat="0" applyAlignment="0" applyProtection="0">
      <alignment horizontal="left"/>
    </xf>
    <xf numFmtId="49" fontId="180" fillId="0" borderId="213" applyNumberFormat="0" applyAlignment="0" applyProtection="0">
      <alignment horizontal="left" wrapText="1"/>
    </xf>
    <xf numFmtId="49" fontId="180" fillId="0" borderId="0" applyNumberFormat="0" applyAlignment="0" applyProtection="0">
      <alignment horizontal="left" wrapText="1"/>
    </xf>
    <xf numFmtId="49" fontId="181" fillId="0" borderId="0" applyAlignment="0" applyProtection="0">
      <alignment horizontal="left"/>
    </xf>
    <xf numFmtId="0" fontId="183" fillId="82" borderId="0" applyNumberFormat="0" applyAlignment="0" applyProtection="0"/>
    <xf numFmtId="0" fontId="185" fillId="0" borderId="154" applyNumberFormat="0" applyAlignment="0" applyProtection="0"/>
    <xf numFmtId="0" fontId="187" fillId="83" borderId="0" applyNumberFormat="0" applyFont="0" applyAlignment="0" applyProtection="0"/>
    <xf numFmtId="0" fontId="191" fillId="21" borderId="0" applyNumberFormat="0" applyAlignment="0" applyProtection="0"/>
    <xf numFmtId="0" fontId="4" fillId="0" borderId="0"/>
    <xf numFmtId="0" fontId="12" fillId="0" borderId="0"/>
    <xf numFmtId="0" fontId="4" fillId="0" borderId="0"/>
    <xf numFmtId="0" fontId="4" fillId="28" borderId="166" applyNumberFormat="0" applyFont="0" applyAlignment="0" applyProtection="0"/>
    <xf numFmtId="0" fontId="183" fillId="84" borderId="154" applyNumberFormat="0" applyAlignment="0" applyProtection="0"/>
    <xf numFmtId="0" fontId="12" fillId="85" borderId="81" applyNumberFormat="0" applyFont="0" applyAlignment="0"/>
    <xf numFmtId="0" fontId="13" fillId="0" borderId="0"/>
    <xf numFmtId="0"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9" fontId="1" fillId="0" borderId="0" applyFont="0" applyFill="0" applyBorder="0" applyAlignment="0" applyProtection="0"/>
    <xf numFmtId="9" fontId="1" fillId="0" borderId="0" applyFont="0" applyFill="0" applyBorder="0" applyAlignment="0" applyProtection="0"/>
    <xf numFmtId="9" fontId="171" fillId="0" borderId="0" applyFont="0" applyFill="0" applyBorder="0" applyAlignment="0" applyProtection="0"/>
    <xf numFmtId="0" fontId="183" fillId="84" borderId="154" applyNumberFormat="0" applyAlignment="0" applyProtection="0"/>
    <xf numFmtId="0" fontId="13" fillId="0" borderId="0">
      <alignment vertical="top"/>
    </xf>
    <xf numFmtId="37" fontId="17" fillId="87" borderId="214">
      <alignment horizontal="left"/>
    </xf>
    <xf numFmtId="37" fontId="195" fillId="87" borderId="215"/>
    <xf numFmtId="0" fontId="13" fillId="87" borderId="216" applyNumberFormat="0" applyBorder="0"/>
    <xf numFmtId="0" fontId="13" fillId="0" borderId="0" applyFont="0" applyFill="0" applyBorder="0" applyAlignment="0" applyProtection="0"/>
    <xf numFmtId="0" fontId="17" fillId="88" borderId="0"/>
    <xf numFmtId="0" fontId="13" fillId="15" borderId="154"/>
    <xf numFmtId="0" fontId="13" fillId="15" borderId="154"/>
    <xf numFmtId="0" fontId="17" fillId="15" borderId="0"/>
    <xf numFmtId="0" fontId="13" fillId="89" borderId="0"/>
    <xf numFmtId="0" fontId="13" fillId="89" borderId="0"/>
    <xf numFmtId="0" fontId="13" fillId="89" borderId="0"/>
    <xf numFmtId="0" fontId="196" fillId="87" borderId="217"/>
    <xf numFmtId="37" fontId="13" fillId="87" borderId="0">
      <alignment horizontal="right"/>
    </xf>
    <xf numFmtId="0" fontId="197" fillId="0" borderId="0" applyNumberFormat="0" applyFill="0" applyBorder="0" applyAlignment="0" applyProtection="0">
      <alignment vertical="top"/>
      <protection locked="0"/>
    </xf>
    <xf numFmtId="0" fontId="13" fillId="0" borderId="0">
      <alignment vertical="top"/>
    </xf>
    <xf numFmtId="0" fontId="13" fillId="0" borderId="0">
      <alignment vertical="top"/>
    </xf>
    <xf numFmtId="0" fontId="13" fillId="0" borderId="0">
      <alignment vertical="top"/>
    </xf>
    <xf numFmtId="0" fontId="171" fillId="0" borderId="0"/>
    <xf numFmtId="37" fontId="198" fillId="90" borderId="218"/>
    <xf numFmtId="0" fontId="199" fillId="0" borderId="219">
      <alignment horizontal="right"/>
    </xf>
    <xf numFmtId="0" fontId="21" fillId="0" borderId="0"/>
    <xf numFmtId="0" fontId="1" fillId="0" borderId="0"/>
    <xf numFmtId="0" fontId="1" fillId="0" borderId="0"/>
    <xf numFmtId="167" fontId="4" fillId="0" borderId="0" applyFont="0" applyFill="0" applyBorder="0" applyProtection="0">
      <alignment vertical="top"/>
    </xf>
    <xf numFmtId="43" fontId="4" fillId="0" borderId="0" applyFont="0" applyFill="0" applyBorder="0" applyAlignment="0" applyProtection="0"/>
    <xf numFmtId="174" fontId="4" fillId="0" borderId="0" applyFont="0" applyFill="0" applyBorder="0" applyProtection="0">
      <alignment vertical="top"/>
    </xf>
    <xf numFmtId="0" fontId="18" fillId="82" borderId="0" applyNumberFormat="0" applyBorder="0" applyAlignment="0" applyProtection="0"/>
    <xf numFmtId="174" fontId="4" fillId="0" borderId="0" applyFont="0" applyFill="0" applyBorder="0" applyProtection="0">
      <alignment vertical="top"/>
    </xf>
    <xf numFmtId="0" fontId="38" fillId="86" borderId="0" applyNumberFormat="0" applyBorder="0" applyAlignment="0" applyProtection="0"/>
    <xf numFmtId="0" fontId="38" fillId="91"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5" borderId="0" applyNumberFormat="0" applyBorder="0" applyAlignment="0" applyProtection="0"/>
    <xf numFmtId="0" fontId="38" fillId="96" borderId="0" applyNumberFormat="0" applyBorder="0" applyAlignment="0" applyProtection="0"/>
    <xf numFmtId="0" fontId="38" fillId="97" borderId="0" applyNumberFormat="0" applyBorder="0" applyAlignment="0" applyProtection="0"/>
    <xf numFmtId="0" fontId="38" fillId="98" borderId="0" applyNumberFormat="0" applyBorder="0" applyAlignment="0" applyProtection="0"/>
    <xf numFmtId="186" fontId="4" fillId="99" borderId="0" applyNumberFormat="0" applyFont="0" applyBorder="0" applyAlignment="0" applyProtection="0"/>
    <xf numFmtId="0" fontId="4" fillId="100" borderId="0" applyNumberFormat="0" applyFont="0" applyBorder="0" applyAlignment="0" applyProtection="0"/>
    <xf numFmtId="181" fontId="204" fillId="0" borderId="0" applyNumberFormat="0" applyProtection="0">
      <alignment vertical="top"/>
    </xf>
    <xf numFmtId="181" fontId="205" fillId="0" borderId="0" applyNumberFormat="0" applyProtection="0">
      <alignment vertical="top"/>
    </xf>
    <xf numFmtId="181" fontId="13" fillId="87" borderId="0" applyNumberFormat="0" applyProtection="0">
      <alignment vertical="top"/>
    </xf>
    <xf numFmtId="9" fontId="4" fillId="0" borderId="0" applyFont="0" applyFill="0" applyBorder="0" applyAlignment="0" applyProtection="0"/>
    <xf numFmtId="0" fontId="207" fillId="0" borderId="0" applyNumberFormat="0" applyFill="0" applyBorder="0" applyProtection="0">
      <alignment vertical="top"/>
    </xf>
    <xf numFmtId="0" fontId="206" fillId="0" borderId="0" applyNumberFormat="0" applyFill="0" applyBorder="0" applyAlignment="0" applyProtection="0">
      <alignment vertical="top"/>
      <protection locked="0"/>
    </xf>
    <xf numFmtId="175" fontId="13" fillId="0" borderId="0" applyFont="0" applyFill="0" applyBorder="0" applyProtection="0">
      <alignment vertical="top"/>
    </xf>
    <xf numFmtId="176" fontId="13" fillId="0" borderId="0" applyFont="0" applyFill="0" applyBorder="0" applyProtection="0">
      <alignment vertical="top"/>
    </xf>
    <xf numFmtId="169" fontId="13" fillId="0" borderId="0" applyFont="0" applyFill="0" applyBorder="0" applyProtection="0">
      <alignment vertical="top"/>
    </xf>
    <xf numFmtId="0" fontId="200" fillId="0" borderId="0"/>
    <xf numFmtId="0" fontId="201" fillId="0" borderId="0"/>
    <xf numFmtId="0" fontId="202" fillId="0" borderId="0"/>
    <xf numFmtId="187" fontId="17" fillId="0" borderId="0" applyNumberFormat="0" applyFill="0" applyBorder="0" applyProtection="0">
      <alignment vertical="top"/>
    </xf>
    <xf numFmtId="0" fontId="203" fillId="0" borderId="0" applyNumberFormat="0" applyFill="0" applyBorder="0" applyProtection="0">
      <alignment vertical="top"/>
    </xf>
    <xf numFmtId="0" fontId="13" fillId="0" borderId="0"/>
    <xf numFmtId="0" fontId="109" fillId="75" borderId="0" applyNumberFormat="0" applyBorder="0" applyAlignment="0" applyProtection="0"/>
    <xf numFmtId="0" fontId="109" fillId="58" borderId="0" applyNumberFormat="0" applyBorder="0" applyAlignment="0" applyProtection="0"/>
    <xf numFmtId="0" fontId="109" fillId="74" borderId="0" applyNumberFormat="0" applyBorder="0" applyAlignment="0" applyProtection="0"/>
    <xf numFmtId="0" fontId="109" fillId="75" borderId="0" applyNumberFormat="0" applyBorder="0" applyAlignment="0" applyProtection="0"/>
    <xf numFmtId="0" fontId="109" fillId="57" borderId="0" applyNumberFormat="0" applyBorder="0" applyAlignment="0" applyProtection="0"/>
    <xf numFmtId="0" fontId="109" fillId="58" borderId="0" applyNumberFormat="0" applyBorder="0" applyAlignment="0" applyProtection="0"/>
    <xf numFmtId="0" fontId="109" fillId="72" borderId="0" applyNumberFormat="0" applyBorder="0" applyAlignment="0" applyProtection="0"/>
    <xf numFmtId="0" fontId="109" fillId="60" borderId="0" applyNumberFormat="0" applyBorder="0" applyAlignment="0" applyProtection="0"/>
    <xf numFmtId="0" fontId="109" fillId="9" borderId="0" applyNumberFormat="0" applyBorder="0" applyAlignment="0" applyProtection="0"/>
    <xf numFmtId="0" fontId="109" fillId="72" borderId="0" applyNumberFormat="0" applyBorder="0" applyAlignment="0" applyProtection="0"/>
    <xf numFmtId="0" fontId="109" fillId="59" borderId="0" applyNumberFormat="0" applyBorder="0" applyAlignment="0" applyProtection="0"/>
    <xf numFmtId="0" fontId="109" fillId="58" borderId="0" applyNumberFormat="0" applyBorder="0" applyAlignment="0" applyProtection="0"/>
    <xf numFmtId="0" fontId="134" fillId="66" borderId="0" applyNumberFormat="0" applyBorder="0" applyAlignment="0" applyProtection="0"/>
    <xf numFmtId="0" fontId="134" fillId="60" borderId="0" applyNumberFormat="0" applyBorder="0" applyAlignment="0" applyProtection="0"/>
    <xf numFmtId="0" fontId="134" fillId="9" borderId="0" applyNumberFormat="0" applyBorder="0" applyAlignment="0" applyProtection="0"/>
    <xf numFmtId="0" fontId="134" fillId="72" borderId="0" applyNumberFormat="0" applyBorder="0" applyAlignment="0" applyProtection="0"/>
    <xf numFmtId="0" fontId="134" fillId="66" borderId="0" applyNumberFormat="0" applyBorder="0" applyAlignment="0" applyProtection="0"/>
    <xf numFmtId="0" fontId="134" fillId="58" borderId="0" applyNumberFormat="0" applyBorder="0" applyAlignment="0" applyProtection="0"/>
    <xf numFmtId="0" fontId="134" fillId="66"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4" fillId="101" borderId="0" applyNumberFormat="0" applyBorder="0" applyAlignment="0" applyProtection="0"/>
    <xf numFmtId="0" fontId="134" fillId="66" borderId="0" applyNumberFormat="0" applyBorder="0" applyAlignment="0" applyProtection="0"/>
    <xf numFmtId="0" fontId="134" fillId="71" borderId="0" applyNumberFormat="0" applyBorder="0" applyAlignment="0" applyProtection="0"/>
    <xf numFmtId="0" fontId="136" fillId="54" borderId="0" applyNumberFormat="0" applyBorder="0" applyAlignment="0" applyProtection="0"/>
    <xf numFmtId="0" fontId="138" fillId="75" borderId="168" applyNumberFormat="0" applyAlignment="0" applyProtection="0"/>
    <xf numFmtId="0" fontId="139" fillId="73" borderId="169" applyNumberFormat="0" applyAlignment="0" applyProtection="0"/>
    <xf numFmtId="0" fontId="141" fillId="0" borderId="0" applyNumberFormat="0" applyFill="0" applyBorder="0" applyAlignment="0" applyProtection="0"/>
    <xf numFmtId="0" fontId="143" fillId="55" borderId="0" applyNumberFormat="0" applyBorder="0" applyAlignment="0" applyProtection="0"/>
    <xf numFmtId="0" fontId="208" fillId="0" borderId="220" applyNumberFormat="0" applyFill="0" applyAlignment="0" applyProtection="0"/>
    <xf numFmtId="0" fontId="209" fillId="0" borderId="171" applyNumberFormat="0" applyFill="0" applyAlignment="0" applyProtection="0"/>
    <xf numFmtId="0" fontId="210" fillId="0" borderId="221" applyNumberFormat="0" applyFill="0" applyAlignment="0" applyProtection="0"/>
    <xf numFmtId="0" fontId="210" fillId="0" borderId="0" applyNumberFormat="0" applyFill="0" applyBorder="0" applyAlignment="0" applyProtection="0"/>
    <xf numFmtId="0" fontId="151" fillId="58" borderId="168" applyNumberFormat="0" applyAlignment="0" applyProtection="0"/>
    <xf numFmtId="0" fontId="153" fillId="0" borderId="173" applyNumberFormat="0" applyFill="0" applyAlignment="0" applyProtection="0"/>
    <xf numFmtId="0" fontId="155" fillId="9" borderId="0" applyNumberFormat="0" applyBorder="0" applyAlignment="0" applyProtection="0"/>
    <xf numFmtId="0" fontId="157" fillId="75" borderId="175" applyNumberFormat="0" applyAlignment="0" applyProtection="0"/>
    <xf numFmtId="9" fontId="13" fillId="0" borderId="0" applyFont="0" applyFill="0" applyBorder="0" applyAlignment="0" applyProtection="0"/>
    <xf numFmtId="0" fontId="30" fillId="0" borderId="0">
      <alignment vertical="top"/>
    </xf>
    <xf numFmtId="0" fontId="211" fillId="0" borderId="0" applyNumberFormat="0" applyFill="0" applyBorder="0" applyAlignment="0" applyProtection="0"/>
    <xf numFmtId="0" fontId="160" fillId="0" borderId="222" applyNumberFormat="0" applyFill="0" applyAlignment="0" applyProtection="0"/>
    <xf numFmtId="0" fontId="161"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13" fillId="89" borderId="0">
      <alignment vertical="top"/>
    </xf>
    <xf numFmtId="177" fontId="4" fillId="0" borderId="0" applyFont="0" applyFill="0" applyBorder="0" applyProtection="0">
      <alignment vertical="top"/>
    </xf>
    <xf numFmtId="0" fontId="13" fillId="0" borderId="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0" fontId="22" fillId="0" borderId="0"/>
    <xf numFmtId="43" fontId="22" fillId="0" borderId="0" applyFont="0" applyFill="0" applyBorder="0" applyAlignment="0" applyProtection="0"/>
    <xf numFmtId="169" fontId="1" fillId="0" borderId="0" applyFont="0" applyFill="0" applyBorder="0" applyProtection="0">
      <alignment vertical="top"/>
    </xf>
    <xf numFmtId="0" fontId="86"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0" fontId="17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9" fontId="1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 fillId="0" borderId="0"/>
    <xf numFmtId="0" fontId="1"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Protection="0">
      <alignment vertical="top"/>
    </xf>
    <xf numFmtId="43" fontId="1" fillId="0" borderId="0" applyFont="0" applyFill="0" applyBorder="0" applyAlignment="0" applyProtection="0"/>
    <xf numFmtId="43" fontId="22" fillId="0" borderId="0" applyFont="0" applyFill="0" applyBorder="0" applyAlignment="0" applyProtection="0"/>
    <xf numFmtId="169" fontId="1" fillId="0" borderId="0" applyFont="0" applyFill="0" applyBorder="0" applyProtection="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167" fontId="1" fillId="0" borderId="0" applyFont="0" applyFill="0" applyBorder="0" applyProtection="0">
      <alignment vertical="top"/>
    </xf>
    <xf numFmtId="0" fontId="1" fillId="0" borderId="0"/>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3" fillId="0" borderId="0" applyFont="0" applyFill="0" applyBorder="0" applyProtection="0">
      <alignment vertical="top"/>
    </xf>
    <xf numFmtId="181" fontId="13" fillId="0" borderId="0" applyFont="0" applyFill="0" applyBorder="0" applyProtection="0">
      <alignment vertical="top"/>
    </xf>
    <xf numFmtId="181" fontId="17" fillId="0" borderId="0" applyFont="0" applyFill="0" applyBorder="0" applyAlignment="0" applyProtection="0"/>
    <xf numFmtId="174" fontId="13" fillId="0" borderId="0" applyFont="0" applyFill="0" applyBorder="0" applyProtection="0">
      <alignment vertical="top"/>
    </xf>
    <xf numFmtId="181" fontId="13" fillId="0" borderId="0" applyFont="0" applyFill="0" applyBorder="0" applyProtection="0">
      <alignment vertical="top"/>
    </xf>
    <xf numFmtId="176" fontId="13" fillId="0" borderId="0" applyFont="0" applyFill="0" applyBorder="0" applyProtection="0">
      <alignment vertical="top"/>
    </xf>
    <xf numFmtId="167" fontId="13" fillId="0" borderId="0" applyFont="0" applyFill="0" applyBorder="0" applyProtection="0">
      <alignment vertical="top"/>
    </xf>
    <xf numFmtId="169" fontId="13" fillId="0" borderId="0" applyFont="0" applyFill="0" applyBorder="0" applyProtection="0">
      <alignment vertical="top"/>
    </xf>
    <xf numFmtId="174" fontId="13" fillId="0" borderId="0" applyFont="0" applyFill="0" applyBorder="0" applyProtection="0">
      <alignment vertical="top"/>
    </xf>
    <xf numFmtId="177" fontId="13" fillId="0" borderId="0" applyFont="0" applyFill="0" applyBorder="0" applyProtection="0">
      <alignment vertical="top"/>
    </xf>
    <xf numFmtId="0" fontId="4" fillId="0" borderId="0"/>
    <xf numFmtId="0" fontId="18" fillId="82" borderId="0" applyNumberFormat="0" applyBorder="0" applyAlignment="0" applyProtection="0"/>
    <xf numFmtId="0" fontId="21" fillId="0" borderId="0"/>
    <xf numFmtId="43" fontId="4" fillId="0" borderId="0" applyFont="0" applyFill="0" applyBorder="0" applyAlignment="0" applyProtection="0"/>
    <xf numFmtId="174" fontId="13" fillId="0" borderId="0" applyFont="0" applyFill="0" applyBorder="0" applyProtection="0">
      <alignment vertical="top"/>
    </xf>
    <xf numFmtId="0" fontId="161"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alignment vertical="top"/>
    </xf>
    <xf numFmtId="9"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177" fontId="4"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9"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6"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38" fillId="75" borderId="168" applyNumberFormat="0" applyAlignment="0" applyProtection="0"/>
    <xf numFmtId="0" fontId="151" fillId="58" borderId="168" applyNumberFormat="0" applyAlignment="0" applyProtection="0"/>
    <xf numFmtId="0" fontId="1" fillId="0" borderId="0"/>
  </cellStyleXfs>
  <cellXfs count="1903">
    <xf numFmtId="167" fontId="0" fillId="0" borderId="0" xfId="0">
      <alignment vertical="top"/>
    </xf>
    <xf numFmtId="167" fontId="0" fillId="2" borderId="0" xfId="0" applyFill="1">
      <alignment vertical="top"/>
    </xf>
    <xf numFmtId="0" fontId="6" fillId="3" borderId="0" xfId="2" applyFont="1" applyFill="1" applyAlignment="1">
      <alignment vertical="center"/>
    </xf>
    <xf numFmtId="0" fontId="6" fillId="3" borderId="0" xfId="2" applyFont="1" applyFill="1" applyAlignment="1">
      <alignment horizontal="left" vertical="center"/>
    </xf>
    <xf numFmtId="0" fontId="1" fillId="2" borderId="0" xfId="2" applyFill="1" applyAlignment="1">
      <alignment vertical="center"/>
    </xf>
    <xf numFmtId="0" fontId="8" fillId="4" borderId="3" xfId="2" applyFont="1" applyFill="1" applyBorder="1" applyAlignment="1">
      <alignment horizontal="center" vertical="center" wrapText="1"/>
    </xf>
    <xf numFmtId="0" fontId="8" fillId="4" borderId="3" xfId="2" applyFont="1" applyFill="1" applyBorder="1" applyAlignment="1">
      <alignment horizontal="center" vertical="center"/>
    </xf>
    <xf numFmtId="0" fontId="8" fillId="4" borderId="4" xfId="2" applyFont="1" applyFill="1" applyBorder="1" applyAlignment="1">
      <alignment horizontal="center" vertical="center"/>
    </xf>
    <xf numFmtId="0" fontId="8" fillId="4" borderId="1" xfId="2"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4" borderId="7" xfId="2" applyFont="1" applyFill="1" applyBorder="1" applyAlignment="1">
      <alignment horizontal="center" vertical="center"/>
    </xf>
    <xf numFmtId="0" fontId="8" fillId="4" borderId="4" xfId="2" applyFont="1" applyFill="1" applyBorder="1" applyAlignment="1">
      <alignment vertical="center"/>
    </xf>
    <xf numFmtId="0" fontId="10" fillId="0" borderId="8" xfId="2" applyFont="1" applyBorder="1" applyAlignment="1">
      <alignment horizontal="center" vertical="center"/>
    </xf>
    <xf numFmtId="0" fontId="4" fillId="0" borderId="9" xfId="2" applyFont="1" applyBorder="1" applyAlignment="1">
      <alignment vertical="center"/>
    </xf>
    <xf numFmtId="0" fontId="11" fillId="0" borderId="9" xfId="2" applyFont="1" applyBorder="1" applyAlignment="1">
      <alignment horizontal="center" vertical="center"/>
    </xf>
    <xf numFmtId="0" fontId="11" fillId="0" borderId="10" xfId="2" applyFont="1" applyBorder="1" applyAlignment="1">
      <alignment horizontal="center" vertical="center"/>
    </xf>
    <xf numFmtId="164" fontId="10" fillId="6" borderId="9" xfId="2" applyNumberFormat="1" applyFont="1" applyFill="1" applyBorder="1" applyAlignment="1">
      <alignment vertical="center"/>
    </xf>
    <xf numFmtId="164" fontId="10" fillId="6" borderId="10" xfId="2" applyNumberFormat="1" applyFont="1" applyFill="1" applyBorder="1" applyAlignment="1">
      <alignment vertical="center"/>
    </xf>
    <xf numFmtId="0" fontId="10" fillId="0" borderId="11" xfId="2" applyFont="1" applyBorder="1" applyAlignment="1">
      <alignment horizontal="center" vertical="center"/>
    </xf>
    <xf numFmtId="164" fontId="10" fillId="6" borderId="15" xfId="2" applyNumberFormat="1" applyFont="1" applyFill="1" applyBorder="1" applyAlignment="1">
      <alignment vertical="center"/>
    </xf>
    <xf numFmtId="164" fontId="10" fillId="6" borderId="16" xfId="2" applyNumberFormat="1" applyFont="1" applyFill="1" applyBorder="1" applyAlignment="1">
      <alignment vertical="center"/>
    </xf>
    <xf numFmtId="164" fontId="10" fillId="2" borderId="16" xfId="2" applyNumberFormat="1" applyFont="1" applyFill="1" applyBorder="1" applyAlignment="1">
      <alignment vertical="center"/>
    </xf>
    <xf numFmtId="0" fontId="10" fillId="0" borderId="17" xfId="2" applyFont="1" applyBorder="1" applyAlignment="1">
      <alignment horizontal="center" vertical="center"/>
    </xf>
    <xf numFmtId="0" fontId="4" fillId="0" borderId="18" xfId="2" applyFont="1" applyBorder="1" applyAlignment="1">
      <alignment vertical="center"/>
    </xf>
    <xf numFmtId="0" fontId="11" fillId="0" borderId="18" xfId="2" applyFont="1" applyBorder="1" applyAlignment="1">
      <alignment horizontal="center" vertical="center"/>
    </xf>
    <xf numFmtId="0" fontId="11" fillId="0" borderId="19" xfId="2" applyFont="1" applyBorder="1" applyAlignment="1">
      <alignment horizontal="center" vertical="center"/>
    </xf>
    <xf numFmtId="164" fontId="10" fillId="6" borderId="18" xfId="2" applyNumberFormat="1" applyFont="1" applyFill="1" applyBorder="1" applyAlignment="1">
      <alignment vertical="center"/>
    </xf>
    <xf numFmtId="164" fontId="10" fillId="6" borderId="19" xfId="2" applyNumberFormat="1" applyFont="1" applyFill="1" applyBorder="1" applyAlignment="1">
      <alignment vertical="center"/>
    </xf>
    <xf numFmtId="0" fontId="10" fillId="2" borderId="0" xfId="2" applyFont="1" applyFill="1" applyAlignment="1">
      <alignment vertical="center"/>
    </xf>
    <xf numFmtId="0" fontId="8" fillId="4" borderId="21" xfId="2" applyFont="1" applyFill="1" applyBorder="1" applyAlignment="1">
      <alignment horizontal="center" vertical="center"/>
    </xf>
    <xf numFmtId="0" fontId="8" fillId="4" borderId="22" xfId="2" applyFont="1" applyFill="1" applyBorder="1" applyAlignment="1">
      <alignment vertical="center"/>
    </xf>
    <xf numFmtId="164" fontId="10" fillId="2" borderId="0" xfId="2" applyNumberFormat="1" applyFont="1" applyFill="1" applyAlignment="1">
      <alignment vertical="center"/>
    </xf>
    <xf numFmtId="0" fontId="10" fillId="0" borderId="14" xfId="2" applyFont="1" applyBorder="1" applyAlignment="1">
      <alignment horizontal="center" vertical="center"/>
    </xf>
    <xf numFmtId="0" fontId="4" fillId="0" borderId="15" xfId="2" applyFont="1" applyBorder="1" applyAlignment="1">
      <alignment vertical="center"/>
    </xf>
    <xf numFmtId="0" fontId="11" fillId="0" borderId="15" xfId="2" applyFont="1" applyBorder="1" applyAlignment="1">
      <alignment horizontal="center" vertical="center"/>
    </xf>
    <xf numFmtId="0" fontId="11" fillId="0" borderId="16" xfId="2" applyFont="1" applyBorder="1" applyAlignment="1">
      <alignment horizontal="center" vertical="center"/>
    </xf>
    <xf numFmtId="164" fontId="10" fillId="6" borderId="8" xfId="2" applyNumberFormat="1" applyFont="1" applyFill="1" applyBorder="1" applyAlignment="1">
      <alignment vertical="center"/>
    </xf>
    <xf numFmtId="164" fontId="10" fillId="6" borderId="14" xfId="2" applyNumberFormat="1" applyFont="1" applyFill="1" applyBorder="1" applyAlignment="1">
      <alignment vertical="center"/>
    </xf>
    <xf numFmtId="0" fontId="11" fillId="0" borderId="30" xfId="2" applyFont="1" applyBorder="1" applyAlignment="1">
      <alignment horizontal="center" vertical="center"/>
    </xf>
    <xf numFmtId="164" fontId="10" fillId="6" borderId="17" xfId="2" applyNumberFormat="1" applyFont="1" applyFill="1" applyBorder="1" applyAlignment="1">
      <alignment vertical="center"/>
    </xf>
    <xf numFmtId="164" fontId="10" fillId="2" borderId="17" xfId="2" applyNumberFormat="1" applyFont="1" applyFill="1" applyBorder="1" applyAlignment="1">
      <alignment vertical="center"/>
    </xf>
    <xf numFmtId="0" fontId="14" fillId="2" borderId="0" xfId="4" applyFont="1" applyFill="1" applyAlignment="1">
      <alignment vertical="center"/>
    </xf>
    <xf numFmtId="0" fontId="13" fillId="2" borderId="0" xfId="4" applyFill="1" applyAlignment="1">
      <alignment vertical="center"/>
    </xf>
    <xf numFmtId="0" fontId="4" fillId="5" borderId="15" xfId="2" applyFont="1" applyFill="1" applyBorder="1" applyAlignment="1">
      <alignment horizontal="center" vertical="center"/>
    </xf>
    <xf numFmtId="0" fontId="4" fillId="2" borderId="0" xfId="2" applyFont="1" applyFill="1" applyAlignment="1">
      <alignment horizontal="left" vertical="center"/>
    </xf>
    <xf numFmtId="0" fontId="4" fillId="7" borderId="15" xfId="2" applyFont="1" applyFill="1" applyBorder="1" applyAlignment="1">
      <alignment horizontal="center" vertical="center"/>
    </xf>
    <xf numFmtId="0" fontId="4" fillId="6" borderId="15" xfId="2" applyFont="1" applyFill="1" applyBorder="1" applyAlignment="1">
      <alignment horizontal="center" vertical="center"/>
    </xf>
    <xf numFmtId="0" fontId="5" fillId="2" borderId="0" xfId="3" applyFont="1" applyFill="1" applyAlignment="1">
      <alignment vertical="center"/>
    </xf>
    <xf numFmtId="0" fontId="15" fillId="2" borderId="0" xfId="5" applyFont="1" applyFill="1" applyAlignment="1">
      <alignment horizontal="left" vertical="center"/>
    </xf>
    <xf numFmtId="0" fontId="15" fillId="2" borderId="0" xfId="5" applyFont="1" applyFill="1" applyAlignment="1">
      <alignment vertical="center"/>
    </xf>
    <xf numFmtId="0" fontId="13" fillId="2" borderId="0" xfId="5" applyFill="1" applyAlignment="1">
      <alignment horizontal="left" vertical="center"/>
    </xf>
    <xf numFmtId="0" fontId="1" fillId="2" borderId="0" xfId="3" applyFill="1"/>
    <xf numFmtId="0" fontId="11" fillId="0" borderId="37" xfId="2" applyFont="1" applyBorder="1" applyAlignment="1">
      <alignment horizontal="center" vertical="center"/>
    </xf>
    <xf numFmtId="0" fontId="13" fillId="0" borderId="15" xfId="3" applyFont="1" applyBorder="1" applyAlignment="1">
      <alignment vertical="center"/>
    </xf>
    <xf numFmtId="164" fontId="10" fillId="2" borderId="8" xfId="2" applyNumberFormat="1" applyFont="1" applyFill="1" applyBorder="1" applyAlignment="1">
      <alignment vertical="center"/>
    </xf>
    <xf numFmtId="164" fontId="10" fillId="2" borderId="14" xfId="2" applyNumberFormat="1" applyFont="1" applyFill="1" applyBorder="1" applyAlignment="1">
      <alignment vertical="center"/>
    </xf>
    <xf numFmtId="0" fontId="6" fillId="3" borderId="0" xfId="3" applyFont="1" applyFill="1" applyAlignment="1">
      <alignment horizontal="right" vertical="center"/>
    </xf>
    <xf numFmtId="0" fontId="8" fillId="4" borderId="3" xfId="3" applyFont="1" applyFill="1" applyBorder="1" applyAlignment="1">
      <alignment horizontal="center" vertical="center" wrapText="1"/>
    </xf>
    <xf numFmtId="0" fontId="8" fillId="4" borderId="3" xfId="3" applyFont="1" applyFill="1" applyBorder="1" applyAlignment="1">
      <alignment horizontal="center" vertical="center"/>
    </xf>
    <xf numFmtId="0" fontId="8" fillId="4" borderId="40" xfId="3" applyFont="1" applyFill="1" applyBorder="1" applyAlignment="1">
      <alignment horizontal="center" vertical="center"/>
    </xf>
    <xf numFmtId="0" fontId="8" fillId="4" borderId="4" xfId="3" applyFont="1" applyFill="1" applyBorder="1" applyAlignment="1">
      <alignment horizontal="center" vertical="center"/>
    </xf>
    <xf numFmtId="0" fontId="11" fillId="0" borderId="30" xfId="3" applyFont="1" applyBorder="1" applyAlignment="1">
      <alignment horizontal="center" vertical="center"/>
    </xf>
    <xf numFmtId="0" fontId="11" fillId="0" borderId="10" xfId="3" applyFont="1" applyBorder="1" applyAlignment="1">
      <alignment horizontal="center" vertical="center"/>
    </xf>
    <xf numFmtId="164" fontId="12" fillId="2" borderId="10" xfId="3" applyNumberFormat="1" applyFont="1" applyFill="1" applyBorder="1" applyAlignment="1">
      <alignment horizontal="center" vertical="center"/>
    </xf>
    <xf numFmtId="0" fontId="11" fillId="0" borderId="27" xfId="3" applyFont="1" applyBorder="1" applyAlignment="1">
      <alignment horizontal="center" vertical="center"/>
    </xf>
    <xf numFmtId="164" fontId="10" fillId="2" borderId="16" xfId="3" applyNumberFormat="1" applyFont="1" applyFill="1" applyBorder="1" applyAlignment="1">
      <alignment vertical="center"/>
    </xf>
    <xf numFmtId="0" fontId="11" fillId="0" borderId="51" xfId="3" applyFont="1" applyBorder="1" applyAlignment="1">
      <alignment horizontal="center" vertical="center"/>
    </xf>
    <xf numFmtId="0" fontId="11" fillId="0" borderId="57" xfId="3" applyFont="1" applyBorder="1" applyAlignment="1">
      <alignment horizontal="center" vertical="center"/>
    </xf>
    <xf numFmtId="0" fontId="11" fillId="0" borderId="18" xfId="3" applyFont="1" applyBorder="1" applyAlignment="1">
      <alignment horizontal="center" vertical="center"/>
    </xf>
    <xf numFmtId="0" fontId="11" fillId="0" borderId="19" xfId="3" applyFont="1" applyBorder="1" applyAlignment="1">
      <alignment horizontal="center" vertical="center"/>
    </xf>
    <xf numFmtId="0" fontId="13" fillId="8" borderId="0" xfId="4" applyFill="1" applyAlignment="1">
      <alignment vertical="center"/>
    </xf>
    <xf numFmtId="0" fontId="13" fillId="0" borderId="0" xfId="4" applyAlignment="1">
      <alignment vertical="center"/>
    </xf>
    <xf numFmtId="0" fontId="13" fillId="0" borderId="0" xfId="5" applyAlignment="1">
      <alignment vertical="center"/>
    </xf>
    <xf numFmtId="0" fontId="14" fillId="0" borderId="8" xfId="5" applyFont="1" applyBorder="1" applyAlignment="1">
      <alignment horizontal="center" vertical="top"/>
    </xf>
    <xf numFmtId="0" fontId="13" fillId="0" borderId="14" xfId="5" applyBorder="1" applyAlignment="1">
      <alignment horizontal="center" vertical="top"/>
    </xf>
    <xf numFmtId="0" fontId="13" fillId="0" borderId="17" xfId="5" applyBorder="1" applyAlignment="1">
      <alignment horizontal="center" vertical="top"/>
    </xf>
    <xf numFmtId="0" fontId="6" fillId="3" borderId="0" xfId="3" applyFont="1" applyFill="1" applyAlignment="1">
      <alignment horizontal="left" vertical="center"/>
    </xf>
    <xf numFmtId="0" fontId="8" fillId="4" borderId="4" xfId="3" applyFont="1" applyFill="1" applyBorder="1" applyAlignment="1">
      <alignment horizontal="center" vertical="center" wrapText="1"/>
    </xf>
    <xf numFmtId="164" fontId="10" fillId="2" borderId="8" xfId="3" applyNumberFormat="1" applyFont="1" applyFill="1" applyBorder="1" applyAlignment="1">
      <alignment vertical="center"/>
    </xf>
    <xf numFmtId="164" fontId="10" fillId="2" borderId="10" xfId="3" applyNumberFormat="1" applyFont="1" applyFill="1" applyBorder="1" applyAlignment="1">
      <alignment vertical="center"/>
    </xf>
    <xf numFmtId="164" fontId="10" fillId="2" borderId="56" xfId="3" applyNumberFormat="1" applyFont="1" applyFill="1" applyBorder="1" applyAlignment="1">
      <alignment vertical="center"/>
    </xf>
    <xf numFmtId="164" fontId="10" fillId="2" borderId="52" xfId="3" applyNumberFormat="1" applyFont="1" applyFill="1" applyBorder="1" applyAlignment="1">
      <alignment vertical="center"/>
    </xf>
    <xf numFmtId="0" fontId="11" fillId="0" borderId="37" xfId="3" applyFont="1" applyBorder="1" applyAlignment="1">
      <alignment horizontal="center" vertical="center"/>
    </xf>
    <xf numFmtId="164" fontId="10" fillId="2" borderId="17" xfId="3" applyNumberFormat="1" applyFont="1" applyFill="1" applyBorder="1" applyAlignment="1">
      <alignment vertical="center"/>
    </xf>
    <xf numFmtId="164" fontId="10" fillId="2" borderId="19" xfId="3" applyNumberFormat="1" applyFont="1" applyFill="1" applyBorder="1" applyAlignment="1">
      <alignment vertical="center"/>
    </xf>
    <xf numFmtId="0" fontId="10" fillId="2" borderId="0" xfId="3" applyFont="1" applyFill="1" applyAlignment="1">
      <alignment vertical="center"/>
    </xf>
    <xf numFmtId="164" fontId="10" fillId="2" borderId="14" xfId="3" applyNumberFormat="1" applyFont="1" applyFill="1" applyBorder="1" applyAlignment="1">
      <alignment vertical="center"/>
    </xf>
    <xf numFmtId="0" fontId="11" fillId="0" borderId="58" xfId="3" applyFont="1" applyBorder="1" applyAlignment="1">
      <alignment horizontal="center" vertical="center"/>
    </xf>
    <xf numFmtId="49" fontId="13" fillId="2" borderId="0" xfId="3" applyNumberFormat="1" applyFont="1" applyFill="1" applyAlignment="1">
      <alignment vertical="top" wrapText="1"/>
    </xf>
    <xf numFmtId="0" fontId="14" fillId="2" borderId="0" xfId="5" applyFont="1" applyFill="1" applyAlignment="1">
      <alignment vertical="top"/>
    </xf>
    <xf numFmtId="49" fontId="13" fillId="2" borderId="0" xfId="5" applyNumberFormat="1" applyFill="1" applyAlignment="1">
      <alignment vertical="top" wrapText="1"/>
    </xf>
    <xf numFmtId="0" fontId="13" fillId="0" borderId="56" xfId="5" applyBorder="1" applyAlignment="1">
      <alignment horizontal="center" vertical="top"/>
    </xf>
    <xf numFmtId="0" fontId="8" fillId="4" borderId="2" xfId="2" applyFont="1" applyFill="1" applyBorder="1" applyAlignment="1">
      <alignment horizontal="center" vertical="center"/>
    </xf>
    <xf numFmtId="167" fontId="10" fillId="2" borderId="0" xfId="0" applyFont="1" applyFill="1">
      <alignment vertical="top"/>
    </xf>
    <xf numFmtId="0" fontId="8" fillId="4" borderId="25" xfId="2" applyFont="1" applyFill="1" applyBorder="1" applyAlignment="1">
      <alignment horizontal="center" vertical="center" wrapText="1"/>
    </xf>
    <xf numFmtId="164" fontId="10" fillId="6" borderId="8" xfId="3" applyNumberFormat="1" applyFont="1" applyFill="1" applyBorder="1" applyAlignment="1">
      <alignment vertical="center"/>
    </xf>
    <xf numFmtId="164" fontId="10" fillId="6" borderId="9" xfId="3" applyNumberFormat="1" applyFont="1" applyFill="1" applyBorder="1" applyAlignment="1">
      <alignment vertical="center"/>
    </xf>
    <xf numFmtId="164" fontId="10" fillId="6" borderId="14" xfId="3" applyNumberFormat="1" applyFont="1" applyFill="1" applyBorder="1" applyAlignment="1">
      <alignment vertical="center"/>
    </xf>
    <xf numFmtId="164" fontId="10" fillId="6" borderId="15" xfId="3" applyNumberFormat="1" applyFont="1" applyFill="1" applyBorder="1" applyAlignment="1">
      <alignment vertical="center"/>
    </xf>
    <xf numFmtId="0" fontId="13" fillId="0" borderId="12" xfId="2" applyFont="1" applyBorder="1" applyAlignment="1">
      <alignment vertical="center"/>
    </xf>
    <xf numFmtId="164" fontId="10" fillId="6" borderId="7" xfId="3" applyNumberFormat="1" applyFont="1" applyFill="1" applyBorder="1" applyAlignment="1">
      <alignment vertical="center"/>
    </xf>
    <xf numFmtId="164" fontId="10" fillId="6" borderId="3" xfId="3" applyNumberFormat="1" applyFont="1" applyFill="1" applyBorder="1" applyAlignment="1">
      <alignment vertical="center"/>
    </xf>
    <xf numFmtId="164" fontId="10" fillId="6" borderId="4" xfId="3" applyNumberFormat="1" applyFont="1" applyFill="1" applyBorder="1" applyAlignment="1">
      <alignment vertical="center"/>
    </xf>
    <xf numFmtId="164" fontId="4" fillId="2" borderId="16" xfId="2" applyNumberFormat="1" applyFont="1" applyFill="1" applyBorder="1" applyAlignment="1">
      <alignment vertical="center"/>
    </xf>
    <xf numFmtId="164" fontId="10" fillId="2" borderId="10" xfId="2" applyNumberFormat="1" applyFont="1" applyFill="1" applyBorder="1" applyAlignment="1">
      <alignment horizontal="left" vertical="center"/>
    </xf>
    <xf numFmtId="164" fontId="10" fillId="6" borderId="18" xfId="3" applyNumberFormat="1" applyFont="1" applyFill="1" applyBorder="1" applyAlignment="1">
      <alignment vertical="center"/>
    </xf>
    <xf numFmtId="164" fontId="10" fillId="2" borderId="19" xfId="2" applyNumberFormat="1" applyFont="1" applyFill="1" applyBorder="1" applyAlignment="1">
      <alignment horizontal="left" vertical="center"/>
    </xf>
    <xf numFmtId="0" fontId="14" fillId="0" borderId="0" xfId="4" applyFont="1" applyAlignment="1">
      <alignment vertical="center"/>
    </xf>
    <xf numFmtId="0" fontId="4" fillId="5" borderId="15" xfId="3" applyFont="1" applyFill="1" applyBorder="1" applyAlignment="1">
      <alignment horizontal="center" vertical="center"/>
    </xf>
    <xf numFmtId="0" fontId="4" fillId="2" borderId="0" xfId="3" applyFont="1" applyFill="1" applyAlignment="1">
      <alignment horizontal="left" vertical="center"/>
    </xf>
    <xf numFmtId="0" fontId="4" fillId="7" borderId="15" xfId="3" applyFont="1" applyFill="1" applyBorder="1" applyAlignment="1">
      <alignment horizontal="center" vertical="center"/>
    </xf>
    <xf numFmtId="0" fontId="4" fillId="6" borderId="15" xfId="3" applyFont="1" applyFill="1" applyBorder="1" applyAlignment="1">
      <alignment horizontal="center" vertical="center"/>
    </xf>
    <xf numFmtId="0" fontId="13" fillId="0" borderId="14" xfId="5" applyBorder="1" applyAlignment="1">
      <alignment horizontal="center" vertical="top" wrapText="1"/>
    </xf>
    <xf numFmtId="0" fontId="10" fillId="0" borderId="8" xfId="3" applyFont="1" applyBorder="1" applyAlignment="1">
      <alignment horizontal="center" vertical="center"/>
    </xf>
    <xf numFmtId="0" fontId="11" fillId="0" borderId="2" xfId="3" applyFont="1" applyBorder="1" applyAlignment="1">
      <alignment horizontal="center" vertical="center"/>
    </xf>
    <xf numFmtId="0" fontId="10" fillId="2" borderId="19" xfId="3" applyFont="1" applyFill="1" applyBorder="1" applyAlignment="1">
      <alignment vertical="center"/>
    </xf>
    <xf numFmtId="0" fontId="13" fillId="2" borderId="0" xfId="5" applyFill="1" applyAlignment="1">
      <alignment vertical="center"/>
    </xf>
    <xf numFmtId="0" fontId="14" fillId="2" borderId="0" xfId="5" applyFont="1" applyFill="1" applyAlignment="1">
      <alignment vertical="center"/>
    </xf>
    <xf numFmtId="0" fontId="8" fillId="2" borderId="0" xfId="3" applyFont="1" applyFill="1" applyAlignment="1">
      <alignment horizontal="center" vertical="center"/>
    </xf>
    <xf numFmtId="167" fontId="10" fillId="2" borderId="10" xfId="0" applyFont="1" applyFill="1" applyBorder="1">
      <alignment vertical="top"/>
    </xf>
    <xf numFmtId="167" fontId="10" fillId="2" borderId="16" xfId="0" applyFont="1" applyFill="1" applyBorder="1">
      <alignment vertical="top"/>
    </xf>
    <xf numFmtId="167" fontId="10" fillId="2" borderId="19" xfId="0" applyFont="1" applyFill="1" applyBorder="1">
      <alignment vertical="top"/>
    </xf>
    <xf numFmtId="0" fontId="10" fillId="0" borderId="33" xfId="3" applyFont="1" applyBorder="1" applyAlignment="1">
      <alignment horizontal="center" vertical="center"/>
    </xf>
    <xf numFmtId="0" fontId="10" fillId="2" borderId="8" xfId="3" applyFont="1" applyFill="1" applyBorder="1" applyAlignment="1">
      <alignment vertical="center"/>
    </xf>
    <xf numFmtId="0" fontId="10" fillId="2" borderId="10" xfId="3" applyFont="1" applyFill="1" applyBorder="1" applyAlignment="1">
      <alignment vertical="center"/>
    </xf>
    <xf numFmtId="0" fontId="10" fillId="2" borderId="17" xfId="3" applyFont="1" applyFill="1" applyBorder="1" applyAlignment="1">
      <alignment vertical="center"/>
    </xf>
    <xf numFmtId="164" fontId="10" fillId="2" borderId="0" xfId="3" applyNumberFormat="1" applyFont="1" applyFill="1" applyAlignment="1">
      <alignment vertical="center"/>
    </xf>
    <xf numFmtId="0" fontId="10" fillId="2" borderId="7" xfId="3" applyFont="1" applyFill="1" applyBorder="1" applyAlignment="1">
      <alignment vertical="center"/>
    </xf>
    <xf numFmtId="0" fontId="10" fillId="2" borderId="4" xfId="3" applyFont="1" applyFill="1" applyBorder="1" applyAlignment="1">
      <alignment vertical="center"/>
    </xf>
    <xf numFmtId="0" fontId="8" fillId="4" borderId="6" xfId="3" applyFont="1" applyFill="1" applyBorder="1" applyAlignment="1">
      <alignment horizontal="center" vertical="center" wrapText="1"/>
    </xf>
    <xf numFmtId="167" fontId="0" fillId="2" borderId="0" xfId="0" applyFill="1" applyAlignment="1">
      <alignment horizontal="left"/>
    </xf>
    <xf numFmtId="0" fontId="13" fillId="0" borderId="9" xfId="3" applyFont="1" applyBorder="1" applyAlignment="1">
      <alignment vertical="center"/>
    </xf>
    <xf numFmtId="164" fontId="12" fillId="2" borderId="8" xfId="3" applyNumberFormat="1" applyFont="1" applyFill="1" applyBorder="1" applyAlignment="1">
      <alignment horizontal="center" vertical="center"/>
    </xf>
    <xf numFmtId="0" fontId="13" fillId="0" borderId="58" xfId="3" applyFont="1" applyBorder="1" applyAlignment="1">
      <alignment vertical="center"/>
    </xf>
    <xf numFmtId="0" fontId="11" fillId="0" borderId="41" xfId="3" applyFont="1" applyBorder="1" applyAlignment="1">
      <alignment horizontal="center" vertical="center"/>
    </xf>
    <xf numFmtId="0" fontId="13" fillId="0" borderId="29" xfId="3" applyFont="1" applyBorder="1" applyAlignment="1">
      <alignment vertical="center"/>
    </xf>
    <xf numFmtId="0" fontId="11" fillId="0" borderId="29" xfId="3" applyFont="1" applyBorder="1" applyAlignment="1">
      <alignment horizontal="center" vertical="center"/>
    </xf>
    <xf numFmtId="0" fontId="10" fillId="2" borderId="33" xfId="3" applyFont="1" applyFill="1" applyBorder="1" applyAlignment="1">
      <alignment vertical="center"/>
    </xf>
    <xf numFmtId="0" fontId="10" fillId="2" borderId="38" xfId="3" applyFont="1" applyFill="1" applyBorder="1" applyAlignment="1">
      <alignment vertical="center"/>
    </xf>
    <xf numFmtId="0" fontId="13" fillId="0" borderId="56" xfId="5" applyBorder="1" applyAlignment="1">
      <alignment horizontal="center" vertical="top" wrapText="1"/>
    </xf>
    <xf numFmtId="0" fontId="8" fillId="2" borderId="0" xfId="3" applyFont="1" applyFill="1" applyAlignment="1">
      <alignment horizontal="center" vertical="center" wrapText="1"/>
    </xf>
    <xf numFmtId="0" fontId="8" fillId="2" borderId="0" xfId="2" applyFont="1" applyFill="1" applyAlignment="1">
      <alignment horizontal="center" vertical="center" wrapText="1"/>
    </xf>
    <xf numFmtId="0" fontId="6" fillId="3" borderId="0" xfId="12" applyFont="1" applyFill="1" applyAlignment="1">
      <alignment vertical="center"/>
    </xf>
    <xf numFmtId="0" fontId="6" fillId="3" borderId="0" xfId="12" applyFont="1" applyFill="1" applyAlignment="1">
      <alignment horizontal="right" vertical="center"/>
    </xf>
    <xf numFmtId="0" fontId="1" fillId="2" borderId="0" xfId="12" applyFill="1" applyAlignment="1">
      <alignment vertical="center"/>
    </xf>
    <xf numFmtId="0" fontId="8" fillId="4" borderId="3" xfId="12" applyFont="1" applyFill="1" applyBorder="1" applyAlignment="1">
      <alignment horizontal="center" vertical="center" wrapText="1"/>
    </xf>
    <xf numFmtId="0" fontId="8" fillId="4" borderId="3" xfId="12" applyFont="1" applyFill="1" applyBorder="1" applyAlignment="1">
      <alignment horizontal="center" vertical="center"/>
    </xf>
    <xf numFmtId="0" fontId="8" fillId="4" borderId="4" xfId="12" applyFont="1" applyFill="1" applyBorder="1" applyAlignment="1">
      <alignment horizontal="center" vertical="center"/>
    </xf>
    <xf numFmtId="0" fontId="8" fillId="4" borderId="2" xfId="12" applyFont="1" applyFill="1" applyBorder="1" applyAlignment="1">
      <alignment horizontal="center" vertical="center"/>
    </xf>
    <xf numFmtId="0" fontId="8" fillId="2" borderId="0" xfId="12" applyFont="1" applyFill="1" applyAlignment="1">
      <alignment horizontal="center" vertical="center"/>
    </xf>
    <xf numFmtId="0" fontId="8" fillId="4" borderId="4" xfId="12" applyFont="1" applyFill="1" applyBorder="1" applyAlignment="1">
      <alignment horizontal="center" vertical="center" wrapText="1"/>
    </xf>
    <xf numFmtId="0" fontId="8" fillId="4" borderId="7" xfId="12" applyFont="1" applyFill="1" applyBorder="1" applyAlignment="1">
      <alignment horizontal="center" vertical="center"/>
    </xf>
    <xf numFmtId="0" fontId="8" fillId="4" borderId="4" xfId="12" applyFont="1" applyFill="1" applyBorder="1" applyAlignment="1">
      <alignment vertical="center"/>
    </xf>
    <xf numFmtId="0" fontId="10" fillId="0" borderId="8" xfId="12" applyFont="1" applyBorder="1" applyAlignment="1">
      <alignment horizontal="center" vertical="center"/>
    </xf>
    <xf numFmtId="0" fontId="4" fillId="0" borderId="72" xfId="12" applyFont="1" applyBorder="1" applyAlignment="1">
      <alignment vertical="center"/>
    </xf>
    <xf numFmtId="0" fontId="11" fillId="0" borderId="9" xfId="12" applyFont="1" applyBorder="1" applyAlignment="1">
      <alignment horizontal="center" vertical="center"/>
    </xf>
    <xf numFmtId="0" fontId="11" fillId="0" borderId="30" xfId="12" applyFont="1" applyBorder="1" applyAlignment="1">
      <alignment horizontal="center" vertical="center"/>
    </xf>
    <xf numFmtId="0" fontId="10" fillId="2" borderId="8" xfId="12" applyFont="1" applyFill="1" applyBorder="1" applyAlignment="1">
      <alignment vertical="center"/>
    </xf>
    <xf numFmtId="0" fontId="10" fillId="2" borderId="10" xfId="12" applyFont="1" applyFill="1" applyBorder="1" applyAlignment="1">
      <alignment vertical="center"/>
    </xf>
    <xf numFmtId="0" fontId="10" fillId="0" borderId="14" xfId="12" applyFont="1" applyBorder="1" applyAlignment="1">
      <alignment horizontal="center" vertical="center"/>
    </xf>
    <xf numFmtId="0" fontId="4" fillId="0" borderId="15" xfId="12" applyFont="1" applyBorder="1" applyAlignment="1">
      <alignment vertical="center"/>
    </xf>
    <xf numFmtId="0" fontId="11" fillId="0" borderId="15" xfId="12" applyFont="1" applyBorder="1" applyAlignment="1">
      <alignment horizontal="center" vertical="center"/>
    </xf>
    <xf numFmtId="0" fontId="11" fillId="0" borderId="27" xfId="12" applyFont="1" applyBorder="1" applyAlignment="1">
      <alignment horizontal="center" vertical="center"/>
    </xf>
    <xf numFmtId="0" fontId="10" fillId="2" borderId="0" xfId="12" applyFont="1" applyFill="1" applyAlignment="1">
      <alignment vertical="center"/>
    </xf>
    <xf numFmtId="164" fontId="12" fillId="2" borderId="14" xfId="12" applyNumberFormat="1" applyFont="1" applyFill="1" applyBorder="1" applyAlignment="1">
      <alignment horizontal="center" vertical="center"/>
    </xf>
    <xf numFmtId="164" fontId="12" fillId="2" borderId="16" xfId="12" applyNumberFormat="1" applyFont="1" applyFill="1" applyBorder="1" applyAlignment="1">
      <alignment horizontal="center" vertical="center"/>
    </xf>
    <xf numFmtId="164" fontId="10" fillId="2" borderId="14" xfId="12" applyNumberFormat="1" applyFont="1" applyFill="1" applyBorder="1" applyAlignment="1">
      <alignment vertical="center"/>
    </xf>
    <xf numFmtId="164" fontId="10" fillId="2" borderId="16" xfId="12" applyNumberFormat="1" applyFont="1" applyFill="1" applyBorder="1" applyAlignment="1">
      <alignment vertical="center"/>
    </xf>
    <xf numFmtId="0" fontId="4" fillId="0" borderId="12" xfId="12" applyFont="1" applyBorder="1" applyAlignment="1">
      <alignment vertical="center"/>
    </xf>
    <xf numFmtId="0" fontId="10" fillId="0" borderId="7" xfId="12" applyFont="1" applyBorder="1" applyAlignment="1">
      <alignment horizontal="center" vertical="center"/>
    </xf>
    <xf numFmtId="0" fontId="4" fillId="0" borderId="2" xfId="12" applyFont="1" applyBorder="1" applyAlignment="1">
      <alignment vertical="center"/>
    </xf>
    <xf numFmtId="0" fontId="11" fillId="0" borderId="2" xfId="12" applyFont="1" applyBorder="1" applyAlignment="1">
      <alignment horizontal="center" vertical="center"/>
    </xf>
    <xf numFmtId="0" fontId="11" fillId="0" borderId="5" xfId="12" applyFont="1" applyBorder="1" applyAlignment="1">
      <alignment horizontal="center" vertical="center"/>
    </xf>
    <xf numFmtId="164" fontId="10" fillId="6" borderId="25" xfId="12" applyNumberFormat="1" applyFont="1" applyFill="1" applyBorder="1" applyAlignment="1">
      <alignment vertical="center"/>
    </xf>
    <xf numFmtId="164" fontId="10" fillId="2" borderId="0" xfId="12" applyNumberFormat="1" applyFont="1" applyFill="1" applyAlignment="1">
      <alignment vertical="center"/>
    </xf>
    <xf numFmtId="0" fontId="10" fillId="2" borderId="17" xfId="12" applyFont="1" applyFill="1" applyBorder="1" applyAlignment="1">
      <alignment vertical="center"/>
    </xf>
    <xf numFmtId="0" fontId="10" fillId="2" borderId="19" xfId="12" applyFont="1" applyFill="1" applyBorder="1" applyAlignment="1">
      <alignment vertical="center"/>
    </xf>
    <xf numFmtId="0" fontId="11" fillId="0" borderId="10" xfId="12" applyFont="1" applyBorder="1" applyAlignment="1">
      <alignment horizontal="center" vertical="center"/>
    </xf>
    <xf numFmtId="0" fontId="11" fillId="0" borderId="16" xfId="12" applyFont="1" applyBorder="1" applyAlignment="1">
      <alignment horizontal="center" vertical="center"/>
    </xf>
    <xf numFmtId="0" fontId="10" fillId="2" borderId="14" xfId="12" applyFont="1" applyFill="1" applyBorder="1" applyAlignment="1">
      <alignment vertical="center"/>
    </xf>
    <xf numFmtId="0" fontId="10" fillId="2" borderId="16" xfId="12" applyFont="1" applyFill="1" applyBorder="1" applyAlignment="1">
      <alignment vertical="center"/>
    </xf>
    <xf numFmtId="0" fontId="4" fillId="0" borderId="9" xfId="12" applyFont="1" applyBorder="1" applyAlignment="1">
      <alignment vertical="center"/>
    </xf>
    <xf numFmtId="0" fontId="10" fillId="0" borderId="17" xfId="12" applyFont="1" applyBorder="1" applyAlignment="1">
      <alignment horizontal="center" vertical="center"/>
    </xf>
    <xf numFmtId="0" fontId="4" fillId="0" borderId="18" xfId="12" applyFont="1" applyBorder="1" applyAlignment="1">
      <alignment vertical="center"/>
    </xf>
    <xf numFmtId="0" fontId="11" fillId="0" borderId="18" xfId="12" applyFont="1" applyBorder="1" applyAlignment="1">
      <alignment horizontal="center" vertical="center"/>
    </xf>
    <xf numFmtId="0" fontId="11" fillId="0" borderId="19" xfId="12" applyFont="1" applyBorder="1" applyAlignment="1">
      <alignment horizontal="center" vertical="center"/>
    </xf>
    <xf numFmtId="0" fontId="10" fillId="2" borderId="0" xfId="12" applyFont="1" applyFill="1" applyAlignment="1">
      <alignment horizontal="center" vertical="center"/>
    </xf>
    <xf numFmtId="0" fontId="4" fillId="2" borderId="0" xfId="12" applyFont="1" applyFill="1" applyAlignment="1">
      <alignment vertical="center"/>
    </xf>
    <xf numFmtId="0" fontId="11" fillId="2" borderId="0" xfId="12" applyFont="1" applyFill="1" applyAlignment="1">
      <alignment horizontal="center" vertical="center"/>
    </xf>
    <xf numFmtId="0" fontId="4" fillId="2" borderId="15" xfId="12" applyFont="1" applyFill="1" applyBorder="1" applyAlignment="1">
      <alignment vertical="center"/>
    </xf>
    <xf numFmtId="0" fontId="25" fillId="2" borderId="0" xfId="3" applyFont="1" applyFill="1" applyAlignment="1">
      <alignment vertical="center"/>
    </xf>
    <xf numFmtId="49" fontId="12" fillId="2" borderId="0" xfId="3" applyNumberFormat="1" applyFont="1" applyFill="1" applyAlignment="1">
      <alignment vertical="top" wrapText="1"/>
    </xf>
    <xf numFmtId="0" fontId="26" fillId="2" borderId="0" xfId="5" applyFont="1" applyFill="1" applyAlignment="1">
      <alignment vertical="top"/>
    </xf>
    <xf numFmtId="49" fontId="12" fillId="2" borderId="0" xfId="5" applyNumberFormat="1" applyFont="1" applyFill="1" applyAlignment="1">
      <alignment vertical="top" wrapText="1"/>
    </xf>
    <xf numFmtId="0" fontId="6" fillId="3" borderId="0" xfId="3" applyFont="1" applyFill="1" applyAlignment="1">
      <alignment vertical="center"/>
    </xf>
    <xf numFmtId="0" fontId="6" fillId="3" borderId="0" xfId="3" applyFont="1" applyFill="1" applyAlignment="1">
      <alignment horizontal="center" vertical="center"/>
    </xf>
    <xf numFmtId="0" fontId="1" fillId="3" borderId="0" xfId="3" applyFill="1" applyAlignment="1">
      <alignment vertical="center"/>
    </xf>
    <xf numFmtId="0" fontId="27" fillId="2" borderId="0" xfId="3" applyFont="1" applyFill="1" applyAlignment="1">
      <alignment vertical="center"/>
    </xf>
    <xf numFmtId="0" fontId="6" fillId="2" borderId="0" xfId="3" applyFont="1" applyFill="1" applyAlignment="1">
      <alignment vertical="center"/>
    </xf>
    <xf numFmtId="0" fontId="6" fillId="2" borderId="0" xfId="3" applyFont="1" applyFill="1" applyAlignment="1">
      <alignment horizontal="center" vertical="center"/>
    </xf>
    <xf numFmtId="0" fontId="6" fillId="2" borderId="0" xfId="3" applyFont="1" applyFill="1" applyAlignment="1">
      <alignment horizontal="right" vertical="center"/>
    </xf>
    <xf numFmtId="0" fontId="1" fillId="2" borderId="0" xfId="3" applyFill="1" applyAlignment="1">
      <alignment vertical="center"/>
    </xf>
    <xf numFmtId="0" fontId="4" fillId="2" borderId="0" xfId="3" applyFont="1" applyFill="1" applyAlignment="1">
      <alignment vertical="center"/>
    </xf>
    <xf numFmtId="0" fontId="1" fillId="2" borderId="0" xfId="3" applyFill="1" applyAlignment="1">
      <alignment horizontal="center" vertical="center"/>
    </xf>
    <xf numFmtId="0" fontId="8" fillId="4" borderId="7" xfId="3" applyFont="1" applyFill="1" applyBorder="1" applyAlignment="1">
      <alignment horizontal="center" vertical="center" wrapText="1"/>
    </xf>
    <xf numFmtId="0" fontId="8" fillId="4" borderId="40" xfId="3" applyFont="1" applyFill="1" applyBorder="1" applyAlignment="1">
      <alignment horizontal="center" vertical="center" wrapText="1"/>
    </xf>
    <xf numFmtId="0" fontId="8" fillId="2" borderId="0" xfId="3" applyFont="1" applyFill="1" applyAlignment="1">
      <alignment horizontal="left" vertical="center"/>
    </xf>
    <xf numFmtId="0" fontId="28" fillId="2" borderId="0" xfId="3" applyFont="1" applyFill="1" applyAlignment="1">
      <alignment horizontal="center" vertical="center"/>
    </xf>
    <xf numFmtId="0" fontId="8" fillId="4" borderId="28" xfId="3" applyFont="1" applyFill="1" applyBorder="1" applyAlignment="1">
      <alignment horizontal="center" vertical="center"/>
    </xf>
    <xf numFmtId="0" fontId="8" fillId="4" borderId="22" xfId="3" applyFont="1" applyFill="1" applyBorder="1" applyAlignment="1">
      <alignment vertical="center"/>
    </xf>
    <xf numFmtId="0" fontId="11" fillId="2" borderId="0" xfId="3" applyFont="1" applyFill="1" applyAlignment="1">
      <alignment vertical="center"/>
    </xf>
    <xf numFmtId="0" fontId="4" fillId="0" borderId="9" xfId="3" applyFont="1" applyBorder="1" applyAlignment="1">
      <alignment vertical="center"/>
    </xf>
    <xf numFmtId="0" fontId="11" fillId="0" borderId="9" xfId="3" applyFont="1" applyBorder="1" applyAlignment="1">
      <alignment horizontal="center" vertical="center"/>
    </xf>
    <xf numFmtId="0" fontId="10" fillId="0" borderId="14" xfId="3" applyFont="1" applyBorder="1" applyAlignment="1">
      <alignment horizontal="center" vertical="center"/>
    </xf>
    <xf numFmtId="0" fontId="4" fillId="0" borderId="15" xfId="3" applyFont="1" applyBorder="1" applyAlignment="1">
      <alignment vertical="center"/>
    </xf>
    <xf numFmtId="0" fontId="11" fillId="0" borderId="15" xfId="3" applyFont="1" applyBorder="1" applyAlignment="1">
      <alignment horizontal="center" vertical="center"/>
    </xf>
    <xf numFmtId="164" fontId="10" fillId="5" borderId="15" xfId="3" applyNumberFormat="1" applyFont="1" applyFill="1" applyBorder="1" applyAlignment="1" applyProtection="1">
      <alignment vertical="center"/>
      <protection locked="0"/>
    </xf>
    <xf numFmtId="0" fontId="10" fillId="2" borderId="14" xfId="3" applyFont="1" applyFill="1" applyBorder="1" applyAlignment="1">
      <alignment vertical="center"/>
    </xf>
    <xf numFmtId="0" fontId="10" fillId="2" borderId="16" xfId="3" applyFont="1" applyFill="1" applyBorder="1" applyAlignment="1">
      <alignment vertical="center"/>
    </xf>
    <xf numFmtId="0" fontId="10" fillId="0" borderId="17" xfId="3" applyFont="1" applyBorder="1" applyAlignment="1">
      <alignment horizontal="center" vertical="center"/>
    </xf>
    <xf numFmtId="0" fontId="4" fillId="0" borderId="18" xfId="3" applyFont="1" applyBorder="1" applyAlignment="1">
      <alignment vertical="center"/>
    </xf>
    <xf numFmtId="164" fontId="10" fillId="6" borderId="19" xfId="3" applyNumberFormat="1" applyFont="1" applyFill="1" applyBorder="1" applyAlignment="1">
      <alignment vertical="center"/>
    </xf>
    <xf numFmtId="0" fontId="1" fillId="2" borderId="0" xfId="3" applyFill="1" applyAlignment="1">
      <alignment horizontal="center"/>
    </xf>
    <xf numFmtId="0" fontId="10" fillId="2" borderId="0" xfId="13" applyFont="1" applyFill="1" applyAlignment="1">
      <alignment horizontal="center" vertical="center"/>
    </xf>
    <xf numFmtId="0" fontId="11" fillId="2" borderId="0" xfId="13" applyFont="1" applyFill="1" applyAlignment="1">
      <alignment horizontal="center" vertical="center"/>
    </xf>
    <xf numFmtId="0" fontId="10" fillId="2" borderId="0" xfId="3" applyFont="1" applyFill="1"/>
    <xf numFmtId="0" fontId="4" fillId="2" borderId="0" xfId="13" applyFont="1" applyFill="1" applyAlignment="1">
      <alignment horizontal="center" vertical="center"/>
    </xf>
    <xf numFmtId="0" fontId="4" fillId="2" borderId="0" xfId="2" applyFont="1" applyFill="1" applyAlignment="1">
      <alignment horizontal="center" vertical="center"/>
    </xf>
    <xf numFmtId="0" fontId="15" fillId="2" borderId="0" xfId="5" applyFont="1" applyFill="1" applyAlignment="1">
      <alignment horizontal="center" vertical="center"/>
    </xf>
    <xf numFmtId="0" fontId="12" fillId="2" borderId="0" xfId="5" applyFont="1" applyFill="1" applyAlignment="1">
      <alignment horizontal="left" vertical="top" wrapText="1"/>
    </xf>
    <xf numFmtId="0" fontId="1" fillId="2" borderId="0" xfId="3" applyFill="1" applyAlignment="1">
      <alignment horizontal="left" vertical="top"/>
    </xf>
    <xf numFmtId="0" fontId="14" fillId="0" borderId="8" xfId="5" applyFont="1" applyBorder="1" applyAlignment="1">
      <alignment horizontal="center" vertical="center"/>
    </xf>
    <xf numFmtId="0" fontId="13" fillId="2" borderId="0" xfId="5" applyFill="1" applyAlignment="1">
      <alignment vertical="top" wrapText="1"/>
    </xf>
    <xf numFmtId="0" fontId="13" fillId="0" borderId="17" xfId="5" quotePrefix="1" applyBorder="1" applyAlignment="1">
      <alignment horizontal="center" vertical="top"/>
    </xf>
    <xf numFmtId="0" fontId="1" fillId="0" borderId="0" xfId="13" applyAlignment="1">
      <alignment vertical="center"/>
    </xf>
    <xf numFmtId="0" fontId="6" fillId="3" borderId="0" xfId="15" applyFont="1" applyFill="1" applyAlignment="1">
      <alignment vertical="center"/>
    </xf>
    <xf numFmtId="0" fontId="6" fillId="3" borderId="0" xfId="15" applyFont="1" applyFill="1" applyAlignment="1">
      <alignment horizontal="left" vertical="center"/>
    </xf>
    <xf numFmtId="0" fontId="6" fillId="2" borderId="0" xfId="2" applyFont="1" applyFill="1" applyAlignment="1">
      <alignment vertical="center"/>
    </xf>
    <xf numFmtId="0" fontId="7" fillId="2" borderId="0" xfId="2" applyFont="1" applyFill="1" applyAlignment="1">
      <alignment horizontal="left" vertical="center"/>
    </xf>
    <xf numFmtId="167" fontId="1" fillId="2" borderId="0" xfId="16" applyFill="1">
      <alignment vertical="top"/>
    </xf>
    <xf numFmtId="0" fontId="1" fillId="2" borderId="0" xfId="15" applyFill="1" applyAlignment="1">
      <alignment vertical="center"/>
    </xf>
    <xf numFmtId="0" fontId="8" fillId="4" borderId="3" xfId="15" applyFont="1" applyFill="1" applyBorder="1" applyAlignment="1">
      <alignment horizontal="center" vertical="center" wrapText="1"/>
    </xf>
    <xf numFmtId="0" fontId="8" fillId="4" borderId="3" xfId="15" applyFont="1" applyFill="1" applyBorder="1" applyAlignment="1">
      <alignment horizontal="center" vertical="center"/>
    </xf>
    <xf numFmtId="0" fontId="8" fillId="4" borderId="40" xfId="15" applyFont="1" applyFill="1" applyBorder="1" applyAlignment="1">
      <alignment horizontal="center" vertical="center"/>
    </xf>
    <xf numFmtId="0" fontId="8" fillId="4" borderId="4" xfId="15" applyFont="1" applyFill="1" applyBorder="1" applyAlignment="1">
      <alignment horizontal="center" vertical="center"/>
    </xf>
    <xf numFmtId="0" fontId="8" fillId="4" borderId="2" xfId="15" applyFont="1" applyFill="1" applyBorder="1" applyAlignment="1">
      <alignment horizontal="center" vertical="center" wrapText="1"/>
    </xf>
    <xf numFmtId="0" fontId="8" fillId="4" borderId="4" xfId="15" applyFont="1" applyFill="1" applyBorder="1" applyAlignment="1">
      <alignment horizontal="center" vertical="center" wrapText="1"/>
    </xf>
    <xf numFmtId="0" fontId="8" fillId="2" borderId="0" xfId="2" applyFont="1" applyFill="1" applyAlignment="1">
      <alignment horizontal="center" vertical="center"/>
    </xf>
    <xf numFmtId="0" fontId="8" fillId="4" borderId="7" xfId="15" applyFont="1" applyFill="1" applyBorder="1" applyAlignment="1">
      <alignment horizontal="center" vertical="center"/>
    </xf>
    <xf numFmtId="0" fontId="8" fillId="4" borderId="4" xfId="15" applyFont="1" applyFill="1" applyBorder="1" applyAlignment="1">
      <alignment vertical="center"/>
    </xf>
    <xf numFmtId="0" fontId="10" fillId="0" borderId="14" xfId="15" applyFont="1" applyBorder="1" applyAlignment="1">
      <alignment horizontal="center" vertical="center"/>
    </xf>
    <xf numFmtId="0" fontId="4" fillId="0" borderId="15" xfId="15" applyFont="1" applyBorder="1" applyAlignment="1">
      <alignment vertical="center"/>
    </xf>
    <xf numFmtId="0" fontId="11" fillId="0" borderId="9" xfId="15" applyFont="1" applyBorder="1" applyAlignment="1">
      <alignment horizontal="center" vertical="center"/>
    </xf>
    <xf numFmtId="0" fontId="11" fillId="0" borderId="30" xfId="15" applyFont="1" applyBorder="1" applyAlignment="1">
      <alignment horizontal="center" vertical="center"/>
    </xf>
    <xf numFmtId="15" fontId="11" fillId="0" borderId="10" xfId="15" quotePrefix="1" applyNumberFormat="1" applyFont="1" applyBorder="1" applyAlignment="1">
      <alignment horizontal="center" vertical="center"/>
    </xf>
    <xf numFmtId="164" fontId="10" fillId="6" borderId="9" xfId="15" applyNumberFormat="1" applyFont="1" applyFill="1" applyBorder="1" applyAlignment="1">
      <alignment horizontal="right" vertical="center"/>
    </xf>
    <xf numFmtId="164" fontId="12" fillId="2" borderId="32" xfId="15" applyNumberFormat="1" applyFont="1" applyFill="1" applyBorder="1" applyAlignment="1">
      <alignment horizontal="left" vertical="center"/>
    </xf>
    <xf numFmtId="164" fontId="12" fillId="2" borderId="10" xfId="15" applyNumberFormat="1" applyFont="1" applyFill="1" applyBorder="1" applyAlignment="1">
      <alignment horizontal="left" vertical="center"/>
    </xf>
    <xf numFmtId="0" fontId="10" fillId="0" borderId="56" xfId="15" applyFont="1" applyBorder="1" applyAlignment="1">
      <alignment horizontal="center" vertical="center"/>
    </xf>
    <xf numFmtId="0" fontId="4" fillId="0" borderId="51" xfId="15" applyFont="1" applyBorder="1" applyAlignment="1">
      <alignment vertical="center"/>
    </xf>
    <xf numFmtId="0" fontId="11" fillId="0" borderId="65" xfId="15" applyFont="1" applyBorder="1" applyAlignment="1">
      <alignment horizontal="center" vertical="center"/>
    </xf>
    <xf numFmtId="0" fontId="11" fillId="0" borderId="71" xfId="15" applyFont="1" applyBorder="1" applyAlignment="1">
      <alignment horizontal="center" vertical="center"/>
    </xf>
    <xf numFmtId="0" fontId="11" fillId="0" borderId="66" xfId="15" quotePrefix="1" applyFont="1" applyBorder="1" applyAlignment="1">
      <alignment horizontal="center" vertical="center"/>
    </xf>
    <xf numFmtId="164" fontId="10" fillId="6" borderId="66" xfId="15" applyNumberFormat="1" applyFont="1" applyFill="1" applyBorder="1" applyAlignment="1">
      <alignment vertical="center"/>
    </xf>
    <xf numFmtId="164" fontId="20" fillId="2" borderId="45" xfId="15" applyNumberFormat="1" applyFont="1" applyFill="1" applyBorder="1" applyAlignment="1">
      <alignment horizontal="left" vertical="center"/>
    </xf>
    <xf numFmtId="164" fontId="20" fillId="2" borderId="16" xfId="15" applyNumberFormat="1" applyFont="1" applyFill="1" applyBorder="1" applyAlignment="1">
      <alignment horizontal="left" vertical="center"/>
    </xf>
    <xf numFmtId="0" fontId="11" fillId="0" borderId="15" xfId="15" applyFont="1" applyBorder="1" applyAlignment="1">
      <alignment horizontal="center" vertical="center"/>
    </xf>
    <xf numFmtId="0" fontId="11" fillId="0" borderId="16" xfId="15" applyFont="1" applyBorder="1" applyAlignment="1">
      <alignment horizontal="center" vertical="center"/>
    </xf>
    <xf numFmtId="164" fontId="10" fillId="6" borderId="16" xfId="15" applyNumberFormat="1" applyFont="1" applyFill="1" applyBorder="1" applyAlignment="1">
      <alignment vertical="center"/>
    </xf>
    <xf numFmtId="0" fontId="11" fillId="0" borderId="66" xfId="15" applyFont="1" applyBorder="1" applyAlignment="1">
      <alignment horizontal="center" vertical="center"/>
    </xf>
    <xf numFmtId="0" fontId="10" fillId="0" borderId="17" xfId="15" applyFont="1" applyBorder="1" applyAlignment="1">
      <alignment horizontal="center" vertical="center"/>
    </xf>
    <xf numFmtId="0" fontId="4" fillId="0" borderId="18" xfId="15" applyFont="1" applyBorder="1" applyAlignment="1">
      <alignment vertical="center"/>
    </xf>
    <xf numFmtId="0" fontId="11" fillId="0" borderId="18" xfId="15" applyFont="1" applyBorder="1" applyAlignment="1">
      <alignment horizontal="center" vertical="center"/>
    </xf>
    <xf numFmtId="0" fontId="11" fillId="0" borderId="37" xfId="15" applyFont="1" applyBorder="1" applyAlignment="1">
      <alignment horizontal="center" vertical="center"/>
    </xf>
    <xf numFmtId="0" fontId="11" fillId="0" borderId="19" xfId="15" applyFont="1" applyBorder="1" applyAlignment="1">
      <alignment horizontal="center" vertical="center"/>
    </xf>
    <xf numFmtId="164" fontId="10" fillId="6" borderId="47" xfId="15" applyNumberFormat="1" applyFont="1" applyFill="1" applyBorder="1" applyAlignment="1">
      <alignment vertical="center"/>
    </xf>
    <xf numFmtId="164" fontId="10" fillId="6" borderId="18" xfId="15" applyNumberFormat="1" applyFont="1" applyFill="1" applyBorder="1" applyAlignment="1">
      <alignment vertical="center"/>
    </xf>
    <xf numFmtId="164" fontId="10" fillId="6" borderId="19" xfId="15" applyNumberFormat="1" applyFont="1" applyFill="1" applyBorder="1" applyAlignment="1">
      <alignment vertical="center"/>
    </xf>
    <xf numFmtId="164" fontId="10" fillId="2" borderId="36" xfId="15" applyNumberFormat="1" applyFont="1" applyFill="1" applyBorder="1" applyAlignment="1">
      <alignment horizontal="left" vertical="center"/>
    </xf>
    <xf numFmtId="164" fontId="10" fillId="2" borderId="19" xfId="15" applyNumberFormat="1" applyFont="1" applyFill="1" applyBorder="1" applyAlignment="1">
      <alignment horizontal="left" vertical="center"/>
    </xf>
    <xf numFmtId="0" fontId="10" fillId="2" borderId="0" xfId="15" applyFont="1" applyFill="1" applyAlignment="1">
      <alignment horizontal="left" vertical="center"/>
    </xf>
    <xf numFmtId="0" fontId="11" fillId="0" borderId="10" xfId="15" applyFont="1" applyBorder="1" applyAlignment="1">
      <alignment horizontal="center" vertical="center"/>
    </xf>
    <xf numFmtId="164" fontId="10" fillId="6" borderId="10" xfId="15" applyNumberFormat="1" applyFont="1" applyFill="1" applyBorder="1" applyAlignment="1">
      <alignment vertical="center"/>
    </xf>
    <xf numFmtId="164" fontId="10" fillId="2" borderId="32" xfId="15" applyNumberFormat="1" applyFont="1" applyFill="1" applyBorder="1" applyAlignment="1">
      <alignment horizontal="left" vertical="center"/>
    </xf>
    <xf numFmtId="164" fontId="10" fillId="2" borderId="10" xfId="15" applyNumberFormat="1" applyFont="1" applyFill="1" applyBorder="1" applyAlignment="1">
      <alignment horizontal="left" vertical="center"/>
    </xf>
    <xf numFmtId="164" fontId="10" fillId="2" borderId="45" xfId="15" applyNumberFormat="1" applyFont="1" applyFill="1" applyBorder="1" applyAlignment="1">
      <alignment horizontal="left" vertical="center"/>
    </xf>
    <xf numFmtId="164" fontId="10" fillId="2" borderId="16" xfId="15" applyNumberFormat="1" applyFont="1" applyFill="1" applyBorder="1" applyAlignment="1">
      <alignment horizontal="left" vertical="center"/>
    </xf>
    <xf numFmtId="0" fontId="11" fillId="0" borderId="51" xfId="15" applyFont="1" applyBorder="1" applyAlignment="1">
      <alignment horizontal="center" vertical="center"/>
    </xf>
    <xf numFmtId="0" fontId="11" fillId="0" borderId="52" xfId="15" applyFont="1" applyBorder="1" applyAlignment="1">
      <alignment horizontal="center" vertical="center"/>
    </xf>
    <xf numFmtId="164" fontId="10" fillId="6" borderId="62" xfId="15" applyNumberFormat="1" applyFont="1" applyFill="1" applyBorder="1" applyAlignment="1">
      <alignment horizontal="right" vertical="center"/>
    </xf>
    <xf numFmtId="164" fontId="10" fillId="6" borderId="15" xfId="15" applyNumberFormat="1" applyFont="1" applyFill="1" applyBorder="1" applyAlignment="1">
      <alignment horizontal="right" vertical="center"/>
    </xf>
    <xf numFmtId="0" fontId="8" fillId="4" borderId="21" xfId="15" applyFont="1" applyFill="1" applyBorder="1" applyAlignment="1">
      <alignment horizontal="center" vertical="center"/>
    </xf>
    <xf numFmtId="0" fontId="8" fillId="4" borderId="22" xfId="15" applyFont="1" applyFill="1" applyBorder="1" applyAlignment="1">
      <alignment vertical="center"/>
    </xf>
    <xf numFmtId="0" fontId="10" fillId="0" borderId="8" xfId="15" applyFont="1" applyBorder="1" applyAlignment="1">
      <alignment horizontal="center" vertical="center"/>
    </xf>
    <xf numFmtId="0" fontId="4" fillId="0" borderId="9" xfId="15" applyFont="1" applyBorder="1" applyAlignment="1">
      <alignment vertical="center"/>
    </xf>
    <xf numFmtId="0" fontId="11" fillId="0" borderId="22" xfId="15" applyFont="1" applyBorder="1" applyAlignment="1">
      <alignment horizontal="center" vertical="center"/>
    </xf>
    <xf numFmtId="164" fontId="10" fillId="2" borderId="6" xfId="15" applyNumberFormat="1" applyFont="1" applyFill="1" applyBorder="1" applyAlignment="1">
      <alignment vertical="center"/>
    </xf>
    <xf numFmtId="164" fontId="10" fillId="6" borderId="13" xfId="15" applyNumberFormat="1" applyFont="1" applyFill="1" applyBorder="1" applyAlignment="1">
      <alignment vertical="center"/>
    </xf>
    <xf numFmtId="0" fontId="5" fillId="2" borderId="0" xfId="15" applyFont="1" applyFill="1" applyAlignment="1">
      <alignment vertical="center"/>
    </xf>
    <xf numFmtId="0" fontId="23" fillId="2" borderId="0" xfId="17" applyFont="1" applyFill="1"/>
    <xf numFmtId="0" fontId="1" fillId="2" borderId="0" xfId="15" applyFill="1"/>
    <xf numFmtId="49" fontId="13" fillId="2" borderId="0" xfId="15" applyNumberFormat="1" applyFont="1" applyFill="1" applyAlignment="1">
      <alignment vertical="top" wrapText="1"/>
    </xf>
    <xf numFmtId="0" fontId="5" fillId="4" borderId="1" xfId="15" applyFont="1" applyFill="1" applyBorder="1" applyAlignment="1">
      <alignment vertical="center"/>
    </xf>
    <xf numFmtId="0" fontId="15" fillId="4" borderId="5" xfId="5" applyFont="1" applyFill="1" applyBorder="1" applyAlignment="1">
      <alignment horizontal="left" vertical="center"/>
    </xf>
    <xf numFmtId="0" fontId="15" fillId="4" borderId="5" xfId="5" applyFont="1" applyFill="1" applyBorder="1" applyAlignment="1">
      <alignment vertical="center"/>
    </xf>
    <xf numFmtId="0" fontId="15" fillId="4" borderId="6" xfId="5" applyFont="1" applyFill="1" applyBorder="1" applyAlignment="1">
      <alignment vertical="center"/>
    </xf>
    <xf numFmtId="0" fontId="13" fillId="2" borderId="0" xfId="15" applyFont="1" applyFill="1" applyAlignment="1">
      <alignment vertical="center" wrapText="1"/>
    </xf>
    <xf numFmtId="0" fontId="12" fillId="2" borderId="0" xfId="5" applyFont="1" applyFill="1" applyAlignment="1">
      <alignment vertical="top" wrapText="1"/>
    </xf>
    <xf numFmtId="0" fontId="8" fillId="4" borderId="2" xfId="3" applyFont="1" applyFill="1" applyBorder="1" applyAlignment="1">
      <alignment horizontal="center" vertical="center" wrapText="1"/>
    </xf>
    <xf numFmtId="0" fontId="13" fillId="0" borderId="9" xfId="15" applyFont="1" applyBorder="1" applyAlignment="1">
      <alignment vertical="center"/>
    </xf>
    <xf numFmtId="0" fontId="11" fillId="0" borderId="10" xfId="3" quotePrefix="1" applyFont="1" applyBorder="1" applyAlignment="1">
      <alignment horizontal="center" vertical="center"/>
    </xf>
    <xf numFmtId="164" fontId="20" fillId="2" borderId="32" xfId="15" applyNumberFormat="1" applyFont="1" applyFill="1" applyBorder="1" applyAlignment="1">
      <alignment horizontal="left" vertical="center"/>
    </xf>
    <xf numFmtId="164" fontId="20" fillId="2" borderId="10" xfId="15" applyNumberFormat="1" applyFont="1" applyFill="1" applyBorder="1" applyAlignment="1">
      <alignment horizontal="left" vertical="center"/>
    </xf>
    <xf numFmtId="0" fontId="11" fillId="0" borderId="16" xfId="3" quotePrefix="1" applyFont="1" applyBorder="1" applyAlignment="1">
      <alignment horizontal="center" vertical="center"/>
    </xf>
    <xf numFmtId="164" fontId="10" fillId="7" borderId="62" xfId="15" applyNumberFormat="1" applyFont="1" applyFill="1" applyBorder="1" applyAlignment="1">
      <alignment vertical="center"/>
    </xf>
    <xf numFmtId="164" fontId="10" fillId="7" borderId="15" xfId="15" applyNumberFormat="1" applyFont="1" applyFill="1" applyBorder="1" applyAlignment="1">
      <alignment vertical="center"/>
    </xf>
    <xf numFmtId="164" fontId="10" fillId="6" borderId="62" xfId="15" applyNumberFormat="1" applyFont="1" applyFill="1" applyBorder="1" applyAlignment="1">
      <alignment vertical="center"/>
    </xf>
    <xf numFmtId="164" fontId="10" fillId="6" borderId="15" xfId="15" applyNumberFormat="1" applyFont="1" applyFill="1" applyBorder="1" applyAlignment="1">
      <alignment vertical="center"/>
    </xf>
    <xf numFmtId="0" fontId="3" fillId="0" borderId="15" xfId="15" applyFont="1" applyBorder="1" applyAlignment="1">
      <alignment vertical="center"/>
    </xf>
    <xf numFmtId="0" fontId="10" fillId="2" borderId="39" xfId="15" applyFont="1" applyFill="1" applyBorder="1" applyAlignment="1">
      <alignment vertical="center"/>
    </xf>
    <xf numFmtId="0" fontId="10" fillId="2" borderId="41" xfId="15" applyFont="1" applyFill="1" applyBorder="1" applyAlignment="1">
      <alignment vertical="center"/>
    </xf>
    <xf numFmtId="164" fontId="10" fillId="2" borderId="0" xfId="15" applyNumberFormat="1" applyFont="1" applyFill="1" applyAlignment="1">
      <alignment horizontal="left" vertical="center"/>
    </xf>
    <xf numFmtId="164" fontId="4" fillId="2" borderId="0" xfId="3" applyNumberFormat="1" applyFont="1" applyFill="1" applyAlignment="1">
      <alignment vertical="center"/>
    </xf>
    <xf numFmtId="0" fontId="5" fillId="4" borderId="1" xfId="3" applyFont="1" applyFill="1" applyBorder="1" applyAlignment="1">
      <alignment vertical="center"/>
    </xf>
    <xf numFmtId="0" fontId="15" fillId="2" borderId="31" xfId="5" applyFont="1" applyFill="1" applyBorder="1" applyAlignment="1">
      <alignment vertical="center"/>
    </xf>
    <xf numFmtId="0" fontId="13" fillId="2" borderId="31" xfId="3" applyFont="1" applyFill="1" applyBorder="1" applyAlignment="1">
      <alignment vertical="center" wrapText="1"/>
    </xf>
    <xf numFmtId="0" fontId="14" fillId="2" borderId="31" xfId="5" applyFont="1" applyFill="1" applyBorder="1" applyAlignment="1">
      <alignment vertical="top"/>
    </xf>
    <xf numFmtId="0" fontId="12" fillId="2" borderId="31" xfId="5" applyFont="1" applyFill="1" applyBorder="1" applyAlignment="1">
      <alignment vertical="top" wrapText="1"/>
    </xf>
    <xf numFmtId="0" fontId="13" fillId="0" borderId="33" xfId="5" applyBorder="1" applyAlignment="1">
      <alignment horizontal="center" vertical="top"/>
    </xf>
    <xf numFmtId="0" fontId="1" fillId="2" borderId="0" xfId="2" applyFill="1" applyAlignment="1">
      <alignment horizontal="center" vertical="center"/>
    </xf>
    <xf numFmtId="0" fontId="7" fillId="2" borderId="0" xfId="3" applyFont="1" applyFill="1" applyAlignment="1">
      <alignment horizontal="left" vertical="center"/>
    </xf>
    <xf numFmtId="0" fontId="10" fillId="2" borderId="19" xfId="3" applyFont="1" applyFill="1" applyBorder="1" applyAlignment="1">
      <alignment horizontal="left" vertical="center"/>
    </xf>
    <xf numFmtId="0" fontId="1" fillId="2" borderId="0" xfId="13" applyFill="1" applyAlignment="1">
      <alignment horizontal="center" vertical="center"/>
    </xf>
    <xf numFmtId="0" fontId="9" fillId="4" borderId="25" xfId="2" applyFont="1" applyFill="1" applyBorder="1" applyAlignment="1">
      <alignment horizontal="center" vertical="center" wrapText="1"/>
    </xf>
    <xf numFmtId="164" fontId="10" fillId="2" borderId="52" xfId="3" applyNumberFormat="1" applyFont="1" applyFill="1" applyBorder="1" applyAlignment="1">
      <alignment horizontal="left" vertical="center"/>
    </xf>
    <xf numFmtId="0" fontId="13" fillId="2" borderId="18" xfId="3" applyFont="1" applyFill="1" applyBorder="1" applyAlignment="1">
      <alignment vertical="center"/>
    </xf>
    <xf numFmtId="0" fontId="11" fillId="2" borderId="29" xfId="3" applyFont="1" applyFill="1" applyBorder="1" applyAlignment="1">
      <alignment horizontal="center" vertical="center"/>
    </xf>
    <xf numFmtId="0" fontId="39" fillId="2" borderId="0" xfId="17" applyFont="1" applyFill="1" applyAlignment="1">
      <alignment vertical="center"/>
    </xf>
    <xf numFmtId="0" fontId="40" fillId="2" borderId="0" xfId="17" applyFont="1" applyFill="1" applyAlignment="1">
      <alignment vertical="center"/>
    </xf>
    <xf numFmtId="0" fontId="23" fillId="2" borderId="0" xfId="17" applyFont="1" applyFill="1" applyAlignment="1">
      <alignment vertical="center"/>
    </xf>
    <xf numFmtId="0" fontId="23" fillId="0" borderId="0" xfId="17" applyFont="1"/>
    <xf numFmtId="0" fontId="41" fillId="2" borderId="0" xfId="17" applyFont="1" applyFill="1"/>
    <xf numFmtId="0" fontId="8" fillId="2" borderId="41" xfId="2" applyFont="1" applyFill="1" applyBorder="1" applyAlignment="1">
      <alignment horizontal="center" vertical="center" wrapText="1"/>
    </xf>
    <xf numFmtId="0" fontId="8" fillId="4" borderId="18" xfId="3" applyFont="1" applyFill="1" applyBorder="1" applyAlignment="1">
      <alignment horizontal="center" vertical="center" wrapText="1"/>
    </xf>
    <xf numFmtId="0" fontId="8" fillId="4" borderId="37" xfId="3" applyFont="1" applyFill="1" applyBorder="1" applyAlignment="1">
      <alignment horizontal="center" vertical="center" wrapText="1"/>
    </xf>
    <xf numFmtId="0" fontId="42" fillId="2" borderId="0" xfId="17" applyFont="1" applyFill="1" applyAlignment="1">
      <alignment horizontal="center" vertical="center"/>
    </xf>
    <xf numFmtId="0" fontId="42" fillId="2" borderId="0" xfId="17" applyFont="1" applyFill="1" applyAlignment="1">
      <alignment horizontal="center" vertical="center" wrapText="1"/>
    </xf>
    <xf numFmtId="164" fontId="10" fillId="6" borderId="10" xfId="3" applyNumberFormat="1" applyFont="1" applyFill="1" applyBorder="1" applyAlignment="1">
      <alignment vertical="center"/>
    </xf>
    <xf numFmtId="0" fontId="24" fillId="2" borderId="0" xfId="17" applyFont="1" applyFill="1"/>
    <xf numFmtId="164" fontId="10" fillId="6" borderId="82" xfId="3" applyNumberFormat="1" applyFont="1" applyFill="1" applyBorder="1" applyAlignment="1">
      <alignment vertical="center"/>
    </xf>
    <xf numFmtId="0" fontId="22" fillId="2" borderId="0" xfId="25" applyFill="1"/>
    <xf numFmtId="0" fontId="13" fillId="2" borderId="0" xfId="3" applyFont="1" applyFill="1" applyAlignment="1">
      <alignment vertical="top" wrapText="1"/>
    </xf>
    <xf numFmtId="0" fontId="13" fillId="2" borderId="0" xfId="11" applyFill="1" applyAlignment="1">
      <alignment vertical="center"/>
    </xf>
    <xf numFmtId="167" fontId="0" fillId="2" borderId="0" xfId="0" applyFill="1" applyAlignment="1">
      <alignment vertical="center"/>
    </xf>
    <xf numFmtId="0" fontId="4" fillId="2" borderId="0" xfId="3" applyFont="1" applyFill="1" applyAlignment="1">
      <alignment horizontal="center" vertical="center"/>
    </xf>
    <xf numFmtId="164" fontId="10" fillId="6" borderId="17" xfId="3" applyNumberFormat="1" applyFont="1" applyFill="1" applyBorder="1" applyAlignment="1">
      <alignment vertical="center"/>
    </xf>
    <xf numFmtId="10" fontId="10" fillId="6" borderId="47" xfId="15" applyNumberFormat="1" applyFont="1" applyFill="1" applyBorder="1" applyAlignment="1">
      <alignment horizontal="right" vertical="center"/>
    </xf>
    <xf numFmtId="10" fontId="10" fillId="6" borderId="18" xfId="15" applyNumberFormat="1" applyFont="1" applyFill="1" applyBorder="1" applyAlignment="1">
      <alignment horizontal="right" vertical="center"/>
    </xf>
    <xf numFmtId="10" fontId="10" fillId="6" borderId="19" xfId="15" applyNumberFormat="1" applyFont="1" applyFill="1" applyBorder="1" applyAlignment="1">
      <alignment horizontal="right" vertical="center"/>
    </xf>
    <xf numFmtId="0" fontId="1" fillId="0" borderId="0" xfId="31" applyAlignment="1">
      <alignment wrapText="1"/>
    </xf>
    <xf numFmtId="0" fontId="1" fillId="0" borderId="0" xfId="31" applyAlignment="1">
      <alignment horizontal="left" vertical="center" wrapText="1"/>
    </xf>
    <xf numFmtId="0" fontId="50" fillId="0" borderId="1" xfId="31" applyFont="1" applyBorder="1" applyAlignment="1">
      <alignment horizontal="left" vertical="center" wrapText="1"/>
    </xf>
    <xf numFmtId="0" fontId="1" fillId="0" borderId="5" xfId="31" applyBorder="1" applyAlignment="1">
      <alignment wrapText="1"/>
    </xf>
    <xf numFmtId="0" fontId="52" fillId="0" borderId="43" xfId="31" applyFont="1" applyBorder="1" applyAlignment="1">
      <alignment horizontal="left" vertical="center" wrapText="1"/>
    </xf>
    <xf numFmtId="0" fontId="13" fillId="0" borderId="0" xfId="31" applyFont="1" applyAlignment="1">
      <alignment wrapText="1"/>
    </xf>
    <xf numFmtId="0" fontId="13" fillId="4" borderId="46" xfId="31" applyFont="1" applyFill="1" applyBorder="1" applyAlignment="1">
      <alignment horizontal="left" vertical="center" wrapText="1"/>
    </xf>
    <xf numFmtId="3" fontId="13" fillId="4" borderId="46" xfId="31" applyNumberFormat="1" applyFont="1" applyFill="1" applyBorder="1" applyAlignment="1">
      <alignment horizontal="left" vertical="center" wrapText="1"/>
    </xf>
    <xf numFmtId="0" fontId="4" fillId="0" borderId="0" xfId="31" applyFont="1" applyAlignment="1">
      <alignment wrapText="1"/>
    </xf>
    <xf numFmtId="0" fontId="13" fillId="4" borderId="77" xfId="31" applyFont="1" applyFill="1" applyBorder="1" applyAlignment="1">
      <alignment horizontal="left" vertical="center" wrapText="1"/>
    </xf>
    <xf numFmtId="3" fontId="13" fillId="4" borderId="77" xfId="31" applyNumberFormat="1" applyFont="1" applyFill="1" applyBorder="1" applyAlignment="1">
      <alignment horizontal="left" vertical="center" wrapText="1"/>
    </xf>
    <xf numFmtId="0" fontId="13" fillId="0" borderId="0" xfId="31" applyFont="1" applyAlignment="1">
      <alignment horizontal="left" vertical="center" wrapText="1"/>
    </xf>
    <xf numFmtId="3" fontId="13" fillId="0" borderId="0" xfId="31" applyNumberFormat="1" applyFont="1" applyAlignment="1">
      <alignment horizontal="left" vertical="center" wrapText="1"/>
    </xf>
    <xf numFmtId="49" fontId="13" fillId="0" borderId="0" xfId="31" applyNumberFormat="1" applyFont="1" applyAlignment="1">
      <alignment horizontal="left" vertical="center" wrapText="1"/>
    </xf>
    <xf numFmtId="3" fontId="13" fillId="0" borderId="0" xfId="31" applyNumberFormat="1" applyFont="1" applyAlignment="1">
      <alignment horizontal="right" vertical="center" wrapText="1"/>
    </xf>
    <xf numFmtId="0" fontId="17" fillId="0" borderId="0" xfId="31" applyFont="1" applyAlignment="1">
      <alignment horizontal="left" vertical="center" wrapText="1"/>
    </xf>
    <xf numFmtId="167" fontId="53" fillId="4" borderId="0" xfId="0" applyFont="1" applyFill="1" applyAlignment="1">
      <alignment horizontal="left" vertical="center"/>
    </xf>
    <xf numFmtId="167" fontId="54" fillId="4" borderId="0" xfId="0" applyFont="1" applyFill="1" applyAlignment="1">
      <alignment horizontal="left" vertical="center"/>
    </xf>
    <xf numFmtId="167" fontId="4" fillId="0" borderId="0" xfId="0" applyFont="1" applyAlignment="1">
      <alignment wrapText="1"/>
    </xf>
    <xf numFmtId="167" fontId="56" fillId="0" borderId="0" xfId="0" applyFont="1" applyAlignment="1">
      <alignment horizontal="left" vertical="top" wrapText="1"/>
    </xf>
    <xf numFmtId="0" fontId="57" fillId="5" borderId="0" xfId="0" applyNumberFormat="1" applyFont="1" applyFill="1" applyAlignment="1" applyProtection="1">
      <alignment horizontal="left" vertical="center" wrapText="1"/>
      <protection locked="0"/>
    </xf>
    <xf numFmtId="49" fontId="57" fillId="0" borderId="0" xfId="0" applyNumberFormat="1" applyFont="1" applyAlignment="1">
      <alignment horizontal="left" vertical="center" wrapText="1"/>
    </xf>
    <xf numFmtId="167" fontId="58" fillId="10" borderId="0" xfId="0" applyFont="1" applyFill="1" applyAlignment="1">
      <alignment horizontal="left" vertical="center"/>
    </xf>
    <xf numFmtId="167" fontId="59" fillId="10" borderId="0" xfId="0" applyFont="1" applyFill="1" applyAlignment="1">
      <alignment horizontal="left" vertical="center"/>
    </xf>
    <xf numFmtId="167" fontId="60" fillId="0" borderId="0" xfId="0" applyFont="1" applyAlignment="1">
      <alignment wrapText="1"/>
    </xf>
    <xf numFmtId="0" fontId="0" fillId="0" borderId="0" xfId="0" applyNumberFormat="1" applyAlignment="1">
      <alignment horizontal="left" vertical="top" wrapText="1"/>
    </xf>
    <xf numFmtId="0" fontId="37" fillId="0" borderId="0" xfId="0" applyNumberFormat="1" applyFont="1" applyAlignment="1">
      <alignment horizontal="left" vertical="top" wrapText="1"/>
    </xf>
    <xf numFmtId="49" fontId="37" fillId="0" borderId="0" xfId="0" applyNumberFormat="1" applyFont="1" applyAlignment="1">
      <alignment horizontal="right" vertical="top" wrapText="1"/>
    </xf>
    <xf numFmtId="167" fontId="61" fillId="0" borderId="0" xfId="0" applyFont="1" applyAlignment="1">
      <alignment horizontal="left" vertical="top" wrapText="1"/>
    </xf>
    <xf numFmtId="167" fontId="62" fillId="10" borderId="83" xfId="0" applyFont="1" applyFill="1" applyBorder="1" applyAlignment="1">
      <alignment horizontal="center" vertical="center" wrapText="1"/>
    </xf>
    <xf numFmtId="167" fontId="62" fillId="10" borderId="84" xfId="0" applyFont="1" applyFill="1" applyBorder="1" applyAlignment="1">
      <alignment horizontal="center" vertical="center" wrapText="1"/>
    </xf>
    <xf numFmtId="167" fontId="62" fillId="10" borderId="85" xfId="0" applyFont="1" applyFill="1" applyBorder="1" applyAlignment="1">
      <alignment horizontal="center" vertical="center" wrapText="1"/>
    </xf>
    <xf numFmtId="167" fontId="63" fillId="0" borderId="0" xfId="0" applyFont="1" applyAlignment="1">
      <alignment horizontal="left" vertical="top" wrapText="1"/>
    </xf>
    <xf numFmtId="165" fontId="0" fillId="0" borderId="86" xfId="0" applyNumberFormat="1" applyBorder="1" applyAlignment="1">
      <alignment horizontal="center" vertical="center" wrapText="1"/>
    </xf>
    <xf numFmtId="165" fontId="0" fillId="0" borderId="87" xfId="0" applyNumberFormat="1" applyBorder="1" applyAlignment="1">
      <alignment horizontal="center" vertical="center" wrapText="1"/>
    </xf>
    <xf numFmtId="165" fontId="0" fillId="0" borderId="88" xfId="0" applyNumberFormat="1" applyBorder="1" applyAlignment="1">
      <alignment horizontal="center" vertical="center" wrapText="1"/>
    </xf>
    <xf numFmtId="0" fontId="37" fillId="0" borderId="0" xfId="0" applyNumberFormat="1" applyFont="1" applyAlignment="1">
      <alignment horizontal="left" vertical="center" wrapText="1"/>
    </xf>
    <xf numFmtId="3" fontId="37" fillId="0" borderId="0" xfId="0" applyNumberFormat="1" applyFont="1" applyAlignment="1">
      <alignment horizontal="left" vertical="top"/>
    </xf>
    <xf numFmtId="0" fontId="64"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0" fillId="0" borderId="0" xfId="0" applyNumberFormat="1" applyAlignment="1">
      <alignment horizontal="center" vertical="center" wrapText="1"/>
    </xf>
    <xf numFmtId="171" fontId="16" fillId="0" borderId="0" xfId="0" applyNumberFormat="1" applyFont="1" applyAlignment="1">
      <alignment horizontal="right" vertical="center" wrapText="1"/>
    </xf>
    <xf numFmtId="0" fontId="16" fillId="0" borderId="0" xfId="0" applyNumberFormat="1" applyFont="1" applyAlignment="1">
      <alignment horizontal="right" vertical="center" wrapText="1"/>
    </xf>
    <xf numFmtId="168" fontId="0" fillId="0" borderId="0" xfId="0" applyNumberFormat="1" applyAlignment="1">
      <alignment horizontal="right" vertical="center" wrapText="1"/>
    </xf>
    <xf numFmtId="0" fontId="0" fillId="0" borderId="0" xfId="0" applyNumberFormat="1" applyAlignment="1">
      <alignment horizontal="right" vertical="center" wrapText="1"/>
    </xf>
    <xf numFmtId="0" fontId="0" fillId="0" borderId="0" xfId="0" applyNumberFormat="1" applyAlignment="1">
      <alignment horizontal="left" vertical="center"/>
    </xf>
    <xf numFmtId="0" fontId="10" fillId="0" borderId="0" xfId="0" applyNumberFormat="1" applyFont="1" applyAlignment="1">
      <alignment horizontal="right" vertical="center" wrapText="1"/>
    </xf>
    <xf numFmtId="0" fontId="10" fillId="0" borderId="0" xfId="0" applyNumberFormat="1" applyFont="1" applyAlignment="1">
      <alignment horizontal="center" vertical="center" wrapText="1"/>
    </xf>
    <xf numFmtId="0" fontId="4" fillId="0" borderId="0" xfId="0" applyNumberFormat="1" applyFont="1" applyAlignment="1">
      <alignment horizontal="left" vertical="top" wrapText="1"/>
    </xf>
    <xf numFmtId="167" fontId="4" fillId="0" borderId="0" xfId="0" applyFont="1" applyAlignment="1">
      <alignment horizontal="left" vertical="top" wrapText="1"/>
    </xf>
    <xf numFmtId="0" fontId="4" fillId="0" borderId="0" xfId="0" applyNumberFormat="1" applyFont="1" applyAlignment="1">
      <alignment horizontal="center" vertical="center" wrapText="1"/>
    </xf>
    <xf numFmtId="167" fontId="66" fillId="0" borderId="0" xfId="0" applyFont="1" applyAlignment="1">
      <alignment horizontal="left" vertical="top" wrapText="1"/>
    </xf>
    <xf numFmtId="0" fontId="51" fillId="0" borderId="0" xfId="0" applyNumberFormat="1" applyFont="1" applyAlignment="1">
      <alignment horizontal="right" vertical="center" wrapText="1"/>
    </xf>
    <xf numFmtId="49" fontId="67" fillId="0" borderId="0" xfId="0" applyNumberFormat="1" applyFont="1" applyAlignment="1">
      <alignment horizontal="right" vertical="center" wrapText="1"/>
    </xf>
    <xf numFmtId="167" fontId="64" fillId="10" borderId="89" xfId="0" applyFont="1" applyFill="1" applyBorder="1" applyAlignment="1">
      <alignment horizontal="right" vertical="center" wrapText="1"/>
    </xf>
    <xf numFmtId="167" fontId="64" fillId="10" borderId="90" xfId="0" applyFont="1" applyFill="1" applyBorder="1" applyAlignment="1">
      <alignment horizontal="right" vertical="center" wrapText="1"/>
    </xf>
    <xf numFmtId="167" fontId="64" fillId="10" borderId="91" xfId="0" applyFont="1" applyFill="1" applyBorder="1" applyAlignment="1">
      <alignment horizontal="right" vertical="center" wrapText="1"/>
    </xf>
    <xf numFmtId="167" fontId="67" fillId="0" borderId="0" xfId="0" applyFont="1" applyAlignment="1">
      <alignment horizontal="right" vertical="center" wrapText="1"/>
    </xf>
    <xf numFmtId="167" fontId="60" fillId="10" borderId="92" xfId="0" applyFont="1" applyFill="1" applyBorder="1" applyAlignment="1">
      <alignment horizontal="right" vertical="center" wrapText="1"/>
    </xf>
    <xf numFmtId="0" fontId="4" fillId="0" borderId="0" xfId="0" applyNumberFormat="1" applyFont="1" applyAlignment="1">
      <alignment horizontal="left" vertical="center" wrapText="1"/>
    </xf>
    <xf numFmtId="167" fontId="4" fillId="0" borderId="0" xfId="0" applyFont="1" applyAlignment="1">
      <alignment horizontal="left" vertical="center" wrapText="1"/>
    </xf>
    <xf numFmtId="167" fontId="0" fillId="0" borderId="93" xfId="0" applyBorder="1" applyAlignment="1">
      <alignment horizontal="right" vertical="center" wrapText="1"/>
    </xf>
    <xf numFmtId="167" fontId="0" fillId="0" borderId="0" xfId="0" applyAlignment="1">
      <alignment horizontal="right" vertical="center" wrapText="1"/>
    </xf>
    <xf numFmtId="167" fontId="0" fillId="0" borderId="94" xfId="0" applyBorder="1" applyAlignment="1">
      <alignment horizontal="right" vertical="center" wrapText="1"/>
    </xf>
    <xf numFmtId="167" fontId="66" fillId="0" borderId="0" xfId="0" applyFont="1" applyAlignment="1">
      <alignment horizontal="right" vertical="top" wrapText="1"/>
    </xf>
    <xf numFmtId="167" fontId="0" fillId="0" borderId="95" xfId="0" applyBorder="1" applyAlignment="1">
      <alignment horizontal="right" vertical="center" wrapText="1"/>
    </xf>
    <xf numFmtId="167" fontId="4" fillId="0" borderId="96" xfId="0" applyFont="1" applyBorder="1" applyAlignment="1">
      <alignment horizontal="right" vertical="center" wrapText="1"/>
    </xf>
    <xf numFmtId="167" fontId="4" fillId="0" borderId="97" xfId="0" applyFont="1" applyBorder="1" applyAlignment="1">
      <alignment horizontal="right" vertical="center" wrapText="1"/>
    </xf>
    <xf numFmtId="167" fontId="4" fillId="0" borderId="98" xfId="0" applyFont="1" applyBorder="1" applyAlignment="1">
      <alignment horizontal="right" vertical="center" wrapText="1"/>
    </xf>
    <xf numFmtId="167" fontId="4" fillId="0" borderId="93" xfId="0" applyFont="1" applyBorder="1" applyAlignment="1">
      <alignment horizontal="right" vertical="center" wrapText="1"/>
    </xf>
    <xf numFmtId="167" fontId="4" fillId="0" borderId="0" xfId="0" applyFont="1" applyAlignment="1">
      <alignment horizontal="right" vertical="center" wrapText="1"/>
    </xf>
    <xf numFmtId="167" fontId="4" fillId="0" borderId="94" xfId="0" applyFont="1" applyBorder="1" applyAlignment="1">
      <alignment horizontal="right" vertical="center" wrapText="1"/>
    </xf>
    <xf numFmtId="167" fontId="68" fillId="0" borderId="0" xfId="0" applyFont="1" applyAlignment="1">
      <alignment horizontal="right" vertical="top" wrapText="1"/>
    </xf>
    <xf numFmtId="167" fontId="4" fillId="0" borderId="95" xfId="0" applyFont="1" applyBorder="1" applyAlignment="1">
      <alignment horizontal="right" vertical="center" wrapText="1"/>
    </xf>
    <xf numFmtId="0" fontId="0" fillId="0" borderId="0" xfId="0" applyNumberFormat="1" applyAlignment="1">
      <alignment horizontal="left" vertical="center" wrapText="1"/>
    </xf>
    <xf numFmtId="0" fontId="64" fillId="0" borderId="0" xfId="0" applyNumberFormat="1" applyFont="1" applyAlignment="1">
      <alignment horizontal="right" vertical="center" indent="1"/>
    </xf>
    <xf numFmtId="167" fontId="70" fillId="10" borderId="91" xfId="0" applyFont="1" applyFill="1" applyBorder="1" applyAlignment="1">
      <alignment horizontal="right" vertical="center" wrapText="1"/>
    </xf>
    <xf numFmtId="171" fontId="4" fillId="0" borderId="0" xfId="0" applyNumberFormat="1" applyFont="1" applyAlignment="1">
      <alignment horizontal="right" vertical="center" wrapText="1"/>
    </xf>
    <xf numFmtId="0" fontId="0" fillId="0" borderId="0" xfId="0" applyNumberFormat="1" applyAlignment="1">
      <alignment horizontal="right" vertical="center" indent="1"/>
    </xf>
    <xf numFmtId="171" fontId="4" fillId="0" borderId="93" xfId="0" applyNumberFormat="1" applyFont="1" applyBorder="1" applyAlignment="1">
      <alignment horizontal="right" vertical="center" wrapText="1"/>
    </xf>
    <xf numFmtId="171" fontId="4" fillId="0" borderId="94" xfId="0" applyNumberFormat="1" applyFont="1" applyBorder="1" applyAlignment="1">
      <alignment horizontal="right" vertical="center" wrapText="1"/>
    </xf>
    <xf numFmtId="171" fontId="71" fillId="0" borderId="94" xfId="0" applyNumberFormat="1" applyFont="1" applyBorder="1" applyAlignment="1">
      <alignment horizontal="right" vertical="center" wrapText="1"/>
    </xf>
    <xf numFmtId="167" fontId="66" fillId="0" borderId="0" xfId="0" applyFont="1" applyAlignment="1">
      <alignment horizontal="right" vertical="center"/>
    </xf>
    <xf numFmtId="171" fontId="68" fillId="0" borderId="0" xfId="0" applyNumberFormat="1" applyFont="1" applyAlignment="1">
      <alignment horizontal="right" vertical="center" wrapText="1"/>
    </xf>
    <xf numFmtId="171" fontId="4" fillId="0" borderId="95" xfId="0" applyNumberFormat="1" applyFont="1" applyBorder="1" applyAlignment="1">
      <alignment horizontal="right" vertical="center" wrapText="1"/>
    </xf>
    <xf numFmtId="0" fontId="49" fillId="0" borderId="0" xfId="0" applyNumberFormat="1" applyFont="1" applyAlignment="1">
      <alignment horizontal="left" vertical="center" wrapText="1"/>
    </xf>
    <xf numFmtId="167" fontId="15" fillId="0" borderId="0" xfId="0" applyFont="1" applyAlignment="1">
      <alignment horizontal="left" vertical="center" wrapText="1"/>
    </xf>
    <xf numFmtId="171" fontId="15" fillId="0" borderId="0" xfId="0" applyNumberFormat="1" applyFont="1" applyAlignment="1">
      <alignment horizontal="right" vertical="center" wrapText="1"/>
    </xf>
    <xf numFmtId="0" fontId="45" fillId="0" borderId="0" xfId="0" applyNumberFormat="1" applyFont="1" applyAlignment="1">
      <alignment horizontal="right" vertical="center" indent="1"/>
    </xf>
    <xf numFmtId="171" fontId="15" fillId="4" borderId="93" xfId="0" applyNumberFormat="1" applyFont="1" applyFill="1" applyBorder="1" applyAlignment="1">
      <alignment horizontal="right" vertical="center" wrapText="1"/>
    </xf>
    <xf numFmtId="171" fontId="15" fillId="4" borderId="0" xfId="0" applyNumberFormat="1" applyFont="1" applyFill="1" applyAlignment="1">
      <alignment horizontal="right" vertical="center" wrapText="1"/>
    </xf>
    <xf numFmtId="171" fontId="15" fillId="4" borderId="94" xfId="0" applyNumberFormat="1" applyFont="1" applyFill="1" applyBorder="1" applyAlignment="1">
      <alignment horizontal="right" vertical="center" wrapText="1"/>
    </xf>
    <xf numFmtId="171" fontId="15" fillId="4" borderId="95" xfId="0" applyNumberFormat="1" applyFont="1" applyFill="1" applyBorder="1" applyAlignment="1">
      <alignment horizontal="right" vertical="center" wrapText="1"/>
    </xf>
    <xf numFmtId="167" fontId="49" fillId="0" borderId="0" xfId="0" applyFont="1" applyAlignment="1">
      <alignment horizontal="right" vertical="top" wrapText="1"/>
    </xf>
    <xf numFmtId="167" fontId="72" fillId="0" borderId="98" xfId="0" applyFont="1" applyBorder="1" applyAlignment="1">
      <alignment horizontal="right" vertical="center" wrapText="1"/>
    </xf>
    <xf numFmtId="167" fontId="4" fillId="0" borderId="99" xfId="0" applyFont="1" applyBorder="1" applyAlignment="1">
      <alignment horizontal="right" vertical="center" wrapText="1"/>
    </xf>
    <xf numFmtId="167" fontId="4" fillId="0" borderId="87" xfId="0" applyFont="1" applyBorder="1" applyAlignment="1">
      <alignment horizontal="left" vertical="center" wrapText="1"/>
    </xf>
    <xf numFmtId="0" fontId="73" fillId="0" borderId="0" xfId="0" applyNumberFormat="1" applyFont="1" applyAlignment="1">
      <alignment horizontal="left" vertical="center"/>
    </xf>
    <xf numFmtId="1" fontId="4" fillId="0" borderId="0" xfId="0" applyNumberFormat="1" applyFont="1" applyAlignment="1">
      <alignment horizontal="right" vertical="center" wrapText="1"/>
    </xf>
    <xf numFmtId="167" fontId="62" fillId="4" borderId="57" xfId="0" applyFont="1" applyFill="1" applyBorder="1" applyAlignment="1">
      <alignment horizontal="center" vertical="center" wrapText="1"/>
    </xf>
    <xf numFmtId="167" fontId="62" fillId="4" borderId="59" xfId="0" applyFont="1" applyFill="1" applyBorder="1" applyAlignment="1">
      <alignment horizontal="center" vertical="center" wrapText="1"/>
    </xf>
    <xf numFmtId="167" fontId="62" fillId="4" borderId="63" xfId="0" applyFont="1" applyFill="1" applyBorder="1" applyAlignment="1">
      <alignment horizontal="center" vertical="center" wrapText="1"/>
    </xf>
    <xf numFmtId="3" fontId="0" fillId="0" borderId="42" xfId="0" applyNumberFormat="1" applyBorder="1" applyAlignment="1">
      <alignment horizontal="center" vertical="center" wrapText="1"/>
    </xf>
    <xf numFmtId="3" fontId="0" fillId="0" borderId="74" xfId="0" applyNumberFormat="1" applyBorder="1" applyAlignment="1">
      <alignment horizontal="center" vertical="center" wrapText="1"/>
    </xf>
    <xf numFmtId="3" fontId="0" fillId="0" borderId="44" xfId="0" applyNumberFormat="1" applyBorder="1" applyAlignment="1">
      <alignment horizontal="center" vertical="center" wrapText="1"/>
    </xf>
    <xf numFmtId="167" fontId="74" fillId="4" borderId="63" xfId="0" applyFont="1" applyFill="1" applyBorder="1" applyAlignment="1">
      <alignment horizontal="center" vertical="center" wrapText="1"/>
    </xf>
    <xf numFmtId="167" fontId="75" fillId="4" borderId="71" xfId="0" applyFont="1" applyFill="1" applyBorder="1" applyAlignment="1">
      <alignment horizontal="center" vertical="center" wrapText="1"/>
    </xf>
    <xf numFmtId="167" fontId="75" fillId="4" borderId="0" xfId="0" applyFont="1" applyFill="1" applyAlignment="1">
      <alignment horizontal="center" vertical="center" wrapText="1"/>
    </xf>
    <xf numFmtId="3" fontId="45" fillId="0" borderId="44" xfId="0" applyNumberFormat="1" applyFont="1" applyBorder="1" applyAlignment="1">
      <alignment horizontal="center" vertical="center" wrapText="1"/>
    </xf>
    <xf numFmtId="167" fontId="69" fillId="4" borderId="63" xfId="0" applyFont="1" applyFill="1" applyBorder="1" applyAlignment="1">
      <alignment horizontal="center" vertical="center" wrapText="1"/>
    </xf>
    <xf numFmtId="167" fontId="4" fillId="0" borderId="71" xfId="0" applyFont="1" applyBorder="1" applyAlignment="1">
      <alignment horizontal="left" vertical="center"/>
    </xf>
    <xf numFmtId="3" fontId="4" fillId="0" borderId="64" xfId="0" applyNumberFormat="1" applyFont="1" applyBorder="1" applyAlignment="1">
      <alignment horizontal="center" vertical="center" wrapText="1"/>
    </xf>
    <xf numFmtId="167" fontId="65" fillId="4" borderId="42" xfId="0" applyFont="1" applyFill="1" applyBorder="1" applyAlignment="1">
      <alignment horizontal="left" vertical="center"/>
    </xf>
    <xf numFmtId="167" fontId="65" fillId="4" borderId="74" xfId="0" applyFont="1" applyFill="1" applyBorder="1" applyAlignment="1">
      <alignment horizontal="right" vertical="center" wrapText="1"/>
    </xf>
    <xf numFmtId="3" fontId="65" fillId="4" borderId="44" xfId="0" applyNumberFormat="1" applyFont="1" applyFill="1" applyBorder="1" applyAlignment="1">
      <alignment horizontal="center" vertical="center" wrapText="1"/>
    </xf>
    <xf numFmtId="167" fontId="69" fillId="4" borderId="57" xfId="0" applyFont="1" applyFill="1" applyBorder="1" applyAlignment="1">
      <alignment horizontal="center" vertical="center" wrapText="1"/>
    </xf>
    <xf numFmtId="167" fontId="69" fillId="4" borderId="59" xfId="0" applyFont="1" applyFill="1" applyBorder="1" applyAlignment="1">
      <alignment horizontal="center" vertical="center" wrapText="1"/>
    </xf>
    <xf numFmtId="172" fontId="4" fillId="0" borderId="0" xfId="0" applyNumberFormat="1" applyFont="1" applyAlignment="1">
      <alignment horizontal="right" vertical="center" wrapText="1"/>
    </xf>
    <xf numFmtId="3" fontId="0" fillId="0" borderId="15" xfId="0" applyNumberFormat="1" applyBorder="1" applyAlignment="1">
      <alignment horizontal="center" vertical="center" wrapText="1"/>
    </xf>
    <xf numFmtId="0" fontId="64" fillId="0" borderId="0" xfId="0" applyNumberFormat="1" applyFont="1" applyAlignment="1">
      <alignment horizontal="left" vertical="center" wrapText="1"/>
    </xf>
    <xf numFmtId="167" fontId="62" fillId="4" borderId="57" xfId="0" applyFont="1" applyFill="1" applyBorder="1" applyAlignment="1">
      <alignment horizontal="right" vertical="center" wrapText="1"/>
    </xf>
    <xf numFmtId="167" fontId="62" fillId="4" borderId="59" xfId="0" applyFont="1" applyFill="1" applyBorder="1" applyAlignment="1">
      <alignment horizontal="right" vertical="center" wrapText="1"/>
    </xf>
    <xf numFmtId="167" fontId="62" fillId="4" borderId="63" xfId="0" applyFont="1" applyFill="1" applyBorder="1" applyAlignment="1">
      <alignment horizontal="right" vertical="center" wrapText="1"/>
    </xf>
    <xf numFmtId="167" fontId="76" fillId="0" borderId="0" xfId="0" applyFont="1" applyAlignment="1">
      <alignment horizontal="right" vertical="center" wrapText="1"/>
    </xf>
    <xf numFmtId="171" fontId="0" fillId="0" borderId="71" xfId="0" applyNumberFormat="1" applyBorder="1" applyAlignment="1">
      <alignment horizontal="right" vertical="center" wrapText="1"/>
    </xf>
    <xf numFmtId="171" fontId="0" fillId="0" borderId="0" xfId="0" applyNumberFormat="1" applyAlignment="1">
      <alignment horizontal="right" vertical="center" wrapText="1"/>
    </xf>
    <xf numFmtId="171" fontId="0" fillId="0" borderId="64" xfId="0" applyNumberFormat="1" applyBorder="1" applyAlignment="1">
      <alignment horizontal="right" vertical="center" wrapText="1"/>
    </xf>
    <xf numFmtId="171" fontId="76" fillId="0" borderId="71" xfId="0" applyNumberFormat="1" applyFont="1" applyBorder="1" applyAlignment="1">
      <alignment horizontal="right" vertical="center" wrapText="1"/>
    </xf>
    <xf numFmtId="167" fontId="74" fillId="0" borderId="0" xfId="0" applyFont="1" applyAlignment="1">
      <alignment horizontal="left" vertical="center" wrapText="1"/>
    </xf>
    <xf numFmtId="171" fontId="77" fillId="0" borderId="71" xfId="0" applyNumberFormat="1" applyFont="1" applyBorder="1" applyAlignment="1">
      <alignment horizontal="right" vertical="center" wrapText="1"/>
    </xf>
    <xf numFmtId="171" fontId="77" fillId="0" borderId="0" xfId="0" applyNumberFormat="1" applyFont="1" applyAlignment="1">
      <alignment horizontal="right" vertical="center" wrapText="1"/>
    </xf>
    <xf numFmtId="171" fontId="77" fillId="0" borderId="64" xfId="0" applyNumberFormat="1" applyFont="1" applyBorder="1" applyAlignment="1">
      <alignment horizontal="right" vertical="center" wrapText="1"/>
    </xf>
    <xf numFmtId="171" fontId="0" fillId="0" borderId="42" xfId="0" applyNumberFormat="1" applyBorder="1" applyAlignment="1">
      <alignment horizontal="right" vertical="center" wrapText="1"/>
    </xf>
    <xf numFmtId="171" fontId="0" fillId="0" borderId="74" xfId="0" applyNumberFormat="1" applyBorder="1" applyAlignment="1">
      <alignment horizontal="right" vertical="center" wrapText="1"/>
    </xf>
    <xf numFmtId="171" fontId="0" fillId="0" borderId="44" xfId="0" applyNumberFormat="1" applyBorder="1" applyAlignment="1">
      <alignment horizontal="right" vertical="center" wrapText="1"/>
    </xf>
    <xf numFmtId="167" fontId="4" fillId="0" borderId="0" xfId="0" applyFont="1" applyAlignment="1">
      <alignment horizontal="left" vertical="center"/>
    </xf>
    <xf numFmtId="0" fontId="13" fillId="0" borderId="0" xfId="10" applyFont="1" applyAlignment="1">
      <alignment horizontal="left" vertical="center" wrapText="1"/>
    </xf>
    <xf numFmtId="0" fontId="6" fillId="3" borderId="0" xfId="10" applyFont="1" applyFill="1" applyAlignment="1">
      <alignment horizontal="left" vertical="center"/>
    </xf>
    <xf numFmtId="0" fontId="4" fillId="0" borderId="0" xfId="10" applyFont="1" applyAlignment="1">
      <alignment wrapText="1"/>
    </xf>
    <xf numFmtId="0" fontId="79" fillId="0" borderId="0" xfId="10" applyFont="1" applyAlignment="1">
      <alignment horizontal="center" vertical="center" wrapText="1"/>
    </xf>
    <xf numFmtId="0" fontId="79" fillId="0" borderId="0" xfId="10" applyFont="1" applyAlignment="1">
      <alignment horizontal="center" vertical="top" wrapText="1"/>
    </xf>
    <xf numFmtId="0" fontId="16" fillId="0" borderId="0" xfId="10" applyFont="1" applyAlignment="1">
      <alignment vertical="center" wrapText="1"/>
    </xf>
    <xf numFmtId="0" fontId="28" fillId="4" borderId="100" xfId="10" applyFont="1" applyFill="1" applyBorder="1" applyAlignment="1">
      <alignment horizontal="left" vertical="center" wrapText="1"/>
    </xf>
    <xf numFmtId="0" fontId="49" fillId="4" borderId="101" xfId="10" applyFont="1" applyFill="1" applyBorder="1" applyAlignment="1">
      <alignment horizontal="left" vertical="center" wrapText="1"/>
    </xf>
    <xf numFmtId="0" fontId="49" fillId="4" borderId="67" xfId="10" applyFont="1" applyFill="1" applyBorder="1" applyAlignment="1">
      <alignment horizontal="left" vertical="center" wrapText="1"/>
    </xf>
    <xf numFmtId="0" fontId="49" fillId="4" borderId="102" xfId="10" applyFont="1" applyFill="1" applyBorder="1" applyAlignment="1">
      <alignment horizontal="left" vertical="center" wrapText="1"/>
    </xf>
    <xf numFmtId="0" fontId="49" fillId="4" borderId="67" xfId="10" applyFont="1" applyFill="1" applyBorder="1" applyAlignment="1">
      <alignment horizontal="right" vertical="center" wrapText="1"/>
    </xf>
    <xf numFmtId="0" fontId="49" fillId="4" borderId="102" xfId="10" applyFont="1" applyFill="1" applyBorder="1" applyAlignment="1">
      <alignment horizontal="right" vertical="center" wrapText="1"/>
    </xf>
    <xf numFmtId="0" fontId="49" fillId="4" borderId="105" xfId="10" applyFont="1" applyFill="1" applyBorder="1" applyAlignment="1">
      <alignment horizontal="left" vertical="center" wrapText="1"/>
    </xf>
    <xf numFmtId="0" fontId="49" fillId="4" borderId="106" xfId="10" applyFont="1" applyFill="1" applyBorder="1" applyAlignment="1">
      <alignment horizontal="center" vertical="center" wrapText="1"/>
    </xf>
    <xf numFmtId="0" fontId="49" fillId="4" borderId="105" xfId="10" applyFont="1" applyFill="1" applyBorder="1" applyAlignment="1">
      <alignment horizontal="right" vertical="center" wrapText="1"/>
    </xf>
    <xf numFmtId="0" fontId="49" fillId="4" borderId="105" xfId="10" applyFont="1" applyFill="1" applyBorder="1" applyAlignment="1">
      <alignment horizontal="center" vertical="center" wrapText="1"/>
    </xf>
    <xf numFmtId="167" fontId="49" fillId="4" borderId="104" xfId="0" applyFont="1" applyFill="1" applyBorder="1" applyAlignment="1">
      <alignment horizontal="right" vertical="center" wrapText="1"/>
    </xf>
    <xf numFmtId="167" fontId="49" fillId="4" borderId="108" xfId="0" applyFont="1" applyFill="1" applyBorder="1" applyAlignment="1">
      <alignment horizontal="right" vertical="center" wrapText="1"/>
    </xf>
    <xf numFmtId="0" fontId="80" fillId="0" borderId="0" xfId="10" applyFont="1" applyAlignment="1">
      <alignment vertical="center" wrapText="1"/>
    </xf>
    <xf numFmtId="0" fontId="28" fillId="4" borderId="109" xfId="10" applyFont="1" applyFill="1" applyBorder="1" applyAlignment="1">
      <alignment horizontal="left" vertical="center" wrapText="1"/>
    </xf>
    <xf numFmtId="0" fontId="49" fillId="4" borderId="83" xfId="10" applyFont="1" applyFill="1" applyBorder="1" applyAlignment="1">
      <alignment vertical="center" wrapText="1"/>
    </xf>
    <xf numFmtId="0" fontId="49" fillId="4" borderId="84" xfId="10" applyFont="1" applyFill="1" applyBorder="1" applyAlignment="1">
      <alignment vertical="center" wrapText="1"/>
    </xf>
    <xf numFmtId="0" fontId="49" fillId="4" borderId="85" xfId="10" applyFont="1" applyFill="1" applyBorder="1" applyAlignment="1">
      <alignment vertical="center" wrapText="1"/>
    </xf>
    <xf numFmtId="0" fontId="49" fillId="4" borderId="84" xfId="10" applyFont="1" applyFill="1" applyBorder="1" applyAlignment="1">
      <alignment horizontal="right" vertical="center" wrapText="1"/>
    </xf>
    <xf numFmtId="0" fontId="49" fillId="4" borderId="85" xfId="10" applyFont="1" applyFill="1" applyBorder="1" applyAlignment="1">
      <alignment horizontal="right" vertical="center" wrapText="1"/>
    </xf>
    <xf numFmtId="0" fontId="49" fillId="4" borderId="112" xfId="10" applyFont="1" applyFill="1" applyBorder="1" applyAlignment="1">
      <alignment vertical="center" wrapText="1"/>
    </xf>
    <xf numFmtId="0" fontId="49" fillId="4" borderId="112" xfId="10" applyFont="1" applyFill="1" applyBorder="1" applyAlignment="1">
      <alignment horizontal="center" vertical="center" wrapText="1"/>
    </xf>
    <xf numFmtId="0" fontId="49" fillId="4" borderId="112" xfId="10" applyFont="1" applyFill="1" applyBorder="1" applyAlignment="1">
      <alignment horizontal="right" vertical="center" wrapText="1"/>
    </xf>
    <xf numFmtId="0" fontId="13" fillId="4" borderId="115" xfId="10" applyFont="1" applyFill="1" applyBorder="1" applyAlignment="1">
      <alignment horizontal="left" vertical="center" wrapText="1"/>
    </xf>
    <xf numFmtId="0" fontId="13" fillId="4" borderId="83" xfId="10" applyFont="1" applyFill="1" applyBorder="1" applyAlignment="1">
      <alignment horizontal="center" vertical="top" wrapText="1"/>
    </xf>
    <xf numFmtId="0" fontId="15" fillId="4" borderId="83" xfId="10" applyFont="1" applyFill="1" applyBorder="1" applyAlignment="1">
      <alignment horizontal="left" vertical="top" wrapText="1"/>
    </xf>
    <xf numFmtId="0" fontId="15" fillId="4" borderId="84" xfId="10" applyFont="1" applyFill="1" applyBorder="1" applyAlignment="1">
      <alignment horizontal="left" vertical="top" wrapText="1"/>
    </xf>
    <xf numFmtId="0" fontId="15" fillId="4" borderId="84" xfId="10" applyFont="1" applyFill="1" applyBorder="1" applyAlignment="1">
      <alignment horizontal="center" vertical="top" wrapText="1"/>
    </xf>
    <xf numFmtId="0" fontId="15" fillId="4" borderId="85" xfId="10" applyFont="1" applyFill="1" applyBorder="1" applyAlignment="1">
      <alignment horizontal="left" vertical="top" wrapText="1"/>
    </xf>
    <xf numFmtId="0" fontId="15" fillId="4" borderId="83" xfId="10" applyFont="1" applyFill="1" applyBorder="1" applyAlignment="1">
      <alignment horizontal="center" vertical="top" wrapText="1"/>
    </xf>
    <xf numFmtId="0" fontId="45" fillId="4" borderId="85" xfId="10" applyFont="1" applyFill="1" applyBorder="1" applyAlignment="1">
      <alignment horizontal="center" vertical="top" wrapText="1"/>
    </xf>
    <xf numFmtId="0" fontId="82" fillId="4" borderId="84" xfId="10" applyFont="1" applyFill="1" applyBorder="1" applyAlignment="1">
      <alignment horizontal="left" vertical="top" wrapText="1"/>
    </xf>
    <xf numFmtId="0" fontId="15" fillId="4" borderId="84" xfId="10" applyFont="1" applyFill="1" applyBorder="1" applyAlignment="1">
      <alignment horizontal="right" vertical="top" wrapText="1"/>
    </xf>
    <xf numFmtId="0" fontId="8" fillId="4" borderId="112" xfId="10" applyFont="1" applyFill="1" applyBorder="1" applyAlignment="1">
      <alignment horizontal="left" vertical="top" wrapText="1"/>
    </xf>
    <xf numFmtId="0" fontId="83" fillId="4" borderId="84" xfId="10" applyFont="1" applyFill="1" applyBorder="1" applyAlignment="1">
      <alignment horizontal="center" vertical="center" wrapText="1"/>
    </xf>
    <xf numFmtId="0" fontId="45" fillId="4" borderId="84" xfId="10" applyFont="1" applyFill="1" applyBorder="1" applyAlignment="1">
      <alignment horizontal="center" vertical="top" wrapText="1"/>
    </xf>
    <xf numFmtId="0" fontId="15" fillId="4" borderId="112" xfId="10" applyFont="1" applyFill="1" applyBorder="1" applyAlignment="1">
      <alignment horizontal="center" vertical="top" wrapText="1"/>
    </xf>
    <xf numFmtId="0" fontId="74" fillId="4" borderId="112" xfId="10" applyFont="1" applyFill="1" applyBorder="1" applyAlignment="1">
      <alignment horizontal="right" vertical="center" wrapText="1"/>
    </xf>
    <xf numFmtId="0" fontId="74" fillId="4" borderId="112" xfId="10" applyFont="1" applyFill="1" applyBorder="1" applyAlignment="1">
      <alignment horizontal="center" vertical="top" wrapText="1"/>
    </xf>
    <xf numFmtId="0" fontId="62" fillId="0" borderId="0" xfId="10" applyFont="1" applyAlignment="1">
      <alignment wrapText="1"/>
    </xf>
    <xf numFmtId="0" fontId="17" fillId="0" borderId="0" xfId="10" applyFont="1" applyAlignment="1">
      <alignment horizontal="left" vertical="center" wrapText="1"/>
    </xf>
    <xf numFmtId="0" fontId="74" fillId="4" borderId="116" xfId="10" applyFont="1" applyFill="1" applyBorder="1" applyAlignment="1">
      <alignment horizontal="left" vertical="top" wrapText="1"/>
    </xf>
    <xf numFmtId="0" fontId="74" fillId="4" borderId="117" xfId="10" applyFont="1" applyFill="1" applyBorder="1" applyAlignment="1">
      <alignment horizontal="center" vertical="top" wrapText="1"/>
    </xf>
    <xf numFmtId="0" fontId="74" fillId="4" borderId="86" xfId="10" applyFont="1" applyFill="1" applyBorder="1" applyAlignment="1">
      <alignment horizontal="left" vertical="top" wrapText="1"/>
    </xf>
    <xf numFmtId="0" fontId="74" fillId="4" borderId="87" xfId="10" applyFont="1" applyFill="1" applyBorder="1" applyAlignment="1">
      <alignment horizontal="left" vertical="top" wrapText="1"/>
    </xf>
    <xf numFmtId="0" fontId="85" fillId="4" borderId="87" xfId="10" applyFont="1" applyFill="1" applyBorder="1" applyAlignment="1">
      <alignment horizontal="center" vertical="top" wrapText="1"/>
    </xf>
    <xf numFmtId="0" fontId="74" fillId="4" borderId="88" xfId="10" applyFont="1" applyFill="1" applyBorder="1" applyAlignment="1">
      <alignment horizontal="left" vertical="top" wrapText="1"/>
    </xf>
    <xf numFmtId="0" fontId="74" fillId="4" borderId="86" xfId="10" applyFont="1" applyFill="1" applyBorder="1" applyAlignment="1">
      <alignment horizontal="right" vertical="top" wrapText="1"/>
    </xf>
    <xf numFmtId="0" fontId="74" fillId="4" borderId="87" xfId="10" applyFont="1" applyFill="1" applyBorder="1" applyAlignment="1">
      <alignment horizontal="right" vertical="top" wrapText="1"/>
    </xf>
    <xf numFmtId="0" fontId="74" fillId="4" borderId="88" xfId="10" applyFont="1" applyFill="1" applyBorder="1" applyAlignment="1">
      <alignment horizontal="right" vertical="top" wrapText="1"/>
    </xf>
    <xf numFmtId="0" fontId="74" fillId="4" borderId="86" xfId="10" applyFont="1" applyFill="1" applyBorder="1" applyAlignment="1">
      <alignment horizontal="center" vertical="top" wrapText="1"/>
    </xf>
    <xf numFmtId="0" fontId="85" fillId="4" borderId="88" xfId="10" applyFont="1" applyFill="1" applyBorder="1" applyAlignment="1">
      <alignment horizontal="center" vertical="top" wrapText="1"/>
    </xf>
    <xf numFmtId="0" fontId="82" fillId="4" borderId="88" xfId="10" applyFont="1" applyFill="1" applyBorder="1" applyAlignment="1">
      <alignment horizontal="right" vertical="top" wrapText="1"/>
    </xf>
    <xf numFmtId="0" fontId="74" fillId="4" borderId="117" xfId="10" applyFont="1" applyFill="1" applyBorder="1" applyAlignment="1">
      <alignment horizontal="left" vertical="top" wrapText="1"/>
    </xf>
    <xf numFmtId="0" fontId="74" fillId="4" borderId="87" xfId="10" applyFont="1" applyFill="1" applyBorder="1" applyAlignment="1">
      <alignment horizontal="center" vertical="top" wrapText="1"/>
    </xf>
    <xf numFmtId="0" fontId="74" fillId="4" borderId="86" xfId="10" applyFont="1" applyFill="1" applyBorder="1" applyAlignment="1">
      <alignment horizontal="right" vertical="top" wrapText="1" indent="1"/>
    </xf>
    <xf numFmtId="0" fontId="74" fillId="4" borderId="117" xfId="10" applyFont="1" applyFill="1" applyBorder="1" applyAlignment="1">
      <alignment horizontal="right" vertical="top" wrapText="1"/>
    </xf>
    <xf numFmtId="167" fontId="15" fillId="4" borderId="0" xfId="0" applyFont="1" applyFill="1" applyAlignment="1">
      <alignment horizontal="right" vertical="top" wrapText="1"/>
    </xf>
    <xf numFmtId="167" fontId="15" fillId="4" borderId="20" xfId="0" applyFont="1" applyFill="1" applyBorder="1" applyAlignment="1">
      <alignment horizontal="right" vertical="top" wrapText="1"/>
    </xf>
    <xf numFmtId="0" fontId="60" fillId="0" borderId="0" xfId="10" applyFont="1" applyAlignment="1">
      <alignment wrapText="1"/>
    </xf>
    <xf numFmtId="0" fontId="13" fillId="0" borderId="0" xfId="10" applyFont="1" applyAlignment="1">
      <alignment horizontal="center" vertical="top" wrapText="1"/>
    </xf>
    <xf numFmtId="3" fontId="13" fillId="0" borderId="118" xfId="10" applyNumberFormat="1" applyFont="1" applyBorder="1" applyAlignment="1">
      <alignment horizontal="left" vertical="top" wrapText="1"/>
    </xf>
    <xf numFmtId="0" fontId="13" fillId="5" borderId="84" xfId="10" applyFont="1" applyFill="1" applyBorder="1" applyAlignment="1" applyProtection="1">
      <alignment horizontal="left" vertical="top" wrapText="1"/>
      <protection locked="0"/>
    </xf>
    <xf numFmtId="0" fontId="13" fillId="5" borderId="84" xfId="10" applyFont="1" applyFill="1" applyBorder="1" applyAlignment="1" applyProtection="1">
      <alignment horizontal="center" vertical="top" wrapText="1"/>
      <protection locked="0"/>
    </xf>
    <xf numFmtId="0" fontId="13" fillId="5" borderId="85" xfId="10" applyFont="1" applyFill="1" applyBorder="1" applyAlignment="1" applyProtection="1">
      <alignment horizontal="left" vertical="top" wrapText="1"/>
      <protection locked="0"/>
    </xf>
    <xf numFmtId="165" fontId="13" fillId="5" borderId="83" xfId="10" applyNumberFormat="1" applyFont="1" applyFill="1" applyBorder="1" applyAlignment="1" applyProtection="1">
      <alignment horizontal="right" vertical="top" wrapText="1"/>
      <protection locked="0"/>
    </xf>
    <xf numFmtId="165" fontId="13" fillId="5" borderId="84" xfId="10" applyNumberFormat="1" applyFont="1" applyFill="1" applyBorder="1" applyAlignment="1" applyProtection="1">
      <alignment horizontal="right" vertical="top" wrapText="1"/>
      <protection locked="0"/>
    </xf>
    <xf numFmtId="165" fontId="13" fillId="5" borderId="85" xfId="10" applyNumberFormat="1" applyFont="1" applyFill="1" applyBorder="1" applyAlignment="1" applyProtection="1">
      <alignment horizontal="right" vertical="top" wrapText="1"/>
      <protection locked="0"/>
    </xf>
    <xf numFmtId="165" fontId="13" fillId="6" borderId="112" xfId="10" applyNumberFormat="1" applyFont="1" applyFill="1" applyBorder="1" applyAlignment="1">
      <alignment horizontal="right" vertical="top" wrapText="1"/>
    </xf>
    <xf numFmtId="0" fontId="13" fillId="5" borderId="83" xfId="10" applyFont="1" applyFill="1" applyBorder="1" applyAlignment="1" applyProtection="1">
      <alignment horizontal="center" vertical="top" wrapText="1"/>
      <protection locked="0"/>
    </xf>
    <xf numFmtId="0" fontId="13" fillId="5" borderId="85" xfId="10" applyFont="1" applyFill="1" applyBorder="1" applyAlignment="1" applyProtection="1">
      <alignment horizontal="center" vertical="top" wrapText="1"/>
      <protection locked="0"/>
    </xf>
    <xf numFmtId="3" fontId="13" fillId="5" borderId="84" xfId="10" applyNumberFormat="1" applyFont="1" applyFill="1" applyBorder="1" applyAlignment="1" applyProtection="1">
      <alignment horizontal="right" vertical="top" wrapText="1"/>
      <protection locked="0"/>
    </xf>
    <xf numFmtId="172" fontId="12" fillId="5" borderId="85" xfId="10" applyNumberFormat="1" applyFont="1" applyFill="1" applyBorder="1" applyAlignment="1" applyProtection="1">
      <alignment horizontal="right" vertical="top" wrapText="1"/>
      <protection locked="0"/>
    </xf>
    <xf numFmtId="0" fontId="13" fillId="5" borderId="112" xfId="10" applyFont="1" applyFill="1" applyBorder="1" applyAlignment="1" applyProtection="1">
      <alignment horizontal="left" vertical="top" wrapText="1"/>
      <protection locked="0"/>
    </xf>
    <xf numFmtId="0" fontId="13" fillId="5" borderId="0" xfId="10" applyFont="1" applyFill="1" applyAlignment="1" applyProtection="1">
      <alignment horizontal="center" vertical="top" wrapText="1"/>
      <protection locked="0"/>
    </xf>
    <xf numFmtId="0" fontId="13" fillId="5" borderId="112" xfId="10" applyFont="1" applyFill="1" applyBorder="1" applyAlignment="1" applyProtection="1">
      <alignment horizontal="center" vertical="top" wrapText="1"/>
      <protection locked="0"/>
    </xf>
    <xf numFmtId="171" fontId="13" fillId="5" borderId="83" xfId="10" applyNumberFormat="1" applyFont="1" applyFill="1" applyBorder="1" applyAlignment="1" applyProtection="1">
      <alignment horizontal="right" vertical="top" wrapText="1"/>
      <protection locked="0"/>
    </xf>
    <xf numFmtId="171" fontId="13" fillId="5" borderId="84" xfId="10" applyNumberFormat="1" applyFont="1" applyFill="1" applyBorder="1" applyAlignment="1" applyProtection="1">
      <alignment horizontal="right" vertical="top" wrapText="1"/>
      <protection locked="0"/>
    </xf>
    <xf numFmtId="171" fontId="13" fillId="5" borderId="85" xfId="10" applyNumberFormat="1" applyFont="1" applyFill="1" applyBorder="1" applyAlignment="1" applyProtection="1">
      <alignment horizontal="right" vertical="top" wrapText="1"/>
      <protection locked="0"/>
    </xf>
    <xf numFmtId="168" fontId="13" fillId="5" borderId="112" xfId="10" applyNumberFormat="1" applyFont="1" applyFill="1" applyBorder="1" applyAlignment="1" applyProtection="1">
      <alignment horizontal="right" vertical="top" wrapText="1"/>
      <protection locked="0"/>
    </xf>
    <xf numFmtId="49" fontId="13" fillId="5" borderId="112" xfId="10" applyNumberFormat="1" applyFont="1" applyFill="1" applyBorder="1" applyAlignment="1" applyProtection="1">
      <alignment horizontal="center" vertical="top" wrapText="1"/>
      <protection locked="0"/>
    </xf>
    <xf numFmtId="3" fontId="13" fillId="0" borderId="31" xfId="10" applyNumberFormat="1" applyFont="1" applyBorder="1" applyAlignment="1">
      <alignment horizontal="left" vertical="top" wrapText="1"/>
    </xf>
    <xf numFmtId="0" fontId="13" fillId="5" borderId="0" xfId="10" applyFont="1" applyFill="1" applyAlignment="1" applyProtection="1">
      <alignment horizontal="left" vertical="top" wrapText="1"/>
      <protection locked="0"/>
    </xf>
    <xf numFmtId="0" fontId="13" fillId="5" borderId="120" xfId="10" applyFont="1" applyFill="1" applyBorder="1" applyAlignment="1" applyProtection="1">
      <alignment horizontal="left" vertical="top" wrapText="1"/>
      <protection locked="0"/>
    </xf>
    <xf numFmtId="165" fontId="13" fillId="5" borderId="121" xfId="10" applyNumberFormat="1" applyFont="1" applyFill="1" applyBorder="1" applyAlignment="1" applyProtection="1">
      <alignment horizontal="right" vertical="top" wrapText="1"/>
      <protection locked="0"/>
    </xf>
    <xf numFmtId="165" fontId="13" fillId="5" borderId="0" xfId="10" applyNumberFormat="1" applyFont="1" applyFill="1" applyAlignment="1" applyProtection="1">
      <alignment horizontal="right" vertical="top" wrapText="1"/>
      <protection locked="0"/>
    </xf>
    <xf numFmtId="165" fontId="13" fillId="5" borderId="120" xfId="10" applyNumberFormat="1" applyFont="1" applyFill="1" applyBorder="1" applyAlignment="1" applyProtection="1">
      <alignment horizontal="right" vertical="top" wrapText="1"/>
      <protection locked="0"/>
    </xf>
    <xf numFmtId="165" fontId="13" fillId="6" borderId="122" xfId="10" applyNumberFormat="1" applyFont="1" applyFill="1" applyBorder="1" applyAlignment="1">
      <alignment horizontal="right" vertical="top" wrapText="1"/>
    </xf>
    <xf numFmtId="0" fontId="13" fillId="5" borderId="121" xfId="10" applyFont="1" applyFill="1" applyBorder="1" applyAlignment="1" applyProtection="1">
      <alignment horizontal="center" vertical="top" wrapText="1"/>
      <protection locked="0"/>
    </xf>
    <xf numFmtId="0" fontId="13" fillId="5" borderId="120" xfId="10" applyFont="1" applyFill="1" applyBorder="1" applyAlignment="1" applyProtection="1">
      <alignment horizontal="center" vertical="top" wrapText="1"/>
      <protection locked="0"/>
    </xf>
    <xf numFmtId="3" fontId="13" fillId="5" borderId="0" xfId="10" applyNumberFormat="1" applyFont="1" applyFill="1" applyAlignment="1" applyProtection="1">
      <alignment horizontal="right" vertical="top" wrapText="1"/>
      <protection locked="0"/>
    </xf>
    <xf numFmtId="172" fontId="12" fillId="5" borderId="120" xfId="10" applyNumberFormat="1" applyFont="1" applyFill="1" applyBorder="1" applyAlignment="1" applyProtection="1">
      <alignment horizontal="right" vertical="top" wrapText="1"/>
      <protection locked="0"/>
    </xf>
    <xf numFmtId="0" fontId="13" fillId="5" borderId="122" xfId="10" applyFont="1" applyFill="1" applyBorder="1" applyAlignment="1" applyProtection="1">
      <alignment horizontal="left" vertical="top" wrapText="1"/>
      <protection locked="0"/>
    </xf>
    <xf numFmtId="0" fontId="13" fillId="5" borderId="122" xfId="10" applyFont="1" applyFill="1" applyBorder="1" applyAlignment="1" applyProtection="1">
      <alignment horizontal="center" vertical="top" wrapText="1"/>
      <protection locked="0"/>
    </xf>
    <xf numFmtId="0" fontId="13" fillId="5" borderId="121" xfId="10" applyFont="1" applyFill="1" applyBorder="1" applyAlignment="1" applyProtection="1">
      <alignment horizontal="right" vertical="top" wrapText="1"/>
      <protection locked="0"/>
    </xf>
    <xf numFmtId="0" fontId="13" fillId="5" borderId="0" xfId="10" applyFont="1" applyFill="1" applyAlignment="1" applyProtection="1">
      <alignment horizontal="right" vertical="top" wrapText="1"/>
      <protection locked="0"/>
    </xf>
    <xf numFmtId="0" fontId="13" fillId="5" borderId="120" xfId="10" applyFont="1" applyFill="1" applyBorder="1" applyAlignment="1" applyProtection="1">
      <alignment horizontal="right" vertical="top" wrapText="1"/>
      <protection locked="0"/>
    </xf>
    <xf numFmtId="0" fontId="12" fillId="5" borderId="121" xfId="10" applyFont="1" applyFill="1" applyBorder="1" applyAlignment="1" applyProtection="1">
      <alignment horizontal="right" vertical="top" wrapText="1"/>
      <protection locked="0"/>
    </xf>
    <xf numFmtId="171" fontId="13" fillId="5" borderId="121" xfId="10" applyNumberFormat="1" applyFont="1" applyFill="1" applyBorder="1" applyAlignment="1" applyProtection="1">
      <alignment horizontal="right" vertical="top" wrapText="1"/>
      <protection locked="0"/>
    </xf>
    <xf numFmtId="171" fontId="13" fillId="5" borderId="0" xfId="10" applyNumberFormat="1" applyFont="1" applyFill="1" applyAlignment="1" applyProtection="1">
      <alignment horizontal="right" vertical="top" wrapText="1"/>
      <protection locked="0"/>
    </xf>
    <xf numFmtId="171" fontId="13" fillId="5" borderId="120" xfId="10" applyNumberFormat="1" applyFont="1" applyFill="1" applyBorder="1" applyAlignment="1" applyProtection="1">
      <alignment horizontal="right" vertical="top" wrapText="1"/>
      <protection locked="0"/>
    </xf>
    <xf numFmtId="168" fontId="13" fillId="5" borderId="122" xfId="10" applyNumberFormat="1" applyFont="1" applyFill="1" applyBorder="1" applyAlignment="1" applyProtection="1">
      <alignment horizontal="right" vertical="top" wrapText="1"/>
      <protection locked="0"/>
    </xf>
    <xf numFmtId="49" fontId="13" fillId="5" borderId="122" xfId="10" applyNumberFormat="1" applyFont="1" applyFill="1" applyBorder="1" applyAlignment="1" applyProtection="1">
      <alignment horizontal="center" vertical="top" wrapText="1"/>
      <protection locked="0"/>
    </xf>
    <xf numFmtId="0" fontId="12" fillId="5" borderId="120" xfId="10" applyFont="1" applyFill="1" applyBorder="1" applyAlignment="1" applyProtection="1">
      <alignment horizontal="right" vertical="top" wrapText="1"/>
      <protection locked="0"/>
    </xf>
    <xf numFmtId="3" fontId="12" fillId="5" borderId="120" xfId="10" applyNumberFormat="1" applyFont="1" applyFill="1" applyBorder="1" applyAlignment="1" applyProtection="1">
      <alignment horizontal="right" vertical="top" wrapText="1"/>
      <protection locked="0"/>
    </xf>
    <xf numFmtId="49" fontId="12" fillId="5" borderId="120" xfId="10" applyNumberFormat="1" applyFont="1" applyFill="1" applyBorder="1" applyAlignment="1" applyProtection="1">
      <alignment horizontal="right" vertical="top" wrapText="1"/>
      <protection locked="0"/>
    </xf>
    <xf numFmtId="4" fontId="12" fillId="5" borderId="120" xfId="10" applyNumberFormat="1" applyFont="1" applyFill="1" applyBorder="1" applyAlignment="1" applyProtection="1">
      <alignment horizontal="right" vertical="top" wrapText="1"/>
      <protection locked="0"/>
    </xf>
    <xf numFmtId="4" fontId="13" fillId="5" borderId="121" xfId="10" applyNumberFormat="1" applyFont="1" applyFill="1" applyBorder="1" applyAlignment="1" applyProtection="1">
      <alignment horizontal="center" vertical="top" wrapText="1"/>
      <protection locked="0"/>
    </xf>
    <xf numFmtId="4" fontId="13" fillId="5" borderId="0" xfId="10" applyNumberFormat="1" applyFont="1" applyFill="1" applyAlignment="1" applyProtection="1">
      <alignment horizontal="center" vertical="top" wrapText="1"/>
      <protection locked="0"/>
    </xf>
    <xf numFmtId="4" fontId="13" fillId="5" borderId="120" xfId="10" applyNumberFormat="1" applyFont="1" applyFill="1" applyBorder="1" applyAlignment="1" applyProtection="1">
      <alignment horizontal="center" vertical="top" wrapText="1"/>
      <protection locked="0"/>
    </xf>
    <xf numFmtId="3" fontId="13" fillId="5" borderId="121" xfId="10" applyNumberFormat="1" applyFont="1" applyFill="1" applyBorder="1" applyAlignment="1" applyProtection="1">
      <alignment horizontal="center" vertical="top" wrapText="1"/>
      <protection locked="0"/>
    </xf>
    <xf numFmtId="3" fontId="13" fillId="5" borderId="0" xfId="10" applyNumberFormat="1" applyFont="1" applyFill="1" applyAlignment="1" applyProtection="1">
      <alignment horizontal="center" vertical="top" wrapText="1"/>
      <protection locked="0"/>
    </xf>
    <xf numFmtId="3" fontId="13" fillId="5" borderId="120" xfId="10" applyNumberFormat="1" applyFont="1" applyFill="1" applyBorder="1" applyAlignment="1" applyProtection="1">
      <alignment horizontal="center" vertical="top" wrapText="1"/>
      <protection locked="0"/>
    </xf>
    <xf numFmtId="0" fontId="12" fillId="5" borderId="0" xfId="10" applyFont="1" applyFill="1" applyAlignment="1" applyProtection="1">
      <alignment horizontal="right" vertical="top" wrapText="1"/>
      <protection locked="0"/>
    </xf>
    <xf numFmtId="0" fontId="9" fillId="5" borderId="121" xfId="10" applyFont="1" applyFill="1" applyBorder="1" applyAlignment="1" applyProtection="1">
      <alignment horizontal="right" vertical="top" wrapText="1"/>
      <protection locked="0"/>
    </xf>
    <xf numFmtId="0" fontId="9" fillId="5" borderId="0" xfId="10" applyFont="1" applyFill="1" applyAlignment="1" applyProtection="1">
      <alignment horizontal="right" vertical="top" wrapText="1"/>
      <protection locked="0"/>
    </xf>
    <xf numFmtId="0" fontId="9" fillId="5" borderId="120" xfId="10" applyFont="1" applyFill="1" applyBorder="1" applyAlignment="1" applyProtection="1">
      <alignment horizontal="right" vertical="top" wrapText="1"/>
      <protection locked="0"/>
    </xf>
    <xf numFmtId="20" fontId="12" fillId="5" borderId="120" xfId="10" applyNumberFormat="1" applyFont="1" applyFill="1" applyBorder="1" applyAlignment="1" applyProtection="1">
      <alignment horizontal="right" vertical="top" wrapText="1"/>
      <protection locked="0"/>
    </xf>
    <xf numFmtId="3" fontId="13" fillId="0" borderId="39" xfId="10" applyNumberFormat="1" applyFont="1" applyBorder="1" applyAlignment="1">
      <alignment horizontal="left" vertical="top" wrapText="1"/>
    </xf>
    <xf numFmtId="0" fontId="13" fillId="5" borderId="41" xfId="10" applyFont="1" applyFill="1" applyBorder="1" applyAlignment="1" applyProtection="1">
      <alignment horizontal="left" vertical="top" wrapText="1"/>
      <protection locked="0"/>
    </xf>
    <xf numFmtId="0" fontId="13" fillId="5" borderId="41" xfId="10" applyFont="1" applyFill="1" applyBorder="1" applyAlignment="1" applyProtection="1">
      <alignment horizontal="center" vertical="top" wrapText="1"/>
      <protection locked="0"/>
    </xf>
    <xf numFmtId="0" fontId="13" fillId="5" borderId="123" xfId="10" applyFont="1" applyFill="1" applyBorder="1" applyAlignment="1" applyProtection="1">
      <alignment horizontal="left" vertical="top" wrapText="1"/>
      <protection locked="0"/>
    </xf>
    <xf numFmtId="165" fontId="13" fillId="5" borderId="124" xfId="10" applyNumberFormat="1" applyFont="1" applyFill="1" applyBorder="1" applyAlignment="1" applyProtection="1">
      <alignment horizontal="right" vertical="top" wrapText="1"/>
      <protection locked="0"/>
    </xf>
    <xf numFmtId="165" fontId="13" fillId="5" borderId="41" xfId="10" applyNumberFormat="1" applyFont="1" applyFill="1" applyBorder="1" applyAlignment="1" applyProtection="1">
      <alignment horizontal="right" vertical="top" wrapText="1"/>
      <protection locked="0"/>
    </xf>
    <xf numFmtId="165" fontId="13" fillId="5" borderId="123" xfId="10" applyNumberFormat="1" applyFont="1" applyFill="1" applyBorder="1" applyAlignment="1" applyProtection="1">
      <alignment horizontal="right" vertical="top" wrapText="1"/>
      <protection locked="0"/>
    </xf>
    <xf numFmtId="165" fontId="13" fillId="6" borderId="125" xfId="10" applyNumberFormat="1" applyFont="1" applyFill="1" applyBorder="1" applyAlignment="1">
      <alignment horizontal="right" vertical="top" wrapText="1"/>
    </xf>
    <xf numFmtId="0" fontId="13" fillId="5" borderId="124" xfId="10" applyFont="1" applyFill="1" applyBorder="1" applyAlignment="1" applyProtection="1">
      <alignment horizontal="center" vertical="top" wrapText="1"/>
      <protection locked="0"/>
    </xf>
    <xf numFmtId="0" fontId="13" fillId="5" borderId="123" xfId="10" applyFont="1" applyFill="1" applyBorder="1" applyAlignment="1" applyProtection="1">
      <alignment horizontal="center" vertical="top" wrapText="1"/>
      <protection locked="0"/>
    </xf>
    <xf numFmtId="0" fontId="13" fillId="5" borderId="41" xfId="10" applyFont="1" applyFill="1" applyBorder="1" applyAlignment="1" applyProtection="1">
      <alignment horizontal="right" vertical="top" wrapText="1"/>
      <protection locked="0"/>
    </xf>
    <xf numFmtId="3" fontId="12" fillId="5" borderId="123" xfId="10" applyNumberFormat="1" applyFont="1" applyFill="1" applyBorder="1" applyAlignment="1" applyProtection="1">
      <alignment horizontal="right" vertical="top" wrapText="1"/>
      <protection locked="0"/>
    </xf>
    <xf numFmtId="0" fontId="13" fillId="5" borderId="125" xfId="10" applyFont="1" applyFill="1" applyBorder="1" applyAlignment="1" applyProtection="1">
      <alignment horizontal="left" vertical="top" wrapText="1"/>
      <protection locked="0"/>
    </xf>
    <xf numFmtId="0" fontId="13" fillId="5" borderId="125" xfId="10" applyFont="1" applyFill="1" applyBorder="1" applyAlignment="1" applyProtection="1">
      <alignment horizontal="center" vertical="top" wrapText="1"/>
      <protection locked="0"/>
    </xf>
    <xf numFmtId="0" fontId="13" fillId="5" borderId="124" xfId="10" applyFont="1" applyFill="1" applyBorder="1" applyAlignment="1" applyProtection="1">
      <alignment horizontal="right" vertical="top" wrapText="1"/>
      <protection locked="0"/>
    </xf>
    <xf numFmtId="0" fontId="13" fillId="5" borderId="123" xfId="10" applyFont="1" applyFill="1" applyBorder="1" applyAlignment="1" applyProtection="1">
      <alignment horizontal="right" vertical="top" wrapText="1"/>
      <protection locked="0"/>
    </xf>
    <xf numFmtId="171" fontId="13" fillId="5" borderId="124" xfId="10" applyNumberFormat="1" applyFont="1" applyFill="1" applyBorder="1" applyAlignment="1" applyProtection="1">
      <alignment horizontal="right" vertical="top" wrapText="1"/>
      <protection locked="0"/>
    </xf>
    <xf numFmtId="171" fontId="13" fillId="5" borderId="41" xfId="10" applyNumberFormat="1" applyFont="1" applyFill="1" applyBorder="1" applyAlignment="1" applyProtection="1">
      <alignment horizontal="right" vertical="top" wrapText="1"/>
      <protection locked="0"/>
    </xf>
    <xf numFmtId="171" fontId="13" fillId="5" borderId="123" xfId="10" applyNumberFormat="1" applyFont="1" applyFill="1" applyBorder="1" applyAlignment="1" applyProtection="1">
      <alignment horizontal="right" vertical="top" wrapText="1"/>
      <protection locked="0"/>
    </xf>
    <xf numFmtId="168" fontId="13" fillId="5" borderId="125" xfId="10" applyNumberFormat="1" applyFont="1" applyFill="1" applyBorder="1" applyAlignment="1" applyProtection="1">
      <alignment horizontal="right" vertical="top" wrapText="1"/>
      <protection locked="0"/>
    </xf>
    <xf numFmtId="49" fontId="13" fillId="5" borderId="125" xfId="10" applyNumberFormat="1" applyFont="1" applyFill="1" applyBorder="1" applyAlignment="1" applyProtection="1">
      <alignment horizontal="center" vertical="top" wrapText="1"/>
      <protection locked="0"/>
    </xf>
    <xf numFmtId="0" fontId="4" fillId="0" borderId="0" xfId="10" applyFont="1" applyAlignment="1">
      <alignment horizontal="left" vertical="top" wrapText="1"/>
    </xf>
    <xf numFmtId="0" fontId="4" fillId="0" borderId="0" xfId="10" applyFont="1" applyAlignment="1">
      <alignment horizontal="center" vertical="top" wrapText="1"/>
    </xf>
    <xf numFmtId="3" fontId="4" fillId="0" borderId="0" xfId="10" applyNumberFormat="1" applyFont="1" applyAlignment="1">
      <alignment horizontal="right" vertical="top" wrapText="1"/>
    </xf>
    <xf numFmtId="0" fontId="78" fillId="0" borderId="0" xfId="10" applyFont="1" applyAlignment="1">
      <alignment horizontal="right" vertical="top" wrapText="1"/>
    </xf>
    <xf numFmtId="0" fontId="4" fillId="0" borderId="0" xfId="10" applyFont="1" applyAlignment="1">
      <alignment horizontal="right" vertical="top" wrapText="1"/>
    </xf>
    <xf numFmtId="168" fontId="4" fillId="0" borderId="0" xfId="10" applyNumberFormat="1" applyFont="1" applyAlignment="1">
      <alignment horizontal="right" vertical="top" wrapText="1"/>
    </xf>
    <xf numFmtId="168" fontId="4" fillId="0" borderId="0" xfId="10" applyNumberFormat="1" applyFont="1" applyAlignment="1">
      <alignment horizontal="center" vertical="top" wrapText="1"/>
    </xf>
    <xf numFmtId="0" fontId="78" fillId="0" borderId="0" xfId="10" applyFont="1" applyAlignment="1">
      <alignment horizontal="left" vertical="top" wrapText="1"/>
    </xf>
    <xf numFmtId="0" fontId="13" fillId="0" borderId="0" xfId="10" applyFont="1" applyAlignment="1">
      <alignment horizontal="left" vertical="top" wrapText="1"/>
    </xf>
    <xf numFmtId="0" fontId="66" fillId="0" borderId="0" xfId="10" applyFont="1" applyAlignment="1">
      <alignment horizontal="center" vertical="top" wrapText="1"/>
    </xf>
    <xf numFmtId="0" fontId="66" fillId="0" borderId="0" xfId="10" applyFont="1" applyAlignment="1">
      <alignment horizontal="right" vertical="top" wrapText="1"/>
    </xf>
    <xf numFmtId="0" fontId="68" fillId="0" borderId="0" xfId="10" applyFont="1" applyAlignment="1">
      <alignment horizontal="right" vertical="top" wrapText="1"/>
    </xf>
    <xf numFmtId="0" fontId="68" fillId="0" borderId="0" xfId="10" applyFont="1" applyAlignment="1">
      <alignment horizontal="center" vertical="top" wrapText="1"/>
    </xf>
    <xf numFmtId="0" fontId="43" fillId="0" borderId="0" xfId="10" applyFont="1"/>
    <xf numFmtId="0" fontId="43" fillId="0" borderId="0" xfId="10" applyFont="1" applyAlignment="1">
      <alignment horizontal="right" vertical="top" wrapText="1"/>
    </xf>
    <xf numFmtId="49" fontId="1" fillId="0" borderId="0" xfId="32" applyNumberFormat="1" applyAlignment="1">
      <alignment horizontal="center" vertical="top" wrapText="1"/>
    </xf>
    <xf numFmtId="49" fontId="1" fillId="0" borderId="0" xfId="32" applyNumberFormat="1" applyAlignment="1">
      <alignment horizontal="left" vertical="top" wrapText="1"/>
    </xf>
    <xf numFmtId="49" fontId="1" fillId="0" borderId="0" xfId="32" applyNumberFormat="1" applyAlignment="1">
      <alignment horizontal="left" vertical="center" wrapText="1"/>
    </xf>
    <xf numFmtId="49" fontId="47" fillId="0" borderId="0" xfId="32" applyNumberFormat="1" applyFont="1" applyAlignment="1">
      <alignment horizontal="left" vertical="center" wrapText="1"/>
    </xf>
    <xf numFmtId="49" fontId="4" fillId="0" borderId="0" xfId="32" applyNumberFormat="1" applyFont="1" applyAlignment="1">
      <alignment horizontal="left" vertical="center" wrapText="1"/>
    </xf>
    <xf numFmtId="0" fontId="87" fillId="4" borderId="126" xfId="32" applyFont="1" applyFill="1" applyBorder="1" applyAlignment="1">
      <alignment horizontal="center" vertical="center" wrapText="1"/>
    </xf>
    <xf numFmtId="0" fontId="88" fillId="4" borderId="126" xfId="32" applyFont="1" applyFill="1" applyBorder="1" applyAlignment="1">
      <alignment horizontal="left" vertical="center" wrapText="1"/>
    </xf>
    <xf numFmtId="0" fontId="88" fillId="4" borderId="126" xfId="32" applyFont="1" applyFill="1" applyBorder="1" applyAlignment="1">
      <alignment horizontal="center" vertical="center" wrapText="1"/>
    </xf>
    <xf numFmtId="49" fontId="4" fillId="0" borderId="126" xfId="32" applyNumberFormat="1" applyFont="1" applyBorder="1" applyAlignment="1">
      <alignment horizontal="center" vertical="top" wrapText="1"/>
    </xf>
    <xf numFmtId="49" fontId="4" fillId="0" borderId="126" xfId="32" applyNumberFormat="1" applyFont="1" applyBorder="1" applyAlignment="1">
      <alignment horizontal="left" vertical="top" wrapText="1"/>
    </xf>
    <xf numFmtId="0" fontId="4" fillId="0" borderId="126" xfId="32" applyFont="1" applyBorder="1" applyAlignment="1">
      <alignment horizontal="center" vertical="top" wrapText="1"/>
    </xf>
    <xf numFmtId="49" fontId="13" fillId="0" borderId="126" xfId="32" applyNumberFormat="1" applyFont="1" applyBorder="1" applyAlignment="1">
      <alignment horizontal="left" vertical="top" wrapText="1"/>
    </xf>
    <xf numFmtId="49" fontId="4" fillId="0" borderId="126" xfId="32" quotePrefix="1" applyNumberFormat="1" applyFont="1" applyBorder="1" applyAlignment="1">
      <alignment horizontal="left" vertical="top" wrapText="1"/>
    </xf>
    <xf numFmtId="49" fontId="13" fillId="0" borderId="126" xfId="32" quotePrefix="1" applyNumberFormat="1" applyFont="1" applyBorder="1" applyAlignment="1">
      <alignment horizontal="left" vertical="top" wrapText="1"/>
    </xf>
    <xf numFmtId="49" fontId="32" fillId="0" borderId="126" xfId="32" applyNumberFormat="1" applyFont="1" applyBorder="1" applyAlignment="1">
      <alignment horizontal="center" vertical="top" wrapText="1"/>
    </xf>
    <xf numFmtId="0" fontId="13" fillId="0" borderId="126" xfId="32" applyFont="1" applyBorder="1" applyAlignment="1">
      <alignment horizontal="center" vertical="top" wrapText="1"/>
    </xf>
    <xf numFmtId="49" fontId="50" fillId="0" borderId="126" xfId="32" applyNumberFormat="1" applyFont="1" applyBorder="1" applyAlignment="1">
      <alignment horizontal="left" vertical="center"/>
    </xf>
    <xf numFmtId="0" fontId="6" fillId="3" borderId="127" xfId="10" applyFont="1" applyFill="1" applyBorder="1" applyAlignment="1">
      <alignment horizontal="left" vertical="center"/>
    </xf>
    <xf numFmtId="0" fontId="6" fillId="3" borderId="127" xfId="10" applyFont="1" applyFill="1" applyBorder="1" applyAlignment="1">
      <alignment vertical="center" wrapText="1"/>
    </xf>
    <xf numFmtId="0" fontId="50" fillId="3" borderId="127" xfId="10" applyFont="1" applyFill="1" applyBorder="1" applyAlignment="1">
      <alignment horizontal="left" vertical="center"/>
    </xf>
    <xf numFmtId="0" fontId="31" fillId="3" borderId="127" xfId="10" applyFont="1" applyFill="1" applyBorder="1" applyAlignment="1">
      <alignment horizontal="left" vertical="center"/>
    </xf>
    <xf numFmtId="0" fontId="43" fillId="3" borderId="0" xfId="10" applyFont="1" applyFill="1" applyAlignment="1">
      <alignment vertical="center"/>
    </xf>
    <xf numFmtId="0" fontId="43" fillId="0" borderId="0" xfId="10" applyFont="1" applyAlignment="1">
      <alignment vertical="center"/>
    </xf>
    <xf numFmtId="0" fontId="8" fillId="4" borderId="3" xfId="4" applyFont="1" applyFill="1" applyBorder="1" applyAlignment="1">
      <alignment horizontal="center" vertical="center" wrapText="1"/>
    </xf>
    <xf numFmtId="0" fontId="8" fillId="4" borderId="34" xfId="4" applyFont="1" applyFill="1" applyBorder="1" applyAlignment="1">
      <alignment horizontal="center" vertical="center" wrapText="1"/>
    </xf>
    <xf numFmtId="0" fontId="8" fillId="4" borderId="18" xfId="4" applyFont="1" applyFill="1" applyBorder="1" applyAlignment="1">
      <alignment horizontal="center" vertical="center" wrapText="1"/>
    </xf>
    <xf numFmtId="0" fontId="8" fillId="4" borderId="19" xfId="4" applyFont="1" applyFill="1" applyBorder="1" applyAlignment="1">
      <alignment horizontal="center" vertical="center" wrapText="1"/>
    </xf>
    <xf numFmtId="0" fontId="17" fillId="8" borderId="0" xfId="11" applyFont="1" applyFill="1" applyAlignment="1">
      <alignment vertical="center"/>
    </xf>
    <xf numFmtId="0" fontId="13" fillId="8" borderId="0" xfId="11" applyFill="1" applyAlignment="1">
      <alignment vertical="center"/>
    </xf>
    <xf numFmtId="0" fontId="13" fillId="0" borderId="0" xfId="10" applyFont="1" applyAlignment="1">
      <alignment horizontal="left" vertical="center"/>
    </xf>
    <xf numFmtId="0" fontId="13" fillId="11" borderId="15" xfId="4" applyFill="1" applyBorder="1"/>
    <xf numFmtId="0" fontId="8" fillId="4" borderId="8" xfId="10" applyFont="1" applyFill="1" applyBorder="1" applyAlignment="1">
      <alignment horizontal="center" vertical="center" wrapText="1"/>
    </xf>
    <xf numFmtId="0" fontId="89" fillId="3" borderId="127" xfId="10" applyFont="1" applyFill="1" applyBorder="1" applyAlignment="1">
      <alignment horizontal="left" vertical="center"/>
    </xf>
    <xf numFmtId="0" fontId="8" fillId="4" borderId="4" xfId="4" applyFont="1" applyFill="1" applyBorder="1" applyAlignment="1">
      <alignment horizontal="center" vertical="center" wrapText="1"/>
    </xf>
    <xf numFmtId="164" fontId="1" fillId="2" borderId="0" xfId="2" applyNumberFormat="1" applyFill="1" applyAlignment="1">
      <alignment vertical="center"/>
    </xf>
    <xf numFmtId="164" fontId="10" fillId="5" borderId="8" xfId="3" applyNumberFormat="1" applyFont="1" applyFill="1" applyBorder="1" applyAlignment="1" applyProtection="1">
      <alignment horizontal="right" vertical="center"/>
      <protection locked="0"/>
    </xf>
    <xf numFmtId="164" fontId="10" fillId="5" borderId="9" xfId="3" applyNumberFormat="1" applyFont="1" applyFill="1" applyBorder="1" applyAlignment="1" applyProtection="1">
      <alignment horizontal="right" vertical="center"/>
      <protection locked="0"/>
    </xf>
    <xf numFmtId="164" fontId="10" fillId="5" borderId="10" xfId="3" applyNumberFormat="1" applyFont="1" applyFill="1" applyBorder="1" applyAlignment="1" applyProtection="1">
      <alignment horizontal="right" vertical="center"/>
      <protection locked="0"/>
    </xf>
    <xf numFmtId="164" fontId="8" fillId="2" borderId="0" xfId="3" applyNumberFormat="1" applyFont="1" applyFill="1" applyAlignment="1">
      <alignment horizontal="right" vertical="center" wrapText="1"/>
    </xf>
    <xf numFmtId="164" fontId="1" fillId="2" borderId="0" xfId="3" applyNumberFormat="1" applyFill="1" applyAlignment="1">
      <alignment horizontal="right" vertical="center"/>
    </xf>
    <xf numFmtId="164" fontId="10" fillId="6" borderId="78" xfId="3" applyNumberFormat="1" applyFont="1" applyFill="1" applyBorder="1" applyAlignment="1">
      <alignment horizontal="right" vertical="center"/>
    </xf>
    <xf numFmtId="0" fontId="8" fillId="4" borderId="25" xfId="2" applyFont="1" applyFill="1" applyBorder="1" applyAlignment="1">
      <alignment horizontal="center" vertical="center"/>
    </xf>
    <xf numFmtId="0" fontId="8" fillId="4" borderId="58" xfId="4" applyFont="1" applyFill="1" applyBorder="1" applyAlignment="1">
      <alignment horizontal="center" vertical="center" wrapText="1"/>
    </xf>
    <xf numFmtId="0" fontId="8" fillId="4" borderId="25" xfId="4" applyFont="1" applyFill="1" applyBorder="1" applyAlignment="1">
      <alignment horizontal="center" vertical="center" wrapText="1"/>
    </xf>
    <xf numFmtId="0" fontId="49" fillId="0" borderId="14" xfId="10" applyFont="1" applyBorder="1" applyAlignment="1">
      <alignment horizontal="center" vertical="center" wrapText="1"/>
    </xf>
    <xf numFmtId="0" fontId="9" fillId="0" borderId="12" xfId="10" applyFont="1" applyBorder="1" applyAlignment="1">
      <alignment horizontal="center" vertical="center" wrapText="1"/>
    </xf>
    <xf numFmtId="0" fontId="9" fillId="0" borderId="10" xfId="10" quotePrefix="1" applyFont="1" applyBorder="1" applyAlignment="1">
      <alignment horizontal="center" vertical="center" wrapText="1"/>
    </xf>
    <xf numFmtId="0" fontId="12" fillId="0" borderId="14" xfId="10" applyFont="1" applyBorder="1" applyAlignment="1">
      <alignment horizontal="center" vertical="center" wrapText="1"/>
    </xf>
    <xf numFmtId="0" fontId="9" fillId="0" borderId="15" xfId="10" applyFont="1" applyBorder="1" applyAlignment="1">
      <alignment horizontal="center" vertical="center" wrapText="1"/>
    </xf>
    <xf numFmtId="0" fontId="9" fillId="0" borderId="16" xfId="10" applyFont="1" applyBorder="1" applyAlignment="1">
      <alignment horizontal="center" vertical="center" wrapText="1"/>
    </xf>
    <xf numFmtId="0" fontId="12" fillId="0" borderId="17" xfId="10" applyFont="1" applyBorder="1" applyAlignment="1">
      <alignment horizontal="center" vertical="center" wrapText="1"/>
    </xf>
    <xf numFmtId="0" fontId="9" fillId="0" borderId="18" xfId="10" applyFont="1" applyBorder="1" applyAlignment="1">
      <alignment horizontal="center" vertical="center" wrapText="1"/>
    </xf>
    <xf numFmtId="0" fontId="9" fillId="0" borderId="19" xfId="10" applyFont="1" applyBorder="1" applyAlignment="1">
      <alignment horizontal="center" vertical="center" wrapText="1"/>
    </xf>
    <xf numFmtId="0" fontId="49" fillId="0" borderId="11" xfId="10" applyFont="1" applyBorder="1" applyAlignment="1">
      <alignment horizontal="center" vertical="center" wrapText="1"/>
    </xf>
    <xf numFmtId="0" fontId="12" fillId="0" borderId="56" xfId="10" applyFont="1" applyBorder="1" applyAlignment="1">
      <alignment horizontal="center" vertical="center" wrapText="1"/>
    </xf>
    <xf numFmtId="0" fontId="9" fillId="5" borderId="4" xfId="10" applyFont="1" applyFill="1" applyBorder="1" applyAlignment="1" applyProtection="1">
      <alignment horizontal="center" vertical="center" wrapText="1"/>
      <protection locked="0"/>
    </xf>
    <xf numFmtId="0" fontId="13" fillId="0" borderId="18" xfId="10" applyFont="1" applyBorder="1" applyAlignment="1">
      <alignment horizontal="left" vertical="center"/>
    </xf>
    <xf numFmtId="0" fontId="74" fillId="0" borderId="15" xfId="10" applyFont="1" applyBorder="1" applyAlignment="1">
      <alignment horizontal="left" vertical="center"/>
    </xf>
    <xf numFmtId="0" fontId="13" fillId="0" borderId="15" xfId="10" applyFont="1" applyBorder="1" applyAlignment="1">
      <alignment horizontal="left" vertical="center"/>
    </xf>
    <xf numFmtId="0" fontId="74" fillId="0" borderId="12" xfId="10" applyFont="1" applyBorder="1" applyAlignment="1">
      <alignment horizontal="left" vertical="center"/>
    </xf>
    <xf numFmtId="0" fontId="13" fillId="0" borderId="51" xfId="10" applyFont="1" applyBorder="1" applyAlignment="1">
      <alignment horizontal="left" vertical="center"/>
    </xf>
    <xf numFmtId="165" fontId="12" fillId="5" borderId="16" xfId="10" applyNumberFormat="1" applyFont="1" applyFill="1" applyBorder="1" applyAlignment="1" applyProtection="1">
      <alignment horizontal="right" vertical="center" wrapText="1"/>
      <protection locked="0"/>
    </xf>
    <xf numFmtId="3" fontId="12" fillId="5" borderId="16" xfId="10" applyNumberFormat="1" applyFont="1" applyFill="1" applyBorder="1" applyAlignment="1" applyProtection="1">
      <alignment horizontal="right" vertical="center" wrapText="1"/>
      <protection locked="0"/>
    </xf>
    <xf numFmtId="165" fontId="12" fillId="5" borderId="19" xfId="10" applyNumberFormat="1" applyFont="1" applyFill="1" applyBorder="1" applyAlignment="1" applyProtection="1">
      <alignment horizontal="right" vertical="center" wrapText="1"/>
      <protection locked="0"/>
    </xf>
    <xf numFmtId="0" fontId="12" fillId="0" borderId="8" xfId="10" applyFont="1" applyBorder="1" applyAlignment="1">
      <alignment horizontal="left" vertical="center" wrapText="1"/>
    </xf>
    <xf numFmtId="0" fontId="12" fillId="0" borderId="10" xfId="10" applyFont="1" applyBorder="1" applyAlignment="1">
      <alignment horizontal="left" vertical="center" wrapText="1"/>
    </xf>
    <xf numFmtId="0" fontId="12" fillId="0" borderId="14" xfId="10" applyFont="1" applyBorder="1" applyAlignment="1">
      <alignment horizontal="left" vertical="center" wrapText="1"/>
    </xf>
    <xf numFmtId="0" fontId="12" fillId="0" borderId="16" xfId="10" applyFont="1" applyBorder="1" applyAlignment="1">
      <alignment horizontal="left" vertical="center" wrapText="1"/>
    </xf>
    <xf numFmtId="0" fontId="12" fillId="0" borderId="17" xfId="10" applyFont="1" applyBorder="1" applyAlignment="1">
      <alignment horizontal="left" vertical="center" wrapText="1"/>
    </xf>
    <xf numFmtId="0" fontId="12" fillId="0" borderId="19" xfId="10" applyFont="1" applyBorder="1" applyAlignment="1">
      <alignment horizontal="left" vertical="center" wrapText="1"/>
    </xf>
    <xf numFmtId="0" fontId="11" fillId="2" borderId="15" xfId="2" applyFont="1" applyFill="1" applyBorder="1" applyAlignment="1">
      <alignment horizontal="center" vertical="center"/>
    </xf>
    <xf numFmtId="0" fontId="4" fillId="12" borderId="15" xfId="2" applyFont="1" applyFill="1" applyBorder="1" applyAlignment="1">
      <alignment horizontal="center" vertical="center"/>
    </xf>
    <xf numFmtId="0" fontId="4" fillId="12" borderId="15" xfId="3" applyFont="1" applyFill="1" applyBorder="1" applyAlignment="1">
      <alignment horizontal="center" vertical="center"/>
    </xf>
    <xf numFmtId="0" fontId="11" fillId="2" borderId="9" xfId="2" applyFont="1" applyFill="1" applyBorder="1" applyAlignment="1">
      <alignment horizontal="center" vertical="center"/>
    </xf>
    <xf numFmtId="0" fontId="11" fillId="2" borderId="12" xfId="2" applyFont="1" applyFill="1" applyBorder="1" applyAlignment="1">
      <alignment horizontal="center" vertical="center"/>
    </xf>
    <xf numFmtId="0" fontId="11" fillId="2" borderId="18" xfId="2" applyFont="1" applyFill="1" applyBorder="1" applyAlignment="1">
      <alignment horizontal="center" vertical="center"/>
    </xf>
    <xf numFmtId="0" fontId="10" fillId="0" borderId="68" xfId="12" applyFont="1" applyBorder="1" applyAlignment="1">
      <alignment horizontal="center" vertical="center"/>
    </xf>
    <xf numFmtId="0" fontId="10" fillId="2" borderId="56" xfId="12" applyFont="1" applyFill="1" applyBorder="1" applyAlignment="1">
      <alignment vertical="center"/>
    </xf>
    <xf numFmtId="0" fontId="43" fillId="2" borderId="0" xfId="10" applyFont="1" applyFill="1" applyAlignment="1">
      <alignment vertical="center"/>
    </xf>
    <xf numFmtId="0" fontId="1" fillId="2" borderId="0" xfId="10" applyFill="1" applyAlignment="1">
      <alignment horizontal="left" vertical="center"/>
    </xf>
    <xf numFmtId="0" fontId="14" fillId="4" borderId="54" xfId="5" applyFont="1" applyFill="1" applyBorder="1" applyAlignment="1">
      <alignment vertical="top"/>
    </xf>
    <xf numFmtId="0" fontId="14" fillId="4" borderId="24" xfId="5" applyFont="1" applyFill="1" applyBorder="1" applyAlignment="1">
      <alignment vertical="top"/>
    </xf>
    <xf numFmtId="0" fontId="13" fillId="4" borderId="54" xfId="5" applyFill="1" applyBorder="1" applyAlignment="1">
      <alignment horizontal="left" vertical="top" wrapText="1"/>
    </xf>
    <xf numFmtId="0" fontId="13" fillId="4" borderId="24" xfId="5" applyFill="1" applyBorder="1" applyAlignment="1">
      <alignment horizontal="left" vertical="top" wrapText="1"/>
    </xf>
    <xf numFmtId="0" fontId="14" fillId="4" borderId="54" xfId="5" applyFont="1" applyFill="1" applyBorder="1" applyAlignment="1">
      <alignment vertical="top" wrapText="1"/>
    </xf>
    <xf numFmtId="0" fontId="14" fillId="4" borderId="24" xfId="5" applyFont="1" applyFill="1" applyBorder="1" applyAlignment="1">
      <alignment vertical="top" wrapText="1"/>
    </xf>
    <xf numFmtId="0" fontId="13" fillId="2" borderId="0" xfId="5" applyFill="1" applyAlignment="1">
      <alignment horizontal="left" vertical="top" wrapText="1"/>
    </xf>
    <xf numFmtId="0" fontId="14" fillId="8" borderId="0" xfId="11" applyFont="1" applyFill="1" applyAlignment="1">
      <alignment horizontal="left" vertical="center"/>
    </xf>
    <xf numFmtId="0" fontId="8" fillId="4" borderId="30" xfId="10" applyFont="1" applyFill="1" applyBorder="1" applyAlignment="1">
      <alignment horizontal="left" vertical="center"/>
    </xf>
    <xf numFmtId="0" fontId="8" fillId="4" borderId="10" xfId="10" applyFont="1" applyFill="1" applyBorder="1" applyAlignment="1">
      <alignment horizontal="left" vertical="center"/>
    </xf>
    <xf numFmtId="0" fontId="8" fillId="4" borderId="7" xfId="4" applyFont="1" applyFill="1" applyBorder="1" applyAlignment="1">
      <alignment horizontal="left" vertical="center"/>
    </xf>
    <xf numFmtId="0" fontId="4" fillId="0" borderId="0" xfId="2" applyFont="1" applyAlignment="1">
      <alignment horizontal="left" vertical="center"/>
    </xf>
    <xf numFmtId="0" fontId="49" fillId="4" borderId="113" xfId="10" applyFont="1" applyFill="1" applyBorder="1" applyAlignment="1">
      <alignment horizontal="right" vertical="center" wrapText="1"/>
    </xf>
    <xf numFmtId="0" fontId="49" fillId="4" borderId="110" xfId="10" applyFont="1" applyFill="1" applyBorder="1" applyAlignment="1">
      <alignment horizontal="right" vertical="center" wrapText="1"/>
    </xf>
    <xf numFmtId="0" fontId="49" fillId="4" borderId="111" xfId="10" applyFont="1" applyFill="1" applyBorder="1" applyAlignment="1">
      <alignment horizontal="right" vertical="center" wrapText="1"/>
    </xf>
    <xf numFmtId="0" fontId="49" fillId="4" borderId="128" xfId="10" applyFont="1" applyFill="1" applyBorder="1" applyAlignment="1">
      <alignment horizontal="right" vertical="center" wrapText="1"/>
    </xf>
    <xf numFmtId="0" fontId="74" fillId="4" borderId="113" xfId="10" applyFont="1" applyFill="1" applyBorder="1" applyAlignment="1">
      <alignment horizontal="right" vertical="top" wrapText="1"/>
    </xf>
    <xf numFmtId="0" fontId="74" fillId="4" borderId="110" xfId="10" applyFont="1" applyFill="1" applyBorder="1" applyAlignment="1">
      <alignment horizontal="right" vertical="top" wrapText="1"/>
    </xf>
    <xf numFmtId="0" fontId="74" fillId="4" borderId="111" xfId="10" applyFont="1" applyFill="1" applyBorder="1" applyAlignment="1">
      <alignment horizontal="right" vertical="top" wrapText="1"/>
    </xf>
    <xf numFmtId="0" fontId="74" fillId="4" borderId="128" xfId="10" applyFont="1" applyFill="1" applyBorder="1" applyAlignment="1">
      <alignment horizontal="right" vertical="top" wrapText="1"/>
    </xf>
    <xf numFmtId="0" fontId="13" fillId="5" borderId="130" xfId="10" applyFont="1" applyFill="1" applyBorder="1" applyAlignment="1" applyProtection="1">
      <alignment horizontal="right" vertical="top" wrapText="1"/>
      <protection locked="0"/>
    </xf>
    <xf numFmtId="0" fontId="9" fillId="5" borderId="130" xfId="10" applyFont="1" applyFill="1" applyBorder="1" applyAlignment="1" applyProtection="1">
      <alignment horizontal="right" vertical="top" wrapText="1"/>
      <protection locked="0"/>
    </xf>
    <xf numFmtId="0" fontId="13" fillId="5" borderId="131" xfId="10" applyFont="1" applyFill="1" applyBorder="1" applyAlignment="1" applyProtection="1">
      <alignment horizontal="right" vertical="top" wrapText="1"/>
      <protection locked="0"/>
    </xf>
    <xf numFmtId="0" fontId="13" fillId="5" borderId="134" xfId="10" applyFont="1" applyFill="1" applyBorder="1" applyAlignment="1" applyProtection="1">
      <alignment horizontal="right" vertical="top" wrapText="1"/>
      <protection locked="0"/>
    </xf>
    <xf numFmtId="0" fontId="13" fillId="5" borderId="135" xfId="10" applyFont="1" applyFill="1" applyBorder="1" applyAlignment="1" applyProtection="1">
      <alignment horizontal="right" vertical="top" wrapText="1"/>
      <protection locked="0"/>
    </xf>
    <xf numFmtId="0" fontId="9" fillId="5" borderId="134" xfId="10" applyFont="1" applyFill="1" applyBorder="1" applyAlignment="1" applyProtection="1">
      <alignment horizontal="right" vertical="top" wrapText="1"/>
      <protection locked="0"/>
    </xf>
    <xf numFmtId="0" fontId="9" fillId="5" borderId="135" xfId="10" applyFont="1" applyFill="1" applyBorder="1" applyAlignment="1" applyProtection="1">
      <alignment horizontal="right" vertical="top" wrapText="1"/>
      <protection locked="0"/>
    </xf>
    <xf numFmtId="0" fontId="13" fillId="5" borderId="136" xfId="10" applyFont="1" applyFill="1" applyBorder="1" applyAlignment="1" applyProtection="1">
      <alignment horizontal="right" vertical="top" wrapText="1"/>
      <protection locked="0"/>
    </xf>
    <xf numFmtId="0" fontId="13" fillId="5" borderId="137" xfId="10" applyFont="1" applyFill="1" applyBorder="1" applyAlignment="1" applyProtection="1">
      <alignment horizontal="right" vertical="top" wrapText="1"/>
      <protection locked="0"/>
    </xf>
    <xf numFmtId="0" fontId="13" fillId="5" borderId="140" xfId="10" applyFont="1" applyFill="1" applyBorder="1" applyAlignment="1" applyProtection="1">
      <alignment horizontal="right" vertical="top" wrapText="1"/>
      <protection locked="0"/>
    </xf>
    <xf numFmtId="0" fontId="13" fillId="5" borderId="141" xfId="10" applyFont="1" applyFill="1" applyBorder="1" applyAlignment="1" applyProtection="1">
      <alignment horizontal="right" vertical="top" wrapText="1"/>
      <protection locked="0"/>
    </xf>
    <xf numFmtId="0" fontId="9" fillId="5" borderId="140" xfId="10" applyFont="1" applyFill="1" applyBorder="1" applyAlignment="1" applyProtection="1">
      <alignment horizontal="right" vertical="top" wrapText="1"/>
      <protection locked="0"/>
    </xf>
    <xf numFmtId="0" fontId="9" fillId="5" borderId="141" xfId="10" applyFont="1" applyFill="1" applyBorder="1" applyAlignment="1" applyProtection="1">
      <alignment horizontal="right" vertical="top" wrapText="1"/>
      <protection locked="0"/>
    </xf>
    <xf numFmtId="0" fontId="13" fillId="5" borderId="142" xfId="10" applyFont="1" applyFill="1" applyBorder="1" applyAlignment="1" applyProtection="1">
      <alignment horizontal="right" vertical="top" wrapText="1"/>
      <protection locked="0"/>
    </xf>
    <xf numFmtId="0" fontId="13" fillId="5" borderId="143" xfId="10" applyFont="1" applyFill="1" applyBorder="1" applyAlignment="1" applyProtection="1">
      <alignment horizontal="right" vertical="top" wrapText="1"/>
      <protection locked="0"/>
    </xf>
    <xf numFmtId="0" fontId="15" fillId="4" borderId="84" xfId="10" applyFont="1" applyFill="1" applyBorder="1" applyAlignment="1">
      <alignment horizontal="center" vertical="center" wrapText="1"/>
    </xf>
    <xf numFmtId="0" fontId="32" fillId="4" borderId="46" xfId="31" applyFont="1" applyFill="1" applyBorder="1" applyAlignment="1">
      <alignment horizontal="left" vertical="center" wrapText="1"/>
    </xf>
    <xf numFmtId="167" fontId="77" fillId="4" borderId="31" xfId="0" applyFont="1" applyFill="1" applyBorder="1" applyAlignment="1">
      <alignment horizontal="center" vertical="center" wrapText="1"/>
    </xf>
    <xf numFmtId="0" fontId="49" fillId="4" borderId="144" xfId="10" applyFont="1" applyFill="1" applyBorder="1" applyAlignment="1">
      <alignment horizontal="center" vertical="center" wrapText="1"/>
    </xf>
    <xf numFmtId="167" fontId="49" fillId="4" borderId="31" xfId="0" applyFont="1" applyFill="1" applyBorder="1" applyAlignment="1">
      <alignment horizontal="right" vertical="top" wrapText="1"/>
    </xf>
    <xf numFmtId="0" fontId="49" fillId="4" borderId="104" xfId="10" applyFont="1" applyFill="1" applyBorder="1" applyAlignment="1">
      <alignment horizontal="right" vertical="center" wrapText="1"/>
    </xf>
    <xf numFmtId="0" fontId="49" fillId="4" borderId="147" xfId="10" applyFont="1" applyFill="1" applyBorder="1" applyAlignment="1">
      <alignment horizontal="center" vertical="center" wrapText="1"/>
    </xf>
    <xf numFmtId="167" fontId="15" fillId="4" borderId="68" xfId="0" applyFont="1" applyFill="1" applyBorder="1" applyAlignment="1">
      <alignment horizontal="center" vertical="top" wrapText="1"/>
    </xf>
    <xf numFmtId="0" fontId="49" fillId="4" borderId="146" xfId="10" applyFont="1" applyFill="1" applyBorder="1" applyAlignment="1">
      <alignment horizontal="center" vertical="center" wrapText="1"/>
    </xf>
    <xf numFmtId="0" fontId="4" fillId="0" borderId="64" xfId="12" applyFont="1" applyBorder="1" applyAlignment="1">
      <alignment vertical="center"/>
    </xf>
    <xf numFmtId="0" fontId="11" fillId="0" borderId="64" xfId="12" applyFont="1" applyBorder="1" applyAlignment="1">
      <alignment horizontal="center" vertical="center"/>
    </xf>
    <xf numFmtId="0" fontId="11" fillId="0" borderId="0" xfId="12" applyFont="1" applyAlignment="1">
      <alignment horizontal="center" vertical="center"/>
    </xf>
    <xf numFmtId="164" fontId="10" fillId="2" borderId="56" xfId="12" applyNumberFormat="1" applyFont="1" applyFill="1" applyBorder="1" applyAlignment="1">
      <alignment vertical="center"/>
    </xf>
    <xf numFmtId="164" fontId="10" fillId="2" borderId="52" xfId="12" applyNumberFormat="1" applyFont="1" applyFill="1" applyBorder="1" applyAlignment="1">
      <alignment vertical="center"/>
    </xf>
    <xf numFmtId="0" fontId="10" fillId="2" borderId="52" xfId="12" applyFont="1" applyFill="1" applyBorder="1" applyAlignment="1">
      <alignment vertical="center"/>
    </xf>
    <xf numFmtId="0" fontId="10" fillId="0" borderId="56" xfId="12" applyFont="1" applyBorder="1" applyAlignment="1">
      <alignment horizontal="center" vertical="center"/>
    </xf>
    <xf numFmtId="0" fontId="4" fillId="0" borderId="51" xfId="12" applyFont="1" applyBorder="1" applyAlignment="1">
      <alignment vertical="center"/>
    </xf>
    <xf numFmtId="0" fontId="11" fillId="0" borderId="51" xfId="12" applyFont="1" applyBorder="1" applyAlignment="1">
      <alignment horizontal="center" vertical="center"/>
    </xf>
    <xf numFmtId="0" fontId="11" fillId="0" borderId="52" xfId="12" applyFont="1" applyBorder="1" applyAlignment="1">
      <alignment horizontal="center" vertical="center"/>
    </xf>
    <xf numFmtId="4" fontId="4" fillId="5" borderId="148" xfId="10" applyNumberFormat="1" applyFont="1" applyFill="1" applyBorder="1" applyAlignment="1" applyProtection="1">
      <alignment horizontal="left" vertical="top" wrapText="1"/>
      <protection locked="0"/>
    </xf>
    <xf numFmtId="4" fontId="4" fillId="5" borderId="68" xfId="10" applyNumberFormat="1" applyFont="1" applyFill="1" applyBorder="1" applyAlignment="1" applyProtection="1">
      <alignment horizontal="left" vertical="top" wrapText="1"/>
      <protection locked="0"/>
    </xf>
    <xf numFmtId="4" fontId="4" fillId="5" borderId="33" xfId="10" applyNumberFormat="1" applyFont="1" applyFill="1" applyBorder="1" applyAlignment="1" applyProtection="1">
      <alignment horizontal="left" vertical="top" wrapText="1"/>
      <protection locked="0"/>
    </xf>
    <xf numFmtId="0" fontId="14" fillId="4" borderId="74" xfId="5" applyFont="1" applyFill="1" applyBorder="1" applyAlignment="1">
      <alignment horizontal="left" vertical="top"/>
    </xf>
    <xf numFmtId="0" fontId="14" fillId="4" borderId="75" xfId="5" applyFont="1" applyFill="1" applyBorder="1" applyAlignment="1">
      <alignment horizontal="left" vertical="top"/>
    </xf>
    <xf numFmtId="0" fontId="14" fillId="4" borderId="45" xfId="5" applyFont="1" applyFill="1" applyBorder="1" applyAlignment="1">
      <alignment vertical="top"/>
    </xf>
    <xf numFmtId="49" fontId="14" fillId="4" borderId="45" xfId="5" applyNumberFormat="1" applyFont="1" applyFill="1" applyBorder="1" applyAlignment="1">
      <alignment vertical="top" wrapText="1"/>
    </xf>
    <xf numFmtId="0" fontId="14" fillId="4" borderId="45" xfId="5" applyFont="1" applyFill="1" applyBorder="1" applyAlignment="1">
      <alignment horizontal="center" vertical="top"/>
    </xf>
    <xf numFmtId="0" fontId="4" fillId="0" borderId="86" xfId="0" applyNumberFormat="1" applyFont="1" applyBorder="1" applyAlignment="1">
      <alignment horizontal="left" vertical="center" wrapText="1"/>
    </xf>
    <xf numFmtId="0" fontId="65" fillId="4" borderId="83" xfId="0" applyNumberFormat="1" applyFont="1" applyFill="1" applyBorder="1" applyAlignment="1">
      <alignment horizontal="left" vertical="center" wrapText="1"/>
    </xf>
    <xf numFmtId="167" fontId="4" fillId="4" borderId="84" xfId="0" applyFont="1" applyFill="1" applyBorder="1" applyAlignment="1">
      <alignment horizontal="left" vertical="center" wrapText="1"/>
    </xf>
    <xf numFmtId="167" fontId="62" fillId="4" borderId="84" xfId="0" applyFont="1" applyFill="1" applyBorder="1" applyAlignment="1">
      <alignment horizontal="right" vertical="center" wrapText="1"/>
    </xf>
    <xf numFmtId="167" fontId="62" fillId="4" borderId="85" xfId="0" applyFont="1" applyFill="1" applyBorder="1" applyAlignment="1">
      <alignment horizontal="right" vertical="center" wrapText="1"/>
    </xf>
    <xf numFmtId="0" fontId="4" fillId="0" borderId="121" xfId="0" applyNumberFormat="1" applyFont="1" applyBorder="1" applyAlignment="1">
      <alignment horizontal="left" vertical="center" wrapText="1"/>
    </xf>
    <xf numFmtId="167" fontId="85" fillId="4" borderId="64" xfId="0" applyFont="1" applyFill="1" applyBorder="1" applyAlignment="1">
      <alignment horizontal="center" vertical="center" wrapText="1"/>
    </xf>
    <xf numFmtId="0" fontId="74" fillId="0" borderId="0" xfId="0" applyNumberFormat="1" applyFont="1" applyAlignment="1">
      <alignment horizontal="left" vertical="center" wrapText="1"/>
    </xf>
    <xf numFmtId="167" fontId="65" fillId="10" borderId="85" xfId="0" applyFont="1" applyFill="1" applyBorder="1" applyAlignment="1">
      <alignment horizontal="center" vertical="center" wrapText="1"/>
    </xf>
    <xf numFmtId="0" fontId="88" fillId="0" borderId="121" xfId="0" applyNumberFormat="1" applyFont="1" applyBorder="1" applyAlignment="1">
      <alignment horizontal="left" vertical="center"/>
    </xf>
    <xf numFmtId="0" fontId="50" fillId="4" borderId="149" xfId="32" applyFont="1" applyFill="1" applyBorder="1" applyAlignment="1">
      <alignment horizontal="left" vertical="center"/>
    </xf>
    <xf numFmtId="0" fontId="88" fillId="4" borderId="150" xfId="32" applyFont="1" applyFill="1" applyBorder="1" applyAlignment="1">
      <alignment horizontal="left" vertical="center" wrapText="1"/>
    </xf>
    <xf numFmtId="0" fontId="88" fillId="4" borderId="151" xfId="32" applyFont="1" applyFill="1" applyBorder="1" applyAlignment="1">
      <alignment horizontal="center" vertical="center" wrapText="1"/>
    </xf>
    <xf numFmtId="0" fontId="16" fillId="0" borderId="149" xfId="32" applyFont="1" applyBorder="1" applyAlignment="1">
      <alignment horizontal="left" vertical="top"/>
    </xf>
    <xf numFmtId="49" fontId="16" fillId="0" borderId="150" xfId="32" applyNumberFormat="1" applyFont="1" applyBorder="1" applyAlignment="1">
      <alignment horizontal="left" vertical="top" wrapText="1"/>
    </xf>
    <xf numFmtId="49" fontId="13" fillId="0" borderId="150" xfId="32" applyNumberFormat="1" applyFont="1" applyBorder="1" applyAlignment="1">
      <alignment horizontal="left" vertical="top" wrapText="1"/>
    </xf>
    <xf numFmtId="49" fontId="1" fillId="0" borderId="151" xfId="32" applyNumberFormat="1" applyBorder="1" applyAlignment="1">
      <alignment horizontal="center" vertical="top" wrapText="1"/>
    </xf>
    <xf numFmtId="167" fontId="64" fillId="10" borderId="152" xfId="0" applyFont="1" applyFill="1" applyBorder="1" applyAlignment="1">
      <alignment horizontal="right" vertical="center" wrapText="1"/>
    </xf>
    <xf numFmtId="167" fontId="0" fillId="0" borderId="120" xfId="0" applyBorder="1" applyAlignment="1">
      <alignment horizontal="right" vertical="center" wrapText="1"/>
    </xf>
    <xf numFmtId="167" fontId="4" fillId="0" borderId="153" xfId="0" applyFont="1" applyBorder="1" applyAlignment="1">
      <alignment horizontal="right" vertical="center" wrapText="1"/>
    </xf>
    <xf numFmtId="0" fontId="8" fillId="4" borderId="1" xfId="4" applyFont="1" applyFill="1" applyBorder="1" applyAlignment="1">
      <alignment horizontal="center" vertical="center" wrapText="1"/>
    </xf>
    <xf numFmtId="0" fontId="8" fillId="4" borderId="7" xfId="4" applyFont="1" applyFill="1" applyBorder="1" applyAlignment="1">
      <alignment horizontal="center" vertical="center" wrapText="1"/>
    </xf>
    <xf numFmtId="165" fontId="12" fillId="5" borderId="8" xfId="10" applyNumberFormat="1" applyFont="1" applyFill="1" applyBorder="1" applyAlignment="1" applyProtection="1">
      <alignment horizontal="right" vertical="center" wrapText="1"/>
      <protection locked="0"/>
    </xf>
    <xf numFmtId="165" fontId="12" fillId="5" borderId="9" xfId="10" applyNumberFormat="1" applyFont="1" applyFill="1" applyBorder="1" applyAlignment="1" applyProtection="1">
      <alignment horizontal="right" vertical="center" wrapText="1"/>
      <protection locked="0"/>
    </xf>
    <xf numFmtId="165" fontId="12" fillId="5" borderId="10" xfId="10" applyNumberFormat="1" applyFont="1" applyFill="1" applyBorder="1" applyAlignment="1" applyProtection="1">
      <alignment horizontal="right" vertical="center" wrapText="1"/>
      <protection locked="0"/>
    </xf>
    <xf numFmtId="165" fontId="12" fillId="5" borderId="17" xfId="10" applyNumberFormat="1" applyFont="1" applyFill="1" applyBorder="1" applyAlignment="1" applyProtection="1">
      <alignment horizontal="right" vertical="center" wrapText="1"/>
      <protection locked="0"/>
    </xf>
    <xf numFmtId="165" fontId="12" fillId="5" borderId="18" xfId="10" applyNumberFormat="1" applyFont="1" applyFill="1" applyBorder="1" applyAlignment="1" applyProtection="1">
      <alignment horizontal="right" vertical="center" wrapText="1"/>
      <protection locked="0"/>
    </xf>
    <xf numFmtId="165" fontId="12" fillId="5" borderId="15" xfId="10" applyNumberFormat="1" applyFont="1" applyFill="1" applyBorder="1" applyAlignment="1" applyProtection="1">
      <alignment horizontal="right" vertical="center" wrapText="1"/>
      <protection locked="0"/>
    </xf>
    <xf numFmtId="3" fontId="12" fillId="5" borderId="14" xfId="10" applyNumberFormat="1" applyFont="1" applyFill="1" applyBorder="1" applyAlignment="1" applyProtection="1">
      <alignment horizontal="right" vertical="center" wrapText="1"/>
      <protection locked="0"/>
    </xf>
    <xf numFmtId="3" fontId="12" fillId="5" borderId="15" xfId="10" applyNumberFormat="1" applyFont="1" applyFill="1" applyBorder="1" applyAlignment="1" applyProtection="1">
      <alignment horizontal="right" vertical="center" wrapText="1"/>
      <protection locked="0"/>
    </xf>
    <xf numFmtId="165" fontId="12" fillId="5" borderId="14" xfId="10" applyNumberFormat="1" applyFont="1" applyFill="1" applyBorder="1" applyAlignment="1" applyProtection="1">
      <alignment horizontal="right" vertical="center" wrapText="1"/>
      <protection locked="0"/>
    </xf>
    <xf numFmtId="0" fontId="13" fillId="6" borderId="0" xfId="10" applyFont="1" applyFill="1" applyAlignment="1">
      <alignment horizontal="center" vertical="top" wrapText="1"/>
    </xf>
    <xf numFmtId="0" fontId="13" fillId="6" borderId="41" xfId="10" applyFont="1" applyFill="1" applyBorder="1" applyAlignment="1">
      <alignment horizontal="center" vertical="top" wrapText="1"/>
    </xf>
    <xf numFmtId="0" fontId="32" fillId="4" borderId="77" xfId="31" applyFont="1" applyFill="1" applyBorder="1" applyAlignment="1">
      <alignment horizontal="left" vertical="center" wrapText="1"/>
    </xf>
    <xf numFmtId="3" fontId="2" fillId="0" borderId="44" xfId="0" applyNumberFormat="1" applyFont="1" applyBorder="1" applyAlignment="1">
      <alignment horizontal="center" vertical="center" wrapText="1"/>
    </xf>
    <xf numFmtId="164" fontId="10" fillId="6" borderId="33" xfId="3" applyNumberFormat="1" applyFont="1" applyFill="1" applyBorder="1" applyAlignment="1">
      <alignment vertical="center"/>
    </xf>
    <xf numFmtId="164" fontId="10" fillId="6" borderId="34" xfId="3" applyNumberFormat="1" applyFont="1" applyFill="1" applyBorder="1" applyAlignment="1">
      <alignment vertical="center"/>
    </xf>
    <xf numFmtId="164" fontId="10" fillId="6" borderId="38" xfId="3" applyNumberFormat="1" applyFont="1" applyFill="1" applyBorder="1" applyAlignment="1">
      <alignment vertical="center"/>
    </xf>
    <xf numFmtId="164" fontId="10" fillId="6" borderId="16" xfId="3" applyNumberFormat="1" applyFont="1" applyFill="1" applyBorder="1" applyAlignment="1">
      <alignment vertical="center"/>
    </xf>
    <xf numFmtId="0" fontId="11" fillId="2" borderId="58" xfId="3" applyFont="1" applyFill="1" applyBorder="1" applyAlignment="1">
      <alignment horizontal="center" vertical="center"/>
    </xf>
    <xf numFmtId="0" fontId="13" fillId="0" borderId="5" xfId="3" applyFont="1" applyBorder="1" applyAlignment="1">
      <alignment vertical="center"/>
    </xf>
    <xf numFmtId="0" fontId="13" fillId="0" borderId="18" xfId="3" applyFont="1" applyBorder="1" applyAlignment="1">
      <alignment vertical="center"/>
    </xf>
    <xf numFmtId="0" fontId="13" fillId="0" borderId="51" xfId="3" applyFont="1" applyBorder="1" applyAlignment="1">
      <alignment vertical="center"/>
    </xf>
    <xf numFmtId="0" fontId="11" fillId="0" borderId="5" xfId="3" applyFont="1" applyBorder="1" applyAlignment="1">
      <alignment horizontal="center" vertical="center"/>
    </xf>
    <xf numFmtId="0" fontId="13" fillId="0" borderId="34" xfId="3" applyFont="1" applyBorder="1" applyAlignment="1">
      <alignment vertical="center"/>
    </xf>
    <xf numFmtId="0" fontId="2" fillId="2" borderId="0" xfId="3" applyFont="1" applyFill="1" applyAlignment="1">
      <alignment vertical="center"/>
    </xf>
    <xf numFmtId="0" fontId="11" fillId="2" borderId="51" xfId="3" applyFont="1" applyFill="1" applyBorder="1" applyAlignment="1">
      <alignment horizontal="center" vertical="center"/>
    </xf>
    <xf numFmtId="0" fontId="11" fillId="2" borderId="2" xfId="3" applyFont="1" applyFill="1" applyBorder="1" applyAlignment="1">
      <alignment horizontal="center" vertical="center"/>
    </xf>
    <xf numFmtId="0" fontId="11" fillId="2" borderId="48" xfId="3" applyFont="1" applyFill="1" applyBorder="1" applyAlignment="1">
      <alignment horizontal="center" vertical="center"/>
    </xf>
    <xf numFmtId="0" fontId="11" fillId="2" borderId="41" xfId="3" applyFont="1" applyFill="1" applyBorder="1" applyAlignment="1">
      <alignment horizontal="center" vertical="center"/>
    </xf>
    <xf numFmtId="164" fontId="12" fillId="2" borderId="8" xfId="3" quotePrefix="1" applyNumberFormat="1" applyFont="1" applyFill="1" applyBorder="1" applyAlignment="1">
      <alignment horizontal="left" vertical="center"/>
    </xf>
    <xf numFmtId="164" fontId="12" fillId="2" borderId="7" xfId="3" quotePrefix="1" applyNumberFormat="1" applyFont="1" applyFill="1" applyBorder="1" applyAlignment="1">
      <alignment horizontal="left" vertical="center"/>
    </xf>
    <xf numFmtId="0" fontId="14" fillId="4" borderId="55" xfId="5" applyFont="1" applyFill="1" applyBorder="1" applyAlignment="1">
      <alignment horizontal="left" vertical="top"/>
    </xf>
    <xf numFmtId="0" fontId="14" fillId="4" borderId="14" xfId="5" applyFont="1" applyFill="1" applyBorder="1" applyAlignment="1">
      <alignment horizontal="left" vertical="top"/>
    </xf>
    <xf numFmtId="49" fontId="13" fillId="4" borderId="27" xfId="5" applyNumberFormat="1" applyFill="1" applyBorder="1" applyAlignment="1">
      <alignment horizontal="left" vertical="top" wrapText="1"/>
    </xf>
    <xf numFmtId="49" fontId="13" fillId="4" borderId="54" xfId="5" applyNumberFormat="1" applyFill="1" applyBorder="1" applyAlignment="1">
      <alignment horizontal="left" vertical="top" wrapText="1"/>
    </xf>
    <xf numFmtId="49" fontId="13" fillId="4" borderId="24" xfId="5" applyNumberFormat="1" applyFill="1" applyBorder="1" applyAlignment="1">
      <alignment horizontal="left" vertical="top" wrapText="1"/>
    </xf>
    <xf numFmtId="49" fontId="14" fillId="4" borderId="27" xfId="5" applyNumberFormat="1" applyFont="1" applyFill="1" applyBorder="1" applyAlignment="1">
      <alignment horizontal="left" vertical="top" wrapText="1"/>
    </xf>
    <xf numFmtId="49" fontId="14" fillId="4" borderId="54" xfId="5" applyNumberFormat="1" applyFont="1" applyFill="1" applyBorder="1" applyAlignment="1">
      <alignment horizontal="left" vertical="top" wrapText="1"/>
    </xf>
    <xf numFmtId="49" fontId="14" fillId="4" borderId="24" xfId="5" applyNumberFormat="1" applyFont="1" applyFill="1" applyBorder="1" applyAlignment="1">
      <alignment horizontal="left" vertical="top" wrapText="1"/>
    </xf>
    <xf numFmtId="167" fontId="3" fillId="4" borderId="14" xfId="0" applyFont="1" applyFill="1" applyBorder="1">
      <alignment vertical="top"/>
    </xf>
    <xf numFmtId="0" fontId="14" fillId="4" borderId="45" xfId="5" applyFont="1" applyFill="1" applyBorder="1" applyAlignment="1">
      <alignment horizontal="left" vertical="top"/>
    </xf>
    <xf numFmtId="0" fontId="14" fillId="4" borderId="54" xfId="5" applyFont="1" applyFill="1" applyBorder="1" applyAlignment="1">
      <alignment horizontal="left" vertical="top" wrapText="1"/>
    </xf>
    <xf numFmtId="10" fontId="10" fillId="6" borderId="14" xfId="12" applyNumberFormat="1" applyFont="1" applyFill="1" applyBorder="1" applyAlignment="1">
      <alignment horizontal="right" vertical="center"/>
    </xf>
    <xf numFmtId="10" fontId="10" fillId="6" borderId="15" xfId="12" applyNumberFormat="1" applyFont="1" applyFill="1" applyBorder="1" applyAlignment="1">
      <alignment horizontal="right" vertical="center"/>
    </xf>
    <xf numFmtId="10" fontId="10" fillId="6" borderId="16" xfId="12" applyNumberFormat="1" applyFont="1" applyFill="1" applyBorder="1" applyAlignment="1">
      <alignment horizontal="right" vertical="center"/>
    </xf>
    <xf numFmtId="0" fontId="11" fillId="2" borderId="9" xfId="12" applyFont="1" applyFill="1" applyBorder="1" applyAlignment="1">
      <alignment horizontal="center" vertical="center"/>
    </xf>
    <xf numFmtId="0" fontId="11" fillId="2" borderId="15" xfId="12" applyFont="1" applyFill="1" applyBorder="1" applyAlignment="1">
      <alignment horizontal="center" vertical="center"/>
    </xf>
    <xf numFmtId="0" fontId="11" fillId="2" borderId="64" xfId="12" applyFont="1" applyFill="1" applyBorder="1" applyAlignment="1">
      <alignment horizontal="center" vertical="center"/>
    </xf>
    <xf numFmtId="0" fontId="11" fillId="2" borderId="2" xfId="12" applyFont="1" applyFill="1" applyBorder="1" applyAlignment="1">
      <alignment horizontal="center" vertical="center"/>
    </xf>
    <xf numFmtId="0" fontId="11" fillId="2" borderId="51" xfId="12" applyFont="1" applyFill="1" applyBorder="1" applyAlignment="1">
      <alignment horizontal="center" vertical="center"/>
    </xf>
    <xf numFmtId="0" fontId="11" fillId="2" borderId="18" xfId="12" applyFont="1" applyFill="1" applyBorder="1" applyAlignment="1">
      <alignment horizontal="center" vertical="center"/>
    </xf>
    <xf numFmtId="49" fontId="13" fillId="4" borderId="46" xfId="31" applyNumberFormat="1" applyFont="1" applyFill="1" applyBorder="1" applyAlignment="1">
      <alignment horizontal="left" vertical="center" wrapText="1"/>
    </xf>
    <xf numFmtId="49" fontId="13" fillId="4" borderId="77" xfId="31" applyNumberFormat="1" applyFont="1" applyFill="1" applyBorder="1" applyAlignment="1">
      <alignment horizontal="left" vertical="center" wrapText="1"/>
    </xf>
    <xf numFmtId="0" fontId="6" fillId="3" borderId="0" xfId="31" applyFont="1" applyFill="1" applyAlignment="1">
      <alignment horizontal="left" vertical="center"/>
    </xf>
    <xf numFmtId="0" fontId="93" fillId="3" borderId="0" xfId="31" applyFont="1" applyFill="1" applyAlignment="1">
      <alignment wrapText="1"/>
    </xf>
    <xf numFmtId="0" fontId="93" fillId="3" borderId="0" xfId="31" applyFont="1" applyFill="1" applyAlignment="1">
      <alignment horizontal="left" vertical="center" wrapText="1"/>
    </xf>
    <xf numFmtId="0" fontId="6" fillId="3" borderId="0" xfId="10" applyFont="1" applyFill="1" applyAlignment="1">
      <alignment horizontal="right" vertical="center"/>
    </xf>
    <xf numFmtId="0" fontId="4" fillId="0" borderId="0" xfId="10" applyFont="1" applyAlignment="1">
      <alignment vertical="center" wrapText="1"/>
    </xf>
    <xf numFmtId="0" fontId="6" fillId="3" borderId="0" xfId="10" applyFont="1" applyFill="1" applyAlignment="1">
      <alignment horizontal="left" vertical="center" wrapText="1"/>
    </xf>
    <xf numFmtId="0" fontId="6" fillId="3" borderId="0" xfId="10" applyFont="1" applyFill="1" applyAlignment="1">
      <alignment horizontal="center" vertical="center" wrapText="1"/>
    </xf>
    <xf numFmtId="0" fontId="6" fillId="3" borderId="0" xfId="10" applyFont="1" applyFill="1" applyAlignment="1">
      <alignment horizontal="right" vertical="center" wrapText="1"/>
    </xf>
    <xf numFmtId="0" fontId="6" fillId="3" borderId="0" xfId="10" applyFont="1" applyFill="1" applyAlignment="1">
      <alignment horizontal="center" vertical="center"/>
    </xf>
    <xf numFmtId="0" fontId="10" fillId="0" borderId="56" xfId="3" applyFont="1" applyBorder="1" applyAlignment="1">
      <alignment horizontal="center" vertical="center"/>
    </xf>
    <xf numFmtId="0" fontId="10" fillId="2" borderId="0" xfId="13" applyFont="1" applyFill="1" applyAlignment="1">
      <alignment vertical="center"/>
    </xf>
    <xf numFmtId="0" fontId="8" fillId="4" borderId="7" xfId="3" applyFont="1" applyFill="1" applyBorder="1" applyAlignment="1">
      <alignment horizontal="center" vertical="center"/>
    </xf>
    <xf numFmtId="0" fontId="8" fillId="4" borderId="4" xfId="3" applyFont="1" applyFill="1" applyBorder="1" applyAlignment="1">
      <alignment vertical="center"/>
    </xf>
    <xf numFmtId="0" fontId="11" fillId="0" borderId="16" xfId="3" applyFont="1" applyBorder="1" applyAlignment="1">
      <alignment horizontal="center" vertical="center"/>
    </xf>
    <xf numFmtId="0" fontId="11" fillId="0" borderId="66" xfId="3" applyFont="1" applyBorder="1" applyAlignment="1">
      <alignment horizontal="center" vertical="center"/>
    </xf>
    <xf numFmtId="0" fontId="11" fillId="2" borderId="18" xfId="3" applyFont="1" applyFill="1" applyBorder="1" applyAlignment="1">
      <alignment horizontal="center" vertical="center"/>
    </xf>
    <xf numFmtId="0" fontId="10" fillId="2" borderId="0" xfId="3" applyFont="1" applyFill="1" applyAlignment="1">
      <alignment horizontal="center" vertical="center"/>
    </xf>
    <xf numFmtId="0" fontId="10" fillId="2" borderId="0" xfId="3" applyFont="1" applyFill="1" applyAlignment="1">
      <alignment horizontal="left" vertical="center"/>
    </xf>
    <xf numFmtId="164" fontId="10" fillId="2" borderId="16" xfId="3" applyNumberFormat="1" applyFont="1" applyFill="1" applyBorder="1" applyAlignment="1">
      <alignment horizontal="left" vertical="center"/>
    </xf>
    <xf numFmtId="164" fontId="12" fillId="2" borderId="10" xfId="3" applyNumberFormat="1" applyFont="1" applyFill="1" applyBorder="1" applyAlignment="1">
      <alignment horizontal="left" vertical="center"/>
    </xf>
    <xf numFmtId="0" fontId="11" fillId="2" borderId="9" xfId="3" applyFont="1" applyFill="1" applyBorder="1" applyAlignment="1">
      <alignment horizontal="center" vertical="center"/>
    </xf>
    <xf numFmtId="0" fontId="11" fillId="2" borderId="15" xfId="3" applyFont="1" applyFill="1" applyBorder="1" applyAlignment="1">
      <alignment horizontal="center" vertical="center"/>
    </xf>
    <xf numFmtId="0" fontId="13" fillId="2" borderId="51" xfId="3" applyFont="1" applyFill="1" applyBorder="1" applyAlignment="1">
      <alignment vertical="center"/>
    </xf>
    <xf numFmtId="172" fontId="12" fillId="5" borderId="7" xfId="10" applyNumberFormat="1" applyFont="1" applyFill="1" applyBorder="1" applyAlignment="1" applyProtection="1">
      <alignment horizontal="right" vertical="center" wrapText="1"/>
      <protection locked="0"/>
    </xf>
    <xf numFmtId="0" fontId="12" fillId="0" borderId="0" xfId="10" applyFont="1" applyAlignment="1">
      <alignment horizontal="center" vertical="center" wrapText="1"/>
    </xf>
    <xf numFmtId="172" fontId="12" fillId="5" borderId="12" xfId="10" applyNumberFormat="1" applyFont="1" applyFill="1" applyBorder="1" applyAlignment="1" applyProtection="1">
      <alignment horizontal="right" vertical="center" wrapText="1"/>
      <protection locked="0"/>
    </xf>
    <xf numFmtId="172" fontId="12" fillId="5" borderId="15" xfId="10" applyNumberFormat="1" applyFont="1" applyFill="1" applyBorder="1" applyAlignment="1" applyProtection="1">
      <alignment horizontal="right" vertical="center" wrapText="1"/>
      <protection locked="0"/>
    </xf>
    <xf numFmtId="172" fontId="12" fillId="5" borderId="16" xfId="10" applyNumberFormat="1" applyFont="1" applyFill="1" applyBorder="1" applyAlignment="1" applyProtection="1">
      <alignment horizontal="right" vertical="center" wrapText="1"/>
      <protection locked="0"/>
    </xf>
    <xf numFmtId="172" fontId="12" fillId="5" borderId="51" xfId="10" applyNumberFormat="1" applyFont="1" applyFill="1" applyBorder="1" applyAlignment="1" applyProtection="1">
      <alignment horizontal="right" vertical="center" wrapText="1"/>
      <protection locked="0"/>
    </xf>
    <xf numFmtId="172" fontId="12" fillId="5" borderId="52" xfId="10" applyNumberFormat="1" applyFont="1" applyFill="1" applyBorder="1" applyAlignment="1" applyProtection="1">
      <alignment horizontal="right" vertical="center" wrapText="1"/>
      <protection locked="0"/>
    </xf>
    <xf numFmtId="172" fontId="12" fillId="5" borderId="18" xfId="10" applyNumberFormat="1" applyFont="1" applyFill="1" applyBorder="1" applyAlignment="1" applyProtection="1">
      <alignment horizontal="right" vertical="center" wrapText="1"/>
      <protection locked="0"/>
    </xf>
    <xf numFmtId="172" fontId="12" fillId="5" borderId="19" xfId="10" applyNumberFormat="1" applyFont="1" applyFill="1" applyBorder="1" applyAlignment="1" applyProtection="1">
      <alignment horizontal="right" vertical="center" wrapText="1"/>
      <protection locked="0"/>
    </xf>
    <xf numFmtId="172" fontId="12" fillId="5" borderId="9" xfId="10" applyNumberFormat="1" applyFont="1" applyFill="1" applyBorder="1" applyAlignment="1" applyProtection="1">
      <alignment horizontal="right" vertical="center" wrapText="1"/>
      <protection locked="0"/>
    </xf>
    <xf numFmtId="172" fontId="12" fillId="5" borderId="10" xfId="10" applyNumberFormat="1" applyFont="1" applyFill="1" applyBorder="1" applyAlignment="1" applyProtection="1">
      <alignment horizontal="right" vertical="center" wrapText="1"/>
      <protection locked="0"/>
    </xf>
    <xf numFmtId="0" fontId="12" fillId="0" borderId="46" xfId="10" applyFont="1" applyBorder="1" applyAlignment="1">
      <alignment horizontal="center" vertical="center" wrapText="1"/>
    </xf>
    <xf numFmtId="172" fontId="12" fillId="5" borderId="8" xfId="10" applyNumberFormat="1" applyFont="1" applyFill="1" applyBorder="1" applyAlignment="1" applyProtection="1">
      <alignment horizontal="right" vertical="center" wrapText="1"/>
      <protection locked="0"/>
    </xf>
    <xf numFmtId="172" fontId="12" fillId="5" borderId="17" xfId="10" applyNumberFormat="1" applyFont="1" applyFill="1" applyBorder="1" applyAlignment="1" applyProtection="1">
      <alignment horizontal="right" vertical="center" wrapText="1"/>
      <protection locked="0"/>
    </xf>
    <xf numFmtId="172" fontId="12" fillId="5" borderId="3" xfId="10" applyNumberFormat="1" applyFont="1" applyFill="1" applyBorder="1" applyAlignment="1" applyProtection="1">
      <alignment horizontal="right" vertical="center" wrapText="1"/>
      <protection locked="0"/>
    </xf>
    <xf numFmtId="172" fontId="12" fillId="5" borderId="4" xfId="10" applyNumberFormat="1" applyFont="1" applyFill="1" applyBorder="1" applyAlignment="1" applyProtection="1">
      <alignment horizontal="right" vertical="center" wrapText="1"/>
      <protection locked="0"/>
    </xf>
    <xf numFmtId="166" fontId="12" fillId="5" borderId="7" xfId="10" applyNumberFormat="1" applyFont="1" applyFill="1" applyBorder="1" applyAlignment="1" applyProtection="1">
      <alignment horizontal="right" vertical="center" wrapText="1"/>
      <protection locked="0"/>
    </xf>
    <xf numFmtId="166" fontId="12" fillId="5" borderId="3" xfId="10" applyNumberFormat="1" applyFont="1" applyFill="1" applyBorder="1" applyAlignment="1" applyProtection="1">
      <alignment horizontal="right" vertical="center" wrapText="1"/>
      <protection locked="0"/>
    </xf>
    <xf numFmtId="166" fontId="12" fillId="5" borderId="4" xfId="10" applyNumberFormat="1" applyFont="1" applyFill="1" applyBorder="1" applyAlignment="1" applyProtection="1">
      <alignment horizontal="right" vertical="center" wrapText="1"/>
      <protection locked="0"/>
    </xf>
    <xf numFmtId="0" fontId="4" fillId="0" borderId="3" xfId="12" applyFont="1" applyBorder="1" applyAlignment="1">
      <alignment vertical="center"/>
    </xf>
    <xf numFmtId="0" fontId="11" fillId="2" borderId="3" xfId="12" applyFont="1" applyFill="1" applyBorder="1" applyAlignment="1">
      <alignment horizontal="center" vertical="center"/>
    </xf>
    <xf numFmtId="0" fontId="11" fillId="0" borderId="3" xfId="12" applyFont="1" applyBorder="1" applyAlignment="1">
      <alignment horizontal="center" vertical="center"/>
    </xf>
    <xf numFmtId="0" fontId="11" fillId="0" borderId="4" xfId="12" applyFont="1" applyBorder="1" applyAlignment="1">
      <alignment horizontal="center" vertical="center"/>
    </xf>
    <xf numFmtId="0" fontId="10" fillId="2" borderId="7" xfId="12" applyFont="1" applyFill="1" applyBorder="1" applyAlignment="1">
      <alignment vertical="center"/>
    </xf>
    <xf numFmtId="0" fontId="10" fillId="2" borderId="4" xfId="12" applyFont="1" applyFill="1" applyBorder="1" applyAlignment="1">
      <alignment vertical="center"/>
    </xf>
    <xf numFmtId="10" fontId="10" fillId="2" borderId="0" xfId="3" applyNumberFormat="1" applyFont="1" applyFill="1" applyAlignment="1">
      <alignment vertical="center"/>
    </xf>
    <xf numFmtId="10" fontId="10" fillId="14" borderId="8" xfId="3" applyNumberFormat="1" applyFont="1" applyFill="1" applyBorder="1" applyAlignment="1">
      <alignment vertical="center"/>
    </xf>
    <xf numFmtId="10" fontId="10" fillId="14" borderId="9" xfId="3" applyNumberFormat="1" applyFont="1" applyFill="1" applyBorder="1" applyAlignment="1">
      <alignment vertical="center"/>
    </xf>
    <xf numFmtId="10" fontId="10" fillId="14" borderId="10" xfId="3" applyNumberFormat="1" applyFont="1" applyFill="1" applyBorder="1" applyAlignment="1">
      <alignment vertical="center"/>
    </xf>
    <xf numFmtId="49" fontId="13" fillId="0" borderId="126" xfId="32" applyNumberFormat="1" applyFont="1" applyBorder="1" applyAlignment="1">
      <alignment horizontal="left" vertical="center" wrapText="1"/>
    </xf>
    <xf numFmtId="0" fontId="13" fillId="5" borderId="37" xfId="10" applyFont="1" applyFill="1" applyBorder="1" applyAlignment="1" applyProtection="1">
      <alignment horizontal="left" vertical="center"/>
      <protection locked="0"/>
    </xf>
    <xf numFmtId="0" fontId="9" fillId="5" borderId="2" xfId="10" applyFont="1" applyFill="1" applyBorder="1" applyAlignment="1" applyProtection="1">
      <alignment horizontal="center" vertical="center" wrapText="1"/>
      <protection locked="0"/>
    </xf>
    <xf numFmtId="0" fontId="12" fillId="2" borderId="0" xfId="5" applyFont="1" applyFill="1" applyAlignment="1">
      <alignment horizontal="left" vertical="top"/>
    </xf>
    <xf numFmtId="164" fontId="10" fillId="2" borderId="29" xfId="15" applyNumberFormat="1" applyFont="1" applyFill="1" applyBorder="1" applyAlignment="1">
      <alignment horizontal="center" vertical="center"/>
    </xf>
    <xf numFmtId="164" fontId="10" fillId="2" borderId="9" xfId="15" applyNumberFormat="1" applyFont="1" applyFill="1" applyBorder="1" applyAlignment="1">
      <alignment horizontal="center" vertical="center"/>
    </xf>
    <xf numFmtId="164" fontId="10" fillId="2" borderId="10" xfId="15" applyNumberFormat="1" applyFont="1" applyFill="1" applyBorder="1" applyAlignment="1">
      <alignment horizontal="center" vertical="center"/>
    </xf>
    <xf numFmtId="164" fontId="10" fillId="2" borderId="64" xfId="15" applyNumberFormat="1" applyFont="1" applyFill="1" applyBorder="1" applyAlignment="1">
      <alignment horizontal="center" vertical="center"/>
    </xf>
    <xf numFmtId="164" fontId="10" fillId="2" borderId="65" xfId="15" applyNumberFormat="1" applyFont="1" applyFill="1" applyBorder="1" applyAlignment="1">
      <alignment horizontal="center" vertical="center"/>
    </xf>
    <xf numFmtId="164" fontId="10" fillId="2" borderId="66" xfId="15" applyNumberFormat="1" applyFont="1" applyFill="1" applyBorder="1" applyAlignment="1">
      <alignment horizontal="center" vertical="center"/>
    </xf>
    <xf numFmtId="164" fontId="10" fillId="2" borderId="62" xfId="15" applyNumberFormat="1" applyFont="1" applyFill="1" applyBorder="1" applyAlignment="1">
      <alignment horizontal="center" vertical="center"/>
    </xf>
    <xf numFmtId="164" fontId="10" fillId="2" borderId="15" xfId="15" applyNumberFormat="1" applyFont="1" applyFill="1" applyBorder="1" applyAlignment="1">
      <alignment horizontal="center" vertical="center"/>
    </xf>
    <xf numFmtId="164" fontId="10" fillId="2" borderId="16" xfId="15" applyNumberFormat="1" applyFont="1" applyFill="1" applyBorder="1" applyAlignment="1">
      <alignment horizontal="center" vertical="center"/>
    </xf>
    <xf numFmtId="164" fontId="10" fillId="2" borderId="47" xfId="15" applyNumberFormat="1" applyFont="1" applyFill="1" applyBorder="1" applyAlignment="1">
      <alignment horizontal="center" vertical="center"/>
    </xf>
    <xf numFmtId="164" fontId="10" fillId="2" borderId="18" xfId="15" applyNumberFormat="1" applyFont="1" applyFill="1" applyBorder="1" applyAlignment="1">
      <alignment horizontal="center" vertical="center"/>
    </xf>
    <xf numFmtId="164" fontId="10" fillId="2" borderId="19" xfId="15" applyNumberFormat="1" applyFont="1" applyFill="1" applyBorder="1" applyAlignment="1">
      <alignment horizontal="center" vertical="center"/>
    </xf>
    <xf numFmtId="0" fontId="1" fillId="2" borderId="0" xfId="15" applyFill="1" applyAlignment="1">
      <alignment horizontal="center" vertical="center"/>
    </xf>
    <xf numFmtId="164" fontId="10" fillId="2" borderId="63" xfId="15" applyNumberFormat="1" applyFont="1" applyFill="1" applyBorder="1" applyAlignment="1">
      <alignment horizontal="center" vertical="center"/>
    </xf>
    <xf numFmtId="164" fontId="10" fillId="2" borderId="51" xfId="15" applyNumberFormat="1" applyFont="1" applyFill="1" applyBorder="1" applyAlignment="1">
      <alignment horizontal="center" vertical="center"/>
    </xf>
    <xf numFmtId="10" fontId="10" fillId="2" borderId="47" xfId="15" applyNumberFormat="1" applyFont="1" applyFill="1" applyBorder="1" applyAlignment="1">
      <alignment horizontal="center" vertical="center"/>
    </xf>
    <xf numFmtId="10" fontId="10" fillId="2" borderId="18" xfId="15" applyNumberFormat="1" applyFont="1" applyFill="1" applyBorder="1" applyAlignment="1">
      <alignment horizontal="center" vertical="center"/>
    </xf>
    <xf numFmtId="10" fontId="10" fillId="2" borderId="19" xfId="15" applyNumberFormat="1" applyFont="1" applyFill="1" applyBorder="1" applyAlignment="1">
      <alignment horizontal="center" vertical="center"/>
    </xf>
    <xf numFmtId="164" fontId="10" fillId="2" borderId="73" xfId="15" applyNumberFormat="1" applyFont="1" applyFill="1" applyBorder="1" applyAlignment="1">
      <alignment horizontal="center" vertical="center"/>
    </xf>
    <xf numFmtId="164" fontId="10" fillId="2" borderId="72" xfId="15" applyNumberFormat="1" applyFont="1" applyFill="1" applyBorder="1" applyAlignment="1">
      <alignment horizontal="center" vertical="center"/>
    </xf>
    <xf numFmtId="164" fontId="10" fillId="2" borderId="29" xfId="2" applyNumberFormat="1" applyFont="1" applyFill="1" applyBorder="1" applyAlignment="1">
      <alignment horizontal="center" vertical="center"/>
    </xf>
    <xf numFmtId="164" fontId="10" fillId="2" borderId="9" xfId="2" applyNumberFormat="1" applyFont="1" applyFill="1" applyBorder="1" applyAlignment="1">
      <alignment horizontal="center" vertical="center"/>
    </xf>
    <xf numFmtId="164" fontId="10" fillId="2" borderId="8" xfId="15" applyNumberFormat="1" applyFont="1" applyFill="1" applyBorder="1" applyAlignment="1">
      <alignment horizontal="center" vertical="center"/>
    </xf>
    <xf numFmtId="164" fontId="10" fillId="2" borderId="14" xfId="15" applyNumberFormat="1" applyFont="1" applyFill="1" applyBorder="1" applyAlignment="1">
      <alignment horizontal="center" vertical="center"/>
    </xf>
    <xf numFmtId="164" fontId="10" fillId="2" borderId="17" xfId="15" applyNumberFormat="1" applyFont="1" applyFill="1" applyBorder="1" applyAlignment="1">
      <alignment horizontal="center" vertical="center"/>
    </xf>
    <xf numFmtId="0" fontId="10" fillId="2" borderId="39" xfId="15" applyFont="1" applyFill="1" applyBorder="1" applyAlignment="1">
      <alignment horizontal="center" vertical="center"/>
    </xf>
    <xf numFmtId="0" fontId="10" fillId="2" borderId="41" xfId="15" applyFont="1" applyFill="1" applyBorder="1" applyAlignment="1">
      <alignment horizontal="center" vertical="center"/>
    </xf>
    <xf numFmtId="164" fontId="10" fillId="2" borderId="6" xfId="15" applyNumberFormat="1" applyFont="1" applyFill="1" applyBorder="1" applyAlignment="1">
      <alignment horizontal="center" vertical="center"/>
    </xf>
    <xf numFmtId="164" fontId="10" fillId="2" borderId="13" xfId="15" applyNumberFormat="1" applyFont="1" applyFill="1" applyBorder="1" applyAlignment="1">
      <alignment horizontal="center" vertical="center"/>
    </xf>
    <xf numFmtId="164" fontId="10" fillId="2" borderId="44" xfId="15" applyNumberFormat="1" applyFont="1" applyFill="1" applyBorder="1" applyAlignment="1">
      <alignment horizontal="center" vertical="center"/>
    </xf>
    <xf numFmtId="0" fontId="10" fillId="2" borderId="15" xfId="15" applyFont="1" applyFill="1" applyBorder="1" applyAlignment="1">
      <alignment vertical="center"/>
    </xf>
    <xf numFmtId="0" fontId="10" fillId="2" borderId="18" xfId="15" applyFont="1" applyFill="1" applyBorder="1" applyAlignment="1">
      <alignment vertical="center"/>
    </xf>
    <xf numFmtId="0" fontId="9" fillId="0" borderId="3" xfId="10" applyFont="1" applyBorder="1" applyAlignment="1">
      <alignment horizontal="center" vertical="center" wrapText="1"/>
    </xf>
    <xf numFmtId="0" fontId="94" fillId="0" borderId="0" xfId="0" applyNumberFormat="1" applyFont="1" applyAlignment="1">
      <alignment horizontal="left" vertical="center" wrapText="1"/>
    </xf>
    <xf numFmtId="164" fontId="12" fillId="2" borderId="16" xfId="3" applyNumberFormat="1" applyFont="1" applyFill="1" applyBorder="1" applyAlignment="1">
      <alignment horizontal="center" vertical="center"/>
    </xf>
    <xf numFmtId="1" fontId="37" fillId="0" borderId="25" xfId="0" applyNumberFormat="1" applyFont="1" applyBorder="1" applyAlignment="1">
      <alignment horizontal="center" vertical="center" wrapText="1"/>
    </xf>
    <xf numFmtId="0" fontId="37" fillId="0" borderId="0" xfId="0" applyNumberFormat="1" applyFont="1" applyAlignment="1">
      <alignment horizontal="left" vertical="center"/>
    </xf>
    <xf numFmtId="0" fontId="41" fillId="2" borderId="0" xfId="17" applyFont="1" applyFill="1" applyAlignment="1">
      <alignment vertical="center"/>
    </xf>
    <xf numFmtId="167" fontId="10" fillId="2" borderId="10" xfId="0" applyFont="1" applyFill="1" applyBorder="1" applyAlignment="1">
      <alignment vertical="center"/>
    </xf>
    <xf numFmtId="167" fontId="10" fillId="2" borderId="16" xfId="0" applyFont="1" applyFill="1" applyBorder="1" applyAlignment="1">
      <alignment vertical="center"/>
    </xf>
    <xf numFmtId="167" fontId="10" fillId="2" borderId="0" xfId="0" applyFont="1" applyFill="1" applyAlignment="1">
      <alignment vertical="center"/>
    </xf>
    <xf numFmtId="0" fontId="24" fillId="2" borderId="0" xfId="17" applyFont="1" applyFill="1" applyAlignment="1">
      <alignment vertical="center"/>
    </xf>
    <xf numFmtId="0" fontId="22" fillId="2" borderId="0" xfId="25" applyFill="1" applyAlignment="1">
      <alignment vertical="center"/>
    </xf>
    <xf numFmtId="167" fontId="77" fillId="4" borderId="68" xfId="0" applyFont="1" applyFill="1" applyBorder="1" applyAlignment="1">
      <alignment horizontal="center" vertical="center" wrapText="1"/>
    </xf>
    <xf numFmtId="0" fontId="13" fillId="2" borderId="0" xfId="3" applyFont="1" applyFill="1" applyAlignment="1">
      <alignment vertical="center"/>
    </xf>
    <xf numFmtId="0" fontId="13" fillId="2" borderId="17" xfId="5" applyFill="1" applyBorder="1" applyAlignment="1">
      <alignment horizontal="center" vertical="top"/>
    </xf>
    <xf numFmtId="0" fontId="9" fillId="0" borderId="4" xfId="10" applyFont="1" applyBorder="1" applyAlignment="1">
      <alignment horizontal="center" vertical="center" wrapText="1"/>
    </xf>
    <xf numFmtId="0" fontId="9" fillId="0" borderId="2" xfId="10" applyFont="1" applyBorder="1" applyAlignment="1">
      <alignment horizontal="center" vertical="center" wrapText="1"/>
    </xf>
    <xf numFmtId="167" fontId="74" fillId="4" borderId="57" xfId="0" applyFont="1" applyFill="1" applyBorder="1" applyAlignment="1">
      <alignment horizontal="center" vertical="center" wrapText="1"/>
    </xf>
    <xf numFmtId="167" fontId="85" fillId="4" borderId="71" xfId="0" applyFont="1" applyFill="1" applyBorder="1" applyAlignment="1">
      <alignment horizontal="center" vertical="center" wrapText="1"/>
    </xf>
    <xf numFmtId="3" fontId="45" fillId="0" borderId="42" xfId="0" applyNumberFormat="1" applyFont="1" applyBorder="1" applyAlignment="1">
      <alignment horizontal="center" vertical="center" wrapText="1"/>
    </xf>
    <xf numFmtId="167" fontId="0" fillId="0" borderId="0" xfId="0" applyAlignment="1">
      <alignment horizontal="left" vertical="top" wrapText="1"/>
    </xf>
    <xf numFmtId="167" fontId="37" fillId="0" borderId="0" xfId="0" applyFont="1" applyAlignment="1">
      <alignment horizontal="left" vertical="top" wrapText="1"/>
    </xf>
    <xf numFmtId="0" fontId="49" fillId="4" borderId="83" xfId="10" applyFont="1" applyFill="1" applyBorder="1" applyAlignment="1">
      <alignment horizontal="center" vertical="center" wrapText="1"/>
    </xf>
    <xf numFmtId="0" fontId="49" fillId="4" borderId="84" xfId="10" applyFont="1" applyFill="1" applyBorder="1" applyAlignment="1">
      <alignment horizontal="center" vertical="center" wrapText="1"/>
    </xf>
    <xf numFmtId="0" fontId="49" fillId="4" borderId="85" xfId="10" applyFont="1" applyFill="1" applyBorder="1" applyAlignment="1">
      <alignment horizontal="center" vertical="center" wrapText="1"/>
    </xf>
    <xf numFmtId="0" fontId="49" fillId="4" borderId="101" xfId="10" applyFont="1" applyFill="1" applyBorder="1" applyAlignment="1">
      <alignment horizontal="center" vertical="center" wrapText="1"/>
    </xf>
    <xf numFmtId="0" fontId="49" fillId="4" borderId="67" xfId="10" applyFont="1" applyFill="1" applyBorder="1" applyAlignment="1">
      <alignment horizontal="center" vertical="center" wrapText="1"/>
    </xf>
    <xf numFmtId="0" fontId="49" fillId="4" borderId="102" xfId="10" applyFont="1" applyFill="1" applyBorder="1" applyAlignment="1">
      <alignment horizontal="center" vertical="center" wrapText="1"/>
    </xf>
    <xf numFmtId="0" fontId="7" fillId="3" borderId="0" xfId="2" applyFont="1" applyFill="1" applyAlignment="1">
      <alignment horizontal="left" vertical="center"/>
    </xf>
    <xf numFmtId="0" fontId="14" fillId="4" borderId="54" xfId="5" applyFont="1" applyFill="1" applyBorder="1" applyAlignment="1">
      <alignment horizontal="left" vertical="top"/>
    </xf>
    <xf numFmtId="0" fontId="14" fillId="4" borderId="24" xfId="5" applyFont="1" applyFill="1" applyBorder="1" applyAlignment="1">
      <alignment horizontal="left" vertical="top"/>
    </xf>
    <xf numFmtId="0" fontId="8" fillId="4" borderId="25" xfId="3" applyFont="1" applyFill="1" applyBorder="1" applyAlignment="1">
      <alignment horizontal="center" vertical="center" wrapText="1"/>
    </xf>
    <xf numFmtId="0" fontId="11" fillId="2" borderId="0" xfId="3" applyFont="1" applyFill="1" applyAlignment="1">
      <alignment horizontal="center" vertical="center"/>
    </xf>
    <xf numFmtId="0" fontId="11" fillId="0" borderId="27" xfId="15" applyFont="1" applyBorder="1" applyAlignment="1">
      <alignment horizontal="center" vertical="center"/>
    </xf>
    <xf numFmtId="0" fontId="14" fillId="2" borderId="0" xfId="5" applyFont="1" applyFill="1" applyAlignment="1">
      <alignment horizontal="left" vertical="top"/>
    </xf>
    <xf numFmtId="0" fontId="13" fillId="5" borderId="83" xfId="10" applyFont="1" applyFill="1" applyBorder="1" applyAlignment="1" applyProtection="1">
      <alignment horizontal="right" vertical="top" wrapText="1"/>
      <protection locked="0"/>
    </xf>
    <xf numFmtId="0" fontId="13" fillId="5" borderId="84" xfId="10" applyFont="1" applyFill="1" applyBorder="1" applyAlignment="1" applyProtection="1">
      <alignment horizontal="right" vertical="top" wrapText="1"/>
      <protection locked="0"/>
    </xf>
    <xf numFmtId="0" fontId="13" fillId="5" borderId="85" xfId="10" applyFont="1" applyFill="1" applyBorder="1" applyAlignment="1" applyProtection="1">
      <alignment horizontal="right" vertical="top" wrapText="1"/>
      <protection locked="0"/>
    </xf>
    <xf numFmtId="0" fontId="13" fillId="5" borderId="129" xfId="10" applyFont="1" applyFill="1" applyBorder="1" applyAlignment="1" applyProtection="1">
      <alignment horizontal="right" vertical="top" wrapText="1"/>
      <protection locked="0"/>
    </xf>
    <xf numFmtId="0" fontId="13" fillId="5" borderId="132" xfId="10" applyFont="1" applyFill="1" applyBorder="1" applyAlignment="1" applyProtection="1">
      <alignment horizontal="right" vertical="top" wrapText="1"/>
      <protection locked="0"/>
    </xf>
    <xf numFmtId="0" fontId="13" fillId="5" borderId="133" xfId="10" applyFont="1" applyFill="1" applyBorder="1" applyAlignment="1" applyProtection="1">
      <alignment horizontal="right" vertical="top" wrapText="1"/>
      <protection locked="0"/>
    </xf>
    <xf numFmtId="0" fontId="13" fillId="5" borderId="138" xfId="10" applyFont="1" applyFill="1" applyBorder="1" applyAlignment="1" applyProtection="1">
      <alignment horizontal="right" vertical="top" wrapText="1"/>
      <protection locked="0"/>
    </xf>
    <xf numFmtId="0" fontId="13" fillId="5" borderId="139" xfId="10" applyFont="1" applyFill="1" applyBorder="1" applyAlignment="1" applyProtection="1">
      <alignment horizontal="right" vertical="top" wrapText="1"/>
      <protection locked="0"/>
    </xf>
    <xf numFmtId="0" fontId="1" fillId="0" borderId="0" xfId="30"/>
    <xf numFmtId="0" fontId="6" fillId="3" borderId="0" xfId="42" applyNumberFormat="1" applyAlignment="1"/>
    <xf numFmtId="0" fontId="6" fillId="3" borderId="0" xfId="30" applyFont="1" applyFill="1" applyAlignment="1">
      <alignment horizontal="right" vertical="center"/>
    </xf>
    <xf numFmtId="0" fontId="4" fillId="0" borderId="0" xfId="2" applyFont="1" applyAlignment="1">
      <alignment vertical="center"/>
    </xf>
    <xf numFmtId="0" fontId="1" fillId="0" borderId="0" xfId="30" applyAlignment="1">
      <alignment vertical="center"/>
    </xf>
    <xf numFmtId="0" fontId="95" fillId="0" borderId="0" xfId="30" applyFont="1" applyAlignment="1">
      <alignment horizontal="left" vertical="center"/>
    </xf>
    <xf numFmtId="0" fontId="83" fillId="4" borderId="7" xfId="43" applyFont="1" applyBorder="1" applyAlignment="1">
      <alignment vertical="center"/>
    </xf>
    <xf numFmtId="0" fontId="8" fillId="4" borderId="3" xfId="43" applyBorder="1" applyAlignment="1">
      <alignment horizontal="center" vertical="center" wrapText="1"/>
    </xf>
    <xf numFmtId="0" fontId="8" fillId="4" borderId="4" xfId="43" applyBorder="1" applyAlignment="1">
      <alignment horizontal="center" vertical="center" wrapText="1"/>
    </xf>
    <xf numFmtId="0" fontId="10" fillId="0" borderId="0" xfId="30" applyFont="1" applyAlignment="1">
      <alignment vertical="center"/>
    </xf>
    <xf numFmtId="0" fontId="96" fillId="16" borderId="9" xfId="30" applyFont="1" applyFill="1" applyBorder="1" applyAlignment="1">
      <alignment horizontal="center" vertical="center" wrapText="1"/>
    </xf>
    <xf numFmtId="0" fontId="1" fillId="0" borderId="49" xfId="30" applyBorder="1"/>
    <xf numFmtId="0" fontId="96" fillId="16" borderId="15" xfId="30" applyFont="1" applyFill="1" applyBorder="1" applyAlignment="1">
      <alignment horizontal="center" vertical="center" wrapText="1"/>
    </xf>
    <xf numFmtId="0" fontId="1" fillId="0" borderId="50" xfId="30" applyBorder="1"/>
    <xf numFmtId="0" fontId="10" fillId="0" borderId="0" xfId="30" applyFont="1" applyAlignment="1">
      <alignment vertical="center" wrapText="1"/>
    </xf>
    <xf numFmtId="0" fontId="1" fillId="0" borderId="0" xfId="30" applyAlignment="1">
      <alignment vertical="center" wrapText="1"/>
    </xf>
    <xf numFmtId="0" fontId="1" fillId="0" borderId="70" xfId="30" applyBorder="1"/>
    <xf numFmtId="0" fontId="86" fillId="0" borderId="8" xfId="33" applyBorder="1" applyAlignment="1">
      <alignment vertical="center"/>
    </xf>
    <xf numFmtId="0" fontId="86" fillId="0" borderId="14" xfId="33" applyBorder="1" applyAlignment="1">
      <alignment vertical="center"/>
    </xf>
    <xf numFmtId="0" fontId="86" fillId="0" borderId="56" xfId="33" applyBorder="1" applyAlignment="1">
      <alignment vertical="center"/>
    </xf>
    <xf numFmtId="0" fontId="96" fillId="16" borderId="12" xfId="30" applyFont="1" applyFill="1" applyBorder="1" applyAlignment="1">
      <alignment horizontal="center" vertical="center" wrapText="1"/>
    </xf>
    <xf numFmtId="0" fontId="1" fillId="0" borderId="69" xfId="30" applyBorder="1"/>
    <xf numFmtId="0" fontId="86" fillId="0" borderId="11" xfId="33" applyBorder="1" applyAlignment="1">
      <alignment vertical="center"/>
    </xf>
    <xf numFmtId="0" fontId="1" fillId="0" borderId="0" xfId="2" applyAlignment="1">
      <alignment vertical="center"/>
    </xf>
    <xf numFmtId="0" fontId="1" fillId="4" borderId="0" xfId="2" applyFill="1" applyAlignment="1">
      <alignment vertical="center"/>
    </xf>
    <xf numFmtId="0" fontId="11" fillId="0" borderId="0" xfId="2" applyFont="1" applyAlignment="1">
      <alignment vertical="center"/>
    </xf>
    <xf numFmtId="0" fontId="10" fillId="0" borderId="0" xfId="2" applyFont="1" applyAlignment="1">
      <alignment horizontal="center" vertical="center"/>
    </xf>
    <xf numFmtId="0" fontId="11" fillId="11" borderId="155" xfId="44" applyFont="1" applyBorder="1" applyAlignment="1">
      <alignment horizontal="center" vertical="center"/>
    </xf>
    <xf numFmtId="0" fontId="10" fillId="15" borderId="0" xfId="2" applyFont="1" applyFill="1" applyAlignment="1">
      <alignment horizontal="center" vertical="center"/>
    </xf>
    <xf numFmtId="0" fontId="11" fillId="4" borderId="0" xfId="13" applyFont="1" applyFill="1" applyAlignment="1">
      <alignment horizontal="center" vertical="center"/>
    </xf>
    <xf numFmtId="0" fontId="1" fillId="0" borderId="0" xfId="13"/>
    <xf numFmtId="0" fontId="10" fillId="4" borderId="0" xfId="13" applyFont="1" applyFill="1" applyAlignment="1">
      <alignment horizontal="center" vertical="center"/>
    </xf>
    <xf numFmtId="0" fontId="10" fillId="0" borderId="0" xfId="13" applyFont="1"/>
    <xf numFmtId="0" fontId="10" fillId="0" borderId="0" xfId="13" applyFont="1" applyAlignment="1">
      <alignment vertical="center"/>
    </xf>
    <xf numFmtId="0" fontId="4" fillId="0" borderId="0" xfId="13" applyFont="1"/>
    <xf numFmtId="0" fontId="4" fillId="0" borderId="0" xfId="13" applyFont="1" applyAlignment="1">
      <alignment vertical="center"/>
    </xf>
    <xf numFmtId="0" fontId="1" fillId="0" borderId="0" xfId="13" applyAlignment="1">
      <alignment horizontal="center" vertical="center"/>
    </xf>
    <xf numFmtId="0" fontId="97" fillId="4" borderId="0" xfId="13" applyFont="1" applyFill="1" applyAlignment="1">
      <alignment horizontal="center" vertical="center"/>
    </xf>
    <xf numFmtId="0" fontId="97" fillId="0" borderId="0" xfId="2" applyFont="1" applyAlignment="1">
      <alignment horizontal="center" vertical="center" wrapText="1"/>
    </xf>
    <xf numFmtId="0" fontId="97" fillId="0" borderId="0" xfId="13" applyFont="1" applyAlignment="1">
      <alignment horizontal="center"/>
    </xf>
    <xf numFmtId="0" fontId="97" fillId="0" borderId="0" xfId="13" applyFont="1" applyAlignment="1">
      <alignment horizontal="center" wrapText="1"/>
    </xf>
    <xf numFmtId="0" fontId="97" fillId="4" borderId="0" xfId="2" applyFont="1" applyFill="1" applyAlignment="1">
      <alignment vertical="center"/>
    </xf>
    <xf numFmtId="0" fontId="97" fillId="0" borderId="0" xfId="2" applyFont="1" applyAlignment="1">
      <alignment horizontal="center" vertical="center"/>
    </xf>
    <xf numFmtId="0" fontId="0" fillId="0" borderId="0" xfId="2" applyFont="1" applyAlignment="1">
      <alignment vertical="center"/>
    </xf>
    <xf numFmtId="0" fontId="10" fillId="15" borderId="0" xfId="2" applyFont="1" applyFill="1" applyAlignment="1">
      <alignment horizontal="left" vertical="center"/>
    </xf>
    <xf numFmtId="0" fontId="10" fillId="0" borderId="0" xfId="2" applyFont="1" applyAlignment="1">
      <alignment horizontal="left" vertical="center"/>
    </xf>
    <xf numFmtId="167" fontId="0" fillId="0" borderId="0" xfId="0" applyAlignment="1"/>
    <xf numFmtId="0" fontId="10" fillId="2" borderId="0" xfId="2" applyFont="1" applyFill="1" applyAlignment="1">
      <alignment horizontal="center" vertical="center"/>
    </xf>
    <xf numFmtId="0" fontId="4" fillId="6" borderId="15" xfId="46">
      <alignment horizontal="right" vertical="center" wrapText="1"/>
    </xf>
    <xf numFmtId="1" fontId="4" fillId="6" borderId="15" xfId="46" applyNumberFormat="1">
      <alignment horizontal="right" vertical="center" wrapText="1"/>
    </xf>
    <xf numFmtId="167" fontId="0" fillId="4" borderId="0" xfId="0" applyFill="1">
      <alignment vertical="top"/>
    </xf>
    <xf numFmtId="0" fontId="10" fillId="4" borderId="0" xfId="13" applyFont="1" applyFill="1" applyAlignment="1">
      <alignment vertical="center"/>
    </xf>
    <xf numFmtId="0" fontId="4" fillId="4" borderId="0" xfId="13" applyFont="1" applyFill="1" applyAlignment="1">
      <alignment vertical="center"/>
    </xf>
    <xf numFmtId="0" fontId="1" fillId="4" borderId="0" xfId="13" applyFill="1" applyAlignment="1">
      <alignment vertical="center"/>
    </xf>
    <xf numFmtId="0" fontId="12" fillId="2" borderId="0" xfId="2" applyFont="1" applyFill="1" applyAlignment="1">
      <alignment horizontal="left" vertical="center"/>
    </xf>
    <xf numFmtId="0" fontId="12" fillId="15" borderId="0" xfId="2" applyFont="1" applyFill="1" applyAlignment="1">
      <alignment horizontal="left" vertical="center"/>
    </xf>
    <xf numFmtId="0" fontId="12" fillId="4" borderId="0" xfId="2" applyFont="1" applyFill="1" applyAlignment="1">
      <alignment horizontal="left" vertical="center"/>
    </xf>
    <xf numFmtId="0" fontId="6" fillId="4" borderId="0" xfId="2" applyFont="1" applyFill="1" applyAlignment="1">
      <alignment vertical="center"/>
    </xf>
    <xf numFmtId="167" fontId="1" fillId="4" borderId="0" xfId="16" applyFill="1">
      <alignment vertical="top"/>
    </xf>
    <xf numFmtId="0" fontId="13" fillId="4" borderId="0" xfId="4" applyFill="1" applyAlignment="1">
      <alignment vertical="center"/>
    </xf>
    <xf numFmtId="0" fontId="5" fillId="4" borderId="0" xfId="15" applyFont="1" applyFill="1" applyAlignment="1">
      <alignment vertical="center"/>
    </xf>
    <xf numFmtId="49" fontId="13" fillId="4" borderId="0" xfId="15" applyNumberFormat="1" applyFont="1" applyFill="1" applyAlignment="1">
      <alignment vertical="top" wrapText="1"/>
    </xf>
    <xf numFmtId="0" fontId="14" fillId="4" borderId="0" xfId="5" applyFont="1" applyFill="1" applyAlignment="1">
      <alignment vertical="top"/>
    </xf>
    <xf numFmtId="49" fontId="13" fillId="4" borderId="0" xfId="5" applyNumberFormat="1" applyFill="1" applyAlignment="1">
      <alignment vertical="top" wrapText="1"/>
    </xf>
    <xf numFmtId="0" fontId="8" fillId="4" borderId="0" xfId="2" applyFont="1" applyFill="1" applyAlignment="1">
      <alignment horizontal="center" vertical="center" wrapText="1"/>
    </xf>
    <xf numFmtId="164" fontId="20" fillId="2" borderId="0" xfId="15" applyNumberFormat="1" applyFont="1" applyFill="1" applyAlignment="1">
      <alignment horizontal="left" vertical="center"/>
    </xf>
    <xf numFmtId="0" fontId="7" fillId="4" borderId="0" xfId="3" applyFont="1" applyFill="1" applyAlignment="1">
      <alignment horizontal="left" vertical="center"/>
    </xf>
    <xf numFmtId="0" fontId="1" fillId="4" borderId="0" xfId="3" applyFill="1" applyAlignment="1">
      <alignment vertical="center"/>
    </xf>
    <xf numFmtId="164" fontId="20" fillId="4" borderId="0" xfId="15" applyNumberFormat="1" applyFont="1" applyFill="1" applyAlignment="1">
      <alignment horizontal="left" vertical="center"/>
    </xf>
    <xf numFmtId="164" fontId="10" fillId="4" borderId="0" xfId="15" applyNumberFormat="1" applyFont="1" applyFill="1" applyAlignment="1">
      <alignment horizontal="left" vertical="center"/>
    </xf>
    <xf numFmtId="0" fontId="10" fillId="4" borderId="0" xfId="3" applyFont="1" applyFill="1" applyAlignment="1">
      <alignment horizontal="left" vertical="center"/>
    </xf>
    <xf numFmtId="0" fontId="5" fillId="4" borderId="0" xfId="3" applyFont="1" applyFill="1" applyAlignment="1">
      <alignment vertical="center"/>
    </xf>
    <xf numFmtId="49" fontId="13" fillId="4" borderId="0" xfId="3" applyNumberFormat="1" applyFont="1" applyFill="1" applyAlignment="1">
      <alignment vertical="top" wrapText="1"/>
    </xf>
    <xf numFmtId="0" fontId="12" fillId="2" borderId="0" xfId="3" applyFont="1" applyFill="1" applyAlignment="1">
      <alignment vertical="center"/>
    </xf>
    <xf numFmtId="167" fontId="12" fillId="2" borderId="0" xfId="0" applyFont="1" applyFill="1">
      <alignment vertical="top"/>
    </xf>
    <xf numFmtId="1" fontId="12" fillId="2" borderId="0" xfId="15" applyNumberFormat="1" applyFont="1" applyFill="1" applyAlignment="1">
      <alignment horizontal="left" vertical="center"/>
    </xf>
    <xf numFmtId="164" fontId="10" fillId="2" borderId="0" xfId="2" applyNumberFormat="1" applyFont="1" applyFill="1" applyAlignment="1">
      <alignment horizontal="left" vertical="center"/>
    </xf>
    <xf numFmtId="49" fontId="13" fillId="2" borderId="0" xfId="3" applyNumberFormat="1" applyFont="1" applyFill="1" applyAlignment="1">
      <alignment horizontal="left" vertical="top" wrapText="1"/>
    </xf>
    <xf numFmtId="167" fontId="0" fillId="2" borderId="0" xfId="0" applyFill="1" applyAlignment="1">
      <alignment horizontal="center" vertical="top"/>
    </xf>
    <xf numFmtId="0" fontId="1" fillId="15" borderId="0" xfId="30" applyFill="1" applyAlignment="1">
      <alignment vertical="center"/>
    </xf>
    <xf numFmtId="0" fontId="10" fillId="15" borderId="0" xfId="2" quotePrefix="1" applyFont="1" applyFill="1" applyAlignment="1">
      <alignment horizontal="center" vertical="center"/>
    </xf>
    <xf numFmtId="0" fontId="12" fillId="4" borderId="0" xfId="2" applyFont="1" applyFill="1" applyAlignment="1">
      <alignment horizontal="center" vertical="center"/>
    </xf>
    <xf numFmtId="0" fontId="12" fillId="4" borderId="0" xfId="3" applyFont="1" applyFill="1" applyAlignment="1">
      <alignment vertical="center"/>
    </xf>
    <xf numFmtId="1" fontId="12" fillId="4" borderId="0" xfId="3" applyNumberFormat="1" applyFont="1" applyFill="1" applyAlignment="1">
      <alignment horizontal="left" vertical="center"/>
    </xf>
    <xf numFmtId="180" fontId="0" fillId="2" borderId="0" xfId="0" applyNumberFormat="1" applyFill="1">
      <alignment vertical="top"/>
    </xf>
    <xf numFmtId="180" fontId="0" fillId="4" borderId="0" xfId="0" applyNumberFormat="1" applyFill="1">
      <alignment vertical="top"/>
    </xf>
    <xf numFmtId="180" fontId="10" fillId="2" borderId="0" xfId="2" applyNumberFormat="1" applyFont="1" applyFill="1" applyAlignment="1">
      <alignment horizontal="right" vertical="center"/>
    </xf>
    <xf numFmtId="180" fontId="10" fillId="15" borderId="0" xfId="2" applyNumberFormat="1" applyFont="1" applyFill="1" applyAlignment="1">
      <alignment horizontal="right" vertical="center"/>
    </xf>
    <xf numFmtId="180" fontId="1" fillId="2" borderId="0" xfId="2" applyNumberFormat="1" applyFill="1" applyAlignment="1">
      <alignment vertical="center"/>
    </xf>
    <xf numFmtId="0" fontId="52" fillId="0" borderId="0" xfId="31" applyFont="1" applyAlignment="1">
      <alignment horizontal="left" vertical="center" wrapText="1"/>
    </xf>
    <xf numFmtId="0" fontId="11" fillId="2" borderId="155" xfId="44" applyFont="1" applyFill="1" applyBorder="1" applyAlignment="1">
      <alignment horizontal="center" vertical="center"/>
    </xf>
    <xf numFmtId="0" fontId="11" fillId="11" borderId="0" xfId="44" applyFont="1" applyAlignment="1">
      <alignment horizontal="center" vertical="center"/>
    </xf>
    <xf numFmtId="0" fontId="8" fillId="4" borderId="43" xfId="2" applyFont="1" applyFill="1" applyBorder="1" applyAlignment="1">
      <alignment horizontal="center" vertical="center" wrapText="1"/>
    </xf>
    <xf numFmtId="0" fontId="5" fillId="2" borderId="0" xfId="3" applyFont="1" applyFill="1" applyAlignment="1">
      <alignment horizontal="left" vertical="center"/>
    </xf>
    <xf numFmtId="0" fontId="97" fillId="2" borderId="0" xfId="2" applyFont="1" applyFill="1" applyAlignment="1">
      <alignment vertical="center"/>
    </xf>
    <xf numFmtId="0" fontId="8" fillId="4" borderId="28" xfId="2" applyFont="1" applyFill="1" applyBorder="1" applyAlignment="1">
      <alignment horizontal="center" vertical="center" wrapText="1"/>
    </xf>
    <xf numFmtId="0" fontId="18" fillId="2" borderId="0" xfId="10" applyFont="1" applyFill="1" applyAlignment="1">
      <alignment horizontal="center" vertical="center" wrapText="1"/>
    </xf>
    <xf numFmtId="0" fontId="17" fillId="2" borderId="0" xfId="10" applyFont="1" applyFill="1" applyAlignment="1">
      <alignment horizontal="center" vertical="center" wrapText="1"/>
    </xf>
    <xf numFmtId="0" fontId="13" fillId="2" borderId="0" xfId="10" applyFont="1" applyFill="1" applyAlignment="1">
      <alignment horizontal="left" vertical="center" wrapText="1"/>
    </xf>
    <xf numFmtId="0" fontId="13" fillId="2" borderId="0" xfId="10" applyFont="1" applyFill="1" applyAlignment="1">
      <alignment horizontal="center" vertical="center" wrapText="1"/>
    </xf>
    <xf numFmtId="0" fontId="13" fillId="2" borderId="0" xfId="10" applyFont="1" applyFill="1" applyAlignment="1">
      <alignment horizontal="right" vertical="center" wrapText="1"/>
    </xf>
    <xf numFmtId="0" fontId="13" fillId="2" borderId="41" xfId="10" applyFont="1" applyFill="1" applyBorder="1" applyAlignment="1">
      <alignment horizontal="center" vertical="center" wrapText="1"/>
    </xf>
    <xf numFmtId="0" fontId="8" fillId="2" borderId="0" xfId="4" applyFont="1" applyFill="1" applyAlignment="1">
      <alignment horizontal="center" vertical="center" wrapText="1"/>
    </xf>
    <xf numFmtId="0" fontId="9" fillId="2" borderId="0" xfId="10" applyFont="1" applyFill="1" applyAlignment="1">
      <alignment horizontal="center" vertical="center" wrapText="1"/>
    </xf>
    <xf numFmtId="0" fontId="9" fillId="2" borderId="41" xfId="10" applyFont="1" applyFill="1" applyBorder="1" applyAlignment="1">
      <alignment horizontal="center" vertical="center" wrapText="1"/>
    </xf>
    <xf numFmtId="0" fontId="13" fillId="2" borderId="39" xfId="10" applyFont="1" applyFill="1" applyBorder="1" applyAlignment="1">
      <alignment horizontal="center" vertical="center" wrapText="1"/>
    </xf>
    <xf numFmtId="0" fontId="12" fillId="2" borderId="0" xfId="10" applyFont="1" applyFill="1" applyAlignment="1">
      <alignment horizontal="center" vertical="center" wrapText="1"/>
    </xf>
    <xf numFmtId="0" fontId="12" fillId="2" borderId="41" xfId="10" applyFont="1" applyFill="1" applyBorder="1" applyAlignment="1">
      <alignment horizontal="center" vertical="center" wrapText="1"/>
    </xf>
    <xf numFmtId="0" fontId="12" fillId="2" borderId="31" xfId="10" applyFont="1" applyFill="1" applyBorder="1" applyAlignment="1">
      <alignment horizontal="center" vertical="center" wrapText="1"/>
    </xf>
    <xf numFmtId="0" fontId="19" fillId="2" borderId="0" xfId="10" applyFont="1" applyFill="1" applyAlignment="1">
      <alignment horizontal="center" vertical="center" wrapText="1"/>
    </xf>
    <xf numFmtId="0" fontId="12" fillId="2" borderId="0" xfId="10" applyFont="1" applyFill="1" applyAlignment="1">
      <alignment horizontal="right" vertical="center" wrapText="1"/>
    </xf>
    <xf numFmtId="0" fontId="17" fillId="2" borderId="0" xfId="10" applyFont="1" applyFill="1" applyAlignment="1">
      <alignment horizontal="left" vertical="center" wrapText="1"/>
    </xf>
    <xf numFmtId="0" fontId="48" fillId="2" borderId="0" xfId="10" applyFont="1" applyFill="1" applyAlignment="1">
      <alignment horizontal="center" vertical="center" wrapText="1"/>
    </xf>
    <xf numFmtId="0" fontId="12" fillId="2" borderId="0" xfId="10" applyFont="1" applyFill="1" applyAlignment="1">
      <alignment vertical="center"/>
    </xf>
    <xf numFmtId="0" fontId="12" fillId="2" borderId="0" xfId="10" applyFont="1" applyFill="1" applyAlignment="1">
      <alignment horizontal="left" vertical="center" wrapText="1"/>
    </xf>
    <xf numFmtId="0" fontId="12" fillId="2" borderId="46" xfId="10" applyFont="1" applyFill="1" applyBorder="1" applyAlignment="1">
      <alignment horizontal="center" vertical="center" wrapText="1"/>
    </xf>
    <xf numFmtId="172" fontId="12" fillId="2" borderId="41" xfId="10" applyNumberFormat="1" applyFont="1" applyFill="1" applyBorder="1" applyAlignment="1">
      <alignment horizontal="right" vertical="center" wrapText="1"/>
    </xf>
    <xf numFmtId="172" fontId="12" fillId="2" borderId="0" xfId="10" applyNumberFormat="1" applyFont="1" applyFill="1" applyAlignment="1">
      <alignment horizontal="right" vertical="center" wrapText="1"/>
    </xf>
    <xf numFmtId="172" fontId="13" fillId="2" borderId="0" xfId="10" applyNumberFormat="1" applyFont="1" applyFill="1" applyAlignment="1">
      <alignment horizontal="right" vertical="center" wrapText="1"/>
    </xf>
    <xf numFmtId="0" fontId="12" fillId="2" borderId="41" xfId="10" applyFont="1" applyFill="1" applyBorder="1" applyAlignment="1">
      <alignment horizontal="right" vertical="center" wrapText="1"/>
    </xf>
    <xf numFmtId="0" fontId="17" fillId="2" borderId="0" xfId="11" applyFont="1" applyFill="1" applyAlignment="1">
      <alignment vertical="center"/>
    </xf>
    <xf numFmtId="0" fontId="12" fillId="2" borderId="8" xfId="10" applyFont="1" applyFill="1" applyBorder="1" applyAlignment="1">
      <alignment horizontal="left" vertical="center" wrapText="1"/>
    </xf>
    <xf numFmtId="0" fontId="12" fillId="2" borderId="10" xfId="10" applyFont="1" applyFill="1" applyBorder="1" applyAlignment="1">
      <alignment horizontal="left" vertical="center" wrapText="1"/>
    </xf>
    <xf numFmtId="0" fontId="12" fillId="2" borderId="14" xfId="10" applyFont="1" applyFill="1" applyBorder="1" applyAlignment="1">
      <alignment horizontal="left" vertical="center" wrapText="1"/>
    </xf>
    <xf numFmtId="0" fontId="12" fillId="2" borderId="16" xfId="10" applyFont="1" applyFill="1" applyBorder="1" applyAlignment="1">
      <alignment horizontal="left" vertical="center" wrapText="1"/>
    </xf>
    <xf numFmtId="0" fontId="12" fillId="2" borderId="17" xfId="10" applyFont="1" applyFill="1" applyBorder="1" applyAlignment="1">
      <alignment horizontal="left" vertical="center" wrapText="1"/>
    </xf>
    <xf numFmtId="0" fontId="12" fillId="2" borderId="19" xfId="10" applyFont="1" applyFill="1" applyBorder="1" applyAlignment="1">
      <alignment horizontal="left" vertical="center" wrapText="1"/>
    </xf>
    <xf numFmtId="0" fontId="12" fillId="2" borderId="7" xfId="10" applyFont="1" applyFill="1" applyBorder="1" applyAlignment="1">
      <alignment horizontal="left" vertical="center" wrapText="1"/>
    </xf>
    <xf numFmtId="0" fontId="12" fillId="2" borderId="4" xfId="10" applyFont="1" applyFill="1" applyBorder="1" applyAlignment="1">
      <alignment horizontal="left" vertical="center" wrapText="1"/>
    </xf>
    <xf numFmtId="0" fontId="8" fillId="4" borderId="43" xfId="2" applyFont="1" applyFill="1" applyBorder="1" applyAlignment="1">
      <alignment horizontal="center" vertical="center"/>
    </xf>
    <xf numFmtId="0" fontId="8" fillId="2" borderId="67" xfId="2" applyFont="1" applyFill="1" applyBorder="1" applyAlignment="1">
      <alignment vertical="center"/>
    </xf>
    <xf numFmtId="0" fontId="8" fillId="4" borderId="28" xfId="2" applyFont="1" applyFill="1" applyBorder="1" applyAlignment="1">
      <alignment horizontal="center" vertical="center"/>
    </xf>
    <xf numFmtId="49" fontId="13" fillId="2" borderId="0" xfId="5" applyNumberFormat="1" applyFill="1" applyAlignment="1">
      <alignment vertical="top"/>
    </xf>
    <xf numFmtId="0" fontId="8" fillId="2" borderId="0" xfId="2" applyFont="1" applyFill="1" applyAlignment="1">
      <alignment vertical="center" wrapText="1"/>
    </xf>
    <xf numFmtId="0" fontId="11" fillId="11" borderId="157" xfId="44" applyFont="1" applyBorder="1" applyAlignment="1">
      <alignment horizontal="center" vertical="center"/>
    </xf>
    <xf numFmtId="0" fontId="10" fillId="2" borderId="0" xfId="44" applyFill="1" applyAlignment="1">
      <alignment horizontal="center" vertical="center"/>
    </xf>
    <xf numFmtId="0" fontId="8" fillId="4" borderId="7" xfId="2" applyFont="1" applyFill="1" applyBorder="1" applyAlignment="1">
      <alignment horizontal="center" vertical="center" wrapText="1"/>
    </xf>
    <xf numFmtId="0" fontId="8" fillId="2" borderId="67" xfId="2" applyFont="1" applyFill="1" applyBorder="1" applyAlignment="1">
      <alignment vertical="center" wrapText="1"/>
    </xf>
    <xf numFmtId="164" fontId="12" fillId="2" borderId="8" xfId="3" applyNumberFormat="1" applyFont="1" applyFill="1" applyBorder="1" applyAlignment="1" applyProtection="1">
      <alignment horizontal="center" vertical="center"/>
      <protection locked="0"/>
    </xf>
    <xf numFmtId="164" fontId="12" fillId="2" borderId="9" xfId="3" applyNumberFormat="1" applyFont="1" applyFill="1" applyBorder="1" applyAlignment="1" applyProtection="1">
      <alignment horizontal="center" vertical="center"/>
      <protection locked="0"/>
    </xf>
    <xf numFmtId="164" fontId="12" fillId="2" borderId="14" xfId="3" applyNumberFormat="1" applyFont="1" applyFill="1" applyBorder="1" applyAlignment="1" applyProtection="1">
      <alignment horizontal="center" vertical="center"/>
      <protection locked="0"/>
    </xf>
    <xf numFmtId="164" fontId="12" fillId="2" borderId="15" xfId="3" applyNumberFormat="1" applyFont="1" applyFill="1" applyBorder="1" applyAlignment="1" applyProtection="1">
      <alignment horizontal="center" vertical="center"/>
      <protection locked="0"/>
    </xf>
    <xf numFmtId="0" fontId="39" fillId="2" borderId="0" xfId="17" applyFont="1" applyFill="1" applyAlignment="1">
      <alignment horizontal="center" vertical="center"/>
    </xf>
    <xf numFmtId="164" fontId="12" fillId="2" borderId="32" xfId="15" applyNumberFormat="1" applyFont="1" applyFill="1" applyBorder="1" applyAlignment="1" applyProtection="1">
      <alignment horizontal="center" vertical="center"/>
      <protection locked="0"/>
    </xf>
    <xf numFmtId="164" fontId="12" fillId="2" borderId="9" xfId="15" applyNumberFormat="1" applyFont="1" applyFill="1" applyBorder="1" applyAlignment="1" applyProtection="1">
      <alignment horizontal="center" vertical="center"/>
      <protection locked="0"/>
    </xf>
    <xf numFmtId="164" fontId="12" fillId="2" borderId="48" xfId="15" applyNumberFormat="1" applyFont="1" applyFill="1" applyBorder="1" applyAlignment="1" applyProtection="1">
      <alignment horizontal="center" vertical="center"/>
      <protection locked="0"/>
    </xf>
    <xf numFmtId="164" fontId="12" fillId="2" borderId="15" xfId="15" applyNumberFormat="1" applyFont="1" applyFill="1" applyBorder="1" applyAlignment="1" applyProtection="1">
      <alignment horizontal="center" vertical="center"/>
      <protection locked="0"/>
    </xf>
    <xf numFmtId="164" fontId="12" fillId="2" borderId="54" xfId="15" applyNumberFormat="1" applyFont="1" applyFill="1" applyBorder="1" applyAlignment="1" applyProtection="1">
      <alignment horizontal="center" vertical="center"/>
      <protection locked="0"/>
    </xf>
    <xf numFmtId="164" fontId="12" fillId="2" borderId="45" xfId="3" applyNumberFormat="1" applyFont="1" applyFill="1" applyBorder="1" applyAlignment="1" applyProtection="1">
      <alignment horizontal="center" vertical="center"/>
      <protection locked="0"/>
    </xf>
    <xf numFmtId="0" fontId="11" fillId="2" borderId="0" xfId="44" applyFont="1" applyFill="1" applyAlignment="1">
      <alignment horizontal="center" vertical="center"/>
    </xf>
    <xf numFmtId="0" fontId="0" fillId="2" borderId="0" xfId="0" applyNumberFormat="1" applyFill="1">
      <alignment vertical="top"/>
    </xf>
    <xf numFmtId="0" fontId="0" fillId="15" borderId="0" xfId="0" applyNumberFormat="1" applyFill="1">
      <alignment vertical="top"/>
    </xf>
    <xf numFmtId="0" fontId="97" fillId="0" borderId="0" xfId="2" applyFont="1" applyAlignment="1">
      <alignment vertical="center"/>
    </xf>
    <xf numFmtId="0" fontId="10" fillId="0" borderId="0" xfId="13" applyFont="1" applyAlignment="1">
      <alignment horizontal="center" vertical="center"/>
    </xf>
    <xf numFmtId="0" fontId="8" fillId="2" borderId="0" xfId="2" applyFont="1" applyFill="1" applyAlignment="1">
      <alignment vertical="center"/>
    </xf>
    <xf numFmtId="164" fontId="12" fillId="2" borderId="10" xfId="3" applyNumberFormat="1" applyFont="1" applyFill="1" applyBorder="1" applyAlignment="1" applyProtection="1">
      <alignment horizontal="center" vertical="center"/>
      <protection locked="0"/>
    </xf>
    <xf numFmtId="164" fontId="12" fillId="2" borderId="16" xfId="3" applyNumberFormat="1" applyFont="1" applyFill="1" applyBorder="1" applyAlignment="1" applyProtection="1">
      <alignment horizontal="center" vertical="center"/>
      <protection locked="0"/>
    </xf>
    <xf numFmtId="164" fontId="16" fillId="2" borderId="0" xfId="3" applyNumberFormat="1" applyFont="1" applyFill="1" applyAlignment="1">
      <alignment horizontal="center" vertical="center"/>
    </xf>
    <xf numFmtId="164" fontId="12" fillId="2" borderId="78" xfId="3" applyNumberFormat="1" applyFont="1" applyFill="1" applyBorder="1" applyAlignment="1">
      <alignment horizontal="center" vertical="center"/>
    </xf>
    <xf numFmtId="164" fontId="12" fillId="2" borderId="79" xfId="3" applyNumberFormat="1" applyFont="1" applyFill="1" applyBorder="1" applyAlignment="1">
      <alignment horizontal="center" vertical="center"/>
    </xf>
    <xf numFmtId="164" fontId="14" fillId="2" borderId="0" xfId="3" applyNumberFormat="1" applyFont="1" applyFill="1" applyAlignment="1">
      <alignment horizontal="right" vertical="center" wrapText="1"/>
    </xf>
    <xf numFmtId="0" fontId="9" fillId="4" borderId="30" xfId="30" applyFont="1" applyFill="1" applyBorder="1" applyAlignment="1">
      <alignment horizontal="center" vertical="center" wrapText="1"/>
    </xf>
    <xf numFmtId="0" fontId="9" fillId="4" borderId="16" xfId="30" applyFont="1" applyFill="1" applyBorder="1" applyAlignment="1">
      <alignment horizontal="center" vertical="center" wrapText="1"/>
    </xf>
    <xf numFmtId="0" fontId="9" fillId="16" borderId="16" xfId="30" applyFont="1" applyFill="1" applyBorder="1" applyAlignment="1">
      <alignment horizontal="center" vertical="center" wrapText="1"/>
    </xf>
    <xf numFmtId="0" fontId="9" fillId="16" borderId="10" xfId="30" applyFont="1" applyFill="1" applyBorder="1" applyAlignment="1">
      <alignment horizontal="center" vertical="center" wrapText="1"/>
    </xf>
    <xf numFmtId="0" fontId="9" fillId="16" borderId="42" xfId="30" applyFont="1" applyFill="1" applyBorder="1" applyAlignment="1">
      <alignment horizontal="center" vertical="center" wrapText="1"/>
    </xf>
    <xf numFmtId="0" fontId="9" fillId="16" borderId="15" xfId="30" applyFont="1" applyFill="1" applyBorder="1" applyAlignment="1">
      <alignment horizontal="center" vertical="center" wrapText="1"/>
    </xf>
    <xf numFmtId="0" fontId="95" fillId="5" borderId="25" xfId="30" applyFont="1" applyFill="1" applyBorder="1" applyAlignment="1" applyProtection="1">
      <alignment horizontal="left" vertical="center"/>
      <protection locked="0"/>
    </xf>
    <xf numFmtId="167" fontId="16" fillId="4" borderId="54" xfId="0" applyFont="1" applyFill="1" applyBorder="1" applyAlignment="1">
      <alignment horizontal="left" vertical="top" wrapText="1"/>
    </xf>
    <xf numFmtId="167" fontId="16" fillId="4" borderId="24" xfId="0" applyFont="1" applyFill="1" applyBorder="1" applyAlignment="1">
      <alignment horizontal="left" vertical="top" wrapText="1"/>
    </xf>
    <xf numFmtId="0" fontId="12" fillId="0" borderId="45" xfId="10" applyFont="1" applyBorder="1" applyAlignment="1">
      <alignment horizontal="center" vertical="center" wrapText="1"/>
    </xf>
    <xf numFmtId="0" fontId="16" fillId="0" borderId="0" xfId="31" applyFont="1" applyAlignment="1" applyProtection="1">
      <alignment horizontal="left" vertical="center"/>
      <protection locked="0"/>
    </xf>
    <xf numFmtId="0" fontId="1" fillId="0" borderId="0" xfId="30" applyAlignment="1">
      <alignment horizontal="left"/>
    </xf>
    <xf numFmtId="0" fontId="10" fillId="6" borderId="0" xfId="2" applyFont="1" applyFill="1" applyAlignment="1">
      <alignment horizontal="center" vertical="center"/>
    </xf>
    <xf numFmtId="0" fontId="10" fillId="4" borderId="0" xfId="2" applyFont="1" applyFill="1" applyAlignment="1">
      <alignment horizontal="center" vertical="center"/>
    </xf>
    <xf numFmtId="0" fontId="10" fillId="0" borderId="0" xfId="2" applyFont="1" applyAlignment="1">
      <alignment horizontal="center" vertical="center" wrapText="1"/>
    </xf>
    <xf numFmtId="10" fontId="10" fillId="6" borderId="33" xfId="12" applyNumberFormat="1" applyFont="1" applyFill="1" applyBorder="1" applyAlignment="1">
      <alignment horizontal="right" vertical="center"/>
    </xf>
    <xf numFmtId="10" fontId="10" fillId="6" borderId="34" xfId="12" applyNumberFormat="1" applyFont="1" applyFill="1" applyBorder="1" applyAlignment="1">
      <alignment horizontal="right" vertical="center"/>
    </xf>
    <xf numFmtId="10" fontId="10" fillId="6" borderId="38" xfId="12" applyNumberFormat="1" applyFont="1" applyFill="1" applyBorder="1" applyAlignment="1">
      <alignment horizontal="right" vertical="center"/>
    </xf>
    <xf numFmtId="164" fontId="10" fillId="6" borderId="75" xfId="2" applyNumberFormat="1" applyFont="1" applyFill="1" applyBorder="1" applyAlignment="1">
      <alignment vertical="center"/>
    </xf>
    <xf numFmtId="164" fontId="12" fillId="5" borderId="14" xfId="10" applyNumberFormat="1" applyFont="1" applyFill="1" applyBorder="1" applyAlignment="1" applyProtection="1">
      <alignment vertical="center"/>
      <protection locked="0"/>
    </xf>
    <xf numFmtId="164" fontId="12" fillId="5" borderId="15" xfId="10" applyNumberFormat="1" applyFont="1" applyFill="1" applyBorder="1" applyAlignment="1" applyProtection="1">
      <alignment vertical="center"/>
      <protection locked="0"/>
    </xf>
    <xf numFmtId="164" fontId="12" fillId="5" borderId="16" xfId="10" applyNumberFormat="1" applyFont="1" applyFill="1" applyBorder="1" applyAlignment="1" applyProtection="1">
      <alignment vertical="center"/>
      <protection locked="0"/>
    </xf>
    <xf numFmtId="10" fontId="12" fillId="5" borderId="14" xfId="10" applyNumberFormat="1" applyFont="1" applyFill="1" applyBorder="1" applyAlignment="1" applyProtection="1">
      <alignment vertical="center"/>
      <protection locked="0"/>
    </xf>
    <xf numFmtId="10" fontId="12" fillId="5" borderId="15" xfId="10" applyNumberFormat="1" applyFont="1" applyFill="1" applyBorder="1" applyAlignment="1" applyProtection="1">
      <alignment vertical="center"/>
      <protection locked="0"/>
    </xf>
    <xf numFmtId="10" fontId="12" fillId="5" borderId="16" xfId="10" applyNumberFormat="1" applyFont="1" applyFill="1" applyBorder="1" applyAlignment="1" applyProtection="1">
      <alignment vertical="center"/>
      <protection locked="0"/>
    </xf>
    <xf numFmtId="164" fontId="12" fillId="5" borderId="9" xfId="10" applyNumberFormat="1" applyFont="1" applyFill="1" applyBorder="1" applyAlignment="1" applyProtection="1">
      <alignment vertical="center"/>
      <protection locked="0"/>
    </xf>
    <xf numFmtId="164" fontId="12" fillId="5" borderId="53" xfId="10" applyNumberFormat="1" applyFont="1" applyFill="1" applyBorder="1" applyAlignment="1" applyProtection="1">
      <alignment vertical="center"/>
      <protection locked="0"/>
    </xf>
    <xf numFmtId="164" fontId="12" fillId="5" borderId="50" xfId="10" applyNumberFormat="1" applyFont="1" applyFill="1" applyBorder="1" applyAlignment="1" applyProtection="1">
      <alignment vertical="center"/>
      <protection locked="0"/>
    </xf>
    <xf numFmtId="10" fontId="12" fillId="5" borderId="17" xfId="10" applyNumberFormat="1" applyFont="1" applyFill="1" applyBorder="1" applyAlignment="1" applyProtection="1">
      <alignment vertical="center"/>
      <protection locked="0"/>
    </xf>
    <xf numFmtId="10" fontId="12" fillId="5" borderId="18" xfId="10" applyNumberFormat="1" applyFont="1" applyFill="1" applyBorder="1" applyAlignment="1" applyProtection="1">
      <alignment vertical="center"/>
      <protection locked="0"/>
    </xf>
    <xf numFmtId="10" fontId="12" fillId="5" borderId="19" xfId="10" applyNumberFormat="1" applyFont="1" applyFill="1" applyBorder="1" applyAlignment="1" applyProtection="1">
      <alignment vertical="center"/>
      <protection locked="0"/>
    </xf>
    <xf numFmtId="164" fontId="12" fillId="5" borderId="17" xfId="10" applyNumberFormat="1" applyFont="1" applyFill="1" applyBorder="1" applyAlignment="1" applyProtection="1">
      <alignment vertical="center"/>
      <protection locked="0"/>
    </xf>
    <xf numFmtId="164" fontId="12" fillId="5" borderId="18" xfId="10" applyNumberFormat="1" applyFont="1" applyFill="1" applyBorder="1" applyAlignment="1" applyProtection="1">
      <alignment vertical="center"/>
      <protection locked="0"/>
    </xf>
    <xf numFmtId="164" fontId="12" fillId="5" borderId="19" xfId="10" applyNumberFormat="1" applyFont="1" applyFill="1" applyBorder="1" applyAlignment="1" applyProtection="1">
      <alignment vertical="center"/>
      <protection locked="0"/>
    </xf>
    <xf numFmtId="164" fontId="12" fillId="5" borderId="8" xfId="10" applyNumberFormat="1" applyFont="1" applyFill="1" applyBorder="1" applyAlignment="1" applyProtection="1">
      <alignment vertical="center"/>
      <protection locked="0"/>
    </xf>
    <xf numFmtId="0" fontId="7" fillId="3" borderId="0" xfId="3" applyFont="1" applyFill="1" applyAlignment="1">
      <alignment horizontal="left" vertical="center"/>
    </xf>
    <xf numFmtId="0" fontId="1" fillId="2" borderId="0" xfId="3" applyFill="1" applyAlignment="1">
      <alignment horizontal="left" vertical="center"/>
    </xf>
    <xf numFmtId="0" fontId="10" fillId="2" borderId="22" xfId="3" applyFont="1" applyFill="1" applyBorder="1" applyAlignment="1">
      <alignment vertical="center"/>
    </xf>
    <xf numFmtId="0" fontId="0" fillId="0" borderId="0" xfId="30" applyFont="1"/>
    <xf numFmtId="0" fontId="1" fillId="15" borderId="0" xfId="2" applyFill="1" applyAlignment="1">
      <alignment vertical="center"/>
    </xf>
    <xf numFmtId="0" fontId="10" fillId="0" borderId="0" xfId="2" applyFont="1" applyAlignment="1">
      <alignment vertical="center"/>
    </xf>
    <xf numFmtId="164" fontId="10" fillId="5" borderId="12" xfId="2" applyNumberFormat="1" applyFont="1" applyFill="1" applyBorder="1" applyAlignment="1" applyProtection="1">
      <alignment vertical="center"/>
      <protection locked="0"/>
    </xf>
    <xf numFmtId="164" fontId="10" fillId="5" borderId="18" xfId="2" applyNumberFormat="1" applyFont="1" applyFill="1" applyBorder="1" applyAlignment="1" applyProtection="1">
      <alignment vertical="center"/>
      <protection locked="0"/>
    </xf>
    <xf numFmtId="164" fontId="10" fillId="5" borderId="14" xfId="3" applyNumberFormat="1" applyFont="1" applyFill="1" applyBorder="1" applyAlignment="1" applyProtection="1">
      <alignment vertical="center"/>
      <protection locked="0"/>
    </xf>
    <xf numFmtId="164" fontId="10" fillId="5" borderId="9" xfId="3" applyNumberFormat="1" applyFont="1" applyFill="1" applyBorder="1" applyAlignment="1" applyProtection="1">
      <alignment vertical="center"/>
      <protection locked="0"/>
    </xf>
    <xf numFmtId="164" fontId="10" fillId="5" borderId="10" xfId="3" applyNumberFormat="1" applyFont="1" applyFill="1" applyBorder="1" applyAlignment="1" applyProtection="1">
      <alignment vertical="center"/>
      <protection locked="0"/>
    </xf>
    <xf numFmtId="164" fontId="10" fillId="5" borderId="9" xfId="2" applyNumberFormat="1" applyFont="1" applyFill="1" applyBorder="1" applyAlignment="1" applyProtection="1">
      <alignment vertical="center"/>
      <protection locked="0"/>
    </xf>
    <xf numFmtId="164" fontId="10" fillId="5" borderId="8" xfId="2" applyNumberFormat="1" applyFont="1" applyFill="1" applyBorder="1" applyAlignment="1" applyProtection="1">
      <alignment vertical="center"/>
      <protection locked="0"/>
    </xf>
    <xf numFmtId="164" fontId="10" fillId="5" borderId="11" xfId="2" applyNumberFormat="1" applyFont="1" applyFill="1" applyBorder="1" applyAlignment="1" applyProtection="1">
      <alignment vertical="center"/>
      <protection locked="0"/>
    </xf>
    <xf numFmtId="167" fontId="0" fillId="2" borderId="0" xfId="0" applyFill="1" applyProtection="1">
      <alignment vertical="top"/>
      <protection locked="0"/>
    </xf>
    <xf numFmtId="164" fontId="10" fillId="5" borderId="8" xfId="3" applyNumberFormat="1" applyFont="1" applyFill="1" applyBorder="1" applyAlignment="1" applyProtection="1">
      <alignment vertical="center"/>
      <protection locked="0"/>
    </xf>
    <xf numFmtId="164" fontId="10" fillId="5" borderId="16" xfId="3" applyNumberFormat="1" applyFont="1" applyFill="1" applyBorder="1" applyAlignment="1" applyProtection="1">
      <alignment vertical="center"/>
      <protection locked="0"/>
    </xf>
    <xf numFmtId="164" fontId="10" fillId="5" borderId="17" xfId="3" applyNumberFormat="1" applyFont="1" applyFill="1" applyBorder="1" applyAlignment="1" applyProtection="1">
      <alignment vertical="center"/>
      <protection locked="0"/>
    </xf>
    <xf numFmtId="164" fontId="10" fillId="5" borderId="18" xfId="3" applyNumberFormat="1" applyFont="1" applyFill="1" applyBorder="1" applyAlignment="1" applyProtection="1">
      <alignment vertical="center"/>
      <protection locked="0"/>
    </xf>
    <xf numFmtId="164" fontId="10" fillId="5" borderId="19" xfId="3" applyNumberFormat="1" applyFont="1" applyFill="1" applyBorder="1" applyAlignment="1" applyProtection="1">
      <alignment vertical="center"/>
      <protection locked="0"/>
    </xf>
    <xf numFmtId="164" fontId="10" fillId="5" borderId="7" xfId="3" applyNumberFormat="1" applyFont="1" applyFill="1" applyBorder="1" applyAlignment="1" applyProtection="1">
      <alignment vertical="center"/>
      <protection locked="0"/>
    </xf>
    <xf numFmtId="164" fontId="10" fillId="5" borderId="3" xfId="3" applyNumberFormat="1" applyFont="1" applyFill="1" applyBorder="1" applyAlignment="1" applyProtection="1">
      <alignment vertical="center"/>
      <protection locked="0"/>
    </xf>
    <xf numFmtId="164" fontId="10" fillId="5" borderId="4" xfId="3" applyNumberFormat="1" applyFont="1" applyFill="1" applyBorder="1" applyAlignment="1" applyProtection="1">
      <alignment vertical="center"/>
      <protection locked="0"/>
    </xf>
    <xf numFmtId="0" fontId="1" fillId="2" borderId="0" xfId="3" applyFill="1" applyAlignment="1" applyProtection="1">
      <alignment vertical="center"/>
      <protection locked="0"/>
    </xf>
    <xf numFmtId="164" fontId="10" fillId="5" borderId="33" xfId="3" applyNumberFormat="1" applyFont="1" applyFill="1" applyBorder="1" applyAlignment="1" applyProtection="1">
      <alignment vertical="center"/>
      <protection locked="0"/>
    </xf>
    <xf numFmtId="164" fontId="10" fillId="5" borderId="34" xfId="3" applyNumberFormat="1" applyFont="1" applyFill="1" applyBorder="1" applyAlignment="1" applyProtection="1">
      <alignment vertical="center"/>
      <protection locked="0"/>
    </xf>
    <xf numFmtId="164" fontId="10" fillId="5" borderId="38" xfId="3" applyNumberFormat="1" applyFont="1" applyFill="1" applyBorder="1" applyAlignment="1" applyProtection="1">
      <alignment vertical="center"/>
      <protection locked="0"/>
    </xf>
    <xf numFmtId="164" fontId="10" fillId="5" borderId="9" xfId="2" applyNumberFormat="1" applyFont="1" applyFill="1" applyBorder="1" applyAlignment="1" applyProtection="1">
      <alignment horizontal="right" vertical="center"/>
      <protection locked="0"/>
    </xf>
    <xf numFmtId="164" fontId="10" fillId="5" borderId="29" xfId="2" applyNumberFormat="1" applyFont="1" applyFill="1" applyBorder="1" applyAlignment="1" applyProtection="1">
      <alignment horizontal="right" vertical="center"/>
      <protection locked="0"/>
    </xf>
    <xf numFmtId="164" fontId="10" fillId="5" borderId="49" xfId="12" applyNumberFormat="1" applyFont="1" applyFill="1" applyBorder="1" applyAlignment="1" applyProtection="1">
      <alignment horizontal="right" vertical="center"/>
      <protection locked="0"/>
    </xf>
    <xf numFmtId="164" fontId="10" fillId="5" borderId="50" xfId="12" applyNumberFormat="1" applyFont="1" applyFill="1" applyBorder="1" applyAlignment="1" applyProtection="1">
      <alignment horizontal="right" vertical="center"/>
      <protection locked="0"/>
    </xf>
    <xf numFmtId="10" fontId="10" fillId="5" borderId="8" xfId="12" applyNumberFormat="1" applyFont="1" applyFill="1" applyBorder="1" applyAlignment="1" applyProtection="1">
      <alignment horizontal="right" vertical="center"/>
      <protection locked="0"/>
    </xf>
    <xf numFmtId="10" fontId="10" fillId="5" borderId="9" xfId="12" applyNumberFormat="1" applyFont="1" applyFill="1" applyBorder="1" applyAlignment="1" applyProtection="1">
      <alignment horizontal="right" vertical="center"/>
      <protection locked="0"/>
    </xf>
    <xf numFmtId="10" fontId="10" fillId="5" borderId="10" xfId="12" applyNumberFormat="1" applyFont="1" applyFill="1" applyBorder="1" applyAlignment="1" applyProtection="1">
      <alignment horizontal="right" vertical="center"/>
      <protection locked="0"/>
    </xf>
    <xf numFmtId="10" fontId="10" fillId="5" borderId="14" xfId="12" applyNumberFormat="1" applyFont="1" applyFill="1" applyBorder="1" applyAlignment="1" applyProtection="1">
      <alignment horizontal="right" vertical="center"/>
      <protection locked="0"/>
    </xf>
    <xf numFmtId="10" fontId="10" fillId="5" borderId="15" xfId="12" applyNumberFormat="1" applyFont="1" applyFill="1" applyBorder="1" applyAlignment="1" applyProtection="1">
      <alignment horizontal="right" vertical="center"/>
      <protection locked="0"/>
    </xf>
    <xf numFmtId="10" fontId="10" fillId="5" borderId="16" xfId="12" applyNumberFormat="1" applyFont="1" applyFill="1" applyBorder="1" applyAlignment="1" applyProtection="1">
      <alignment horizontal="right" vertical="center"/>
      <protection locked="0"/>
    </xf>
    <xf numFmtId="10" fontId="10" fillId="5" borderId="45" xfId="12" applyNumberFormat="1" applyFont="1" applyFill="1" applyBorder="1" applyAlignment="1" applyProtection="1">
      <alignment horizontal="right" vertical="center"/>
      <protection locked="0"/>
    </xf>
    <xf numFmtId="164" fontId="10" fillId="5" borderId="8" xfId="12" applyNumberFormat="1" applyFont="1" applyFill="1" applyBorder="1" applyAlignment="1" applyProtection="1">
      <alignment horizontal="right" vertical="center"/>
      <protection locked="0"/>
    </xf>
    <xf numFmtId="164" fontId="10" fillId="5" borderId="9" xfId="12" applyNumberFormat="1" applyFont="1" applyFill="1" applyBorder="1" applyAlignment="1" applyProtection="1">
      <alignment horizontal="right" vertical="center"/>
      <protection locked="0"/>
    </xf>
    <xf numFmtId="164" fontId="10" fillId="5" borderId="10" xfId="12" applyNumberFormat="1" applyFont="1" applyFill="1" applyBorder="1" applyAlignment="1" applyProtection="1">
      <alignment horizontal="right" vertical="center"/>
      <protection locked="0"/>
    </xf>
    <xf numFmtId="164" fontId="10" fillId="5" borderId="14" xfId="12" applyNumberFormat="1" applyFont="1" applyFill="1" applyBorder="1" applyAlignment="1" applyProtection="1">
      <alignment horizontal="right" vertical="center"/>
      <protection locked="0"/>
    </xf>
    <xf numFmtId="164" fontId="10" fillId="5" borderId="15" xfId="12" applyNumberFormat="1" applyFont="1" applyFill="1" applyBorder="1" applyAlignment="1" applyProtection="1">
      <alignment horizontal="right" vertical="center"/>
      <protection locked="0"/>
    </xf>
    <xf numFmtId="164" fontId="10" fillId="5" borderId="16" xfId="12" applyNumberFormat="1" applyFont="1" applyFill="1" applyBorder="1" applyAlignment="1" applyProtection="1">
      <alignment horizontal="right" vertical="center"/>
      <protection locked="0"/>
    </xf>
    <xf numFmtId="164" fontId="10" fillId="5" borderId="64" xfId="15" applyNumberFormat="1" applyFont="1" applyFill="1" applyBorder="1" applyAlignment="1" applyProtection="1">
      <alignment vertical="center"/>
      <protection locked="0"/>
    </xf>
    <xf numFmtId="164" fontId="10" fillId="5" borderId="65" xfId="15" applyNumberFormat="1" applyFont="1" applyFill="1" applyBorder="1" applyAlignment="1" applyProtection="1">
      <alignment vertical="center"/>
      <protection locked="0"/>
    </xf>
    <xf numFmtId="164" fontId="10" fillId="5" borderId="62" xfId="15" applyNumberFormat="1" applyFont="1" applyFill="1" applyBorder="1" applyAlignment="1" applyProtection="1">
      <alignment vertical="center"/>
      <protection locked="0"/>
    </xf>
    <xf numFmtId="164" fontId="10" fillId="5" borderId="15" xfId="15" applyNumberFormat="1" applyFont="1" applyFill="1" applyBorder="1" applyAlignment="1" applyProtection="1">
      <alignment vertical="center"/>
      <protection locked="0"/>
    </xf>
    <xf numFmtId="164" fontId="10" fillId="5" borderId="29" xfId="15" applyNumberFormat="1" applyFont="1" applyFill="1" applyBorder="1" applyAlignment="1" applyProtection="1">
      <alignment vertical="center"/>
      <protection locked="0"/>
    </xf>
    <xf numFmtId="164" fontId="10" fillId="5" borderId="9" xfId="15" applyNumberFormat="1" applyFont="1" applyFill="1" applyBorder="1" applyAlignment="1" applyProtection="1">
      <alignment vertical="center"/>
      <protection locked="0"/>
    </xf>
    <xf numFmtId="164" fontId="10" fillId="5" borderId="63" xfId="15" applyNumberFormat="1" applyFont="1" applyFill="1" applyBorder="1" applyAlignment="1" applyProtection="1">
      <alignment vertical="center"/>
      <protection locked="0"/>
    </xf>
    <xf numFmtId="164" fontId="10" fillId="5" borderId="51" xfId="15" applyNumberFormat="1" applyFont="1" applyFill="1" applyBorder="1" applyAlignment="1" applyProtection="1">
      <alignment vertical="center"/>
      <protection locked="0"/>
    </xf>
    <xf numFmtId="164" fontId="10" fillId="5" borderId="73" xfId="15" applyNumberFormat="1" applyFont="1" applyFill="1" applyBorder="1" applyAlignment="1" applyProtection="1">
      <alignment vertical="center"/>
      <protection locked="0"/>
    </xf>
    <xf numFmtId="164" fontId="10" fillId="5" borderId="72" xfId="15" applyNumberFormat="1" applyFont="1" applyFill="1" applyBorder="1" applyAlignment="1" applyProtection="1">
      <alignment vertical="center"/>
      <protection locked="0"/>
    </xf>
    <xf numFmtId="164" fontId="10" fillId="5" borderId="8" xfId="15" applyNumberFormat="1" applyFont="1" applyFill="1" applyBorder="1" applyAlignment="1" applyProtection="1">
      <alignment horizontal="right" vertical="center"/>
      <protection locked="0"/>
    </xf>
    <xf numFmtId="164" fontId="10" fillId="5" borderId="9" xfId="15" applyNumberFormat="1" applyFont="1" applyFill="1" applyBorder="1" applyAlignment="1" applyProtection="1">
      <alignment horizontal="right" vertical="center"/>
      <protection locked="0"/>
    </xf>
    <xf numFmtId="164" fontId="10" fillId="5" borderId="14" xfId="15" applyNumberFormat="1" applyFont="1" applyFill="1" applyBorder="1" applyAlignment="1" applyProtection="1">
      <alignment horizontal="right" vertical="center"/>
      <protection locked="0"/>
    </xf>
    <xf numFmtId="164" fontId="10" fillId="5" borderId="15" xfId="15" applyNumberFormat="1" applyFont="1" applyFill="1" applyBorder="1" applyAlignment="1" applyProtection="1">
      <alignment horizontal="right" vertical="center"/>
      <protection locked="0"/>
    </xf>
    <xf numFmtId="164" fontId="10" fillId="5" borderId="17" xfId="15" applyNumberFormat="1" applyFont="1" applyFill="1" applyBorder="1" applyAlignment="1" applyProtection="1">
      <alignment horizontal="right" vertical="center"/>
      <protection locked="0"/>
    </xf>
    <xf numFmtId="164" fontId="10" fillId="5" borderId="18" xfId="15" applyNumberFormat="1" applyFont="1" applyFill="1" applyBorder="1" applyAlignment="1" applyProtection="1">
      <alignment horizontal="right" vertical="center"/>
      <protection locked="0"/>
    </xf>
    <xf numFmtId="164" fontId="10" fillId="5" borderId="44" xfId="15" applyNumberFormat="1" applyFont="1" applyFill="1" applyBorder="1" applyAlignment="1" applyProtection="1">
      <alignment horizontal="right" vertical="center"/>
      <protection locked="0"/>
    </xf>
    <xf numFmtId="164" fontId="10" fillId="5" borderId="47" xfId="15" applyNumberFormat="1" applyFont="1" applyFill="1" applyBorder="1" applyAlignment="1" applyProtection="1">
      <alignment horizontal="right" vertical="center"/>
      <protection locked="0"/>
    </xf>
    <xf numFmtId="0" fontId="4" fillId="5" borderId="15" xfId="15" applyFont="1" applyFill="1" applyBorder="1" applyAlignment="1" applyProtection="1">
      <alignment vertical="center"/>
      <protection locked="0"/>
    </xf>
    <xf numFmtId="0" fontId="4" fillId="5" borderId="18" xfId="15" applyFont="1" applyFill="1" applyBorder="1" applyAlignment="1" applyProtection="1">
      <alignment vertical="center"/>
      <protection locked="0"/>
    </xf>
    <xf numFmtId="0" fontId="1" fillId="0" borderId="0" xfId="30" applyAlignment="1">
      <alignment wrapText="1"/>
    </xf>
    <xf numFmtId="0" fontId="9" fillId="16" borderId="13" xfId="30" applyFont="1" applyFill="1" applyBorder="1" applyAlignment="1">
      <alignment horizontal="center" vertical="center" wrapText="1"/>
    </xf>
    <xf numFmtId="0" fontId="100" fillId="16" borderId="30" xfId="30" applyFont="1" applyFill="1" applyBorder="1" applyAlignment="1">
      <alignment horizontal="center" vertical="center" wrapText="1"/>
    </xf>
    <xf numFmtId="0" fontId="0" fillId="0" borderId="0" xfId="30" applyFont="1" applyAlignment="1">
      <alignment wrapText="1"/>
    </xf>
    <xf numFmtId="164" fontId="10" fillId="14" borderId="16" xfId="15" applyNumberFormat="1" applyFont="1" applyFill="1" applyBorder="1" applyAlignment="1">
      <alignment vertical="center"/>
    </xf>
    <xf numFmtId="164" fontId="10" fillId="0" borderId="62" xfId="15" applyNumberFormat="1" applyFont="1" applyBorder="1" applyAlignment="1">
      <alignment horizontal="center" vertical="center"/>
    </xf>
    <xf numFmtId="164" fontId="10" fillId="0" borderId="15" xfId="15" applyNumberFormat="1" applyFont="1" applyBorder="1" applyAlignment="1">
      <alignment horizontal="center" vertical="center"/>
    </xf>
    <xf numFmtId="164" fontId="10" fillId="0" borderId="16" xfId="15" applyNumberFormat="1" applyFont="1" applyBorder="1" applyAlignment="1">
      <alignment horizontal="center" vertical="center"/>
    </xf>
    <xf numFmtId="164" fontId="12" fillId="5" borderId="56" xfId="10" applyNumberFormat="1" applyFont="1" applyFill="1" applyBorder="1" applyAlignment="1" applyProtection="1">
      <alignment vertical="center"/>
      <protection locked="0"/>
    </xf>
    <xf numFmtId="164" fontId="12" fillId="5" borderId="51" xfId="10" applyNumberFormat="1" applyFont="1" applyFill="1" applyBorder="1" applyAlignment="1" applyProtection="1">
      <alignment vertical="center"/>
      <protection locked="0"/>
    </xf>
    <xf numFmtId="0" fontId="10" fillId="15" borderId="0" xfId="2" applyFont="1" applyFill="1" applyAlignment="1">
      <alignment horizontal="center" vertical="center" wrapText="1"/>
    </xf>
    <xf numFmtId="0" fontId="11" fillId="0" borderId="0" xfId="2" applyFont="1" applyAlignment="1">
      <alignment vertical="center" wrapText="1"/>
    </xf>
    <xf numFmtId="164" fontId="10" fillId="0" borderId="0" xfId="3" applyNumberFormat="1" applyFont="1" applyAlignment="1">
      <alignment vertical="center"/>
    </xf>
    <xf numFmtId="0" fontId="11" fillId="0" borderId="0" xfId="13" applyFont="1" applyAlignment="1">
      <alignment horizontal="center" vertical="center"/>
    </xf>
    <xf numFmtId="0" fontId="1" fillId="0" borderId="0" xfId="2" applyAlignment="1">
      <alignment vertical="center" wrapText="1"/>
    </xf>
    <xf numFmtId="1" fontId="12" fillId="15" borderId="0" xfId="15" applyNumberFormat="1" applyFont="1" applyFill="1" applyAlignment="1">
      <alignment horizontal="center" vertical="center"/>
    </xf>
    <xf numFmtId="0" fontId="12" fillId="2" borderId="0" xfId="3" applyFont="1" applyFill="1" applyAlignment="1">
      <alignment horizontal="center" vertical="center"/>
    </xf>
    <xf numFmtId="1" fontId="12" fillId="2" borderId="0" xfId="3" applyNumberFormat="1" applyFont="1" applyFill="1" applyAlignment="1">
      <alignment horizontal="center" vertical="center"/>
    </xf>
    <xf numFmtId="0" fontId="8" fillId="15" borderId="0" xfId="2" applyFont="1" applyFill="1" applyAlignment="1">
      <alignment horizontal="center" vertical="center" wrapText="1"/>
    </xf>
    <xf numFmtId="0" fontId="12" fillId="15" borderId="0" xfId="2" applyFont="1" applyFill="1" applyAlignment="1">
      <alignment horizontal="center" vertical="center"/>
    </xf>
    <xf numFmtId="0" fontId="0" fillId="4" borderId="0" xfId="0" applyNumberFormat="1" applyFill="1">
      <alignment vertical="top"/>
    </xf>
    <xf numFmtId="0" fontId="10" fillId="2" borderId="0" xfId="2" applyFont="1" applyFill="1" applyAlignment="1">
      <alignment horizontal="left" vertical="center"/>
    </xf>
    <xf numFmtId="0" fontId="11" fillId="2" borderId="0" xfId="2" applyFont="1" applyFill="1" applyAlignment="1">
      <alignment horizontal="center" vertical="center" wrapText="1"/>
    </xf>
    <xf numFmtId="0" fontId="11" fillId="2" borderId="0" xfId="2" applyFont="1" applyFill="1" applyAlignment="1">
      <alignment vertical="center"/>
    </xf>
    <xf numFmtId="0" fontId="1" fillId="15" borderId="0" xfId="30" applyFill="1"/>
    <xf numFmtId="172" fontId="12" fillId="2" borderId="31" xfId="10" applyNumberFormat="1" applyFont="1" applyFill="1" applyBorder="1" applyAlignment="1">
      <alignment horizontal="right" vertical="center" wrapText="1"/>
    </xf>
    <xf numFmtId="168" fontId="12" fillId="2" borderId="0" xfId="10" applyNumberFormat="1" applyFont="1" applyFill="1" applyAlignment="1">
      <alignment horizontal="right" vertical="center" wrapText="1"/>
    </xf>
    <xf numFmtId="165" fontId="12" fillId="2" borderId="0" xfId="10" applyNumberFormat="1" applyFont="1" applyFill="1" applyAlignment="1">
      <alignment horizontal="right" vertical="center" wrapText="1"/>
    </xf>
    <xf numFmtId="165" fontId="12" fillId="2" borderId="31" xfId="10" applyNumberFormat="1" applyFont="1" applyFill="1" applyBorder="1" applyAlignment="1">
      <alignment horizontal="right" vertical="center" wrapText="1"/>
    </xf>
    <xf numFmtId="3" fontId="12" fillId="2" borderId="0" xfId="10" applyNumberFormat="1" applyFont="1" applyFill="1" applyAlignment="1">
      <alignment horizontal="right" vertical="center" wrapText="1"/>
    </xf>
    <xf numFmtId="0" fontId="8" fillId="4" borderId="9" xfId="10" applyFont="1" applyFill="1" applyBorder="1" applyAlignment="1">
      <alignment horizontal="left" vertical="center" wrapText="1"/>
    </xf>
    <xf numFmtId="0" fontId="13" fillId="0" borderId="51" xfId="10" applyFont="1" applyBorder="1" applyAlignment="1">
      <alignment horizontal="left" vertical="center" wrapText="1"/>
    </xf>
    <xf numFmtId="0" fontId="13" fillId="0" borderId="15" xfId="10" applyFont="1" applyBorder="1" applyAlignment="1">
      <alignment horizontal="left" vertical="center" wrapText="1"/>
    </xf>
    <xf numFmtId="0" fontId="13" fillId="0" borderId="59" xfId="10" applyFont="1" applyBorder="1" applyAlignment="1">
      <alignment horizontal="left" vertical="center" wrapText="1"/>
    </xf>
    <xf numFmtId="0" fontId="13" fillId="0" borderId="18" xfId="10" applyFont="1" applyBorder="1" applyAlignment="1">
      <alignment horizontal="left" vertical="center" wrapText="1"/>
    </xf>
    <xf numFmtId="164" fontId="10" fillId="5" borderId="17" xfId="2" applyNumberFormat="1" applyFont="1" applyFill="1" applyBorder="1" applyAlignment="1" applyProtection="1">
      <alignment vertical="center"/>
      <protection locked="0"/>
    </xf>
    <xf numFmtId="0" fontId="96" fillId="16" borderId="42" xfId="30" applyFont="1" applyFill="1" applyBorder="1" applyAlignment="1">
      <alignment horizontal="center" vertical="center" wrapText="1"/>
    </xf>
    <xf numFmtId="10" fontId="10" fillId="5" borderId="7" xfId="12" applyNumberFormat="1" applyFont="1" applyFill="1" applyBorder="1" applyAlignment="1" applyProtection="1">
      <alignment horizontal="right" vertical="center"/>
      <protection locked="0"/>
    </xf>
    <xf numFmtId="10" fontId="10" fillId="5" borderId="3" xfId="12" applyNumberFormat="1" applyFont="1" applyFill="1" applyBorder="1" applyAlignment="1" applyProtection="1">
      <alignment horizontal="right" vertical="center"/>
      <protection locked="0"/>
    </xf>
    <xf numFmtId="10" fontId="10" fillId="5" borderId="4" xfId="12" applyNumberFormat="1" applyFont="1" applyFill="1" applyBorder="1" applyAlignment="1" applyProtection="1">
      <alignment horizontal="right" vertical="center"/>
      <protection locked="0"/>
    </xf>
    <xf numFmtId="167" fontId="1" fillId="2" borderId="0" xfId="76" applyFill="1">
      <alignment vertical="top"/>
    </xf>
    <xf numFmtId="167" fontId="1" fillId="0" borderId="0" xfId="76">
      <alignment vertical="top"/>
    </xf>
    <xf numFmtId="0" fontId="9" fillId="0" borderId="15" xfId="10" applyFont="1" applyBorder="1" applyAlignment="1">
      <alignment horizontal="center" vertical="center"/>
    </xf>
    <xf numFmtId="0" fontId="9" fillId="2" borderId="10" xfId="10" applyFont="1" applyFill="1" applyBorder="1" applyAlignment="1">
      <alignment horizontal="center" vertical="center" wrapText="1"/>
    </xf>
    <xf numFmtId="0" fontId="9" fillId="0" borderId="62" xfId="10" applyFont="1" applyBorder="1" applyAlignment="1">
      <alignment horizontal="center" vertical="center"/>
    </xf>
    <xf numFmtId="0" fontId="9" fillId="2" borderId="13" xfId="10" applyFont="1" applyFill="1" applyBorder="1" applyAlignment="1">
      <alignment horizontal="center" vertical="center" wrapText="1"/>
    </xf>
    <xf numFmtId="0" fontId="9" fillId="0" borderId="51" xfId="10" applyFont="1" applyBorder="1" applyAlignment="1">
      <alignment horizontal="center" vertical="center" wrapText="1"/>
    </xf>
    <xf numFmtId="0" fontId="9" fillId="0" borderId="52" xfId="10" applyFont="1" applyBorder="1" applyAlignment="1">
      <alignment horizontal="center" vertical="center" wrapText="1"/>
    </xf>
    <xf numFmtId="0" fontId="89" fillId="3" borderId="127" xfId="10" applyFont="1" applyFill="1" applyBorder="1" applyAlignment="1">
      <alignment horizontal="right" vertical="center"/>
    </xf>
    <xf numFmtId="0" fontId="13" fillId="2" borderId="41" xfId="10" applyFont="1" applyFill="1" applyBorder="1" applyAlignment="1">
      <alignment horizontal="right" vertical="center" wrapText="1"/>
    </xf>
    <xf numFmtId="165" fontId="12" fillId="5" borderId="10" xfId="10" applyNumberFormat="1" applyFont="1" applyFill="1" applyBorder="1" applyAlignment="1">
      <alignment horizontal="center" vertical="center" wrapText="1"/>
    </xf>
    <xf numFmtId="165" fontId="12" fillId="5" borderId="16" xfId="10" applyNumberFormat="1" applyFont="1" applyFill="1" applyBorder="1" applyAlignment="1">
      <alignment horizontal="center" vertical="center" wrapText="1"/>
    </xf>
    <xf numFmtId="165" fontId="12" fillId="5" borderId="19" xfId="10" applyNumberFormat="1" applyFont="1" applyFill="1" applyBorder="1" applyAlignment="1">
      <alignment horizontal="center" vertical="center" wrapText="1"/>
    </xf>
    <xf numFmtId="0" fontId="17" fillId="0" borderId="0" xfId="10" applyFont="1" applyAlignment="1">
      <alignment horizontal="center" vertical="center" wrapText="1"/>
    </xf>
    <xf numFmtId="3" fontId="12" fillId="5" borderId="16" xfId="10" applyNumberFormat="1" applyFont="1" applyFill="1" applyBorder="1" applyAlignment="1">
      <alignment horizontal="center" vertical="center" wrapText="1"/>
    </xf>
    <xf numFmtId="0" fontId="98" fillId="0" borderId="6" xfId="31" applyFont="1" applyBorder="1" applyAlignment="1">
      <alignment horizontal="left" vertical="center"/>
    </xf>
    <xf numFmtId="173" fontId="13" fillId="5" borderId="83" xfId="10" applyNumberFormat="1" applyFont="1" applyFill="1" applyBorder="1" applyAlignment="1" applyProtection="1">
      <alignment horizontal="right" vertical="top" wrapText="1"/>
      <protection locked="0"/>
    </xf>
    <xf numFmtId="173" fontId="13" fillId="5" borderId="84" xfId="10" applyNumberFormat="1" applyFont="1" applyFill="1" applyBorder="1" applyAlignment="1" applyProtection="1">
      <alignment horizontal="right" vertical="top" wrapText="1"/>
      <protection locked="0"/>
    </xf>
    <xf numFmtId="173" fontId="13" fillId="5" borderId="112" xfId="10" applyNumberFormat="1" applyFont="1" applyFill="1" applyBorder="1" applyAlignment="1" applyProtection="1">
      <alignment horizontal="right" vertical="top" wrapText="1"/>
      <protection locked="0"/>
    </xf>
    <xf numFmtId="173" fontId="13" fillId="5" borderId="121" xfId="10" applyNumberFormat="1" applyFont="1" applyFill="1" applyBorder="1" applyAlignment="1" applyProtection="1">
      <alignment horizontal="right" vertical="top" wrapText="1"/>
      <protection locked="0"/>
    </xf>
    <xf numFmtId="173" fontId="13" fillId="5" borderId="0" xfId="10" applyNumberFormat="1" applyFont="1" applyFill="1" applyAlignment="1" applyProtection="1">
      <alignment horizontal="right" vertical="top" wrapText="1"/>
      <protection locked="0"/>
    </xf>
    <xf numFmtId="173" fontId="13" fillId="5" borderId="122" xfId="10" applyNumberFormat="1" applyFont="1" applyFill="1" applyBorder="1" applyAlignment="1" applyProtection="1">
      <alignment horizontal="right" vertical="top" wrapText="1"/>
      <protection locked="0"/>
    </xf>
    <xf numFmtId="173" fontId="13" fillId="5" borderId="124" xfId="10" applyNumberFormat="1" applyFont="1" applyFill="1" applyBorder="1" applyAlignment="1" applyProtection="1">
      <alignment horizontal="right" vertical="top" wrapText="1"/>
      <protection locked="0"/>
    </xf>
    <xf numFmtId="173" fontId="13" fillId="5" borderId="41" xfId="10" applyNumberFormat="1" applyFont="1" applyFill="1" applyBorder="1" applyAlignment="1" applyProtection="1">
      <alignment horizontal="right" vertical="top" wrapText="1"/>
      <protection locked="0"/>
    </xf>
    <xf numFmtId="173" fontId="13" fillId="5" borderId="125" xfId="10" applyNumberFormat="1" applyFont="1" applyFill="1" applyBorder="1" applyAlignment="1" applyProtection="1">
      <alignment horizontal="right" vertical="top" wrapText="1"/>
      <protection locked="0"/>
    </xf>
    <xf numFmtId="173" fontId="16" fillId="0" borderId="0" xfId="0" applyNumberFormat="1" applyFont="1" applyAlignment="1">
      <alignment horizontal="right" vertical="center" wrapText="1"/>
    </xf>
    <xf numFmtId="173" fontId="4" fillId="5" borderId="118" xfId="10" applyNumberFormat="1" applyFont="1" applyFill="1" applyBorder="1" applyAlignment="1" applyProtection="1">
      <alignment horizontal="right" vertical="top" wrapText="1"/>
      <protection locked="0"/>
    </xf>
    <xf numFmtId="173" fontId="4" fillId="5" borderId="31" xfId="10" applyNumberFormat="1" applyFont="1" applyFill="1" applyBorder="1" applyAlignment="1" applyProtection="1">
      <alignment horizontal="right" vertical="top" wrapText="1"/>
      <protection locked="0"/>
    </xf>
    <xf numFmtId="173" fontId="4" fillId="5" borderId="39" xfId="10" applyNumberFormat="1" applyFont="1" applyFill="1" applyBorder="1" applyAlignment="1" applyProtection="1">
      <alignment horizontal="right" vertical="top" wrapText="1"/>
      <protection locked="0"/>
    </xf>
    <xf numFmtId="173" fontId="4" fillId="5" borderId="84" xfId="10" applyNumberFormat="1" applyFont="1" applyFill="1" applyBorder="1" applyAlignment="1" applyProtection="1">
      <alignment horizontal="right" vertical="top" wrapText="1"/>
      <protection locked="0"/>
    </xf>
    <xf numFmtId="173" fontId="4" fillId="5" borderId="119" xfId="10" applyNumberFormat="1" applyFont="1" applyFill="1" applyBorder="1" applyAlignment="1" applyProtection="1">
      <alignment horizontal="right" vertical="top" wrapText="1"/>
      <protection locked="0"/>
    </xf>
    <xf numFmtId="173" fontId="4" fillId="5" borderId="0" xfId="10" applyNumberFormat="1" applyFont="1" applyFill="1" applyAlignment="1" applyProtection="1">
      <alignment horizontal="right" vertical="top" wrapText="1"/>
      <protection locked="0"/>
    </xf>
    <xf numFmtId="173" fontId="4" fillId="5" borderId="20" xfId="10" applyNumberFormat="1" applyFont="1" applyFill="1" applyBorder="1" applyAlignment="1" applyProtection="1">
      <alignment horizontal="right" vertical="top" wrapText="1"/>
      <protection locked="0"/>
    </xf>
    <xf numFmtId="173" fontId="4" fillId="5" borderId="41" xfId="10" applyNumberFormat="1" applyFont="1" applyFill="1" applyBorder="1" applyAlignment="1" applyProtection="1">
      <alignment horizontal="right" vertical="top" wrapText="1"/>
      <protection locked="0"/>
    </xf>
    <xf numFmtId="173" fontId="4" fillId="5" borderId="61" xfId="10" applyNumberFormat="1" applyFont="1" applyFill="1" applyBorder="1" applyAlignment="1" applyProtection="1">
      <alignment horizontal="right" vertical="top" wrapText="1"/>
      <protection locked="0"/>
    </xf>
    <xf numFmtId="164" fontId="12" fillId="5" borderId="30" xfId="10" applyNumberFormat="1" applyFont="1" applyFill="1" applyBorder="1" applyAlignment="1" applyProtection="1">
      <alignment vertical="center"/>
      <protection locked="0"/>
    </xf>
    <xf numFmtId="164" fontId="12" fillId="5" borderId="37" xfId="10" applyNumberFormat="1" applyFont="1" applyFill="1" applyBorder="1" applyAlignment="1" applyProtection="1">
      <alignment vertical="center"/>
      <protection locked="0"/>
    </xf>
    <xf numFmtId="0" fontId="98" fillId="0" borderId="25" xfId="31" applyFont="1" applyBorder="1" applyAlignment="1">
      <alignment horizontal="left" vertical="center"/>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16" fillId="0" borderId="0" xfId="5" applyFont="1" applyAlignment="1">
      <alignment horizontal="left" vertical="top"/>
    </xf>
    <xf numFmtId="0" fontId="35" fillId="0" borderId="0" xfId="20" applyAlignment="1">
      <alignment vertical="top"/>
    </xf>
    <xf numFmtId="0" fontId="16" fillId="0" borderId="0" xfId="20" applyFont="1" applyAlignment="1">
      <alignment vertical="top"/>
    </xf>
    <xf numFmtId="0" fontId="16" fillId="0" borderId="0" xfId="20" applyFont="1" applyAlignment="1">
      <alignment vertical="top" wrapText="1"/>
    </xf>
    <xf numFmtId="0" fontId="35" fillId="0" borderId="0" xfId="20" applyAlignment="1">
      <alignment vertical="top" wrapText="1"/>
    </xf>
    <xf numFmtId="0" fontId="16" fillId="0" borderId="0" xfId="5" applyFont="1" applyAlignment="1">
      <alignment vertical="top"/>
    </xf>
    <xf numFmtId="0" fontId="35" fillId="0" borderId="0" xfId="20"/>
    <xf numFmtId="0" fontId="35" fillId="15" borderId="0" xfId="20" applyFill="1" applyAlignment="1">
      <alignment vertical="top"/>
    </xf>
    <xf numFmtId="0" fontId="16" fillId="15" borderId="0" xfId="20" applyFont="1" applyFill="1" applyAlignment="1">
      <alignment vertical="top"/>
    </xf>
    <xf numFmtId="0" fontId="9" fillId="0" borderId="9" xfId="12" applyFont="1" applyBorder="1" applyAlignment="1">
      <alignment horizontal="center" vertical="center"/>
    </xf>
    <xf numFmtId="0" fontId="9" fillId="0" borderId="15" xfId="12" applyFont="1" applyBorder="1" applyAlignment="1">
      <alignment horizontal="center" vertical="center"/>
    </xf>
    <xf numFmtId="0" fontId="9" fillId="0" borderId="64" xfId="12" applyFont="1" applyBorder="1" applyAlignment="1">
      <alignment horizontal="center" vertical="center"/>
    </xf>
    <xf numFmtId="0" fontId="9" fillId="0" borderId="2" xfId="12" applyFont="1" applyBorder="1" applyAlignment="1">
      <alignment horizontal="center" vertical="center"/>
    </xf>
    <xf numFmtId="0" fontId="35" fillId="12" borderId="0" xfId="20" applyFill="1" applyAlignment="1">
      <alignment vertical="top"/>
    </xf>
    <xf numFmtId="0" fontId="45" fillId="4" borderId="84" xfId="10" applyFont="1" applyFill="1" applyBorder="1" applyAlignment="1">
      <alignment horizontal="centerContinuous" vertical="center" wrapText="1"/>
    </xf>
    <xf numFmtId="0" fontId="49" fillId="4" borderId="107" xfId="10" applyFont="1" applyFill="1" applyBorder="1" applyAlignment="1">
      <alignment horizontal="center" vertical="center" wrapText="1"/>
    </xf>
    <xf numFmtId="49" fontId="12" fillId="5" borderId="6" xfId="10" applyNumberFormat="1" applyFont="1" applyFill="1" applyBorder="1" applyAlignment="1" applyProtection="1">
      <alignment horizontal="center" vertical="center" wrapText="1"/>
      <protection locked="0"/>
    </xf>
    <xf numFmtId="0" fontId="8" fillId="4" borderId="9" xfId="10" applyFont="1" applyFill="1" applyBorder="1" applyAlignment="1">
      <alignment horizontal="left" vertical="center"/>
    </xf>
    <xf numFmtId="0" fontId="13" fillId="2" borderId="9" xfId="10" applyFont="1" applyFill="1" applyBorder="1" applyAlignment="1">
      <alignment horizontal="center" vertical="center" wrapText="1"/>
    </xf>
    <xf numFmtId="0" fontId="13" fillId="2" borderId="10" xfId="10" applyFont="1" applyFill="1" applyBorder="1" applyAlignment="1">
      <alignment horizontal="center" vertical="center" wrapText="1"/>
    </xf>
    <xf numFmtId="0" fontId="9" fillId="0" borderId="16" xfId="10" quotePrefix="1" applyFont="1" applyBorder="1" applyAlignment="1">
      <alignment horizontal="center" vertical="center" wrapText="1"/>
    </xf>
    <xf numFmtId="49" fontId="9" fillId="0" borderId="51" xfId="10" applyNumberFormat="1" applyFont="1" applyBorder="1" applyAlignment="1">
      <alignment horizontal="center" vertical="center" wrapText="1"/>
    </xf>
    <xf numFmtId="172" fontId="12" fillId="5" borderId="14" xfId="10" applyNumberFormat="1" applyFont="1" applyFill="1" applyBorder="1" applyAlignment="1" applyProtection="1">
      <alignment horizontal="right" vertical="center" wrapText="1"/>
      <protection locked="0"/>
    </xf>
    <xf numFmtId="168" fontId="12" fillId="5" borderId="15" xfId="10" applyNumberFormat="1" applyFont="1" applyFill="1" applyBorder="1" applyAlignment="1" applyProtection="1">
      <alignment horizontal="right" vertical="center" wrapText="1"/>
      <protection locked="0"/>
    </xf>
    <xf numFmtId="3" fontId="12" fillId="5" borderId="18" xfId="10" applyNumberFormat="1" applyFont="1" applyFill="1" applyBorder="1" applyAlignment="1" applyProtection="1">
      <alignment horizontal="right" vertical="center" wrapText="1"/>
      <protection locked="0"/>
    </xf>
    <xf numFmtId="0" fontId="9" fillId="0" borderId="0" xfId="10" applyFont="1" applyAlignment="1">
      <alignment horizontal="center" vertical="center" wrapText="1"/>
    </xf>
    <xf numFmtId="49" fontId="13" fillId="0" borderId="14" xfId="5" applyNumberFormat="1" applyBorder="1" applyAlignment="1">
      <alignment horizontal="center" vertical="top"/>
    </xf>
    <xf numFmtId="49" fontId="13" fillId="0" borderId="14" xfId="5" applyNumberFormat="1" applyBorder="1" applyAlignment="1">
      <alignment horizontal="center" vertical="top" wrapText="1"/>
    </xf>
    <xf numFmtId="49" fontId="13" fillId="0" borderId="14" xfId="10" applyNumberFormat="1" applyFont="1" applyBorder="1" applyAlignment="1">
      <alignment horizontal="center" vertical="center"/>
    </xf>
    <xf numFmtId="49" fontId="13" fillId="0" borderId="17" xfId="10" applyNumberFormat="1" applyFont="1" applyBorder="1" applyAlignment="1">
      <alignment horizontal="center" vertical="center"/>
    </xf>
    <xf numFmtId="168" fontId="12" fillId="5" borderId="62" xfId="10" applyNumberFormat="1" applyFont="1" applyFill="1" applyBorder="1" applyAlignment="1" applyProtection="1">
      <alignment horizontal="right" vertical="center" wrapText="1"/>
      <protection locked="0"/>
    </xf>
    <xf numFmtId="3" fontId="12" fillId="5" borderId="47" xfId="10" applyNumberFormat="1" applyFont="1" applyFill="1" applyBorder="1" applyAlignment="1" applyProtection="1">
      <alignment horizontal="right" vertical="center" wrapText="1"/>
      <protection locked="0"/>
    </xf>
    <xf numFmtId="172" fontId="12" fillId="5" borderId="56" xfId="10" applyNumberFormat="1" applyFont="1" applyFill="1" applyBorder="1" applyAlignment="1" applyProtection="1">
      <alignment horizontal="right" vertical="center" wrapText="1"/>
      <protection locked="0"/>
    </xf>
    <xf numFmtId="168" fontId="12" fillId="0" borderId="80" xfId="10" applyNumberFormat="1" applyFont="1" applyBorder="1" applyAlignment="1" applyProtection="1">
      <alignment horizontal="right" vertical="center" wrapText="1"/>
      <protection locked="0"/>
    </xf>
    <xf numFmtId="3" fontId="12" fillId="0" borderId="20" xfId="10" applyNumberFormat="1" applyFont="1" applyBorder="1" applyAlignment="1" applyProtection="1">
      <alignment horizontal="right" vertical="center" wrapText="1"/>
      <protection locked="0"/>
    </xf>
    <xf numFmtId="168" fontId="12" fillId="5" borderId="27" xfId="10" applyNumberFormat="1" applyFont="1" applyFill="1" applyBorder="1" applyAlignment="1" applyProtection="1">
      <alignment horizontal="right" vertical="center" wrapText="1"/>
      <protection locked="0"/>
    </xf>
    <xf numFmtId="3" fontId="12" fillId="5" borderId="37" xfId="10" applyNumberFormat="1" applyFont="1" applyFill="1" applyBorder="1" applyAlignment="1" applyProtection="1">
      <alignment horizontal="right" vertical="center" wrapText="1"/>
      <protection locked="0"/>
    </xf>
    <xf numFmtId="168" fontId="12" fillId="0" borderId="28" xfId="10" applyNumberFormat="1" applyFont="1" applyBorder="1" applyAlignment="1" applyProtection="1">
      <alignment horizontal="right" vertical="center" wrapText="1"/>
      <protection locked="0"/>
    </xf>
    <xf numFmtId="168" fontId="12" fillId="0" borderId="67" xfId="10" applyNumberFormat="1" applyFont="1" applyBorder="1" applyAlignment="1" applyProtection="1">
      <alignment horizontal="right" vertical="center" wrapText="1"/>
      <protection locked="0"/>
    </xf>
    <xf numFmtId="3" fontId="12" fillId="0" borderId="31" xfId="10" applyNumberFormat="1" applyFont="1" applyBorder="1" applyAlignment="1" applyProtection="1">
      <alignment horizontal="right" vertical="center" wrapText="1"/>
      <protection locked="0"/>
    </xf>
    <xf numFmtId="3" fontId="12" fillId="0" borderId="0" xfId="10" applyNumberFormat="1" applyFont="1" applyAlignment="1" applyProtection="1">
      <alignment horizontal="right" vertical="center" wrapText="1"/>
      <protection locked="0"/>
    </xf>
    <xf numFmtId="172" fontId="12" fillId="0" borderId="0" xfId="10" applyNumberFormat="1" applyFont="1" applyAlignment="1" applyProtection="1">
      <alignment horizontal="right" vertical="center" wrapText="1"/>
      <protection locked="0"/>
    </xf>
    <xf numFmtId="0" fontId="35" fillId="76" borderId="0" xfId="20" applyFill="1" applyAlignment="1">
      <alignment vertical="top"/>
    </xf>
    <xf numFmtId="0" fontId="35" fillId="77" borderId="0" xfId="20" applyFill="1" applyAlignment="1">
      <alignment vertical="top"/>
    </xf>
    <xf numFmtId="49" fontId="35" fillId="76" borderId="0" xfId="20" applyNumberFormat="1" applyFill="1" applyAlignment="1">
      <alignment vertical="top"/>
    </xf>
    <xf numFmtId="0" fontId="6" fillId="3" borderId="0" xfId="10" applyFont="1" applyFill="1" applyAlignment="1">
      <alignment horizontal="center" vertical="top" wrapText="1"/>
    </xf>
    <xf numFmtId="0" fontId="6" fillId="3" borderId="0" xfId="10" applyFont="1" applyFill="1" applyAlignment="1">
      <alignment horizontal="left" vertical="top" wrapText="1"/>
    </xf>
    <xf numFmtId="1" fontId="6" fillId="3" borderId="0" xfId="10" applyNumberFormat="1" applyFont="1" applyFill="1" applyAlignment="1">
      <alignment horizontal="left" vertical="top" wrapText="1"/>
    </xf>
    <xf numFmtId="0" fontId="35" fillId="0" borderId="0" xfId="5601"/>
    <xf numFmtId="1" fontId="4" fillId="0" borderId="0" xfId="10" applyNumberFormat="1" applyFont="1" applyAlignment="1">
      <alignment horizontal="left" vertical="top" wrapText="1"/>
    </xf>
    <xf numFmtId="0" fontId="80" fillId="0" borderId="0" xfId="10" applyFont="1" applyAlignment="1">
      <alignment horizontal="center" vertical="center" wrapText="1"/>
    </xf>
    <xf numFmtId="0" fontId="28" fillId="4" borderId="178" xfId="10" applyFont="1" applyFill="1" applyBorder="1" applyAlignment="1">
      <alignment horizontal="left" vertical="center" wrapText="1"/>
    </xf>
    <xf numFmtId="0" fontId="49" fillId="4" borderId="80" xfId="10" applyFont="1" applyFill="1" applyBorder="1" applyAlignment="1">
      <alignment horizontal="center" vertical="center" wrapText="1"/>
    </xf>
    <xf numFmtId="0" fontId="35" fillId="0" borderId="0" xfId="5601" applyAlignment="1">
      <alignment horizontal="center"/>
    </xf>
    <xf numFmtId="0" fontId="80" fillId="0" borderId="31" xfId="10" applyFont="1" applyBorder="1" applyAlignment="1">
      <alignment horizontal="center" vertical="center" wrapText="1"/>
    </xf>
    <xf numFmtId="0" fontId="28" fillId="4" borderId="116" xfId="10" applyFont="1" applyFill="1" applyBorder="1" applyAlignment="1">
      <alignment horizontal="left" vertical="center" wrapText="1"/>
    </xf>
    <xf numFmtId="0" fontId="49" fillId="4" borderId="0" xfId="10" applyFont="1" applyFill="1" applyAlignment="1">
      <alignment horizontal="center" vertical="center" wrapText="1"/>
    </xf>
    <xf numFmtId="1" fontId="49" fillId="4" borderId="0" xfId="10" applyNumberFormat="1" applyFont="1" applyFill="1" applyAlignment="1">
      <alignment horizontal="center" vertical="center" wrapText="1"/>
    </xf>
    <xf numFmtId="0" fontId="164" fillId="4" borderId="179" xfId="10" applyFont="1" applyFill="1" applyBorder="1" applyAlignment="1">
      <alignment horizontal="centerContinuous" vertical="center"/>
    </xf>
    <xf numFmtId="0" fontId="49" fillId="4" borderId="87" xfId="10" applyFont="1" applyFill="1" applyBorder="1" applyAlignment="1">
      <alignment horizontal="centerContinuous" vertical="center"/>
    </xf>
    <xf numFmtId="0" fontId="49" fillId="4" borderId="180" xfId="10" applyFont="1" applyFill="1" applyBorder="1" applyAlignment="1">
      <alignment horizontal="centerContinuous" vertical="center"/>
    </xf>
    <xf numFmtId="1" fontId="15" fillId="4" borderId="84" xfId="10" applyNumberFormat="1" applyFont="1" applyFill="1" applyBorder="1" applyAlignment="1">
      <alignment horizontal="left" vertical="top" wrapText="1"/>
    </xf>
    <xf numFmtId="0" fontId="8" fillId="4" borderId="84" xfId="10" applyFont="1" applyFill="1" applyBorder="1" applyAlignment="1">
      <alignment horizontal="left" vertical="top" wrapText="1"/>
    </xf>
    <xf numFmtId="167" fontId="74" fillId="4" borderId="115" xfId="6433" applyFont="1" applyFill="1" applyBorder="1" applyAlignment="1">
      <alignment horizontal="center" vertical="center" wrapText="1"/>
    </xf>
    <xf numFmtId="167" fontId="74" fillId="4" borderId="112" xfId="6433" applyFont="1" applyFill="1" applyBorder="1" applyAlignment="1">
      <alignment horizontal="center" vertical="center" wrapText="1"/>
    </xf>
    <xf numFmtId="167" fontId="74" fillId="4" borderId="83" xfId="6433" applyFont="1" applyFill="1" applyBorder="1" applyAlignment="1">
      <alignment horizontal="center" vertical="center" wrapText="1"/>
    </xf>
    <xf numFmtId="167" fontId="74" fillId="4" borderId="112" xfId="6433" applyFont="1" applyFill="1" applyBorder="1" applyAlignment="1">
      <alignment horizontal="right" vertical="center" wrapText="1"/>
    </xf>
    <xf numFmtId="167" fontId="74" fillId="4" borderId="181" xfId="6433" applyFont="1" applyFill="1" applyBorder="1" applyAlignment="1">
      <alignment horizontal="center" vertical="center" wrapText="1"/>
    </xf>
    <xf numFmtId="1" fontId="74" fillId="4" borderId="87" xfId="10" applyNumberFormat="1" applyFont="1" applyFill="1" applyBorder="1" applyAlignment="1">
      <alignment horizontal="left" vertical="top" wrapText="1"/>
    </xf>
    <xf numFmtId="0" fontId="82" fillId="4" borderId="87" xfId="10" applyFont="1" applyFill="1" applyBorder="1" applyAlignment="1">
      <alignment horizontal="left" vertical="top" wrapText="1"/>
    </xf>
    <xf numFmtId="167" fontId="49" fillId="4" borderId="116" xfId="6433" applyFont="1" applyFill="1" applyBorder="1" applyAlignment="1">
      <alignment horizontal="right" vertical="top" wrapText="1"/>
    </xf>
    <xf numFmtId="167" fontId="49" fillId="4" borderId="117" xfId="6433" applyFont="1" applyFill="1" applyBorder="1" applyAlignment="1">
      <alignment horizontal="right" vertical="top" wrapText="1"/>
    </xf>
    <xf numFmtId="167" fontId="77" fillId="4" borderId="117" xfId="6433" applyFont="1" applyFill="1" applyBorder="1" applyAlignment="1">
      <alignment horizontal="center" vertical="center" wrapText="1"/>
    </xf>
    <xf numFmtId="167" fontId="77" fillId="4" borderId="86" xfId="6433" applyFont="1" applyFill="1" applyBorder="1" applyAlignment="1">
      <alignment horizontal="center" vertical="center" wrapText="1"/>
    </xf>
    <xf numFmtId="167" fontId="77" fillId="4" borderId="116" xfId="6433" applyFont="1" applyFill="1" applyBorder="1" applyAlignment="1">
      <alignment horizontal="center" vertical="center" wrapText="1"/>
    </xf>
    <xf numFmtId="49" fontId="49" fillId="4" borderId="117" xfId="6433" applyNumberFormat="1" applyFont="1" applyFill="1" applyBorder="1" applyAlignment="1">
      <alignment horizontal="right" vertical="top" wrapText="1"/>
    </xf>
    <xf numFmtId="167" fontId="77" fillId="4" borderId="182" xfId="6433" applyFont="1" applyFill="1" applyBorder="1" applyAlignment="1">
      <alignment horizontal="center" vertical="center" wrapText="1"/>
    </xf>
    <xf numFmtId="0" fontId="13" fillId="13" borderId="0" xfId="10" applyFont="1" applyFill="1" applyAlignment="1">
      <alignment horizontal="center" vertical="top" wrapText="1"/>
    </xf>
    <xf numFmtId="0" fontId="13" fillId="13" borderId="0" xfId="10" applyFont="1" applyFill="1" applyAlignment="1">
      <alignment horizontal="left" vertical="top" wrapText="1"/>
    </xf>
    <xf numFmtId="21" fontId="13" fillId="13" borderId="0" xfId="10" applyNumberFormat="1" applyFont="1" applyFill="1" applyAlignment="1">
      <alignment horizontal="left" vertical="top" wrapText="1"/>
    </xf>
    <xf numFmtId="1" fontId="13" fillId="13" borderId="0" xfId="10" applyNumberFormat="1" applyFont="1" applyFill="1" applyAlignment="1">
      <alignment horizontal="left" vertical="top" wrapText="1"/>
    </xf>
    <xf numFmtId="173" fontId="13" fillId="5" borderId="31" xfId="10" applyNumberFormat="1" applyFont="1" applyFill="1" applyBorder="1" applyAlignment="1" applyProtection="1">
      <alignment horizontal="right" vertical="top" wrapText="1"/>
      <protection locked="0"/>
    </xf>
    <xf numFmtId="183" fontId="13" fillId="5" borderId="0" xfId="6395" applyNumberFormat="1" applyFont="1" applyFill="1" applyAlignment="1" applyProtection="1">
      <alignment horizontal="right" vertical="top" wrapText="1"/>
      <protection locked="0"/>
    </xf>
    <xf numFmtId="0" fontId="13" fillId="5" borderId="31" xfId="10" applyFont="1" applyFill="1" applyBorder="1" applyAlignment="1" applyProtection="1">
      <alignment horizontal="left" vertical="top" wrapText="1"/>
      <protection locked="0"/>
    </xf>
    <xf numFmtId="0" fontId="13" fillId="5" borderId="20" xfId="10" applyFont="1" applyFill="1" applyBorder="1" applyAlignment="1" applyProtection="1">
      <alignment horizontal="left" vertical="top" wrapText="1"/>
      <protection locked="0"/>
    </xf>
    <xf numFmtId="173" fontId="13" fillId="5" borderId="39" xfId="10" applyNumberFormat="1" applyFont="1" applyFill="1" applyBorder="1" applyAlignment="1" applyProtection="1">
      <alignment horizontal="right" vertical="top" wrapText="1"/>
      <protection locked="0"/>
    </xf>
    <xf numFmtId="183" fontId="13" fillId="5" borderId="41" xfId="6395" applyNumberFormat="1" applyFont="1" applyFill="1" applyBorder="1" applyAlignment="1" applyProtection="1">
      <alignment horizontal="right" vertical="top" wrapText="1"/>
      <protection locked="0"/>
    </xf>
    <xf numFmtId="0" fontId="13" fillId="5" borderId="39" xfId="10" applyFont="1" applyFill="1" applyBorder="1" applyAlignment="1" applyProtection="1">
      <alignment horizontal="left" vertical="top" wrapText="1"/>
      <protection locked="0"/>
    </xf>
    <xf numFmtId="0" fontId="13" fillId="5" borderId="61" xfId="10" applyFont="1" applyFill="1" applyBorder="1" applyAlignment="1" applyProtection="1">
      <alignment horizontal="left" vertical="top" wrapText="1"/>
      <protection locked="0"/>
    </xf>
    <xf numFmtId="3" fontId="13" fillId="0" borderId="67" xfId="10" applyNumberFormat="1" applyFont="1" applyBorder="1" applyAlignment="1">
      <alignment horizontal="left" vertical="top" wrapText="1"/>
    </xf>
    <xf numFmtId="0" fontId="13" fillId="0" borderId="67" xfId="10" applyFont="1" applyBorder="1" applyAlignment="1">
      <alignment horizontal="center" vertical="top" wrapText="1"/>
    </xf>
    <xf numFmtId="0" fontId="13" fillId="0" borderId="67" xfId="10" applyFont="1" applyBorder="1" applyAlignment="1" applyProtection="1">
      <alignment horizontal="left" vertical="top" wrapText="1"/>
      <protection locked="0"/>
    </xf>
    <xf numFmtId="0" fontId="13" fillId="0" borderId="67" xfId="10" applyFont="1" applyBorder="1" applyAlignment="1" applyProtection="1">
      <alignment horizontal="center" vertical="top" wrapText="1"/>
      <protection locked="0"/>
    </xf>
    <xf numFmtId="165" fontId="13" fillId="0" borderId="67" xfId="10" applyNumberFormat="1" applyFont="1" applyBorder="1" applyAlignment="1" applyProtection="1">
      <alignment horizontal="left" vertical="top" wrapText="1"/>
      <protection locked="0"/>
    </xf>
    <xf numFmtId="1" fontId="13" fillId="0" borderId="67" xfId="10" applyNumberFormat="1" applyFont="1" applyBorder="1" applyAlignment="1" applyProtection="1">
      <alignment horizontal="left" vertical="top" wrapText="1"/>
      <protection locked="0"/>
    </xf>
    <xf numFmtId="184" fontId="13" fillId="0" borderId="67" xfId="10" applyNumberFormat="1" applyFont="1" applyBorder="1" applyAlignment="1" applyProtection="1">
      <alignment horizontal="center" vertical="top" wrapText="1"/>
      <protection locked="0"/>
    </xf>
    <xf numFmtId="184" fontId="13" fillId="0" borderId="67" xfId="10" applyNumberFormat="1" applyFont="1" applyBorder="1" applyAlignment="1" applyProtection="1">
      <alignment horizontal="right" vertical="top" wrapText="1"/>
      <protection locked="0"/>
    </xf>
    <xf numFmtId="185" fontId="13" fillId="0" borderId="67" xfId="6395" applyNumberFormat="1" applyFont="1" applyBorder="1" applyAlignment="1" applyProtection="1">
      <alignment horizontal="right" vertical="top" wrapText="1"/>
      <protection locked="0"/>
    </xf>
    <xf numFmtId="165" fontId="13" fillId="0" borderId="67" xfId="10" applyNumberFormat="1" applyFont="1" applyBorder="1" applyAlignment="1" applyProtection="1">
      <alignment horizontal="right" vertical="top" wrapText="1"/>
      <protection locked="0"/>
    </xf>
    <xf numFmtId="0" fontId="13" fillId="0" borderId="67" xfId="10" applyFont="1" applyBorder="1" applyAlignment="1" applyProtection="1">
      <alignment horizontal="right" vertical="top" wrapText="1"/>
      <protection locked="0"/>
    </xf>
    <xf numFmtId="3" fontId="13" fillId="0" borderId="0" xfId="10" applyNumberFormat="1" applyFont="1" applyAlignment="1">
      <alignment horizontal="left" vertical="top" wrapText="1"/>
    </xf>
    <xf numFmtId="0" fontId="13" fillId="0" borderId="0" xfId="10" applyFont="1" applyAlignment="1" applyProtection="1">
      <alignment horizontal="left" vertical="top" wrapText="1"/>
      <protection locked="0"/>
    </xf>
    <xf numFmtId="0" fontId="13" fillId="0" borderId="0" xfId="10" applyFont="1" applyAlignment="1" applyProtection="1">
      <alignment horizontal="center" vertical="top" wrapText="1"/>
      <protection locked="0"/>
    </xf>
    <xf numFmtId="1" fontId="13" fillId="0" borderId="0" xfId="10" applyNumberFormat="1" applyFont="1" applyAlignment="1" applyProtection="1">
      <alignment horizontal="left" vertical="top" wrapText="1"/>
      <protection locked="0"/>
    </xf>
    <xf numFmtId="184" fontId="13" fillId="0" borderId="0" xfId="10" applyNumberFormat="1" applyFont="1" applyAlignment="1" applyProtection="1">
      <alignment horizontal="center" vertical="top" wrapText="1"/>
      <protection locked="0"/>
    </xf>
    <xf numFmtId="184" fontId="13" fillId="0" borderId="0" xfId="10" applyNumberFormat="1" applyFont="1" applyAlignment="1" applyProtection="1">
      <alignment horizontal="right" vertical="top" wrapText="1"/>
      <protection locked="0"/>
    </xf>
    <xf numFmtId="185" fontId="13" fillId="0" borderId="0" xfId="6395" applyNumberFormat="1" applyFont="1" applyAlignment="1" applyProtection="1">
      <alignment horizontal="right" vertical="top" wrapText="1"/>
      <protection locked="0"/>
    </xf>
    <xf numFmtId="165" fontId="13" fillId="0" borderId="0" xfId="10" applyNumberFormat="1" applyFont="1" applyAlignment="1" applyProtection="1">
      <alignment horizontal="right" vertical="top" wrapText="1"/>
      <protection locked="0"/>
    </xf>
    <xf numFmtId="10" fontId="13" fillId="0" borderId="0" xfId="10" applyNumberFormat="1" applyFont="1" applyAlignment="1" applyProtection="1">
      <alignment horizontal="left" vertical="top" wrapText="1"/>
      <protection locked="0"/>
    </xf>
    <xf numFmtId="10" fontId="13" fillId="0" borderId="0" xfId="10" applyNumberFormat="1" applyFont="1" applyAlignment="1" applyProtection="1">
      <alignment horizontal="right" vertical="top" wrapText="1"/>
      <protection locked="0"/>
    </xf>
    <xf numFmtId="0" fontId="14" fillId="0" borderId="0" xfId="5" applyFont="1" applyAlignment="1">
      <alignment vertical="center"/>
    </xf>
    <xf numFmtId="0" fontId="13" fillId="0" borderId="0" xfId="10" applyFont="1" applyAlignment="1" applyProtection="1">
      <alignment horizontal="right" vertical="top" wrapText="1"/>
      <protection locked="0"/>
    </xf>
    <xf numFmtId="0" fontId="13" fillId="11" borderId="15" xfId="5" applyFill="1" applyBorder="1"/>
    <xf numFmtId="0" fontId="74" fillId="4" borderId="180" xfId="10" applyFont="1" applyFill="1" applyBorder="1" applyAlignment="1">
      <alignment horizontal="left" vertical="top" wrapText="1"/>
    </xf>
    <xf numFmtId="0" fontId="6" fillId="3" borderId="183" xfId="9200" applyFont="1" applyFill="1" applyBorder="1" applyAlignment="1">
      <alignment horizontal="left" vertical="center"/>
    </xf>
    <xf numFmtId="0" fontId="6" fillId="3" borderId="184" xfId="9200" applyFont="1" applyFill="1" applyBorder="1" applyAlignment="1">
      <alignment horizontal="left" vertical="center"/>
    </xf>
    <xf numFmtId="0" fontId="6" fillId="3" borderId="185" xfId="9200" applyFont="1" applyFill="1" applyBorder="1" applyAlignment="1">
      <alignment horizontal="left" vertical="center"/>
    </xf>
    <xf numFmtId="0" fontId="13" fillId="0" borderId="126" xfId="10" applyFont="1" applyBorder="1" applyAlignment="1">
      <alignment horizontal="left" vertical="top" wrapText="1"/>
    </xf>
    <xf numFmtId="1" fontId="13" fillId="0" borderId="126" xfId="10" applyNumberFormat="1" applyFont="1" applyBorder="1" applyAlignment="1">
      <alignment horizontal="left" vertical="top" wrapText="1"/>
    </xf>
    <xf numFmtId="0" fontId="88" fillId="0" borderId="149" xfId="32" applyFont="1" applyBorder="1" applyAlignment="1">
      <alignment horizontal="left" vertical="center"/>
    </xf>
    <xf numFmtId="0" fontId="13" fillId="0" borderId="150" xfId="10" applyFont="1" applyBorder="1" applyAlignment="1">
      <alignment horizontal="left" vertical="top" wrapText="1"/>
    </xf>
    <xf numFmtId="49" fontId="99" fillId="0" borderId="150" xfId="32" applyNumberFormat="1" applyFont="1" applyBorder="1" applyAlignment="1">
      <alignment horizontal="left" vertical="top" wrapText="1"/>
    </xf>
    <xf numFmtId="49" fontId="4" fillId="0" borderId="151" xfId="32" applyNumberFormat="1" applyFont="1" applyBorder="1" applyAlignment="1">
      <alignment horizontal="center" vertical="top" wrapText="1"/>
    </xf>
    <xf numFmtId="0" fontId="4" fillId="0" borderId="93" xfId="0" applyNumberFormat="1" applyFont="1" applyBorder="1" applyAlignment="1">
      <alignment horizontal="right" vertical="center" wrapText="1"/>
    </xf>
    <xf numFmtId="0" fontId="4" fillId="0" borderId="0" xfId="0" applyNumberFormat="1" applyFont="1" applyAlignment="1">
      <alignment horizontal="right" vertical="center" wrapText="1"/>
    </xf>
    <xf numFmtId="0" fontId="4" fillId="0" borderId="94" xfId="0" applyNumberFormat="1" applyFont="1" applyBorder="1" applyAlignment="1">
      <alignment horizontal="right" vertical="center" wrapText="1"/>
    </xf>
    <xf numFmtId="0" fontId="4" fillId="0" borderId="96" xfId="0" applyNumberFormat="1" applyFont="1" applyBorder="1" applyAlignment="1">
      <alignment horizontal="right" vertical="center" wrapText="1"/>
    </xf>
    <xf numFmtId="0" fontId="4" fillId="0" borderId="97" xfId="0" applyNumberFormat="1" applyFont="1" applyBorder="1" applyAlignment="1">
      <alignment horizontal="right" vertical="center" wrapText="1"/>
    </xf>
    <xf numFmtId="0" fontId="4" fillId="0" borderId="98" xfId="0" applyNumberFormat="1" applyFont="1" applyBorder="1" applyAlignment="1">
      <alignment horizontal="right" vertical="center" wrapText="1"/>
    </xf>
    <xf numFmtId="49" fontId="88" fillId="0" borderId="0" xfId="32" applyNumberFormat="1" applyFont="1" applyAlignment="1">
      <alignment horizontal="left" vertical="center"/>
    </xf>
    <xf numFmtId="0" fontId="53" fillId="4" borderId="180" xfId="10" applyFont="1" applyFill="1" applyBorder="1" applyAlignment="1">
      <alignment horizontal="center" vertical="center" wrapText="1"/>
    </xf>
    <xf numFmtId="0" fontId="9" fillId="4" borderId="42" xfId="30" applyFont="1" applyFill="1" applyBorder="1" applyAlignment="1">
      <alignment horizontal="center" vertical="center" wrapText="1"/>
    </xf>
    <xf numFmtId="0" fontId="49" fillId="4" borderId="86" xfId="10" applyFont="1" applyFill="1" applyBorder="1" applyAlignment="1">
      <alignment horizontal="center" vertical="center" wrapText="1"/>
    </xf>
    <xf numFmtId="0" fontId="49" fillId="4" borderId="86" xfId="10" applyFont="1" applyFill="1" applyBorder="1" applyAlignment="1">
      <alignment vertical="center" wrapText="1"/>
    </xf>
    <xf numFmtId="0" fontId="49" fillId="4" borderId="87" xfId="10" applyFont="1" applyFill="1" applyBorder="1" applyAlignment="1">
      <alignment vertical="center" wrapText="1"/>
    </xf>
    <xf numFmtId="0" fontId="49" fillId="4" borderId="87" xfId="10" applyFont="1" applyFill="1" applyBorder="1" applyAlignment="1">
      <alignment horizontal="center" vertical="center" wrapText="1"/>
    </xf>
    <xf numFmtId="0" fontId="49" fillId="4" borderId="88" xfId="10" applyFont="1" applyFill="1" applyBorder="1" applyAlignment="1">
      <alignment vertical="center" wrapText="1"/>
    </xf>
    <xf numFmtId="0" fontId="49" fillId="4" borderId="88" xfId="10" applyFont="1" applyFill="1" applyBorder="1" applyAlignment="1">
      <alignment horizontal="center" vertical="center" wrapText="1"/>
    </xf>
    <xf numFmtId="0" fontId="49" fillId="4" borderId="87" xfId="10" applyFont="1" applyFill="1" applyBorder="1" applyAlignment="1">
      <alignment horizontal="right" vertical="center" wrapText="1"/>
    </xf>
    <xf numFmtId="0" fontId="49" fillId="4" borderId="88" xfId="10" applyFont="1" applyFill="1" applyBorder="1" applyAlignment="1">
      <alignment horizontal="right" vertical="center" wrapText="1"/>
    </xf>
    <xf numFmtId="0" fontId="49" fillId="4" borderId="117" xfId="10" applyFont="1" applyFill="1" applyBorder="1" applyAlignment="1">
      <alignment horizontal="center" vertical="center" wrapText="1"/>
    </xf>
    <xf numFmtId="0" fontId="49" fillId="4" borderId="86" xfId="10" applyFont="1" applyFill="1" applyBorder="1" applyAlignment="1">
      <alignment horizontal="right" vertical="center" wrapText="1"/>
    </xf>
    <xf numFmtId="0" fontId="49" fillId="4" borderId="117" xfId="10" applyFont="1" applyFill="1" applyBorder="1" applyAlignment="1">
      <alignment horizontal="right" vertical="center" wrapText="1"/>
    </xf>
    <xf numFmtId="0" fontId="13" fillId="13" borderId="85" xfId="10" applyFont="1" applyFill="1" applyBorder="1" applyAlignment="1">
      <alignment horizontal="center" vertical="top" wrapText="1"/>
    </xf>
    <xf numFmtId="0" fontId="13" fillId="13" borderId="84" xfId="10" applyFont="1" applyFill="1" applyBorder="1" applyAlignment="1">
      <alignment horizontal="left" vertical="top" wrapText="1"/>
    </xf>
    <xf numFmtId="0" fontId="13" fillId="13" borderId="85" xfId="10" applyFont="1" applyFill="1" applyBorder="1" applyAlignment="1">
      <alignment horizontal="left" vertical="top" wrapText="1"/>
    </xf>
    <xf numFmtId="0" fontId="13" fillId="13" borderId="112" xfId="10" applyFont="1" applyFill="1" applyBorder="1" applyAlignment="1">
      <alignment horizontal="left" vertical="top" wrapText="1"/>
    </xf>
    <xf numFmtId="0" fontId="13" fillId="13" borderId="120" xfId="10" applyFont="1" applyFill="1" applyBorder="1" applyAlignment="1">
      <alignment horizontal="center" vertical="top" wrapText="1"/>
    </xf>
    <xf numFmtId="0" fontId="13" fillId="13" borderId="120" xfId="10" applyFont="1" applyFill="1" applyBorder="1" applyAlignment="1">
      <alignment horizontal="left" vertical="top" wrapText="1"/>
    </xf>
    <xf numFmtId="0" fontId="13" fillId="13" borderId="122" xfId="10" applyFont="1" applyFill="1" applyBorder="1" applyAlignment="1">
      <alignment horizontal="left" vertical="top" wrapText="1"/>
    </xf>
    <xf numFmtId="0" fontId="13" fillId="13" borderId="123" xfId="10" applyFont="1" applyFill="1" applyBorder="1" applyAlignment="1">
      <alignment horizontal="center" vertical="top" wrapText="1"/>
    </xf>
    <xf numFmtId="0" fontId="13" fillId="13" borderId="41" xfId="10" applyFont="1" applyFill="1" applyBorder="1" applyAlignment="1">
      <alignment horizontal="left" vertical="top" wrapText="1"/>
    </xf>
    <xf numFmtId="0" fontId="13" fillId="13" borderId="123" xfId="10" applyFont="1" applyFill="1" applyBorder="1" applyAlignment="1">
      <alignment horizontal="left" vertical="top" wrapText="1"/>
    </xf>
    <xf numFmtId="0" fontId="13" fillId="13" borderId="125" xfId="10" applyFont="1" applyFill="1" applyBorder="1" applyAlignment="1">
      <alignment horizontal="left" vertical="top" wrapText="1"/>
    </xf>
    <xf numFmtId="0" fontId="49" fillId="4" borderId="182" xfId="10" applyFont="1" applyFill="1" applyBorder="1" applyAlignment="1">
      <alignment vertical="center" wrapText="1"/>
    </xf>
    <xf numFmtId="0" fontId="8" fillId="4" borderId="181" xfId="10" applyFont="1" applyFill="1" applyBorder="1" applyAlignment="1">
      <alignment horizontal="left" vertical="top" wrapText="1"/>
    </xf>
    <xf numFmtId="0" fontId="74" fillId="4" borderId="182" xfId="10" applyFont="1" applyFill="1" applyBorder="1" applyAlignment="1">
      <alignment horizontal="left" vertical="top" wrapText="1"/>
    </xf>
    <xf numFmtId="0" fontId="13" fillId="13" borderId="181" xfId="10" applyFont="1" applyFill="1" applyBorder="1" applyAlignment="1">
      <alignment horizontal="left" vertical="top" wrapText="1"/>
    </xf>
    <xf numFmtId="0" fontId="13" fillId="13" borderId="192" xfId="10" applyFont="1" applyFill="1" applyBorder="1" applyAlignment="1">
      <alignment horizontal="left" vertical="top" wrapText="1"/>
    </xf>
    <xf numFmtId="0" fontId="13" fillId="13" borderId="193" xfId="10" applyFont="1" applyFill="1" applyBorder="1" applyAlignment="1">
      <alignment horizontal="left" vertical="top" wrapText="1"/>
    </xf>
    <xf numFmtId="0" fontId="49" fillId="4" borderId="180" xfId="10" applyFont="1" applyFill="1" applyBorder="1" applyAlignment="1">
      <alignment horizontal="center" vertical="center" wrapText="1"/>
    </xf>
    <xf numFmtId="0" fontId="166" fillId="4" borderId="84" xfId="10" applyFont="1" applyFill="1" applyBorder="1" applyAlignment="1">
      <alignment horizontal="centerContinuous" vertical="center"/>
    </xf>
    <xf numFmtId="0" fontId="166" fillId="4" borderId="119" xfId="10" applyFont="1" applyFill="1" applyBorder="1" applyAlignment="1">
      <alignment horizontal="centerContinuous" vertical="center"/>
    </xf>
    <xf numFmtId="0" fontId="81" fillId="4" borderId="84" xfId="10" applyFont="1" applyFill="1" applyBorder="1" applyAlignment="1">
      <alignment horizontal="centerContinuous" vertical="center"/>
    </xf>
    <xf numFmtId="165" fontId="13" fillId="13" borderId="84" xfId="10" applyNumberFormat="1" applyFont="1" applyFill="1" applyBorder="1" applyAlignment="1">
      <alignment horizontal="right" vertical="top" wrapText="1"/>
    </xf>
    <xf numFmtId="165" fontId="13" fillId="13" borderId="85" xfId="10" applyNumberFormat="1" applyFont="1" applyFill="1" applyBorder="1" applyAlignment="1">
      <alignment horizontal="right" vertical="top" wrapText="1"/>
    </xf>
    <xf numFmtId="165" fontId="13" fillId="13" borderId="0" xfId="10" applyNumberFormat="1" applyFont="1" applyFill="1" applyAlignment="1">
      <alignment horizontal="right" vertical="top" wrapText="1"/>
    </xf>
    <xf numFmtId="165" fontId="13" fillId="13" borderId="120" xfId="10" applyNumberFormat="1" applyFont="1" applyFill="1" applyBorder="1" applyAlignment="1">
      <alignment horizontal="right" vertical="top" wrapText="1"/>
    </xf>
    <xf numFmtId="165" fontId="13" fillId="13" borderId="41" xfId="10" applyNumberFormat="1" applyFont="1" applyFill="1" applyBorder="1" applyAlignment="1">
      <alignment horizontal="right" vertical="top" wrapText="1"/>
    </xf>
    <xf numFmtId="165" fontId="13" fillId="13" borderId="123" xfId="10" applyNumberFormat="1" applyFont="1" applyFill="1" applyBorder="1" applyAlignment="1">
      <alignment horizontal="right" vertical="top" wrapText="1"/>
    </xf>
    <xf numFmtId="0" fontId="9" fillId="2" borderId="9" xfId="10" applyFont="1" applyFill="1" applyBorder="1" applyAlignment="1">
      <alignment horizontal="center" vertical="center" wrapText="1"/>
    </xf>
    <xf numFmtId="165" fontId="12" fillId="5" borderId="9" xfId="10" applyNumberFormat="1" applyFont="1" applyFill="1" applyBorder="1" applyAlignment="1">
      <alignment horizontal="center" vertical="center" wrapText="1"/>
    </xf>
    <xf numFmtId="0" fontId="9" fillId="2" borderId="15" xfId="10" applyFont="1" applyFill="1" applyBorder="1" applyAlignment="1">
      <alignment horizontal="center" vertical="center" wrapText="1"/>
    </xf>
    <xf numFmtId="165" fontId="12" fillId="5" borderId="15" xfId="10" applyNumberFormat="1" applyFont="1" applyFill="1" applyBorder="1" applyAlignment="1">
      <alignment horizontal="center" vertical="center" wrapText="1"/>
    </xf>
    <xf numFmtId="165" fontId="12" fillId="5" borderId="18" xfId="10" applyNumberFormat="1" applyFont="1" applyFill="1" applyBorder="1" applyAlignment="1">
      <alignment horizontal="center" vertical="center" wrapText="1"/>
    </xf>
    <xf numFmtId="0" fontId="9" fillId="0" borderId="9" xfId="10" applyFont="1" applyBorder="1" applyAlignment="1">
      <alignment horizontal="center" vertical="center" wrapText="1"/>
    </xf>
    <xf numFmtId="3" fontId="12" fillId="5" borderId="15" xfId="10" applyNumberFormat="1" applyFont="1" applyFill="1" applyBorder="1" applyAlignment="1">
      <alignment horizontal="center" vertical="center" wrapText="1"/>
    </xf>
    <xf numFmtId="0" fontId="8" fillId="4" borderId="10" xfId="10" applyFont="1" applyFill="1" applyBorder="1" applyAlignment="1">
      <alignment horizontal="left" vertical="center" wrapText="1"/>
    </xf>
    <xf numFmtId="0" fontId="9" fillId="2" borderId="74" xfId="10" applyFont="1" applyFill="1" applyBorder="1" applyAlignment="1">
      <alignment horizontal="center" vertical="center" wrapText="1"/>
    </xf>
    <xf numFmtId="0" fontId="9" fillId="2" borderId="66" xfId="10" applyFont="1" applyFill="1" applyBorder="1" applyAlignment="1">
      <alignment horizontal="center" vertical="center" wrapText="1"/>
    </xf>
    <xf numFmtId="0" fontId="9" fillId="2" borderId="16" xfId="10" applyFont="1" applyFill="1" applyBorder="1" applyAlignment="1">
      <alignment horizontal="center" vertical="center" wrapText="1"/>
    </xf>
    <xf numFmtId="0" fontId="8" fillId="4" borderId="2" xfId="4" applyFont="1" applyFill="1" applyBorder="1" applyAlignment="1">
      <alignment horizontal="center" vertical="center" wrapText="1"/>
    </xf>
    <xf numFmtId="0" fontId="8" fillId="4" borderId="5" xfId="4" applyFont="1" applyFill="1" applyBorder="1" applyAlignment="1">
      <alignment horizontal="centerContinuous" vertical="center"/>
    </xf>
    <xf numFmtId="0" fontId="83" fillId="4" borderId="5" xfId="4" applyFont="1" applyFill="1" applyBorder="1" applyAlignment="1">
      <alignment horizontal="centerContinuous" vertical="center"/>
    </xf>
    <xf numFmtId="0" fontId="8" fillId="4" borderId="6" xfId="4" applyFont="1" applyFill="1" applyBorder="1" applyAlignment="1">
      <alignment horizontal="centerContinuous" vertical="center"/>
    </xf>
    <xf numFmtId="0" fontId="53" fillId="4" borderId="1" xfId="4" applyFont="1" applyFill="1" applyBorder="1" applyAlignment="1">
      <alignment horizontal="centerContinuous" vertical="center"/>
    </xf>
    <xf numFmtId="0" fontId="9" fillId="2" borderId="18" xfId="10" applyFont="1" applyFill="1" applyBorder="1" applyAlignment="1">
      <alignment horizontal="center" vertical="center" wrapText="1"/>
    </xf>
    <xf numFmtId="0" fontId="9" fillId="2" borderId="31" xfId="10" applyFont="1" applyFill="1" applyBorder="1" applyAlignment="1">
      <alignment horizontal="center" vertical="center" wrapText="1"/>
    </xf>
    <xf numFmtId="168" fontId="12" fillId="5" borderId="14" xfId="10" applyNumberFormat="1" applyFont="1" applyFill="1" applyBorder="1" applyAlignment="1" applyProtection="1">
      <alignment horizontal="right" vertical="center" wrapText="1"/>
      <protection locked="0"/>
    </xf>
    <xf numFmtId="168" fontId="12" fillId="5" borderId="16" xfId="10" applyNumberFormat="1" applyFont="1" applyFill="1" applyBorder="1" applyAlignment="1" applyProtection="1">
      <alignment horizontal="right" vertical="center" wrapText="1"/>
      <protection locked="0"/>
    </xf>
    <xf numFmtId="3" fontId="12" fillId="2" borderId="31" xfId="10" applyNumberFormat="1" applyFont="1" applyFill="1" applyBorder="1" applyAlignment="1">
      <alignment horizontal="right" vertical="center" wrapText="1"/>
    </xf>
    <xf numFmtId="168" fontId="12" fillId="5" borderId="17" xfId="10" applyNumberFormat="1" applyFont="1" applyFill="1" applyBorder="1" applyAlignment="1" applyProtection="1">
      <alignment horizontal="right" vertical="center" wrapText="1"/>
      <protection locked="0"/>
    </xf>
    <xf numFmtId="168" fontId="12" fillId="5" borderId="18" xfId="10" applyNumberFormat="1" applyFont="1" applyFill="1" applyBorder="1" applyAlignment="1" applyProtection="1">
      <alignment horizontal="right" vertical="center" wrapText="1"/>
      <protection locked="0"/>
    </xf>
    <xf numFmtId="168" fontId="12" fillId="5" borderId="19" xfId="10" applyNumberFormat="1" applyFont="1" applyFill="1" applyBorder="1" applyAlignment="1" applyProtection="1">
      <alignment horizontal="right" vertical="center" wrapText="1"/>
      <protection locked="0"/>
    </xf>
    <xf numFmtId="4" fontId="12" fillId="5" borderId="8" xfId="10" applyNumberFormat="1" applyFont="1" applyFill="1" applyBorder="1" applyAlignment="1" applyProtection="1">
      <alignment horizontal="right" vertical="center" wrapText="1"/>
      <protection locked="0"/>
    </xf>
    <xf numFmtId="4" fontId="12" fillId="5" borderId="9" xfId="10" applyNumberFormat="1" applyFont="1" applyFill="1" applyBorder="1" applyAlignment="1" applyProtection="1">
      <alignment horizontal="right" vertical="center" wrapText="1"/>
      <protection locked="0"/>
    </xf>
    <xf numFmtId="4" fontId="12" fillId="2" borderId="0" xfId="10" applyNumberFormat="1" applyFont="1" applyFill="1" applyAlignment="1">
      <alignment horizontal="right" vertical="center" wrapText="1"/>
    </xf>
    <xf numFmtId="0" fontId="98" fillId="2" borderId="28" xfId="3" applyFont="1" applyFill="1" applyBorder="1" applyAlignment="1">
      <alignment vertical="center"/>
    </xf>
    <xf numFmtId="0" fontId="15" fillId="2" borderId="67" xfId="5" applyFont="1" applyFill="1" applyBorder="1" applyAlignment="1">
      <alignment horizontal="left" vertical="center"/>
    </xf>
    <xf numFmtId="0" fontId="15" fillId="2" borderId="67" xfId="5" applyFont="1" applyFill="1" applyBorder="1" applyAlignment="1">
      <alignment vertical="center"/>
    </xf>
    <xf numFmtId="0" fontId="15" fillId="2" borderId="80" xfId="5" applyFont="1" applyFill="1" applyBorder="1" applyAlignment="1">
      <alignment vertical="center"/>
    </xf>
    <xf numFmtId="3" fontId="13" fillId="0" borderId="14" xfId="5" applyNumberFormat="1" applyBorder="1" applyAlignment="1">
      <alignment horizontal="center" vertical="top"/>
    </xf>
    <xf numFmtId="0" fontId="98" fillId="4" borderId="45" xfId="5" applyFont="1" applyFill="1" applyBorder="1" applyAlignment="1">
      <alignment horizontal="left" vertical="center"/>
    </xf>
    <xf numFmtId="0" fontId="13" fillId="0" borderId="15" xfId="2735" applyNumberFormat="1" applyFont="1" applyBorder="1" applyAlignment="1">
      <alignment horizontal="left" vertical="center" wrapText="1"/>
    </xf>
    <xf numFmtId="0" fontId="13" fillId="0" borderId="15" xfId="0" applyNumberFormat="1" applyFont="1" applyBorder="1" applyAlignment="1">
      <alignment horizontal="left" vertical="center" wrapText="1"/>
    </xf>
    <xf numFmtId="0" fontId="13" fillId="0" borderId="0" xfId="0" applyNumberFormat="1" applyFont="1" applyAlignment="1">
      <alignment horizontal="left" vertical="center" wrapText="1"/>
    </xf>
    <xf numFmtId="0" fontId="8" fillId="4" borderId="5" xfId="4" applyFont="1" applyFill="1" applyBorder="1" applyAlignment="1">
      <alignment horizontal="center" vertical="center" wrapText="1"/>
    </xf>
    <xf numFmtId="167" fontId="0" fillId="0" borderId="0" xfId="0" applyAlignment="1">
      <alignment horizontal="left" vertical="center"/>
    </xf>
    <xf numFmtId="0" fontId="13" fillId="0" borderId="0" xfId="5" applyAlignment="1">
      <alignment horizontal="left" vertical="top" wrapText="1"/>
    </xf>
    <xf numFmtId="0" fontId="1" fillId="0" borderId="0" xfId="30" applyAlignment="1">
      <alignment horizontal="right" vertical="center"/>
    </xf>
    <xf numFmtId="0" fontId="1" fillId="15" borderId="0" xfId="30" applyFill="1" applyAlignment="1">
      <alignment horizontal="left" vertical="center"/>
    </xf>
    <xf numFmtId="0" fontId="9" fillId="5" borderId="48" xfId="10" applyFont="1" applyFill="1" applyBorder="1" applyAlignment="1" applyProtection="1">
      <alignment horizontal="center" vertical="center" wrapText="1"/>
      <protection locked="0"/>
    </xf>
    <xf numFmtId="0" fontId="9" fillId="5" borderId="54" xfId="10" applyFont="1" applyFill="1" applyBorder="1" applyAlignment="1" applyProtection="1">
      <alignment horizontal="center" vertical="center" wrapText="1"/>
      <protection locked="0"/>
    </xf>
    <xf numFmtId="0" fontId="9" fillId="5" borderId="74" xfId="10" applyFont="1" applyFill="1" applyBorder="1" applyAlignment="1" applyProtection="1">
      <alignment horizontal="center" vertical="center" wrapText="1"/>
      <protection locked="0"/>
    </xf>
    <xf numFmtId="0" fontId="9" fillId="5" borderId="59" xfId="10" applyFont="1" applyFill="1" applyBorder="1" applyAlignment="1" applyProtection="1">
      <alignment horizontal="center" vertical="center" wrapText="1"/>
      <protection locked="0"/>
    </xf>
    <xf numFmtId="0" fontId="9" fillId="5" borderId="76" xfId="10" applyFont="1" applyFill="1" applyBorder="1" applyAlignment="1" applyProtection="1">
      <alignment horizontal="center" vertical="center" wrapText="1"/>
      <protection locked="0"/>
    </xf>
    <xf numFmtId="167" fontId="16" fillId="0" borderId="0" xfId="0" applyFont="1" applyAlignment="1">
      <alignment horizontal="left" vertical="top" wrapText="1"/>
    </xf>
    <xf numFmtId="167" fontId="16" fillId="0" borderId="0" xfId="2735" applyFont="1" applyAlignment="1">
      <alignment horizontal="left" vertical="top" wrapText="1"/>
    </xf>
    <xf numFmtId="167" fontId="0" fillId="0" borderId="31" xfId="0" applyBorder="1" applyAlignment="1">
      <alignment horizontal="left" vertical="top" wrapText="1"/>
    </xf>
    <xf numFmtId="3" fontId="12" fillId="5" borderId="18" xfId="10" applyNumberFormat="1" applyFont="1" applyFill="1" applyBorder="1" applyAlignment="1">
      <alignment horizontal="center" vertical="center" wrapText="1"/>
    </xf>
    <xf numFmtId="3" fontId="12" fillId="5" borderId="19" xfId="10" applyNumberFormat="1" applyFont="1" applyFill="1" applyBorder="1" applyAlignment="1">
      <alignment horizontal="center" vertical="center" wrapText="1"/>
    </xf>
    <xf numFmtId="0" fontId="9" fillId="0" borderId="48" xfId="10" applyFont="1" applyBorder="1" applyAlignment="1">
      <alignment horizontal="center" vertical="center" wrapText="1"/>
    </xf>
    <xf numFmtId="0" fontId="167" fillId="4" borderId="45" xfId="5" applyFont="1" applyFill="1" applyBorder="1" applyAlignment="1">
      <alignment horizontal="left" vertical="center"/>
    </xf>
    <xf numFmtId="0" fontId="1" fillId="4" borderId="0" xfId="13" applyFill="1" applyAlignment="1">
      <alignment horizontal="center" vertical="center"/>
    </xf>
    <xf numFmtId="0" fontId="0" fillId="0" borderId="0" xfId="30" applyFont="1" applyAlignment="1">
      <alignment horizontal="left" vertical="center"/>
    </xf>
    <xf numFmtId="0" fontId="13" fillId="13" borderId="83" xfId="10" applyFont="1" applyFill="1" applyBorder="1" applyAlignment="1">
      <alignment horizontal="center" vertical="top" wrapText="1"/>
    </xf>
    <xf numFmtId="0" fontId="13" fillId="13" borderId="84" xfId="10" applyFont="1" applyFill="1" applyBorder="1" applyAlignment="1">
      <alignment horizontal="center" vertical="top" wrapText="1"/>
    </xf>
    <xf numFmtId="0" fontId="13" fillId="13" borderId="121" xfId="10" applyFont="1" applyFill="1" applyBorder="1" applyAlignment="1">
      <alignment horizontal="center" vertical="top" wrapText="1"/>
    </xf>
    <xf numFmtId="0" fontId="13" fillId="13" borderId="124" xfId="10" applyFont="1" applyFill="1" applyBorder="1" applyAlignment="1">
      <alignment horizontal="center" vertical="top" wrapText="1"/>
    </xf>
    <xf numFmtId="0" fontId="13" fillId="13" borderId="41" xfId="10" applyFont="1" applyFill="1" applyBorder="1" applyAlignment="1">
      <alignment horizontal="center" vertical="top" wrapText="1"/>
    </xf>
    <xf numFmtId="0" fontId="45" fillId="4" borderId="83" xfId="10" applyFont="1" applyFill="1" applyBorder="1" applyAlignment="1">
      <alignment horizontal="centerContinuous" vertical="center" wrapText="1"/>
    </xf>
    <xf numFmtId="0" fontId="45" fillId="4" borderId="119" xfId="10" applyFont="1" applyFill="1" applyBorder="1" applyAlignment="1">
      <alignment horizontal="centerContinuous" vertical="center" wrapText="1"/>
    </xf>
    <xf numFmtId="0" fontId="74" fillId="4" borderId="180" xfId="10" applyFont="1" applyFill="1" applyBorder="1" applyAlignment="1">
      <alignment horizontal="right" vertical="top" wrapText="1"/>
    </xf>
    <xf numFmtId="0" fontId="13" fillId="5" borderId="119" xfId="10" applyFont="1" applyFill="1" applyBorder="1" applyAlignment="1" applyProtection="1">
      <alignment horizontal="right" vertical="top" wrapText="1"/>
      <protection locked="0"/>
    </xf>
    <xf numFmtId="0" fontId="13" fillId="5" borderId="20" xfId="10" applyFont="1" applyFill="1" applyBorder="1" applyAlignment="1" applyProtection="1">
      <alignment horizontal="right" vertical="top" wrapText="1"/>
      <protection locked="0"/>
    </xf>
    <xf numFmtId="0" fontId="13" fillId="5" borderId="61" xfId="10" applyFont="1" applyFill="1" applyBorder="1" applyAlignment="1" applyProtection="1">
      <alignment horizontal="right" vertical="top" wrapText="1"/>
      <protection locked="0"/>
    </xf>
    <xf numFmtId="171" fontId="13" fillId="13" borderId="83" xfId="10" applyNumberFormat="1" applyFont="1" applyFill="1" applyBorder="1" applyAlignment="1">
      <alignment horizontal="right" vertical="top" wrapText="1"/>
    </xf>
    <xf numFmtId="171" fontId="13" fillId="13" borderId="84" xfId="10" applyNumberFormat="1" applyFont="1" applyFill="1" applyBorder="1" applyAlignment="1">
      <alignment horizontal="right" vertical="top" wrapText="1"/>
    </xf>
    <xf numFmtId="171" fontId="13" fillId="13" borderId="85" xfId="10" applyNumberFormat="1" applyFont="1" applyFill="1" applyBorder="1" applyAlignment="1">
      <alignment horizontal="right" vertical="top" wrapText="1"/>
    </xf>
    <xf numFmtId="171" fontId="13" fillId="13" borderId="121" xfId="10" applyNumberFormat="1" applyFont="1" applyFill="1" applyBorder="1" applyAlignment="1">
      <alignment horizontal="right" vertical="top" wrapText="1"/>
    </xf>
    <xf numFmtId="171" fontId="13" fillId="13" borderId="0" xfId="10" applyNumberFormat="1" applyFont="1" applyFill="1" applyAlignment="1">
      <alignment horizontal="right" vertical="top" wrapText="1"/>
    </xf>
    <xf numFmtId="171" fontId="13" fillId="13" borderId="120" xfId="10" applyNumberFormat="1" applyFont="1" applyFill="1" applyBorder="1" applyAlignment="1">
      <alignment horizontal="right" vertical="top" wrapText="1"/>
    </xf>
    <xf numFmtId="171" fontId="13" fillId="13" borderId="124" xfId="10" applyNumberFormat="1" applyFont="1" applyFill="1" applyBorder="1" applyAlignment="1">
      <alignment horizontal="right" vertical="top" wrapText="1"/>
    </xf>
    <xf numFmtId="171" fontId="13" fillId="13" borderId="41" xfId="10" applyNumberFormat="1" applyFont="1" applyFill="1" applyBorder="1" applyAlignment="1">
      <alignment horizontal="right" vertical="top" wrapText="1"/>
    </xf>
    <xf numFmtId="171" fontId="13" fillId="13" borderId="123" xfId="10" applyNumberFormat="1" applyFont="1" applyFill="1" applyBorder="1" applyAlignment="1">
      <alignment horizontal="right" vertical="top" wrapText="1"/>
    </xf>
    <xf numFmtId="0" fontId="13" fillId="13" borderId="112" xfId="10" applyFont="1" applyFill="1" applyBorder="1" applyAlignment="1">
      <alignment horizontal="center" vertical="top" wrapText="1"/>
    </xf>
    <xf numFmtId="0" fontId="13" fillId="13" borderId="122" xfId="10" applyFont="1" applyFill="1" applyBorder="1" applyAlignment="1">
      <alignment horizontal="center" vertical="top" wrapText="1"/>
    </xf>
    <xf numFmtId="0" fontId="13" fillId="13" borderId="125" xfId="10" applyFont="1" applyFill="1" applyBorder="1" applyAlignment="1">
      <alignment horizontal="center" vertical="top" wrapText="1"/>
    </xf>
    <xf numFmtId="0" fontId="85" fillId="4" borderId="88" xfId="10" applyFont="1" applyFill="1" applyBorder="1" applyAlignment="1">
      <alignment horizontal="left" vertical="top" wrapText="1"/>
    </xf>
    <xf numFmtId="0" fontId="82" fillId="4" borderId="180" xfId="10" applyFont="1" applyFill="1" applyBorder="1" applyAlignment="1">
      <alignment horizontal="right" vertical="top" wrapText="1"/>
    </xf>
    <xf numFmtId="0" fontId="10" fillId="21" borderId="0" xfId="2" applyFont="1" applyFill="1" applyAlignment="1">
      <alignment horizontal="center" vertical="center"/>
    </xf>
    <xf numFmtId="4" fontId="12" fillId="0" borderId="0" xfId="10" applyNumberFormat="1" applyFont="1" applyAlignment="1">
      <alignment horizontal="right" vertical="center" wrapText="1"/>
    </xf>
    <xf numFmtId="0" fontId="49" fillId="4" borderId="191" xfId="10" applyFont="1" applyFill="1" applyBorder="1" applyAlignment="1">
      <alignment horizontal="center" vertical="center" wrapText="1"/>
    </xf>
    <xf numFmtId="4" fontId="12" fillId="5" borderId="10" xfId="10" applyNumberFormat="1" applyFont="1" applyFill="1" applyBorder="1" applyAlignment="1" applyProtection="1">
      <alignment horizontal="right" vertical="center" wrapText="1"/>
      <protection locked="0"/>
    </xf>
    <xf numFmtId="165" fontId="12" fillId="5" borderId="11" xfId="10" applyNumberFormat="1" applyFont="1" applyFill="1" applyBorder="1" applyAlignment="1" applyProtection="1">
      <alignment horizontal="right" vertical="center" wrapText="1"/>
      <protection locked="0"/>
    </xf>
    <xf numFmtId="165" fontId="12" fillId="5" borderId="12" xfId="10" applyNumberFormat="1" applyFont="1" applyFill="1" applyBorder="1" applyAlignment="1" applyProtection="1">
      <alignment horizontal="right" vertical="center" wrapText="1"/>
      <protection locked="0"/>
    </xf>
    <xf numFmtId="4" fontId="12" fillId="0" borderId="41" xfId="10" applyNumberFormat="1" applyFont="1" applyBorder="1" applyAlignment="1">
      <alignment horizontal="right" vertical="center" wrapText="1"/>
    </xf>
    <xf numFmtId="4" fontId="12" fillId="0" borderId="61" xfId="10" applyNumberFormat="1" applyFont="1" applyBorder="1" applyAlignment="1">
      <alignment horizontal="right" vertical="center" wrapText="1"/>
    </xf>
    <xf numFmtId="4" fontId="12" fillId="5" borderId="7" xfId="10" applyNumberFormat="1" applyFont="1" applyFill="1" applyBorder="1" applyAlignment="1" applyProtection="1">
      <alignment horizontal="right" vertical="center" wrapText="1"/>
      <protection locked="0"/>
    </xf>
    <xf numFmtId="4" fontId="12" fillId="5" borderId="3" xfId="10" applyNumberFormat="1" applyFont="1" applyFill="1" applyBorder="1" applyAlignment="1" applyProtection="1">
      <alignment horizontal="right" vertical="center" wrapText="1"/>
      <protection locked="0"/>
    </xf>
    <xf numFmtId="4" fontId="12" fillId="5" borderId="4" xfId="10" applyNumberFormat="1" applyFont="1" applyFill="1" applyBorder="1" applyAlignment="1" applyProtection="1">
      <alignment horizontal="right" vertical="center" wrapText="1"/>
      <protection locked="0"/>
    </xf>
    <xf numFmtId="4" fontId="12" fillId="0" borderId="31" xfId="10" applyNumberFormat="1" applyFont="1" applyBorder="1" applyAlignment="1">
      <alignment horizontal="right" vertical="center" wrapText="1"/>
    </xf>
    <xf numFmtId="0" fontId="13" fillId="13" borderId="85" xfId="10" applyFont="1" applyFill="1" applyBorder="1" applyAlignment="1">
      <alignment horizontal="right" vertical="top" wrapText="1"/>
    </xf>
    <xf numFmtId="0" fontId="13" fillId="13" borderId="120" xfId="10" applyFont="1" applyFill="1" applyBorder="1" applyAlignment="1">
      <alignment horizontal="right" vertical="top" wrapText="1"/>
    </xf>
    <xf numFmtId="0" fontId="13" fillId="13" borderId="123" xfId="10" applyFont="1" applyFill="1" applyBorder="1" applyAlignment="1">
      <alignment horizontal="right" vertical="top" wrapText="1"/>
    </xf>
    <xf numFmtId="184" fontId="13" fillId="6" borderId="0" xfId="10" applyNumberFormat="1" applyFont="1" applyFill="1" applyAlignment="1">
      <alignment horizontal="right" vertical="top" wrapText="1"/>
    </xf>
    <xf numFmtId="0" fontId="13" fillId="4" borderId="43" xfId="31" applyFont="1" applyFill="1" applyBorder="1" applyAlignment="1">
      <alignment horizontal="left" vertical="center" wrapText="1"/>
    </xf>
    <xf numFmtId="0" fontId="79" fillId="0" borderId="67" xfId="31" applyFont="1" applyBorder="1" applyAlignment="1">
      <alignment horizontal="left" vertical="center" wrapText="1"/>
    </xf>
    <xf numFmtId="0" fontId="87" fillId="0" borderId="0" xfId="4" applyFont="1" applyAlignment="1">
      <alignment vertical="center"/>
    </xf>
    <xf numFmtId="0" fontId="16" fillId="78" borderId="0" xfId="20" applyFont="1" applyFill="1" applyAlignment="1">
      <alignment vertical="top"/>
    </xf>
    <xf numFmtId="0" fontId="35" fillId="78" borderId="0" xfId="20" applyFill="1" applyAlignment="1">
      <alignment vertical="top"/>
    </xf>
    <xf numFmtId="0" fontId="16" fillId="76" borderId="0" xfId="20" applyFont="1" applyFill="1" applyAlignment="1">
      <alignment vertical="top"/>
    </xf>
    <xf numFmtId="3" fontId="16" fillId="78" borderId="0" xfId="20" applyNumberFormat="1" applyFont="1" applyFill="1" applyAlignment="1">
      <alignment vertical="top"/>
    </xf>
    <xf numFmtId="3" fontId="35" fillId="78" borderId="0" xfId="20" applyNumberFormat="1" applyFill="1" applyAlignment="1">
      <alignment vertical="top"/>
    </xf>
    <xf numFmtId="3" fontId="16" fillId="76" borderId="0" xfId="20" applyNumberFormat="1" applyFont="1" applyFill="1" applyAlignment="1">
      <alignment vertical="top"/>
    </xf>
    <xf numFmtId="3" fontId="35" fillId="76" borderId="0" xfId="20" applyNumberFormat="1" applyFill="1" applyAlignment="1">
      <alignment vertical="top"/>
    </xf>
    <xf numFmtId="49" fontId="13" fillId="0" borderId="197" xfId="33" applyNumberFormat="1" applyFont="1" applyBorder="1" applyAlignment="1">
      <alignment horizontal="left" vertical="top" wrapText="1"/>
    </xf>
    <xf numFmtId="0" fontId="16" fillId="0" borderId="0" xfId="32" applyFont="1" applyAlignment="1">
      <alignment horizontal="left" vertical="top" wrapText="1"/>
    </xf>
    <xf numFmtId="0" fontId="16" fillId="0" borderId="198" xfId="32" applyFont="1" applyBorder="1" applyAlignment="1">
      <alignment horizontal="left" vertical="top" wrapText="1"/>
    </xf>
    <xf numFmtId="0" fontId="13" fillId="0" borderId="199" xfId="33" applyFont="1" applyBorder="1" applyAlignment="1">
      <alignment horizontal="left" vertical="top" wrapText="1"/>
    </xf>
    <xf numFmtId="0" fontId="13" fillId="0" borderId="126" xfId="33" applyFont="1" applyBorder="1" applyAlignment="1">
      <alignment horizontal="left" vertical="top" wrapText="1"/>
    </xf>
    <xf numFmtId="173" fontId="4" fillId="0" borderId="0" xfId="0" applyNumberFormat="1" applyFont="1" applyAlignment="1">
      <alignment horizontal="right" vertical="center" wrapText="1"/>
    </xf>
    <xf numFmtId="173" fontId="4" fillId="0" borderId="120" xfId="0" applyNumberFormat="1" applyFont="1" applyBorder="1" applyAlignment="1">
      <alignment horizontal="right" vertical="center" wrapText="1"/>
    </xf>
    <xf numFmtId="173" fontId="4" fillId="0" borderId="87" xfId="0" applyNumberFormat="1" applyFont="1" applyBorder="1" applyAlignment="1">
      <alignment horizontal="right" vertical="center" wrapText="1"/>
    </xf>
    <xf numFmtId="173" fontId="4" fillId="0" borderId="88" xfId="0" applyNumberFormat="1" applyFont="1" applyBorder="1" applyAlignment="1">
      <alignment horizontal="right" vertical="center" wrapText="1"/>
    </xf>
    <xf numFmtId="49" fontId="8" fillId="0" borderId="199" xfId="33" applyNumberFormat="1" applyFont="1" applyBorder="1" applyAlignment="1">
      <alignment horizontal="left" vertical="top" wrapText="1"/>
    </xf>
    <xf numFmtId="0" fontId="8" fillId="0" borderId="126" xfId="32" applyFont="1" applyBorder="1" applyAlignment="1">
      <alignment horizontal="left" vertical="top" wrapText="1"/>
    </xf>
    <xf numFmtId="168" fontId="13" fillId="13" borderId="112" xfId="10" applyNumberFormat="1" applyFont="1" applyFill="1" applyBorder="1" applyAlignment="1">
      <alignment horizontal="right" vertical="top" wrapText="1"/>
    </xf>
    <xf numFmtId="168" fontId="13" fillId="13" borderId="122" xfId="10" applyNumberFormat="1" applyFont="1" applyFill="1" applyBorder="1" applyAlignment="1">
      <alignment horizontal="right" vertical="top" wrapText="1"/>
    </xf>
    <xf numFmtId="168" fontId="13" fillId="13" borderId="125" xfId="10" applyNumberFormat="1" applyFont="1" applyFill="1" applyBorder="1" applyAlignment="1">
      <alignment horizontal="right" vertical="top" wrapText="1"/>
    </xf>
    <xf numFmtId="0" fontId="87" fillId="4" borderId="203" xfId="32" applyFont="1" applyFill="1" applyBorder="1" applyAlignment="1">
      <alignment horizontal="center" vertical="center" wrapText="1"/>
    </xf>
    <xf numFmtId="0" fontId="88" fillId="4" borderId="204" xfId="32" applyFont="1" applyFill="1" applyBorder="1" applyAlignment="1">
      <alignment horizontal="left" vertical="center" wrapText="1"/>
    </xf>
    <xf numFmtId="0" fontId="88" fillId="4" borderId="205" xfId="32" applyFont="1" applyFill="1" applyBorder="1" applyAlignment="1">
      <alignment horizontal="center" vertical="center" wrapText="1"/>
    </xf>
    <xf numFmtId="0" fontId="88" fillId="0" borderId="201" xfId="32" applyFont="1" applyBorder="1" applyAlignment="1">
      <alignment horizontal="left" vertical="center"/>
    </xf>
    <xf numFmtId="49" fontId="4" fillId="0" borderId="202" xfId="32" applyNumberFormat="1" applyFont="1" applyBorder="1" applyAlignment="1">
      <alignment horizontal="center" vertical="top" wrapText="1"/>
    </xf>
    <xf numFmtId="49" fontId="4" fillId="0" borderId="199" xfId="32" applyNumberFormat="1" applyFont="1" applyBorder="1" applyAlignment="1">
      <alignment horizontal="center" vertical="top" wrapText="1"/>
    </xf>
    <xf numFmtId="49" fontId="4" fillId="0" borderId="200" xfId="32" applyNumberFormat="1" applyFont="1" applyBorder="1" applyAlignment="1">
      <alignment horizontal="center" vertical="top" wrapText="1"/>
    </xf>
    <xf numFmtId="0" fontId="4" fillId="0" borderId="199" xfId="32" applyFont="1" applyBorder="1" applyAlignment="1">
      <alignment horizontal="center" vertical="top" wrapText="1"/>
    </xf>
    <xf numFmtId="0" fontId="13" fillId="0" borderId="199" xfId="32" applyFont="1" applyBorder="1" applyAlignment="1">
      <alignment horizontal="center" vertical="top" wrapText="1"/>
    </xf>
    <xf numFmtId="0" fontId="13" fillId="0" borderId="201" xfId="32" applyFont="1" applyBorder="1" applyAlignment="1">
      <alignment horizontal="center" vertical="top" wrapText="1"/>
    </xf>
    <xf numFmtId="49" fontId="1" fillId="0" borderId="200" xfId="32" applyNumberFormat="1" applyBorder="1" applyAlignment="1">
      <alignment horizontal="center" vertical="top" wrapText="1"/>
    </xf>
    <xf numFmtId="49" fontId="4" fillId="0" borderId="206" xfId="32" applyNumberFormat="1" applyFont="1" applyBorder="1" applyAlignment="1">
      <alignment horizontal="center" vertical="top" wrapText="1"/>
    </xf>
    <xf numFmtId="49" fontId="4" fillId="0" borderId="207" xfId="32" applyNumberFormat="1" applyFont="1" applyBorder="1" applyAlignment="1">
      <alignment horizontal="left" vertical="top" wrapText="1"/>
    </xf>
    <xf numFmtId="49" fontId="1" fillId="0" borderId="208" xfId="32" applyNumberFormat="1" applyBorder="1" applyAlignment="1">
      <alignment horizontal="center" vertical="top" wrapText="1"/>
    </xf>
    <xf numFmtId="0" fontId="13" fillId="0" borderId="206" xfId="33" applyFont="1" applyBorder="1" applyAlignment="1">
      <alignment horizontal="left" vertical="top" wrapText="1"/>
    </xf>
    <xf numFmtId="0" fontId="13" fillId="0" borderId="207" xfId="33" applyFont="1" applyBorder="1" applyAlignment="1">
      <alignment horizontal="left" vertical="top" wrapText="1"/>
    </xf>
    <xf numFmtId="0" fontId="12" fillId="7" borderId="25" xfId="10" applyFont="1" applyFill="1" applyBorder="1" applyAlignment="1" applyProtection="1">
      <alignment horizontal="center" vertical="center" wrapText="1"/>
      <protection locked="0"/>
    </xf>
    <xf numFmtId="22" fontId="1" fillId="0" borderId="0" xfId="30" quotePrefix="1" applyNumberFormat="1"/>
    <xf numFmtId="164" fontId="10" fillId="5" borderId="17" xfId="3" applyNumberFormat="1" applyFont="1" applyFill="1" applyBorder="1" applyAlignment="1" applyProtection="1">
      <alignment horizontal="right" vertical="center"/>
      <protection locked="0"/>
    </xf>
    <xf numFmtId="164" fontId="10" fillId="5" borderId="18" xfId="3" applyNumberFormat="1" applyFont="1" applyFill="1" applyBorder="1" applyAlignment="1" applyProtection="1">
      <alignment horizontal="right" vertical="center"/>
      <protection locked="0"/>
    </xf>
    <xf numFmtId="164" fontId="10" fillId="5" borderId="19" xfId="3" applyNumberFormat="1" applyFont="1" applyFill="1" applyBorder="1" applyAlignment="1" applyProtection="1">
      <alignment horizontal="right" vertical="center"/>
      <protection locked="0"/>
    </xf>
    <xf numFmtId="164" fontId="10" fillId="6" borderId="223" xfId="3" applyNumberFormat="1" applyFont="1" applyFill="1" applyBorder="1" applyAlignment="1">
      <alignment horizontal="right" vertical="center"/>
    </xf>
    <xf numFmtId="164" fontId="10" fillId="6" borderId="224" xfId="3" applyNumberFormat="1" applyFont="1" applyFill="1" applyBorder="1" applyAlignment="1">
      <alignment vertical="center"/>
    </xf>
    <xf numFmtId="164" fontId="10" fillId="5" borderId="10" xfId="15" applyNumberFormat="1" applyFont="1" applyFill="1" applyBorder="1" applyAlignment="1" applyProtection="1">
      <alignment vertical="center"/>
      <protection locked="0"/>
    </xf>
    <xf numFmtId="188" fontId="12" fillId="5" borderId="7" xfId="10" applyNumberFormat="1" applyFont="1" applyFill="1" applyBorder="1" applyAlignment="1" applyProtection="1">
      <alignment horizontal="right" vertical="center" wrapText="1"/>
      <protection locked="0"/>
    </xf>
    <xf numFmtId="188" fontId="12" fillId="5" borderId="3" xfId="10" applyNumberFormat="1" applyFont="1" applyFill="1" applyBorder="1" applyAlignment="1" applyProtection="1">
      <alignment horizontal="right" vertical="center" wrapText="1"/>
      <protection locked="0"/>
    </xf>
    <xf numFmtId="188" fontId="12" fillId="5" borderId="4" xfId="10" applyNumberFormat="1" applyFont="1" applyFill="1" applyBorder="1" applyAlignment="1" applyProtection="1">
      <alignment horizontal="right" vertical="center" wrapText="1"/>
      <protection locked="0"/>
    </xf>
    <xf numFmtId="21" fontId="13" fillId="5" borderId="121" xfId="10" applyNumberFormat="1" applyFont="1" applyFill="1" applyBorder="1" applyAlignment="1" applyProtection="1">
      <alignment horizontal="right" vertical="top" wrapText="1"/>
      <protection locked="0"/>
    </xf>
    <xf numFmtId="164" fontId="10" fillId="2" borderId="0" xfId="2" applyNumberFormat="1" applyFont="1" applyFill="1" applyAlignment="1">
      <alignment horizontal="right" vertical="center"/>
    </xf>
    <xf numFmtId="0" fontId="1" fillId="2" borderId="0" xfId="2" applyFill="1" applyAlignment="1">
      <alignment horizontal="right" vertical="center"/>
    </xf>
    <xf numFmtId="0" fontId="13" fillId="0" borderId="15" xfId="2" applyFont="1" applyBorder="1" applyAlignment="1">
      <alignment vertical="center"/>
    </xf>
    <xf numFmtId="0" fontId="11" fillId="0" borderId="27" xfId="2" applyFont="1" applyBorder="1" applyAlignment="1">
      <alignment horizontal="center" vertical="center"/>
    </xf>
    <xf numFmtId="164" fontId="10" fillId="12" borderId="14" xfId="2" applyNumberFormat="1" applyFont="1" applyFill="1" applyBorder="1" applyAlignment="1" applyProtection="1">
      <alignment horizontal="right" vertical="center"/>
      <protection locked="0"/>
    </xf>
    <xf numFmtId="164" fontId="10" fillId="12" borderId="62" xfId="2" applyNumberFormat="1" applyFont="1" applyFill="1" applyBorder="1" applyAlignment="1" applyProtection="1">
      <alignment horizontal="right" vertical="center"/>
      <protection locked="0"/>
    </xf>
    <xf numFmtId="164" fontId="10" fillId="5" borderId="15" xfId="2" applyNumberFormat="1" applyFont="1" applyFill="1" applyBorder="1" applyAlignment="1" applyProtection="1">
      <alignment horizontal="right" vertical="center"/>
      <protection locked="0"/>
    </xf>
    <xf numFmtId="164" fontId="10" fillId="5" borderId="54" xfId="2" applyNumberFormat="1" applyFont="1" applyFill="1" applyBorder="1" applyAlignment="1" applyProtection="1">
      <alignment horizontal="right" vertical="center"/>
      <protection locked="0"/>
    </xf>
    <xf numFmtId="164" fontId="10" fillId="5" borderId="27" xfId="2" applyNumberFormat="1" applyFont="1" applyFill="1" applyBorder="1" applyAlignment="1" applyProtection="1">
      <alignment horizontal="right" vertical="center"/>
      <protection locked="0"/>
    </xf>
    <xf numFmtId="164" fontId="10" fillId="5" borderId="14" xfId="2" applyNumberFormat="1" applyFont="1" applyFill="1" applyBorder="1" applyAlignment="1" applyProtection="1">
      <alignment horizontal="right" vertical="center"/>
      <protection locked="0"/>
    </xf>
    <xf numFmtId="164" fontId="10" fillId="6" borderId="16" xfId="2" applyNumberFormat="1" applyFont="1" applyFill="1" applyBorder="1" applyAlignment="1">
      <alignment horizontal="right" vertical="center"/>
    </xf>
    <xf numFmtId="0" fontId="10" fillId="2" borderId="45" xfId="3" applyFont="1" applyFill="1" applyBorder="1" applyAlignment="1">
      <alignment vertical="center"/>
    </xf>
    <xf numFmtId="164" fontId="10" fillId="5" borderId="17" xfId="2" applyNumberFormat="1" applyFont="1" applyFill="1" applyBorder="1" applyAlignment="1" applyProtection="1">
      <alignment horizontal="right" vertical="center"/>
      <protection locked="0"/>
    </xf>
    <xf numFmtId="164" fontId="10" fillId="5" borderId="18" xfId="2" applyNumberFormat="1" applyFont="1" applyFill="1" applyBorder="1" applyAlignment="1" applyProtection="1">
      <alignment horizontal="right" vertical="center"/>
      <protection locked="0"/>
    </xf>
    <xf numFmtId="0" fontId="13" fillId="2" borderId="0" xfId="2" applyFont="1" applyFill="1" applyAlignment="1">
      <alignment vertical="center"/>
    </xf>
    <xf numFmtId="0" fontId="11" fillId="2" borderId="0" xfId="2" applyFont="1" applyFill="1" applyAlignment="1">
      <alignment horizontal="center" vertical="center"/>
    </xf>
    <xf numFmtId="164" fontId="11" fillId="2" borderId="0" xfId="2" applyNumberFormat="1" applyFont="1" applyFill="1" applyAlignment="1">
      <alignment horizontal="right" vertical="center"/>
    </xf>
    <xf numFmtId="164" fontId="10" fillId="12" borderId="15" xfId="2" applyNumberFormat="1" applyFont="1" applyFill="1" applyBorder="1" applyAlignment="1" applyProtection="1">
      <alignment horizontal="right" vertical="center"/>
      <protection locked="0"/>
    </xf>
    <xf numFmtId="2" fontId="10" fillId="2" borderId="0" xfId="3" applyNumberFormat="1" applyFont="1" applyFill="1" applyAlignment="1">
      <alignment horizontal="right" vertical="center"/>
    </xf>
    <xf numFmtId="0" fontId="1" fillId="0" borderId="0" xfId="30" applyAlignment="1">
      <alignment horizontal="left" wrapText="1"/>
    </xf>
    <xf numFmtId="167" fontId="0" fillId="0" borderId="0" xfId="0" applyAlignment="1">
      <alignment horizontal="left" vertical="top" wrapText="1"/>
    </xf>
    <xf numFmtId="167" fontId="37" fillId="0" borderId="0" xfId="0" applyFont="1" applyAlignment="1">
      <alignment horizontal="left" vertical="top" wrapText="1"/>
    </xf>
    <xf numFmtId="167" fontId="37" fillId="0" borderId="0" xfId="0" applyFont="1" applyAlignment="1">
      <alignment horizontal="left" vertical="top"/>
    </xf>
    <xf numFmtId="167" fontId="0" fillId="0" borderId="0" xfId="0" applyAlignment="1">
      <alignment horizontal="left" vertical="top"/>
    </xf>
    <xf numFmtId="167" fontId="77" fillId="4" borderId="0" xfId="0" applyFont="1" applyFill="1" applyAlignment="1">
      <alignment horizontal="center" vertical="center" wrapText="1"/>
    </xf>
    <xf numFmtId="167" fontId="45" fillId="0" borderId="0" xfId="0" applyFont="1" applyAlignment="1">
      <alignment horizontal="center" vertical="center" wrapText="1"/>
    </xf>
    <xf numFmtId="167" fontId="45" fillId="0" borderId="20" xfId="0" applyFont="1" applyBorder="1" applyAlignment="1">
      <alignment horizontal="center" vertical="center" wrapText="1"/>
    </xf>
    <xf numFmtId="0" fontId="49" fillId="4" borderId="110" xfId="10" applyFont="1" applyFill="1" applyBorder="1" applyAlignment="1">
      <alignment horizontal="center" vertical="center" wrapText="1"/>
    </xf>
    <xf numFmtId="0" fontId="49" fillId="4" borderId="111" xfId="10" applyFont="1" applyFill="1" applyBorder="1" applyAlignment="1">
      <alignment horizontal="center" vertical="center" wrapText="1"/>
    </xf>
    <xf numFmtId="0" fontId="49" fillId="4" borderId="128" xfId="10" applyFont="1" applyFill="1" applyBorder="1" applyAlignment="1">
      <alignment horizontal="center" vertical="center" wrapText="1"/>
    </xf>
    <xf numFmtId="0" fontId="77" fillId="4" borderId="83" xfId="10" applyFont="1" applyFill="1" applyBorder="1" applyAlignment="1">
      <alignment horizontal="center" vertical="center" wrapText="1"/>
    </xf>
    <xf numFmtId="0" fontId="45" fillId="4" borderId="84" xfId="10" applyFont="1" applyFill="1" applyBorder="1" applyAlignment="1">
      <alignment horizontal="center" vertical="center" wrapText="1"/>
    </xf>
    <xf numFmtId="0" fontId="45" fillId="4" borderId="85" xfId="10" applyFont="1" applyFill="1" applyBorder="1" applyAlignment="1">
      <alignment horizontal="center" vertical="center" wrapText="1"/>
    </xf>
    <xf numFmtId="0" fontId="77" fillId="4" borderId="84" xfId="10" applyFont="1" applyFill="1" applyBorder="1" applyAlignment="1">
      <alignment horizontal="center" vertical="center" wrapText="1"/>
    </xf>
    <xf numFmtId="0" fontId="77" fillId="4" borderId="85" xfId="10" applyFont="1" applyFill="1" applyBorder="1" applyAlignment="1">
      <alignment horizontal="center" vertical="center" wrapText="1"/>
    </xf>
    <xf numFmtId="0" fontId="49" fillId="4" borderId="83" xfId="10" applyFont="1" applyFill="1" applyBorder="1" applyAlignment="1">
      <alignment horizontal="center" vertical="center" wrapText="1"/>
    </xf>
    <xf numFmtId="0" fontId="49" fillId="4" borderId="84" xfId="10" applyFont="1" applyFill="1" applyBorder="1" applyAlignment="1">
      <alignment horizontal="center" vertical="center" wrapText="1"/>
    </xf>
    <xf numFmtId="0" fontId="49" fillId="4" borderId="85" xfId="10" applyFont="1" applyFill="1" applyBorder="1" applyAlignment="1">
      <alignment horizontal="center" vertical="center" wrapText="1"/>
    </xf>
    <xf numFmtId="0" fontId="90" fillId="4" borderId="83" xfId="10" applyFont="1" applyFill="1" applyBorder="1" applyAlignment="1">
      <alignment horizontal="center" vertical="center" wrapText="1"/>
    </xf>
    <xf numFmtId="0" fontId="91" fillId="4" borderId="84" xfId="10" applyFont="1" applyFill="1" applyBorder="1" applyAlignment="1">
      <alignment horizontal="center" vertical="center" wrapText="1"/>
    </xf>
    <xf numFmtId="0" fontId="91" fillId="4" borderId="85" xfId="10" applyFont="1" applyFill="1" applyBorder="1" applyAlignment="1">
      <alignment horizontal="center" vertical="center" wrapText="1"/>
    </xf>
    <xf numFmtId="0" fontId="90" fillId="4" borderId="110" xfId="10" applyFont="1" applyFill="1" applyBorder="1" applyAlignment="1">
      <alignment horizontal="center" vertical="center" wrapText="1"/>
    </xf>
    <xf numFmtId="167" fontId="37" fillId="0" borderId="111" xfId="0" applyFont="1" applyBorder="1" applyAlignment="1">
      <alignment horizontal="center" vertical="center" wrapText="1"/>
    </xf>
    <xf numFmtId="167" fontId="37" fillId="0" borderId="128" xfId="0" applyFont="1" applyBorder="1" applyAlignment="1">
      <alignment horizontal="center" vertical="center" wrapText="1"/>
    </xf>
    <xf numFmtId="0" fontId="81" fillId="4" borderId="83" xfId="10" applyFont="1" applyFill="1" applyBorder="1" applyAlignment="1">
      <alignment horizontal="center" vertical="center" wrapText="1"/>
    </xf>
    <xf numFmtId="0" fontId="81" fillId="4" borderId="84" xfId="10" applyFont="1" applyFill="1" applyBorder="1" applyAlignment="1">
      <alignment horizontal="center" vertical="center" wrapText="1"/>
    </xf>
    <xf numFmtId="167" fontId="0" fillId="0" borderId="85" xfId="0" applyBorder="1" applyAlignment="1">
      <alignment horizontal="center" vertical="center" wrapText="1"/>
    </xf>
    <xf numFmtId="0" fontId="81" fillId="4" borderId="85" xfId="10" applyFont="1" applyFill="1" applyBorder="1" applyAlignment="1">
      <alignment horizontal="center" vertical="center" wrapText="1"/>
    </xf>
    <xf numFmtId="0" fontId="84" fillId="4" borderId="84" xfId="10" applyFont="1" applyFill="1" applyBorder="1" applyAlignment="1">
      <alignment horizontal="center" vertical="center" wrapText="1"/>
    </xf>
    <xf numFmtId="0" fontId="84" fillId="4" borderId="85" xfId="10" applyFont="1" applyFill="1" applyBorder="1" applyAlignment="1">
      <alignment horizontal="center" vertical="center" wrapText="1"/>
    </xf>
    <xf numFmtId="0" fontId="49" fillId="4" borderId="103" xfId="10" applyFont="1" applyFill="1" applyBorder="1" applyAlignment="1">
      <alignment horizontal="center" vertical="center" wrapText="1"/>
    </xf>
    <xf numFmtId="167" fontId="0" fillId="0" borderId="104" xfId="0" applyBorder="1" applyAlignment="1">
      <alignment horizontal="center" vertical="center" wrapText="1"/>
    </xf>
    <xf numFmtId="0" fontId="49" fillId="4" borderId="101" xfId="10" applyFont="1" applyFill="1" applyBorder="1" applyAlignment="1">
      <alignment horizontal="center" vertical="center" wrapText="1"/>
    </xf>
    <xf numFmtId="0" fontId="49" fillId="4" borderId="67" xfId="10" applyFont="1" applyFill="1" applyBorder="1" applyAlignment="1">
      <alignment horizontal="center" vertical="center" wrapText="1"/>
    </xf>
    <xf numFmtId="0" fontId="49" fillId="4" borderId="102" xfId="10" applyFont="1" applyFill="1" applyBorder="1" applyAlignment="1">
      <alignment horizontal="center" vertical="center" wrapText="1"/>
    </xf>
    <xf numFmtId="167" fontId="0" fillId="0" borderId="111" xfId="0" applyBorder="1" applyAlignment="1">
      <alignment horizontal="center" vertical="center" wrapText="1"/>
    </xf>
    <xf numFmtId="0" fontId="49" fillId="4" borderId="104" xfId="10" applyFont="1" applyFill="1" applyBorder="1" applyAlignment="1">
      <alignment horizontal="center" vertical="center" wrapText="1"/>
    </xf>
    <xf numFmtId="0" fontId="49" fillId="4" borderId="177" xfId="10" applyFont="1" applyFill="1" applyBorder="1" applyAlignment="1">
      <alignment horizontal="center" vertical="center" wrapText="1"/>
    </xf>
    <xf numFmtId="167" fontId="0" fillId="0" borderId="177" xfId="0" applyBorder="1" applyAlignment="1">
      <alignment horizontal="center" vertical="center" wrapText="1"/>
    </xf>
    <xf numFmtId="167" fontId="0" fillId="0" borderId="128" xfId="0" applyBorder="1" applyAlignment="1">
      <alignment horizontal="center" vertical="center" wrapText="1"/>
    </xf>
    <xf numFmtId="167" fontId="0" fillId="0" borderId="108" xfId="0" applyBorder="1" applyAlignment="1">
      <alignment horizontal="center" vertical="center" wrapText="1"/>
    </xf>
    <xf numFmtId="167" fontId="0" fillId="0" borderId="145" xfId="0" applyBorder="1" applyAlignment="1">
      <alignment horizontal="center" vertical="center" wrapText="1"/>
    </xf>
    <xf numFmtId="167" fontId="10" fillId="0" borderId="113" xfId="0" applyFont="1" applyBorder="1" applyAlignment="1">
      <alignment horizontal="center" vertical="center" wrapText="1"/>
    </xf>
    <xf numFmtId="167" fontId="10" fillId="0" borderId="114" xfId="0" applyFont="1" applyBorder="1" applyAlignment="1">
      <alignment horizontal="center" vertical="center" wrapText="1"/>
    </xf>
    <xf numFmtId="49" fontId="13" fillId="0" borderId="0" xfId="33" applyNumberFormat="1" applyFont="1" applyAlignment="1">
      <alignment horizontal="left" vertical="center" wrapText="1"/>
    </xf>
    <xf numFmtId="0" fontId="16" fillId="0" borderId="0" xfId="32" applyFont="1" applyAlignment="1">
      <alignment horizontal="left" vertical="center" wrapText="1"/>
    </xf>
    <xf numFmtId="49" fontId="13" fillId="0" borderId="0" xfId="33" applyNumberFormat="1" applyFont="1" applyAlignment="1">
      <alignment horizontal="left" vertical="top" wrapText="1"/>
    </xf>
    <xf numFmtId="0" fontId="16" fillId="0" borderId="0" xfId="32" applyFont="1" applyAlignment="1">
      <alignment horizontal="left" vertical="top" wrapText="1"/>
    </xf>
    <xf numFmtId="49" fontId="13" fillId="0" borderId="186" xfId="33" applyNumberFormat="1" applyFont="1" applyBorder="1" applyAlignment="1">
      <alignment horizontal="left" vertical="center" wrapText="1"/>
    </xf>
    <xf numFmtId="0" fontId="16" fillId="0" borderId="187" xfId="32" applyFont="1" applyBorder="1" applyAlignment="1">
      <alignment horizontal="left" vertical="center" wrapText="1"/>
    </xf>
    <xf numFmtId="49" fontId="13" fillId="0" borderId="188" xfId="33" applyNumberFormat="1" applyFont="1" applyBorder="1" applyAlignment="1">
      <alignment horizontal="left" vertical="top" wrapText="1"/>
    </xf>
    <xf numFmtId="0" fontId="16" fillId="0" borderId="189" xfId="32" applyFont="1" applyBorder="1" applyAlignment="1">
      <alignment horizontal="left" vertical="top" wrapText="1"/>
    </xf>
    <xf numFmtId="0" fontId="16" fillId="0" borderId="190" xfId="32" applyFont="1" applyBorder="1" applyAlignment="1">
      <alignment horizontal="left" vertical="top" wrapText="1"/>
    </xf>
    <xf numFmtId="49" fontId="127" fillId="0" borderId="0" xfId="33" applyNumberFormat="1" applyFont="1" applyAlignment="1">
      <alignment horizontal="left" vertical="center" wrapText="1"/>
    </xf>
    <xf numFmtId="167" fontId="4" fillId="0" borderId="0" xfId="0" applyFont="1" applyAlignment="1">
      <alignment horizontal="left" vertical="center" wrapText="1"/>
    </xf>
    <xf numFmtId="167" fontId="0" fillId="0" borderId="67" xfId="0" applyBorder="1" applyAlignment="1">
      <alignment horizontal="center" vertical="center" wrapText="1"/>
    </xf>
    <xf numFmtId="167" fontId="0" fillId="0" borderId="102" xfId="0" applyBorder="1" applyAlignment="1">
      <alignment horizontal="center" vertical="center" wrapText="1"/>
    </xf>
    <xf numFmtId="167" fontId="0" fillId="0" borderId="80" xfId="0" applyBorder="1" applyAlignment="1">
      <alignment horizontal="center" vertical="center" wrapText="1"/>
    </xf>
    <xf numFmtId="0" fontId="49" fillId="4" borderId="86" xfId="10" applyFont="1" applyFill="1" applyBorder="1" applyAlignment="1">
      <alignment horizontal="center" vertical="center" wrapText="1"/>
    </xf>
    <xf numFmtId="167" fontId="0" fillId="0" borderId="87" xfId="0" applyBorder="1" applyAlignment="1">
      <alignment horizontal="center" vertical="center" wrapText="1"/>
    </xf>
    <xf numFmtId="0" fontId="49" fillId="4" borderId="87" xfId="10" applyFont="1" applyFill="1" applyBorder="1" applyAlignment="1">
      <alignment horizontal="center" vertical="center" wrapText="1"/>
    </xf>
    <xf numFmtId="0" fontId="49" fillId="4" borderId="88" xfId="10" applyFont="1" applyFill="1" applyBorder="1" applyAlignment="1">
      <alignment horizontal="center" vertical="center" wrapText="1"/>
    </xf>
    <xf numFmtId="167" fontId="0" fillId="0" borderId="180" xfId="0" applyBorder="1" applyAlignment="1">
      <alignment horizontal="center" vertical="center" wrapText="1"/>
    </xf>
    <xf numFmtId="167" fontId="0" fillId="0" borderId="88" xfId="0" applyBorder="1" applyAlignment="1">
      <alignment horizontal="center" vertical="center" wrapText="1"/>
    </xf>
    <xf numFmtId="167" fontId="45" fillId="0" borderId="85" xfId="0" applyFont="1" applyBorder="1" applyAlignment="1">
      <alignment horizontal="center" vertical="center" wrapText="1"/>
    </xf>
    <xf numFmtId="0" fontId="13" fillId="0" borderId="126" xfId="32" applyFont="1" applyBorder="1" applyAlignment="1">
      <alignment horizontal="left" vertical="top" wrapText="1"/>
    </xf>
    <xf numFmtId="167" fontId="0" fillId="0" borderId="200" xfId="0" applyBorder="1" applyAlignment="1">
      <alignment horizontal="left" vertical="top" wrapText="1"/>
    </xf>
    <xf numFmtId="49" fontId="5" fillId="0" borderId="201" xfId="33" applyNumberFormat="1" applyFont="1" applyBorder="1" applyAlignment="1">
      <alignment horizontal="left" vertical="top" wrapText="1"/>
    </xf>
    <xf numFmtId="167" fontId="0" fillId="0" borderId="150" xfId="0" applyBorder="1" applyAlignment="1">
      <alignment horizontal="left" vertical="top" wrapText="1"/>
    </xf>
    <xf numFmtId="167" fontId="0" fillId="0" borderId="202" xfId="0" applyBorder="1" applyAlignment="1">
      <alignment horizontal="left" vertical="top" wrapText="1"/>
    </xf>
    <xf numFmtId="49" fontId="13" fillId="0" borderId="194" xfId="33" applyNumberFormat="1" applyFont="1" applyBorder="1" applyAlignment="1">
      <alignment horizontal="left" vertical="top" wrapText="1"/>
    </xf>
    <xf numFmtId="0" fontId="16" fillId="0" borderId="195" xfId="32" applyFont="1" applyBorder="1" applyAlignment="1">
      <alignment horizontal="left" vertical="top" wrapText="1"/>
    </xf>
    <xf numFmtId="0" fontId="16" fillId="0" borderId="196" xfId="32" applyFont="1" applyBorder="1" applyAlignment="1">
      <alignment horizontal="left" vertical="top" wrapText="1"/>
    </xf>
    <xf numFmtId="0" fontId="8" fillId="0" borderId="126" xfId="32" applyFont="1" applyBorder="1" applyAlignment="1">
      <alignment horizontal="left" vertical="top" wrapText="1"/>
    </xf>
    <xf numFmtId="167" fontId="4" fillId="0" borderId="200" xfId="0" applyFont="1" applyBorder="1" applyAlignment="1">
      <alignment horizontal="left" vertical="top" wrapText="1"/>
    </xf>
    <xf numFmtId="0" fontId="13" fillId="0" borderId="207" xfId="32" applyFont="1" applyBorder="1" applyAlignment="1">
      <alignment horizontal="left" vertical="top" wrapText="1"/>
    </xf>
    <xf numFmtId="167" fontId="0" fillId="0" borderId="208" xfId="0" applyBorder="1" applyAlignment="1">
      <alignment horizontal="left" vertical="top" wrapText="1"/>
    </xf>
    <xf numFmtId="0" fontId="7" fillId="3" borderId="0" xfId="10" applyFont="1" applyFill="1" applyAlignment="1">
      <alignment horizontal="left" vertical="center"/>
    </xf>
    <xf numFmtId="0" fontId="10" fillId="15" borderId="0" xfId="2" applyFont="1" applyFill="1" applyAlignment="1">
      <alignment horizontal="center" vertical="center" wrapText="1"/>
    </xf>
    <xf numFmtId="49" fontId="13" fillId="0" borderId="27" xfId="5" applyNumberFormat="1" applyBorder="1" applyAlignment="1">
      <alignment horizontal="left" vertical="top" wrapText="1"/>
    </xf>
    <xf numFmtId="0" fontId="13" fillId="0" borderId="54" xfId="5" applyBorder="1" applyAlignment="1">
      <alignment horizontal="left" vertical="top" wrapText="1"/>
    </xf>
    <xf numFmtId="0" fontId="13" fillId="0" borderId="24" xfId="5" applyBorder="1" applyAlignment="1">
      <alignment horizontal="left" vertical="top" wrapText="1"/>
    </xf>
    <xf numFmtId="0" fontId="13" fillId="0" borderId="27" xfId="5" applyBorder="1" applyAlignment="1">
      <alignment horizontal="left" vertical="top" wrapText="1"/>
    </xf>
    <xf numFmtId="0" fontId="83" fillId="4" borderId="32" xfId="10" applyFont="1" applyFill="1" applyBorder="1" applyAlignment="1">
      <alignment horizontal="center" vertical="center" wrapText="1"/>
    </xf>
    <xf numFmtId="0" fontId="83" fillId="4" borderId="48" xfId="10" applyFont="1" applyFill="1" applyBorder="1" applyAlignment="1">
      <alignment horizontal="center" vertical="center" wrapText="1"/>
    </xf>
    <xf numFmtId="0" fontId="83" fillId="4" borderId="29" xfId="10" applyFont="1" applyFill="1" applyBorder="1" applyAlignment="1">
      <alignment horizontal="center" vertical="center" wrapText="1"/>
    </xf>
    <xf numFmtId="0" fontId="83" fillId="4" borderId="30" xfId="10" applyFont="1" applyFill="1" applyBorder="1" applyAlignment="1">
      <alignment horizontal="center" vertical="center" wrapText="1"/>
    </xf>
    <xf numFmtId="0" fontId="83" fillId="4" borderId="9" xfId="10" applyFont="1" applyFill="1" applyBorder="1" applyAlignment="1">
      <alignment horizontal="center" vertical="center" wrapText="1"/>
    </xf>
    <xf numFmtId="0" fontId="83" fillId="4" borderId="10" xfId="10" applyFont="1" applyFill="1" applyBorder="1" applyAlignment="1">
      <alignment horizontal="center" vertical="center" wrapText="1"/>
    </xf>
    <xf numFmtId="0" fontId="5" fillId="4" borderId="1" xfId="3" applyFont="1" applyFill="1" applyBorder="1" applyAlignment="1">
      <alignment horizontal="left" vertical="center"/>
    </xf>
    <xf numFmtId="0" fontId="5" fillId="4" borderId="5" xfId="3" applyFont="1" applyFill="1" applyBorder="1" applyAlignment="1">
      <alignment horizontal="left" vertical="center"/>
    </xf>
    <xf numFmtId="0" fontId="5" fillId="4" borderId="6" xfId="3" applyFont="1" applyFill="1" applyBorder="1" applyAlignment="1">
      <alignment horizontal="left" vertical="center"/>
    </xf>
    <xf numFmtId="49" fontId="13" fillId="0" borderId="1" xfId="3" applyNumberFormat="1" applyFont="1" applyBorder="1" applyAlignment="1">
      <alignment horizontal="left" vertical="top" wrapText="1"/>
    </xf>
    <xf numFmtId="49" fontId="13" fillId="0" borderId="5" xfId="3" applyNumberFormat="1" applyFont="1" applyBorder="1" applyAlignment="1">
      <alignment horizontal="left" vertical="top" wrapText="1"/>
    </xf>
    <xf numFmtId="49" fontId="13" fillId="0" borderId="6" xfId="3" applyNumberFormat="1" applyFont="1" applyBorder="1" applyAlignment="1">
      <alignment horizontal="left" vertical="top" wrapText="1"/>
    </xf>
    <xf numFmtId="0" fontId="14" fillId="0" borderId="9" xfId="5" applyFont="1" applyBorder="1" applyAlignment="1">
      <alignment horizontal="left" vertical="top"/>
    </xf>
    <xf numFmtId="0" fontId="14" fillId="0" borderId="10" xfId="5" applyFont="1" applyBorder="1" applyAlignment="1">
      <alignment horizontal="left" vertical="top"/>
    </xf>
    <xf numFmtId="0" fontId="13" fillId="0" borderId="15" xfId="5" applyBorder="1" applyAlignment="1">
      <alignment horizontal="left" vertical="top" wrapText="1"/>
    </xf>
    <xf numFmtId="0" fontId="13" fillId="0" borderId="16" xfId="5" applyBorder="1" applyAlignment="1">
      <alignment horizontal="left" vertical="top" wrapText="1"/>
    </xf>
    <xf numFmtId="0" fontId="13" fillId="0" borderId="37" xfId="5" applyBorder="1" applyAlignment="1">
      <alignment horizontal="left" vertical="top" wrapText="1"/>
    </xf>
    <xf numFmtId="0" fontId="13" fillId="0" borderId="76" xfId="5" applyBorder="1" applyAlignment="1">
      <alignment horizontal="left" vertical="top" wrapText="1"/>
    </xf>
    <xf numFmtId="0" fontId="13" fillId="0" borderId="26" xfId="5" applyBorder="1" applyAlignment="1">
      <alignment horizontal="left" vertical="top" wrapText="1"/>
    </xf>
    <xf numFmtId="167" fontId="16" fillId="0" borderId="15" xfId="2735" applyFont="1" applyBorder="1" applyAlignment="1">
      <alignment horizontal="left" vertical="top" wrapText="1"/>
    </xf>
    <xf numFmtId="167" fontId="16" fillId="0" borderId="16" xfId="2735" applyFont="1" applyBorder="1" applyAlignment="1">
      <alignment horizontal="left" vertical="top" wrapText="1"/>
    </xf>
    <xf numFmtId="167" fontId="0" fillId="0" borderId="5" xfId="0" applyBorder="1" applyAlignment="1">
      <alignment horizontal="left" vertical="center"/>
    </xf>
    <xf numFmtId="167" fontId="0" fillId="0" borderId="6" xfId="0" applyBorder="1" applyAlignment="1">
      <alignment horizontal="left" vertical="center"/>
    </xf>
    <xf numFmtId="49" fontId="13" fillId="0" borderId="39" xfId="3" applyNumberFormat="1" applyFont="1" applyBorder="1" applyAlignment="1">
      <alignment horizontal="left" vertical="top" wrapText="1"/>
    </xf>
    <xf numFmtId="167" fontId="4" fillId="0" borderId="41" xfId="0" applyFont="1" applyBorder="1" applyAlignment="1">
      <alignment horizontal="left" vertical="top" wrapText="1"/>
    </xf>
    <xf numFmtId="167" fontId="4" fillId="0" borderId="61" xfId="0" applyFont="1" applyBorder="1" applyAlignment="1">
      <alignment horizontal="left" vertical="top" wrapText="1"/>
    </xf>
    <xf numFmtId="0" fontId="14" fillId="0" borderId="9" xfId="5" applyFont="1" applyBorder="1" applyAlignment="1">
      <alignment horizontal="left" vertical="center"/>
    </xf>
    <xf numFmtId="167" fontId="0" fillId="0" borderId="9" xfId="0" applyBorder="1" applyAlignment="1">
      <alignment horizontal="left" vertical="center"/>
    </xf>
    <xf numFmtId="167" fontId="0" fillId="0" borderId="10" xfId="0" applyBorder="1" applyAlignment="1">
      <alignment horizontal="left" vertical="center"/>
    </xf>
    <xf numFmtId="0" fontId="13" fillId="2" borderId="31" xfId="3" applyFont="1" applyFill="1" applyBorder="1" applyAlignment="1">
      <alignment horizontal="left" vertical="top" wrapText="1"/>
    </xf>
    <xf numFmtId="167" fontId="0" fillId="0" borderId="20" xfId="0" applyBorder="1" applyAlignment="1">
      <alignment horizontal="left" vertical="top" wrapText="1"/>
    </xf>
    <xf numFmtId="0" fontId="13" fillId="0" borderId="18" xfId="5" applyBorder="1" applyAlignment="1">
      <alignment horizontal="left" vertical="top" wrapText="1"/>
    </xf>
    <xf numFmtId="0" fontId="13" fillId="0" borderId="19" xfId="5" applyBorder="1" applyAlignment="1">
      <alignment horizontal="left" vertical="top" wrapText="1"/>
    </xf>
    <xf numFmtId="0" fontId="8" fillId="4" borderId="1" xfId="2" applyFont="1" applyFill="1" applyBorder="1" applyAlignment="1">
      <alignment horizontal="left" vertical="center"/>
    </xf>
    <xf numFmtId="0" fontId="8" fillId="4" borderId="2" xfId="2" applyFont="1" applyFill="1" applyBorder="1" applyAlignment="1">
      <alignment horizontal="left" vertical="center"/>
    </xf>
    <xf numFmtId="0" fontId="8" fillId="4" borderId="5" xfId="2" applyFont="1" applyFill="1" applyBorder="1" applyAlignment="1">
      <alignment horizontal="left" vertical="center"/>
    </xf>
    <xf numFmtId="0" fontId="8" fillId="4" borderId="6" xfId="2" applyFont="1" applyFill="1" applyBorder="1" applyAlignment="1">
      <alignment horizontal="left" vertical="center"/>
    </xf>
    <xf numFmtId="0" fontId="11" fillId="4" borderId="1" xfId="2" applyFont="1" applyFill="1" applyBorder="1" applyAlignment="1">
      <alignment horizontal="center" vertical="center"/>
    </xf>
    <xf numFmtId="0" fontId="11" fillId="4" borderId="5" xfId="2" applyFont="1" applyFill="1" applyBorder="1" applyAlignment="1">
      <alignment horizontal="center" vertical="center"/>
    </xf>
    <xf numFmtId="0" fontId="11" fillId="4" borderId="6" xfId="2" applyFont="1" applyFill="1" applyBorder="1" applyAlignment="1">
      <alignment horizontal="center" vertical="center"/>
    </xf>
    <xf numFmtId="49" fontId="13" fillId="0" borderId="54" xfId="5" applyNumberFormat="1" applyBorder="1" applyAlignment="1">
      <alignment horizontal="left" vertical="top" wrapText="1"/>
    </xf>
    <xf numFmtId="49" fontId="13" fillId="0" borderId="24" xfId="5" applyNumberFormat="1" applyBorder="1" applyAlignment="1">
      <alignment horizontal="left" vertical="top" wrapText="1"/>
    </xf>
    <xf numFmtId="0" fontId="7" fillId="3" borderId="0" xfId="3" applyFont="1" applyFill="1" applyAlignment="1">
      <alignment horizontal="left" vertical="center"/>
    </xf>
    <xf numFmtId="167" fontId="0" fillId="0" borderId="54" xfId="0" applyBorder="1" applyAlignment="1">
      <alignment horizontal="left" vertical="top" wrapText="1"/>
    </xf>
    <xf numFmtId="167" fontId="0" fillId="0" borderId="24" xfId="0" applyBorder="1" applyAlignment="1">
      <alignment horizontal="left" vertical="top" wrapText="1"/>
    </xf>
    <xf numFmtId="0" fontId="14" fillId="0" borderId="30" xfId="5" applyFont="1" applyBorder="1" applyAlignment="1">
      <alignment horizontal="left" vertical="top"/>
    </xf>
    <xf numFmtId="0" fontId="14" fillId="0" borderId="48" xfId="5" applyFont="1" applyBorder="1" applyAlignment="1">
      <alignment horizontal="left" vertical="top"/>
    </xf>
    <xf numFmtId="0" fontId="14" fillId="0" borderId="23" xfId="5" applyFont="1" applyBorder="1" applyAlignment="1">
      <alignment horizontal="left" vertical="top"/>
    </xf>
    <xf numFmtId="0" fontId="8" fillId="4" borderId="1" xfId="3" applyFont="1" applyFill="1" applyBorder="1" applyAlignment="1">
      <alignment horizontal="left" vertical="center"/>
    </xf>
    <xf numFmtId="0" fontId="8" fillId="4" borderId="2" xfId="3" applyFont="1" applyFill="1" applyBorder="1" applyAlignment="1">
      <alignment horizontal="left" vertical="center"/>
    </xf>
    <xf numFmtId="0" fontId="8" fillId="4" borderId="5" xfId="3" applyFont="1" applyFill="1" applyBorder="1" applyAlignment="1">
      <alignment horizontal="left" vertical="center"/>
    </xf>
    <xf numFmtId="0" fontId="8" fillId="4" borderId="6" xfId="3" applyFont="1" applyFill="1" applyBorder="1" applyAlignment="1">
      <alignment horizontal="left" vertical="center"/>
    </xf>
    <xf numFmtId="0" fontId="11" fillId="4" borderId="1" xfId="3" applyFont="1" applyFill="1" applyBorder="1" applyAlignment="1">
      <alignment horizontal="center" vertical="center"/>
    </xf>
    <xf numFmtId="0" fontId="11" fillId="4" borderId="5" xfId="3" applyFont="1" applyFill="1" applyBorder="1" applyAlignment="1">
      <alignment horizontal="center" vertical="center"/>
    </xf>
    <xf numFmtId="0" fontId="11" fillId="4" borderId="6" xfId="3" applyFont="1" applyFill="1" applyBorder="1" applyAlignment="1">
      <alignment horizontal="center" vertical="center"/>
    </xf>
    <xf numFmtId="49" fontId="13" fillId="2" borderId="37" xfId="5" applyNumberFormat="1" applyFill="1" applyBorder="1" applyAlignment="1">
      <alignment horizontal="left" vertical="top" wrapText="1"/>
    </xf>
    <xf numFmtId="49" fontId="13" fillId="2" borderId="76" xfId="5" applyNumberFormat="1" applyFill="1" applyBorder="1" applyAlignment="1">
      <alignment horizontal="left" vertical="top" wrapText="1"/>
    </xf>
    <xf numFmtId="49" fontId="13" fillId="2" borderId="26" xfId="5" applyNumberFormat="1" applyFill="1" applyBorder="1" applyAlignment="1">
      <alignment horizontal="left" vertical="top" wrapText="1"/>
    </xf>
    <xf numFmtId="49" fontId="13" fillId="0" borderId="57" xfId="5" applyNumberFormat="1" applyBorder="1" applyAlignment="1">
      <alignment horizontal="left" vertical="top" wrapText="1"/>
    </xf>
    <xf numFmtId="49" fontId="13" fillId="0" borderId="59" xfId="5" applyNumberFormat="1" applyBorder="1" applyAlignment="1">
      <alignment horizontal="left" vertical="top" wrapText="1"/>
    </xf>
    <xf numFmtId="49" fontId="13" fillId="0" borderId="60" xfId="5" applyNumberFormat="1" applyBorder="1" applyAlignment="1">
      <alignment horizontal="left" vertical="top" wrapText="1"/>
    </xf>
    <xf numFmtId="0" fontId="4" fillId="0" borderId="27" xfId="12" applyFont="1" applyBorder="1" applyAlignment="1">
      <alignment vertical="center"/>
    </xf>
    <xf numFmtId="167" fontId="0" fillId="0" borderId="54" xfId="0" applyBorder="1" applyAlignment="1"/>
    <xf numFmtId="167" fontId="0" fillId="0" borderId="24" xfId="0" applyBorder="1" applyAlignment="1"/>
    <xf numFmtId="0" fontId="4" fillId="0" borderId="27" xfId="12" applyFont="1" applyBorder="1" applyAlignment="1">
      <alignment horizontal="left" vertical="center"/>
    </xf>
    <xf numFmtId="0" fontId="4" fillId="0" borderId="54" xfId="12" applyFont="1" applyBorder="1" applyAlignment="1">
      <alignment horizontal="left" vertical="center"/>
    </xf>
    <xf numFmtId="0" fontId="4" fillId="0" borderId="24" xfId="12" applyFont="1" applyBorder="1" applyAlignment="1">
      <alignment horizontal="left" vertical="center"/>
    </xf>
    <xf numFmtId="0" fontId="7" fillId="3" borderId="0" xfId="12" applyFont="1" applyFill="1" applyAlignment="1">
      <alignment horizontal="left" vertical="center"/>
    </xf>
    <xf numFmtId="49" fontId="13" fillId="2" borderId="27" xfId="5" applyNumberFormat="1" applyFill="1" applyBorder="1" applyAlignment="1">
      <alignment horizontal="left" vertical="top" wrapText="1"/>
    </xf>
    <xf numFmtId="49" fontId="13" fillId="2" borderId="54" xfId="5" applyNumberFormat="1" applyFill="1" applyBorder="1" applyAlignment="1">
      <alignment horizontal="left" vertical="top" wrapText="1"/>
    </xf>
    <xf numFmtId="49" fontId="13" fillId="2" borderId="24" xfId="5" applyNumberFormat="1" applyFill="1" applyBorder="1" applyAlignment="1">
      <alignment horizontal="left" vertical="top" wrapText="1"/>
    </xf>
    <xf numFmtId="0" fontId="8" fillId="4" borderId="1" xfId="12" applyFont="1" applyFill="1" applyBorder="1" applyAlignment="1">
      <alignment horizontal="left" vertical="center"/>
    </xf>
    <xf numFmtId="0" fontId="8" fillId="4" borderId="2" xfId="12" applyFont="1" applyFill="1" applyBorder="1" applyAlignment="1">
      <alignment horizontal="left" vertical="center"/>
    </xf>
    <xf numFmtId="0" fontId="9" fillId="4" borderId="1" xfId="3" applyFont="1" applyFill="1" applyBorder="1" applyAlignment="1">
      <alignment horizontal="center" vertical="center" wrapText="1"/>
    </xf>
    <xf numFmtId="0" fontId="9" fillId="4" borderId="5" xfId="3" applyFont="1" applyFill="1" applyBorder="1" applyAlignment="1">
      <alignment horizontal="center" vertical="center" wrapText="1"/>
    </xf>
    <xf numFmtId="0" fontId="9" fillId="4" borderId="6" xfId="3" applyFont="1" applyFill="1" applyBorder="1" applyAlignment="1">
      <alignment horizontal="center" vertical="center" wrapText="1"/>
    </xf>
    <xf numFmtId="49" fontId="13" fillId="0" borderId="37" xfId="5" applyNumberFormat="1" applyBorder="1" applyAlignment="1">
      <alignment horizontal="left" vertical="top" wrapText="1"/>
    </xf>
    <xf numFmtId="49" fontId="13" fillId="0" borderId="76" xfId="5" applyNumberFormat="1" applyBorder="1" applyAlignment="1">
      <alignment horizontal="left" vertical="top" wrapText="1"/>
    </xf>
    <xf numFmtId="49" fontId="13" fillId="0" borderId="26" xfId="5" applyNumberFormat="1" applyBorder="1" applyAlignment="1">
      <alignment horizontal="left" vertical="top" wrapText="1"/>
    </xf>
    <xf numFmtId="0" fontId="8" fillId="4" borderId="7" xfId="3" applyFont="1" applyFill="1" applyBorder="1" applyAlignment="1">
      <alignment horizontal="left" vertical="center"/>
    </xf>
    <xf numFmtId="0" fontId="8" fillId="4" borderId="3" xfId="3" applyFont="1" applyFill="1" applyBorder="1" applyAlignment="1">
      <alignment horizontal="left" vertical="center"/>
    </xf>
    <xf numFmtId="0" fontId="8" fillId="4" borderId="1"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0" fontId="1" fillId="0" borderId="5" xfId="3" applyBorder="1" applyAlignment="1">
      <alignment horizontal="center" vertical="center"/>
    </xf>
    <xf numFmtId="0" fontId="1" fillId="0" borderId="6" xfId="3" applyBorder="1" applyAlignment="1">
      <alignment horizontal="center" vertical="center"/>
    </xf>
    <xf numFmtId="0" fontId="13" fillId="0" borderId="1" xfId="3" applyFont="1" applyBorder="1" applyAlignment="1">
      <alignment horizontal="left" vertical="top" wrapText="1"/>
    </xf>
    <xf numFmtId="0" fontId="13" fillId="0" borderId="5" xfId="3" applyFont="1" applyBorder="1" applyAlignment="1">
      <alignment horizontal="left" vertical="top" wrapText="1"/>
    </xf>
    <xf numFmtId="0" fontId="13" fillId="0" borderId="6" xfId="3" applyFont="1" applyBorder="1" applyAlignment="1">
      <alignment horizontal="left" vertical="top" wrapText="1"/>
    </xf>
    <xf numFmtId="0" fontId="7" fillId="3" borderId="0" xfId="15" applyFont="1" applyFill="1" applyAlignment="1">
      <alignment horizontal="left" vertical="center"/>
    </xf>
    <xf numFmtId="0" fontId="8" fillId="4" borderId="1" xfId="15" applyFont="1" applyFill="1" applyBorder="1" applyAlignment="1">
      <alignment horizontal="left" vertical="center"/>
    </xf>
    <xf numFmtId="0" fontId="8" fillId="4" borderId="2" xfId="15" applyFont="1" applyFill="1" applyBorder="1" applyAlignment="1">
      <alignment horizontal="left" vertical="center"/>
    </xf>
    <xf numFmtId="0" fontId="13" fillId="0" borderId="1" xfId="15" applyFont="1" applyBorder="1" applyAlignment="1">
      <alignment horizontal="left" vertical="top" wrapText="1"/>
    </xf>
    <xf numFmtId="0" fontId="13" fillId="0" borderId="5" xfId="15" applyFont="1" applyBorder="1" applyAlignment="1">
      <alignment horizontal="left" vertical="top" wrapText="1"/>
    </xf>
    <xf numFmtId="0" fontId="13" fillId="0" borderId="6" xfId="15" applyFont="1" applyBorder="1" applyAlignment="1">
      <alignment horizontal="left" vertical="top" wrapText="1"/>
    </xf>
    <xf numFmtId="0" fontId="11" fillId="2" borderId="54" xfId="15" applyFont="1" applyFill="1" applyBorder="1" applyAlignment="1">
      <alignment horizontal="center" vertical="center"/>
    </xf>
    <xf numFmtId="0" fontId="11" fillId="2" borderId="24" xfId="15" applyFont="1" applyFill="1" applyBorder="1" applyAlignment="1">
      <alignment horizontal="center" vertical="center"/>
    </xf>
    <xf numFmtId="0" fontId="13" fillId="0" borderId="35" xfId="5" applyBorder="1" applyAlignment="1">
      <alignment horizontal="left" vertical="top" wrapText="1"/>
    </xf>
    <xf numFmtId="0" fontId="13" fillId="0" borderId="41" xfId="5" applyBorder="1" applyAlignment="1">
      <alignment horizontal="left" vertical="top" wrapText="1"/>
    </xf>
    <xf numFmtId="0" fontId="13" fillId="0" borderId="61" xfId="5" applyBorder="1" applyAlignment="1">
      <alignment horizontal="left" vertical="top" wrapText="1"/>
    </xf>
    <xf numFmtId="0" fontId="11" fillId="2" borderId="27" xfId="15" applyFont="1" applyFill="1" applyBorder="1" applyAlignment="1">
      <alignment horizontal="center" vertical="center"/>
    </xf>
    <xf numFmtId="49" fontId="13" fillId="0" borderId="15" xfId="5" applyNumberFormat="1" applyBorder="1" applyAlignment="1">
      <alignment horizontal="left" vertical="top" wrapText="1"/>
    </xf>
    <xf numFmtId="49" fontId="13" fillId="0" borderId="16" xfId="5" applyNumberFormat="1" applyBorder="1" applyAlignment="1">
      <alignment horizontal="left" vertical="top" wrapText="1"/>
    </xf>
    <xf numFmtId="0" fontId="7" fillId="3" borderId="0" xfId="2" applyFont="1" applyFill="1" applyAlignment="1">
      <alignment horizontal="left" vertical="center"/>
    </xf>
    <xf numFmtId="0" fontId="8" fillId="4" borderId="22" xfId="3" applyFont="1" applyFill="1" applyBorder="1" applyAlignment="1">
      <alignment horizontal="center" vertical="center" wrapText="1"/>
    </xf>
    <xf numFmtId="0" fontId="8" fillId="4" borderId="38" xfId="3" applyFont="1" applyFill="1" applyBorder="1" applyAlignment="1">
      <alignment horizontal="center" vertical="center" wrapText="1"/>
    </xf>
    <xf numFmtId="0" fontId="8" fillId="4" borderId="30" xfId="3" applyFont="1" applyFill="1" applyBorder="1" applyAlignment="1">
      <alignment horizontal="center" vertical="center" wrapText="1"/>
    </xf>
    <xf numFmtId="0" fontId="8" fillId="4" borderId="48" xfId="3" applyFont="1" applyFill="1" applyBorder="1" applyAlignment="1">
      <alignment horizontal="center" vertical="center" wrapText="1"/>
    </xf>
    <xf numFmtId="0" fontId="8" fillId="4" borderId="29" xfId="3" applyFont="1" applyFill="1" applyBorder="1" applyAlignment="1">
      <alignment horizontal="center" vertical="center" wrapText="1"/>
    </xf>
    <xf numFmtId="0" fontId="8" fillId="4" borderId="72" xfId="3" applyFont="1" applyFill="1" applyBorder="1" applyAlignment="1">
      <alignment horizontal="center" vertical="center" wrapText="1"/>
    </xf>
    <xf numFmtId="0" fontId="8" fillId="4" borderId="34" xfId="3" applyFont="1" applyFill="1" applyBorder="1" applyAlignment="1">
      <alignment horizontal="center" vertical="center" wrapText="1"/>
    </xf>
    <xf numFmtId="0" fontId="8" fillId="4" borderId="21" xfId="3" applyFont="1" applyFill="1" applyBorder="1" applyAlignment="1">
      <alignment horizontal="center" vertical="center" wrapText="1"/>
    </xf>
    <xf numFmtId="0" fontId="8" fillId="4" borderId="33" xfId="3" applyFont="1" applyFill="1" applyBorder="1" applyAlignment="1">
      <alignment horizontal="center" vertical="center" wrapText="1"/>
    </xf>
    <xf numFmtId="0" fontId="8" fillId="4" borderId="28" xfId="5" applyFont="1" applyFill="1" applyBorder="1" applyAlignment="1">
      <alignment horizontal="left" vertical="center"/>
    </xf>
    <xf numFmtId="0" fontId="8" fillId="4" borderId="73" xfId="5" applyFont="1" applyFill="1" applyBorder="1" applyAlignment="1">
      <alignment horizontal="left" vertical="center"/>
    </xf>
    <xf numFmtId="0" fontId="8" fillId="4" borderId="39" xfId="5" applyFont="1" applyFill="1" applyBorder="1" applyAlignment="1">
      <alignment horizontal="left" vertical="center"/>
    </xf>
    <xf numFmtId="0" fontId="8" fillId="4" borderId="58" xfId="5" applyFont="1" applyFill="1" applyBorder="1" applyAlignment="1">
      <alignment horizontal="left" vertical="center"/>
    </xf>
    <xf numFmtId="0" fontId="8" fillId="4" borderId="72" xfId="5" applyFont="1" applyFill="1" applyBorder="1" applyAlignment="1">
      <alignment horizontal="center" vertical="center" wrapText="1"/>
    </xf>
    <xf numFmtId="0" fontId="8" fillId="4" borderId="34" xfId="5" applyFont="1" applyFill="1" applyBorder="1" applyAlignment="1">
      <alignment horizontal="center" vertical="center" wrapText="1"/>
    </xf>
    <xf numFmtId="0" fontId="22" fillId="0" borderId="34" xfId="25" applyBorder="1" applyAlignment="1">
      <alignment horizontal="center" vertical="center" wrapText="1"/>
    </xf>
    <xf numFmtId="0" fontId="22" fillId="0" borderId="38" xfId="25" applyBorder="1" applyAlignment="1">
      <alignment horizontal="center" vertical="center" wrapText="1"/>
    </xf>
    <xf numFmtId="0" fontId="8" fillId="4" borderId="1" xfId="3" applyFont="1" applyFill="1" applyBorder="1" applyAlignment="1">
      <alignment horizontal="center" vertical="center" wrapText="1"/>
    </xf>
    <xf numFmtId="0" fontId="8" fillId="4" borderId="5" xfId="3" applyFont="1" applyFill="1" applyBorder="1" applyAlignment="1">
      <alignment horizontal="center" vertical="center" wrapText="1"/>
    </xf>
    <xf numFmtId="0" fontId="8" fillId="4" borderId="6" xfId="3" applyFont="1" applyFill="1" applyBorder="1" applyAlignment="1">
      <alignment horizontal="center" vertical="center" wrapText="1"/>
    </xf>
    <xf numFmtId="0" fontId="9" fillId="4" borderId="1" xfId="17" applyFont="1" applyFill="1" applyBorder="1" applyAlignment="1">
      <alignment horizontal="center" vertical="center" wrapText="1"/>
    </xf>
    <xf numFmtId="0" fontId="9" fillId="4" borderId="5" xfId="17" applyFont="1" applyFill="1" applyBorder="1" applyAlignment="1">
      <alignment horizontal="center" vertical="center" wrapText="1"/>
    </xf>
    <xf numFmtId="0" fontId="9" fillId="4" borderId="6" xfId="17" applyFont="1" applyFill="1" applyBorder="1" applyAlignment="1">
      <alignment horizontal="center" vertical="center" wrapText="1"/>
    </xf>
    <xf numFmtId="0" fontId="8" fillId="4" borderId="1" xfId="17" applyFont="1" applyFill="1" applyBorder="1" applyAlignment="1">
      <alignment horizontal="left" vertical="center"/>
    </xf>
    <xf numFmtId="0" fontId="8" fillId="4" borderId="5" xfId="17" applyFont="1" applyFill="1" applyBorder="1" applyAlignment="1">
      <alignment horizontal="left" vertical="center"/>
    </xf>
    <xf numFmtId="0" fontId="8" fillId="4" borderId="6" xfId="17" applyFont="1" applyFill="1" applyBorder="1" applyAlignment="1">
      <alignment horizontal="left" vertical="center"/>
    </xf>
    <xf numFmtId="0" fontId="10" fillId="15" borderId="0" xfId="2" applyFont="1" applyFill="1" applyAlignment="1">
      <alignment horizontal="left" vertical="center" wrapText="1"/>
    </xf>
    <xf numFmtId="0" fontId="10" fillId="0" borderId="0" xfId="2" applyFont="1" applyAlignment="1">
      <alignment horizontal="center" vertical="center" wrapText="1"/>
    </xf>
    <xf numFmtId="0" fontId="13" fillId="0" borderId="1" xfId="3" applyFont="1" applyBorder="1" applyAlignment="1">
      <alignment horizontal="left" vertical="center" wrapText="1"/>
    </xf>
    <xf numFmtId="0" fontId="13" fillId="0" borderId="5" xfId="3" applyFont="1" applyBorder="1" applyAlignment="1">
      <alignment horizontal="left" vertical="center" wrapText="1"/>
    </xf>
    <xf numFmtId="0" fontId="13" fillId="0" borderId="6" xfId="3" applyFont="1" applyBorder="1" applyAlignment="1">
      <alignment horizontal="left" vertical="center" wrapText="1"/>
    </xf>
    <xf numFmtId="49" fontId="13" fillId="0" borderId="1" xfId="3" applyNumberFormat="1" applyFont="1" applyBorder="1" applyAlignment="1">
      <alignment vertical="top" wrapText="1"/>
    </xf>
    <xf numFmtId="49" fontId="13" fillId="0" borderId="5" xfId="3" applyNumberFormat="1" applyFont="1" applyBorder="1" applyAlignment="1">
      <alignment vertical="top" wrapText="1"/>
    </xf>
    <xf numFmtId="49" fontId="13" fillId="0" borderId="6" xfId="3" applyNumberFormat="1" applyFont="1" applyBorder="1" applyAlignment="1">
      <alignment vertical="top" wrapText="1"/>
    </xf>
    <xf numFmtId="49" fontId="29" fillId="0" borderId="27" xfId="5" applyNumberFormat="1" applyFont="1" applyBorder="1" applyAlignment="1">
      <alignment horizontal="left" vertical="top" wrapText="1"/>
    </xf>
    <xf numFmtId="49" fontId="29" fillId="0" borderId="54" xfId="5" applyNumberFormat="1" applyFont="1" applyBorder="1" applyAlignment="1">
      <alignment horizontal="left" vertical="top" wrapText="1"/>
    </xf>
    <xf numFmtId="49" fontId="29" fillId="0" borderId="24" xfId="5" applyNumberFormat="1" applyFont="1" applyBorder="1" applyAlignment="1">
      <alignment horizontal="left" vertical="top" wrapText="1"/>
    </xf>
  </cellXfs>
  <cellStyles count="19991">
    <cellStyle name="%" xfId="9270" xr:uid="{00000000-0005-0000-0000-000000000000}"/>
    <cellStyle name="% 2" xfId="14705" xr:uid="{00000000-0005-0000-0000-000001000000}"/>
    <cellStyle name="]_x000d__x000a_Zoomed=1_x000d__x000a_Row=0_x000d__x000a_Column=0_x000d__x000a_Height=0_x000d__x000a_Width=0_x000d__x000a_FontName=FoxFont_x000d__x000a_FontStyle=0_x000d__x000a_FontSize=9_x000d__x000a_PrtFontName=FoxPrin" xfId="6422" xr:uid="{00000000-0005-0000-0000-000002000000}"/>
    <cellStyle name="]_x000d__x000a_Zoomed=1_x000d__x000a_Row=0_x000d__x000a_Column=0_x000d__x000a_Height=0_x000d__x000a_Width=0_x000d__x000a_FontName=FoxFont_x000d__x000a_FontStyle=0_x000d__x000a_FontSize=9_x000d__x000a_PrtFontName=FoxPrin 2" xfId="5413" xr:uid="{00000000-0005-0000-0000-000003000000}"/>
    <cellStyle name="]_x000d__x000a_Zoomed=1_x000d__x000a_Row=0_x000d__x000a_Column=0_x000d__x000a_Height=0_x000d__x000a_Width=0_x000d__x000a_FontName=FoxFont_x000d__x000a_FontStyle=0_x000d__x000a_FontSize=9_x000d__x000a_PrtFontName=FoxPrin 3" xfId="9279" xr:uid="{00000000-0005-0000-0000-000004000000}"/>
    <cellStyle name="20% - Accent1 2" xfId="5397" xr:uid="{00000000-0005-0000-0000-000005000000}"/>
    <cellStyle name="20% - Accent1 2 2" xfId="9334" xr:uid="{00000000-0005-0000-0000-000006000000}"/>
    <cellStyle name="20% - Accent1 3" xfId="5493" xr:uid="{00000000-0005-0000-0000-000007000000}"/>
    <cellStyle name="20% - Accent1 3 2" xfId="5447" xr:uid="{00000000-0005-0000-0000-000008000000}"/>
    <cellStyle name="20% - Accent1 3 3" xfId="5481" xr:uid="{00000000-0005-0000-0000-000009000000}"/>
    <cellStyle name="20% - Accent1 3 3 2" xfId="5463" xr:uid="{00000000-0005-0000-0000-00000A000000}"/>
    <cellStyle name="20% - Accent1 4" xfId="6374" xr:uid="{00000000-0005-0000-0000-00000B000000}"/>
    <cellStyle name="20% - Accent1 5" xfId="9218" xr:uid="{00000000-0005-0000-0000-00000C000000}"/>
    <cellStyle name="20% - Accent2 2" xfId="5462" xr:uid="{00000000-0005-0000-0000-00000D000000}"/>
    <cellStyle name="20% - Accent2 2 2" xfId="9335" xr:uid="{00000000-0005-0000-0000-00000E000000}"/>
    <cellStyle name="20% - Accent2 3" xfId="5367" xr:uid="{00000000-0005-0000-0000-00000F000000}"/>
    <cellStyle name="20% - Accent2 3 2" xfId="5451" xr:uid="{00000000-0005-0000-0000-000010000000}"/>
    <cellStyle name="20% - Accent2 3 3" xfId="5395" xr:uid="{00000000-0005-0000-0000-000011000000}"/>
    <cellStyle name="20% - Accent2 3 3 2" xfId="5452" xr:uid="{00000000-0005-0000-0000-000012000000}"/>
    <cellStyle name="20% - Accent2 4" xfId="6377" xr:uid="{00000000-0005-0000-0000-000013000000}"/>
    <cellStyle name="20% - Accent2 5" xfId="9222" xr:uid="{00000000-0005-0000-0000-000014000000}"/>
    <cellStyle name="20% - Accent3 2" xfId="5385" xr:uid="{00000000-0005-0000-0000-000015000000}"/>
    <cellStyle name="20% - Accent3 2 2" xfId="9336" xr:uid="{00000000-0005-0000-0000-000016000000}"/>
    <cellStyle name="20% - Accent3 3" xfId="5376" xr:uid="{00000000-0005-0000-0000-000017000000}"/>
    <cellStyle name="20% - Accent3 3 2" xfId="5471" xr:uid="{00000000-0005-0000-0000-000018000000}"/>
    <cellStyle name="20% - Accent3 3 3" xfId="5495" xr:uid="{00000000-0005-0000-0000-000019000000}"/>
    <cellStyle name="20% - Accent3 3 3 2" xfId="5470" xr:uid="{00000000-0005-0000-0000-00001A000000}"/>
    <cellStyle name="20% - Accent3 4" xfId="6380" xr:uid="{00000000-0005-0000-0000-00001B000000}"/>
    <cellStyle name="20% - Accent3 5" xfId="9226" xr:uid="{00000000-0005-0000-0000-00001C000000}"/>
    <cellStyle name="20% - Accent4 2" xfId="5456" xr:uid="{00000000-0005-0000-0000-00001D000000}"/>
    <cellStyle name="20% - Accent4 2 2" xfId="9337" xr:uid="{00000000-0005-0000-0000-00001E000000}"/>
    <cellStyle name="20% - Accent4 3" xfId="5430" xr:uid="{00000000-0005-0000-0000-00001F000000}"/>
    <cellStyle name="20% - Accent4 3 2" xfId="5453" xr:uid="{00000000-0005-0000-0000-000020000000}"/>
    <cellStyle name="20% - Accent4 3 3" xfId="5498" xr:uid="{00000000-0005-0000-0000-000021000000}"/>
    <cellStyle name="20% - Accent4 3 3 2" xfId="5467" xr:uid="{00000000-0005-0000-0000-000022000000}"/>
    <cellStyle name="20% - Accent4 4" xfId="6383" xr:uid="{00000000-0005-0000-0000-000023000000}"/>
    <cellStyle name="20% - Accent4 5" xfId="9230" xr:uid="{00000000-0005-0000-0000-000024000000}"/>
    <cellStyle name="20% - Accent5 2" xfId="5378" xr:uid="{00000000-0005-0000-0000-000025000000}"/>
    <cellStyle name="20% - Accent5 2 2" xfId="9338" xr:uid="{00000000-0005-0000-0000-000026000000}"/>
    <cellStyle name="20% - Accent5 3" xfId="5487" xr:uid="{00000000-0005-0000-0000-000027000000}"/>
    <cellStyle name="20% - Accent5 3 2" xfId="5484" xr:uid="{00000000-0005-0000-0000-000028000000}"/>
    <cellStyle name="20% - Accent5 3 3" xfId="5393" xr:uid="{00000000-0005-0000-0000-000029000000}"/>
    <cellStyle name="20% - Accent5 3 3 2" xfId="5457" xr:uid="{00000000-0005-0000-0000-00002A000000}"/>
    <cellStyle name="20% - Accent5 4" xfId="6386" xr:uid="{00000000-0005-0000-0000-00002B000000}"/>
    <cellStyle name="20% - Accent5 5" xfId="9234" xr:uid="{00000000-0005-0000-0000-00002C000000}"/>
    <cellStyle name="20% - Accent6 2" xfId="5455" xr:uid="{00000000-0005-0000-0000-00002D000000}"/>
    <cellStyle name="20% - Accent6 2 2" xfId="9339" xr:uid="{00000000-0005-0000-0000-00002E000000}"/>
    <cellStyle name="20% - Accent6 3" xfId="5379" xr:uid="{00000000-0005-0000-0000-00002F000000}"/>
    <cellStyle name="20% - Accent6 3 2" xfId="5400" xr:uid="{00000000-0005-0000-0000-000030000000}"/>
    <cellStyle name="20% - Accent6 3 3" xfId="5383" xr:uid="{00000000-0005-0000-0000-000031000000}"/>
    <cellStyle name="20% - Accent6 3 3 2" xfId="5401" xr:uid="{00000000-0005-0000-0000-000032000000}"/>
    <cellStyle name="20% - Accent6 4" xfId="6389" xr:uid="{00000000-0005-0000-0000-000033000000}"/>
    <cellStyle name="20% - Accent6 5" xfId="9238" xr:uid="{00000000-0005-0000-0000-000034000000}"/>
    <cellStyle name="40% - Accent1 2" xfId="5409" xr:uid="{00000000-0005-0000-0000-000035000000}"/>
    <cellStyle name="40% - Accent1 2 2" xfId="9340" xr:uid="{00000000-0005-0000-0000-000036000000}"/>
    <cellStyle name="40% - Accent1 3" xfId="5485" xr:uid="{00000000-0005-0000-0000-000037000000}"/>
    <cellStyle name="40% - Accent1 3 2" xfId="5488" xr:uid="{00000000-0005-0000-0000-000038000000}"/>
    <cellStyle name="40% - Accent1 3 3" xfId="5489" xr:uid="{00000000-0005-0000-0000-000039000000}"/>
    <cellStyle name="40% - Accent1 3 3 2" xfId="5477" xr:uid="{00000000-0005-0000-0000-00003A000000}"/>
    <cellStyle name="40% - Accent1 4" xfId="6375" xr:uid="{00000000-0005-0000-0000-00003B000000}"/>
    <cellStyle name="40% - Accent1 5" xfId="9219" xr:uid="{00000000-0005-0000-0000-00003C000000}"/>
    <cellStyle name="40% - Accent2 2" xfId="5403" xr:uid="{00000000-0005-0000-0000-00003D000000}"/>
    <cellStyle name="40% - Accent2 2 2" xfId="9341" xr:uid="{00000000-0005-0000-0000-00003E000000}"/>
    <cellStyle name="40% - Accent2 3" xfId="5494" xr:uid="{00000000-0005-0000-0000-00003F000000}"/>
    <cellStyle name="40% - Accent2 3 2" xfId="5475" xr:uid="{00000000-0005-0000-0000-000040000000}"/>
    <cellStyle name="40% - Accent2 3 3" xfId="5491" xr:uid="{00000000-0005-0000-0000-000041000000}"/>
    <cellStyle name="40% - Accent2 3 3 2" xfId="5448" xr:uid="{00000000-0005-0000-0000-000042000000}"/>
    <cellStyle name="40% - Accent2 4" xfId="6378" xr:uid="{00000000-0005-0000-0000-000043000000}"/>
    <cellStyle name="40% - Accent2 5" xfId="9223" xr:uid="{00000000-0005-0000-0000-000044000000}"/>
    <cellStyle name="40% - Accent3 2" xfId="5392" xr:uid="{00000000-0005-0000-0000-000045000000}"/>
    <cellStyle name="40% - Accent3 2 2" xfId="9342" xr:uid="{00000000-0005-0000-0000-000046000000}"/>
    <cellStyle name="40% - Accent3 3" xfId="5483" xr:uid="{00000000-0005-0000-0000-000047000000}"/>
    <cellStyle name="40% - Accent3 3 2" xfId="5492" xr:uid="{00000000-0005-0000-0000-000048000000}"/>
    <cellStyle name="40% - Accent3 3 3" xfId="5468" xr:uid="{00000000-0005-0000-0000-000049000000}"/>
    <cellStyle name="40% - Accent3 3 3 2" xfId="5461" xr:uid="{00000000-0005-0000-0000-00004A000000}"/>
    <cellStyle name="40% - Accent3 4" xfId="6381" xr:uid="{00000000-0005-0000-0000-00004B000000}"/>
    <cellStyle name="40% - Accent3 5" xfId="9227" xr:uid="{00000000-0005-0000-0000-00004C000000}"/>
    <cellStyle name="40% - Accent4 2" xfId="5402" xr:uid="{00000000-0005-0000-0000-00004D000000}"/>
    <cellStyle name="40% - Accent4 2 2" xfId="9343" xr:uid="{00000000-0005-0000-0000-00004E000000}"/>
    <cellStyle name="40% - Accent4 3" xfId="5399" xr:uid="{00000000-0005-0000-0000-00004F000000}"/>
    <cellStyle name="40% - Accent4 3 2" xfId="5496" xr:uid="{00000000-0005-0000-0000-000050000000}"/>
    <cellStyle name="40% - Accent4 3 3" xfId="5482" xr:uid="{00000000-0005-0000-0000-000051000000}"/>
    <cellStyle name="40% - Accent4 3 3 2" xfId="5381" xr:uid="{00000000-0005-0000-0000-000052000000}"/>
    <cellStyle name="40% - Accent4 4" xfId="6384" xr:uid="{00000000-0005-0000-0000-000053000000}"/>
    <cellStyle name="40% - Accent4 5" xfId="9231" xr:uid="{00000000-0005-0000-0000-000054000000}"/>
    <cellStyle name="40% - Accent5 2" xfId="5446" xr:uid="{00000000-0005-0000-0000-000055000000}"/>
    <cellStyle name="40% - Accent5 2 2" xfId="9344" xr:uid="{00000000-0005-0000-0000-000056000000}"/>
    <cellStyle name="40% - Accent5 3" xfId="5454" xr:uid="{00000000-0005-0000-0000-000057000000}"/>
    <cellStyle name="40% - Accent5 3 2" xfId="5372" xr:uid="{00000000-0005-0000-0000-000058000000}"/>
    <cellStyle name="40% - Accent5 3 3" xfId="5366" xr:uid="{00000000-0005-0000-0000-000059000000}"/>
    <cellStyle name="40% - Accent5 3 3 2" xfId="5497" xr:uid="{00000000-0005-0000-0000-00005A000000}"/>
    <cellStyle name="40% - Accent5 4" xfId="6387" xr:uid="{00000000-0005-0000-0000-00005B000000}"/>
    <cellStyle name="40% - Accent5 5" xfId="9235" xr:uid="{00000000-0005-0000-0000-00005C000000}"/>
    <cellStyle name="40% - Accent6 2" xfId="5449" xr:uid="{00000000-0005-0000-0000-00005D000000}"/>
    <cellStyle name="40% - Accent6 2 2" xfId="9345" xr:uid="{00000000-0005-0000-0000-00005E000000}"/>
    <cellStyle name="40% - Accent6 3" xfId="5389" xr:uid="{00000000-0005-0000-0000-00005F000000}"/>
    <cellStyle name="40% - Accent6 3 2" xfId="5479" xr:uid="{00000000-0005-0000-0000-000060000000}"/>
    <cellStyle name="40% - Accent6 3 3" xfId="5375" xr:uid="{00000000-0005-0000-0000-000061000000}"/>
    <cellStyle name="40% - Accent6 3 3 2" xfId="5368" xr:uid="{00000000-0005-0000-0000-000062000000}"/>
    <cellStyle name="40% - Accent6 4" xfId="6390" xr:uid="{00000000-0005-0000-0000-000063000000}"/>
    <cellStyle name="40% - Accent6 5" xfId="9239" xr:uid="{00000000-0005-0000-0000-000064000000}"/>
    <cellStyle name="60% - Accent1 2" xfId="5386" xr:uid="{00000000-0005-0000-0000-000065000000}"/>
    <cellStyle name="60% - Accent1 2 2" xfId="5480" xr:uid="{00000000-0005-0000-0000-000066000000}"/>
    <cellStyle name="60% - Accent1 2 2 2" xfId="5387" xr:uid="{00000000-0005-0000-0000-000067000000}"/>
    <cellStyle name="60% - Accent1 2 2 3" xfId="5391" xr:uid="{00000000-0005-0000-0000-000068000000}"/>
    <cellStyle name="60% - Accent1 2 2 4" xfId="5407" xr:uid="{00000000-0005-0000-0000-000069000000}"/>
    <cellStyle name="60% - Accent1 2 3" xfId="5371" xr:uid="{00000000-0005-0000-0000-00006A000000}"/>
    <cellStyle name="60% - Accent1 2 4" xfId="5472" xr:uid="{00000000-0005-0000-0000-00006B000000}"/>
    <cellStyle name="60% - Accent1 2 5" xfId="6400" xr:uid="{00000000-0005-0000-0000-00006C000000}"/>
    <cellStyle name="60% - Accent1 2 6" xfId="9346" xr:uid="{00000000-0005-0000-0000-00006D000000}"/>
    <cellStyle name="60% - Accent1 3" xfId="5499" xr:uid="{00000000-0005-0000-0000-00006E000000}"/>
    <cellStyle name="60% - Accent1 3 2" xfId="5500" xr:uid="{00000000-0005-0000-0000-00006F000000}"/>
    <cellStyle name="60% - Accent1 3 3" xfId="5501" xr:uid="{00000000-0005-0000-0000-000070000000}"/>
    <cellStyle name="60% - Accent1 3 4" xfId="5502" xr:uid="{00000000-0005-0000-0000-000071000000}"/>
    <cellStyle name="60% - Accent1 4" xfId="5503" xr:uid="{00000000-0005-0000-0000-000072000000}"/>
    <cellStyle name="60% - Accent1 4 2" xfId="5504" xr:uid="{00000000-0005-0000-0000-000073000000}"/>
    <cellStyle name="60% - Accent1 4 3" xfId="5505" xr:uid="{00000000-0005-0000-0000-000074000000}"/>
    <cellStyle name="60% - Accent1 5" xfId="9220" xr:uid="{00000000-0005-0000-0000-000075000000}"/>
    <cellStyle name="60% - Accent2 2" xfId="5506" xr:uid="{00000000-0005-0000-0000-000076000000}"/>
    <cellStyle name="60% - Accent2 2 2" xfId="6401" xr:uid="{00000000-0005-0000-0000-000077000000}"/>
    <cellStyle name="60% - Accent2 2 3" xfId="9347" xr:uid="{00000000-0005-0000-0000-000078000000}"/>
    <cellStyle name="60% - Accent2 3" xfId="5507" xr:uid="{00000000-0005-0000-0000-000079000000}"/>
    <cellStyle name="60% - Accent2 3 2" xfId="5508" xr:uid="{00000000-0005-0000-0000-00007A000000}"/>
    <cellStyle name="60% - Accent2 3 3" xfId="5509" xr:uid="{00000000-0005-0000-0000-00007B000000}"/>
    <cellStyle name="60% - Accent2 4" xfId="9224" xr:uid="{00000000-0005-0000-0000-00007C000000}"/>
    <cellStyle name="60% - Accent3 2" xfId="5510" xr:uid="{00000000-0005-0000-0000-00007D000000}"/>
    <cellStyle name="60% - Accent3 2 2" xfId="6402" xr:uid="{00000000-0005-0000-0000-00007E000000}"/>
    <cellStyle name="60% - Accent3 2 3" xfId="9348" xr:uid="{00000000-0005-0000-0000-00007F000000}"/>
    <cellStyle name="60% - Accent3 3" xfId="5511" xr:uid="{00000000-0005-0000-0000-000080000000}"/>
    <cellStyle name="60% - Accent3 3 2" xfId="5512" xr:uid="{00000000-0005-0000-0000-000081000000}"/>
    <cellStyle name="60% - Accent3 3 3" xfId="5513" xr:uid="{00000000-0005-0000-0000-000082000000}"/>
    <cellStyle name="60% - Accent3 4" xfId="9228" xr:uid="{00000000-0005-0000-0000-000083000000}"/>
    <cellStyle name="60% - Accent4 2" xfId="5514" xr:uid="{00000000-0005-0000-0000-000084000000}"/>
    <cellStyle name="60% - Accent4 2 2" xfId="6403" xr:uid="{00000000-0005-0000-0000-000085000000}"/>
    <cellStyle name="60% - Accent4 2 3" xfId="9349" xr:uid="{00000000-0005-0000-0000-000086000000}"/>
    <cellStyle name="60% - Accent4 3" xfId="5515" xr:uid="{00000000-0005-0000-0000-000087000000}"/>
    <cellStyle name="60% - Accent4 3 2" xfId="5516" xr:uid="{00000000-0005-0000-0000-000088000000}"/>
    <cellStyle name="60% - Accent4 3 3" xfId="5517" xr:uid="{00000000-0005-0000-0000-000089000000}"/>
    <cellStyle name="60% - Accent4 4" xfId="9232" xr:uid="{00000000-0005-0000-0000-00008A000000}"/>
    <cellStyle name="60% - Accent5 2" xfId="5518" xr:uid="{00000000-0005-0000-0000-00008B000000}"/>
    <cellStyle name="60% - Accent5 2 2" xfId="6404" xr:uid="{00000000-0005-0000-0000-00008C000000}"/>
    <cellStyle name="60% - Accent5 2 3" xfId="9350" xr:uid="{00000000-0005-0000-0000-00008D000000}"/>
    <cellStyle name="60% - Accent5 3" xfId="5519" xr:uid="{00000000-0005-0000-0000-00008E000000}"/>
    <cellStyle name="60% - Accent5 3 2" xfId="5520" xr:uid="{00000000-0005-0000-0000-00008F000000}"/>
    <cellStyle name="60% - Accent5 3 3" xfId="5521" xr:uid="{00000000-0005-0000-0000-000090000000}"/>
    <cellStyle name="60% - Accent5 4" xfId="9236" xr:uid="{00000000-0005-0000-0000-000091000000}"/>
    <cellStyle name="60% - Accent6 2" xfId="5522" xr:uid="{00000000-0005-0000-0000-000092000000}"/>
    <cellStyle name="60% - Accent6 2 2" xfId="6405" xr:uid="{00000000-0005-0000-0000-000093000000}"/>
    <cellStyle name="60% - Accent6 2 3" xfId="9351" xr:uid="{00000000-0005-0000-0000-000094000000}"/>
    <cellStyle name="60% - Accent6 3" xfId="5523" xr:uid="{00000000-0005-0000-0000-000095000000}"/>
    <cellStyle name="60% - Accent6 3 2" xfId="5524" xr:uid="{00000000-0005-0000-0000-000096000000}"/>
    <cellStyle name="60% - Accent6 3 3" xfId="5525" xr:uid="{00000000-0005-0000-0000-000097000000}"/>
    <cellStyle name="60% - Accent6 4" xfId="9240" xr:uid="{00000000-0005-0000-0000-000098000000}"/>
    <cellStyle name="Accent1 2" xfId="5526" xr:uid="{00000000-0005-0000-0000-000099000000}"/>
    <cellStyle name="Accent1 2 2" xfId="9352" xr:uid="{00000000-0005-0000-0000-00009A000000}"/>
    <cellStyle name="Accent1 3" xfId="5527" xr:uid="{00000000-0005-0000-0000-00009B000000}"/>
    <cellStyle name="Accent1 3 2" xfId="5528" xr:uid="{00000000-0005-0000-0000-00009C000000}"/>
    <cellStyle name="Accent1 3 3" xfId="5529" xr:uid="{00000000-0005-0000-0000-00009D000000}"/>
    <cellStyle name="Accent1 4" xfId="6373" xr:uid="{00000000-0005-0000-0000-00009E000000}"/>
    <cellStyle name="Accent1 5" xfId="9217" xr:uid="{00000000-0005-0000-0000-00009F000000}"/>
    <cellStyle name="Accent2 2" xfId="5530" xr:uid="{00000000-0005-0000-0000-0000A0000000}"/>
    <cellStyle name="Accent2 2 2" xfId="9353" xr:uid="{00000000-0005-0000-0000-0000A1000000}"/>
    <cellStyle name="Accent2 3" xfId="5531" xr:uid="{00000000-0005-0000-0000-0000A2000000}"/>
    <cellStyle name="Accent2 3 2" xfId="5532" xr:uid="{00000000-0005-0000-0000-0000A3000000}"/>
    <cellStyle name="Accent2 3 3" xfId="5533" xr:uid="{00000000-0005-0000-0000-0000A4000000}"/>
    <cellStyle name="Accent2 4" xfId="6376" xr:uid="{00000000-0005-0000-0000-0000A5000000}"/>
    <cellStyle name="Accent2 5" xfId="9221" xr:uid="{00000000-0005-0000-0000-0000A6000000}"/>
    <cellStyle name="Accent3 2" xfId="5534" xr:uid="{00000000-0005-0000-0000-0000A7000000}"/>
    <cellStyle name="Accent3 2 2" xfId="9354" xr:uid="{00000000-0005-0000-0000-0000A8000000}"/>
    <cellStyle name="Accent3 3" xfId="5535" xr:uid="{00000000-0005-0000-0000-0000A9000000}"/>
    <cellStyle name="Accent3 3 2" xfId="5536" xr:uid="{00000000-0005-0000-0000-0000AA000000}"/>
    <cellStyle name="Accent3 3 3" xfId="5537" xr:uid="{00000000-0005-0000-0000-0000AB000000}"/>
    <cellStyle name="Accent3 4" xfId="6379" xr:uid="{00000000-0005-0000-0000-0000AC000000}"/>
    <cellStyle name="Accent3 5" xfId="9225" xr:uid="{00000000-0005-0000-0000-0000AD000000}"/>
    <cellStyle name="Accent4 2" xfId="5538" xr:uid="{00000000-0005-0000-0000-0000AE000000}"/>
    <cellStyle name="Accent4 2 2" xfId="9355" xr:uid="{00000000-0005-0000-0000-0000AF000000}"/>
    <cellStyle name="Accent4 3" xfId="5539" xr:uid="{00000000-0005-0000-0000-0000B0000000}"/>
    <cellStyle name="Accent4 3 2" xfId="5540" xr:uid="{00000000-0005-0000-0000-0000B1000000}"/>
    <cellStyle name="Accent4 3 3" xfId="5541" xr:uid="{00000000-0005-0000-0000-0000B2000000}"/>
    <cellStyle name="Accent4 4" xfId="6382" xr:uid="{00000000-0005-0000-0000-0000B3000000}"/>
    <cellStyle name="Accent4 5" xfId="9229" xr:uid="{00000000-0005-0000-0000-0000B4000000}"/>
    <cellStyle name="Accent5 2" xfId="5542" xr:uid="{00000000-0005-0000-0000-0000B5000000}"/>
    <cellStyle name="Accent5 2 2" xfId="9356" xr:uid="{00000000-0005-0000-0000-0000B6000000}"/>
    <cellStyle name="Accent5 3" xfId="5543" xr:uid="{00000000-0005-0000-0000-0000B7000000}"/>
    <cellStyle name="Accent5 3 2" xfId="5544" xr:uid="{00000000-0005-0000-0000-0000B8000000}"/>
    <cellStyle name="Accent5 3 3" xfId="5545" xr:uid="{00000000-0005-0000-0000-0000B9000000}"/>
    <cellStyle name="Accent5 4" xfId="6385" xr:uid="{00000000-0005-0000-0000-0000BA000000}"/>
    <cellStyle name="Accent5 5" xfId="9233" xr:uid="{00000000-0005-0000-0000-0000BB000000}"/>
    <cellStyle name="Accent6 2" xfId="5546" xr:uid="{00000000-0005-0000-0000-0000BC000000}"/>
    <cellStyle name="Accent6 2 2" xfId="9357" xr:uid="{00000000-0005-0000-0000-0000BD000000}"/>
    <cellStyle name="Accent6 3" xfId="5547" xr:uid="{00000000-0005-0000-0000-0000BE000000}"/>
    <cellStyle name="Accent6 3 2" xfId="5548" xr:uid="{00000000-0005-0000-0000-0000BF000000}"/>
    <cellStyle name="Accent6 3 3" xfId="5549" xr:uid="{00000000-0005-0000-0000-0000C0000000}"/>
    <cellStyle name="Accent6 4" xfId="6388" xr:uid="{00000000-0005-0000-0000-0000C1000000}"/>
    <cellStyle name="Accent6 5" xfId="9237" xr:uid="{00000000-0005-0000-0000-0000C2000000}"/>
    <cellStyle name="Att1" xfId="161" xr:uid="{00000000-0005-0000-0000-0000C3000000}"/>
    <cellStyle name="Att1 2" xfId="162" xr:uid="{00000000-0005-0000-0000-0000C4000000}"/>
    <cellStyle name="Att1 2 2" xfId="163" xr:uid="{00000000-0005-0000-0000-0000C5000000}"/>
    <cellStyle name="Att1 3" xfId="164" xr:uid="{00000000-0005-0000-0000-0000C6000000}"/>
    <cellStyle name="Att1 3 2" xfId="165" xr:uid="{00000000-0005-0000-0000-0000C7000000}"/>
    <cellStyle name="Att1 3 3" xfId="166" xr:uid="{00000000-0005-0000-0000-0000C8000000}"/>
    <cellStyle name="Att1 4" xfId="167" xr:uid="{00000000-0005-0000-0000-0000C9000000}"/>
    <cellStyle name="Att1 4 2" xfId="168" xr:uid="{00000000-0005-0000-0000-0000CA000000}"/>
    <cellStyle name="Att1 4 3" xfId="169" xr:uid="{00000000-0005-0000-0000-0000CB000000}"/>
    <cellStyle name="Bad 2" xfId="5550" xr:uid="{00000000-0005-0000-0000-0000CC000000}"/>
    <cellStyle name="Bad 2 2" xfId="9358" xr:uid="{00000000-0005-0000-0000-0000CD000000}"/>
    <cellStyle name="Bad 3" xfId="5551" xr:uid="{00000000-0005-0000-0000-0000CE000000}"/>
    <cellStyle name="Bad 3 2" xfId="5552" xr:uid="{00000000-0005-0000-0000-0000CF000000}"/>
    <cellStyle name="Bad 3 3" xfId="5553" xr:uid="{00000000-0005-0000-0000-0000D0000000}"/>
    <cellStyle name="Bad 4" xfId="6364" xr:uid="{00000000-0005-0000-0000-0000D1000000}"/>
    <cellStyle name="Bad 5" xfId="9207" xr:uid="{00000000-0005-0000-0000-0000D2000000}"/>
    <cellStyle name="BM CheckSum" xfId="9241" xr:uid="{00000000-0005-0000-0000-0000D3000000}"/>
    <cellStyle name="BM Header Main" xfId="9242" xr:uid="{00000000-0005-0000-0000-0000D4000000}"/>
    <cellStyle name="BM Header Secondary" xfId="9243" xr:uid="{00000000-0005-0000-0000-0000D5000000}"/>
    <cellStyle name="BM Heading 1" xfId="9244" xr:uid="{00000000-0005-0000-0000-0000D6000000}"/>
    <cellStyle name="BM Heading 2" xfId="9245" xr:uid="{00000000-0005-0000-0000-0000D7000000}"/>
    <cellStyle name="BM Heading 3" xfId="18" xr:uid="{00000000-0005-0000-0000-0000D8000000}"/>
    <cellStyle name="BM Input" xfId="22" xr:uid="{00000000-0005-0000-0000-0000D9000000}"/>
    <cellStyle name="BM Input External Link" xfId="9246" xr:uid="{00000000-0005-0000-0000-0000DA000000}"/>
    <cellStyle name="BM Input Modeller" xfId="9247" xr:uid="{00000000-0005-0000-0000-0000DB000000}"/>
    <cellStyle name="BM Label" xfId="9248" xr:uid="{00000000-0005-0000-0000-0000DC000000}"/>
    <cellStyle name="BM Modellers Input" xfId="9249" xr:uid="{00000000-0005-0000-0000-0000DD000000}"/>
    <cellStyle name="BM UF" xfId="9250" xr:uid="{00000000-0005-0000-0000-0000DE000000}"/>
    <cellStyle name="BMNumber" xfId="9251" xr:uid="{00000000-0005-0000-0000-0000DF000000}"/>
    <cellStyle name="BMRangeName" xfId="9252" xr:uid="{00000000-0005-0000-0000-0000E0000000}"/>
    <cellStyle name="bold_text" xfId="9280" xr:uid="{00000000-0005-0000-0000-0000E1000000}"/>
    <cellStyle name="boldbluetxt_green" xfId="9281" xr:uid="{00000000-0005-0000-0000-0000E2000000}"/>
    <cellStyle name="box" xfId="9282" xr:uid="{00000000-0005-0000-0000-0000E3000000}"/>
    <cellStyle name="Brand Align Left Text" xfId="9253" xr:uid="{00000000-0005-0000-0000-0000E4000000}"/>
    <cellStyle name="Brand Default" xfId="9254" xr:uid="{00000000-0005-0000-0000-0000E5000000}"/>
    <cellStyle name="Brand Percent" xfId="9255" xr:uid="{00000000-0005-0000-0000-0000E6000000}"/>
    <cellStyle name="Brand Source" xfId="9256" xr:uid="{00000000-0005-0000-0000-0000E7000000}"/>
    <cellStyle name="Brand Subtitle with Underline" xfId="9257" xr:uid="{00000000-0005-0000-0000-0000E8000000}"/>
    <cellStyle name="Brand Subtitle without Underline" xfId="9258" xr:uid="{00000000-0005-0000-0000-0000E9000000}"/>
    <cellStyle name="Brand Title" xfId="9259" xr:uid="{00000000-0005-0000-0000-0000EA000000}"/>
    <cellStyle name="Calculation 2" xfId="5554" xr:uid="{00000000-0005-0000-0000-0000EB000000}"/>
    <cellStyle name="Calculation 2 2" xfId="19988" xr:uid="{00000000-0005-0000-0000-0000EC000000}"/>
    <cellStyle name="Calculation 2 3" xfId="9359" xr:uid="{00000000-0005-0000-0000-0000ED000000}"/>
    <cellStyle name="Calculation 3" xfId="5555" xr:uid="{00000000-0005-0000-0000-0000EE000000}"/>
    <cellStyle name="Calculation 3 2" xfId="5556" xr:uid="{00000000-0005-0000-0000-0000EF000000}"/>
    <cellStyle name="Calculation 3 3" xfId="5557" xr:uid="{00000000-0005-0000-0000-0000F0000000}"/>
    <cellStyle name="Calculation 4" xfId="6367" xr:uid="{00000000-0005-0000-0000-0000F1000000}"/>
    <cellStyle name="Calculation 5" xfId="9211" xr:uid="{00000000-0005-0000-0000-0000F2000000}"/>
    <cellStyle name="Check Cell 2" xfId="5558" xr:uid="{00000000-0005-0000-0000-0000F3000000}"/>
    <cellStyle name="Check Cell 2 2" xfId="9360" xr:uid="{00000000-0005-0000-0000-0000F4000000}"/>
    <cellStyle name="Check Cell 3" xfId="5559" xr:uid="{00000000-0005-0000-0000-0000F5000000}"/>
    <cellStyle name="Check Cell 3 2" xfId="5560" xr:uid="{00000000-0005-0000-0000-0000F6000000}"/>
    <cellStyle name="Check Cell 3 3" xfId="5561" xr:uid="{00000000-0005-0000-0000-0000F7000000}"/>
    <cellStyle name="Check Cell 4" xfId="6369" xr:uid="{00000000-0005-0000-0000-0000F8000000}"/>
    <cellStyle name="Check Cell 5" xfId="9213" xr:uid="{00000000-0005-0000-0000-0000F9000000}"/>
    <cellStyle name="Column 1" xfId="9331" xr:uid="{00000000-0005-0000-0000-0000FA000000}"/>
    <cellStyle name="Column 2 + 3" xfId="9332" xr:uid="{00000000-0005-0000-0000-0000FB000000}"/>
    <cellStyle name="Column 4" xfId="24" xr:uid="{00000000-0005-0000-0000-0000FC000000}"/>
    <cellStyle name="Comma 10" xfId="2627" xr:uid="{00000000-0005-0000-0000-0000FD000000}"/>
    <cellStyle name="Comma 10 2" xfId="5255" xr:uid="{00000000-0005-0000-0000-0000FE000000}"/>
    <cellStyle name="Comma 10 2 2" xfId="19880" xr:uid="{00000000-0005-0000-0000-0000FF000000}"/>
    <cellStyle name="Comma 10 2 3" xfId="14596" xr:uid="{00000000-0005-0000-0000-000000010000}"/>
    <cellStyle name="Comma 10 3" xfId="9092" xr:uid="{00000000-0005-0000-0000-000001010000}"/>
    <cellStyle name="Comma 10 3 2" xfId="17250" xr:uid="{00000000-0005-0000-0000-000002010000}"/>
    <cellStyle name="Comma 10 4" xfId="11924" xr:uid="{00000000-0005-0000-0000-000003010000}"/>
    <cellStyle name="Comma 11" xfId="6395" xr:uid="{00000000-0005-0000-0000-000004010000}"/>
    <cellStyle name="Comma 11 2" xfId="12039" xr:uid="{00000000-0005-0000-0000-000005010000}"/>
    <cellStyle name="Comma 11 2 2" xfId="17361" xr:uid="{00000000-0005-0000-0000-000006010000}"/>
    <cellStyle name="Comma 11 3" xfId="14728" xr:uid="{00000000-0005-0000-0000-000007010000}"/>
    <cellStyle name="Comma 11 4" xfId="9386" xr:uid="{00000000-0005-0000-0000-000008010000}"/>
    <cellStyle name="Comma 12" xfId="2736" xr:uid="{00000000-0005-0000-0000-000009010000}"/>
    <cellStyle name="Comma 12 2" xfId="14717" xr:uid="{00000000-0005-0000-0000-00000A010000}"/>
    <cellStyle name="Comma 12 3" xfId="9304" xr:uid="{00000000-0005-0000-0000-00000B010000}"/>
    <cellStyle name="Comma 13" xfId="6573" xr:uid="{00000000-0005-0000-0000-00000C010000}"/>
    <cellStyle name="Comma 13 2" xfId="14706" xr:uid="{00000000-0005-0000-0000-00000D010000}"/>
    <cellStyle name="Comma 2" xfId="6" xr:uid="{00000000-0005-0000-0000-00000E010000}"/>
    <cellStyle name="Comma 2 10" xfId="171" xr:uid="{00000000-0005-0000-0000-00000F010000}"/>
    <cellStyle name="Comma 2 10 2" xfId="172" xr:uid="{00000000-0005-0000-0000-000010010000}"/>
    <cellStyle name="Comma 2 10 2 2" xfId="173" xr:uid="{00000000-0005-0000-0000-000011010000}"/>
    <cellStyle name="Comma 2 10 2 2 2" xfId="2847" xr:uid="{00000000-0005-0000-0000-000012010000}"/>
    <cellStyle name="Comma 2 10 2 2 2 2" xfId="17472" xr:uid="{00000000-0005-0000-0000-000013010000}"/>
    <cellStyle name="Comma 2 10 2 2 2 3" xfId="12170" xr:uid="{00000000-0005-0000-0000-000014010000}"/>
    <cellStyle name="Comma 2 10 2 2 3" xfId="6684" xr:uid="{00000000-0005-0000-0000-000015010000}"/>
    <cellStyle name="Comma 2 10 2 2 3 2" xfId="14842" xr:uid="{00000000-0005-0000-0000-000016010000}"/>
    <cellStyle name="Comma 2 10 2 2 4" xfId="9513" xr:uid="{00000000-0005-0000-0000-000017010000}"/>
    <cellStyle name="Comma 2 10 2 3" xfId="2846" xr:uid="{00000000-0005-0000-0000-000018010000}"/>
    <cellStyle name="Comma 2 10 2 3 2" xfId="17471" xr:uid="{00000000-0005-0000-0000-000019010000}"/>
    <cellStyle name="Comma 2 10 2 3 3" xfId="12169" xr:uid="{00000000-0005-0000-0000-00001A010000}"/>
    <cellStyle name="Comma 2 10 2 4" xfId="6683" xr:uid="{00000000-0005-0000-0000-00001B010000}"/>
    <cellStyle name="Comma 2 10 2 4 2" xfId="14841" xr:uid="{00000000-0005-0000-0000-00001C010000}"/>
    <cellStyle name="Comma 2 10 2 5" xfId="9512" xr:uid="{00000000-0005-0000-0000-00001D010000}"/>
    <cellStyle name="Comma 2 10 3" xfId="174" xr:uid="{00000000-0005-0000-0000-00001E010000}"/>
    <cellStyle name="Comma 2 10 3 2" xfId="2848" xr:uid="{00000000-0005-0000-0000-00001F010000}"/>
    <cellStyle name="Comma 2 10 3 2 2" xfId="17473" xr:uid="{00000000-0005-0000-0000-000020010000}"/>
    <cellStyle name="Comma 2 10 3 2 3" xfId="12171" xr:uid="{00000000-0005-0000-0000-000021010000}"/>
    <cellStyle name="Comma 2 10 3 3" xfId="6685" xr:uid="{00000000-0005-0000-0000-000022010000}"/>
    <cellStyle name="Comma 2 10 3 3 2" xfId="14843" xr:uid="{00000000-0005-0000-0000-000023010000}"/>
    <cellStyle name="Comma 2 10 3 4" xfId="9514" xr:uid="{00000000-0005-0000-0000-000024010000}"/>
    <cellStyle name="Comma 2 10 4" xfId="175" xr:uid="{00000000-0005-0000-0000-000025010000}"/>
    <cellStyle name="Comma 2 10 4 2" xfId="2849" xr:uid="{00000000-0005-0000-0000-000026010000}"/>
    <cellStyle name="Comma 2 10 4 2 2" xfId="17474" xr:uid="{00000000-0005-0000-0000-000027010000}"/>
    <cellStyle name="Comma 2 10 4 2 3" xfId="12172" xr:uid="{00000000-0005-0000-0000-000028010000}"/>
    <cellStyle name="Comma 2 10 4 3" xfId="6686" xr:uid="{00000000-0005-0000-0000-000029010000}"/>
    <cellStyle name="Comma 2 10 4 3 2" xfId="14844" xr:uid="{00000000-0005-0000-0000-00002A010000}"/>
    <cellStyle name="Comma 2 10 4 4" xfId="9515" xr:uid="{00000000-0005-0000-0000-00002B010000}"/>
    <cellStyle name="Comma 2 10 5" xfId="2845" xr:uid="{00000000-0005-0000-0000-00002C010000}"/>
    <cellStyle name="Comma 2 10 5 2" xfId="17470" xr:uid="{00000000-0005-0000-0000-00002D010000}"/>
    <cellStyle name="Comma 2 10 5 3" xfId="12168" xr:uid="{00000000-0005-0000-0000-00002E010000}"/>
    <cellStyle name="Comma 2 10 6" xfId="6682" xr:uid="{00000000-0005-0000-0000-00002F010000}"/>
    <cellStyle name="Comma 2 10 6 2" xfId="14840" xr:uid="{00000000-0005-0000-0000-000030010000}"/>
    <cellStyle name="Comma 2 10 7" xfId="9511" xr:uid="{00000000-0005-0000-0000-000031010000}"/>
    <cellStyle name="Comma 2 11" xfId="176" xr:uid="{00000000-0005-0000-0000-000032010000}"/>
    <cellStyle name="Comma 2 11 2" xfId="177" xr:uid="{00000000-0005-0000-0000-000033010000}"/>
    <cellStyle name="Comma 2 11 2 2" xfId="178" xr:uid="{00000000-0005-0000-0000-000034010000}"/>
    <cellStyle name="Comma 2 11 2 2 2" xfId="2852" xr:uid="{00000000-0005-0000-0000-000035010000}"/>
    <cellStyle name="Comma 2 11 2 2 2 2" xfId="17477" xr:uid="{00000000-0005-0000-0000-000036010000}"/>
    <cellStyle name="Comma 2 11 2 2 2 3" xfId="12175" xr:uid="{00000000-0005-0000-0000-000037010000}"/>
    <cellStyle name="Comma 2 11 2 2 3" xfId="6689" xr:uid="{00000000-0005-0000-0000-000038010000}"/>
    <cellStyle name="Comma 2 11 2 2 3 2" xfId="14847" xr:uid="{00000000-0005-0000-0000-000039010000}"/>
    <cellStyle name="Comma 2 11 2 2 4" xfId="9518" xr:uid="{00000000-0005-0000-0000-00003A010000}"/>
    <cellStyle name="Comma 2 11 2 3" xfId="2851" xr:uid="{00000000-0005-0000-0000-00003B010000}"/>
    <cellStyle name="Comma 2 11 2 3 2" xfId="17476" xr:uid="{00000000-0005-0000-0000-00003C010000}"/>
    <cellStyle name="Comma 2 11 2 3 3" xfId="12174" xr:uid="{00000000-0005-0000-0000-00003D010000}"/>
    <cellStyle name="Comma 2 11 2 4" xfId="6688" xr:uid="{00000000-0005-0000-0000-00003E010000}"/>
    <cellStyle name="Comma 2 11 2 4 2" xfId="14846" xr:uid="{00000000-0005-0000-0000-00003F010000}"/>
    <cellStyle name="Comma 2 11 2 5" xfId="9517" xr:uid="{00000000-0005-0000-0000-000040010000}"/>
    <cellStyle name="Comma 2 11 3" xfId="179" xr:uid="{00000000-0005-0000-0000-000041010000}"/>
    <cellStyle name="Comma 2 11 3 2" xfId="2853" xr:uid="{00000000-0005-0000-0000-000042010000}"/>
    <cellStyle name="Comma 2 11 3 2 2" xfId="17478" xr:uid="{00000000-0005-0000-0000-000043010000}"/>
    <cellStyle name="Comma 2 11 3 2 3" xfId="12176" xr:uid="{00000000-0005-0000-0000-000044010000}"/>
    <cellStyle name="Comma 2 11 3 3" xfId="6690" xr:uid="{00000000-0005-0000-0000-000045010000}"/>
    <cellStyle name="Comma 2 11 3 3 2" xfId="14848" xr:uid="{00000000-0005-0000-0000-000046010000}"/>
    <cellStyle name="Comma 2 11 3 4" xfId="9519" xr:uid="{00000000-0005-0000-0000-000047010000}"/>
    <cellStyle name="Comma 2 11 4" xfId="180" xr:uid="{00000000-0005-0000-0000-000048010000}"/>
    <cellStyle name="Comma 2 11 4 2" xfId="2854" xr:uid="{00000000-0005-0000-0000-000049010000}"/>
    <cellStyle name="Comma 2 11 4 2 2" xfId="17479" xr:uid="{00000000-0005-0000-0000-00004A010000}"/>
    <cellStyle name="Comma 2 11 4 2 3" xfId="12177" xr:uid="{00000000-0005-0000-0000-00004B010000}"/>
    <cellStyle name="Comma 2 11 4 3" xfId="6691" xr:uid="{00000000-0005-0000-0000-00004C010000}"/>
    <cellStyle name="Comma 2 11 4 3 2" xfId="14849" xr:uid="{00000000-0005-0000-0000-00004D010000}"/>
    <cellStyle name="Comma 2 11 4 4" xfId="9520" xr:uid="{00000000-0005-0000-0000-00004E010000}"/>
    <cellStyle name="Comma 2 11 5" xfId="2850" xr:uid="{00000000-0005-0000-0000-00004F010000}"/>
    <cellStyle name="Comma 2 11 5 2" xfId="17475" xr:uid="{00000000-0005-0000-0000-000050010000}"/>
    <cellStyle name="Comma 2 11 5 3" xfId="12173" xr:uid="{00000000-0005-0000-0000-000051010000}"/>
    <cellStyle name="Comma 2 11 6" xfId="6687" xr:uid="{00000000-0005-0000-0000-000052010000}"/>
    <cellStyle name="Comma 2 11 6 2" xfId="14845" xr:uid="{00000000-0005-0000-0000-000053010000}"/>
    <cellStyle name="Comma 2 11 7" xfId="9516" xr:uid="{00000000-0005-0000-0000-000054010000}"/>
    <cellStyle name="Comma 2 12" xfId="181" xr:uid="{00000000-0005-0000-0000-000055010000}"/>
    <cellStyle name="Comma 2 12 2" xfId="182" xr:uid="{00000000-0005-0000-0000-000056010000}"/>
    <cellStyle name="Comma 2 12 2 2" xfId="183" xr:uid="{00000000-0005-0000-0000-000057010000}"/>
    <cellStyle name="Comma 2 12 2 2 2" xfId="2857" xr:uid="{00000000-0005-0000-0000-000058010000}"/>
    <cellStyle name="Comma 2 12 2 2 2 2" xfId="17482" xr:uid="{00000000-0005-0000-0000-000059010000}"/>
    <cellStyle name="Comma 2 12 2 2 2 3" xfId="12180" xr:uid="{00000000-0005-0000-0000-00005A010000}"/>
    <cellStyle name="Comma 2 12 2 2 3" xfId="6694" xr:uid="{00000000-0005-0000-0000-00005B010000}"/>
    <cellStyle name="Comma 2 12 2 2 3 2" xfId="14852" xr:uid="{00000000-0005-0000-0000-00005C010000}"/>
    <cellStyle name="Comma 2 12 2 2 4" xfId="9523" xr:uid="{00000000-0005-0000-0000-00005D010000}"/>
    <cellStyle name="Comma 2 12 2 3" xfId="2856" xr:uid="{00000000-0005-0000-0000-00005E010000}"/>
    <cellStyle name="Comma 2 12 2 3 2" xfId="17481" xr:uid="{00000000-0005-0000-0000-00005F010000}"/>
    <cellStyle name="Comma 2 12 2 3 3" xfId="12179" xr:uid="{00000000-0005-0000-0000-000060010000}"/>
    <cellStyle name="Comma 2 12 2 4" xfId="6693" xr:uid="{00000000-0005-0000-0000-000061010000}"/>
    <cellStyle name="Comma 2 12 2 4 2" xfId="14851" xr:uid="{00000000-0005-0000-0000-000062010000}"/>
    <cellStyle name="Comma 2 12 2 5" xfId="9522" xr:uid="{00000000-0005-0000-0000-000063010000}"/>
    <cellStyle name="Comma 2 12 3" xfId="184" xr:uid="{00000000-0005-0000-0000-000064010000}"/>
    <cellStyle name="Comma 2 12 3 2" xfId="2858" xr:uid="{00000000-0005-0000-0000-000065010000}"/>
    <cellStyle name="Comma 2 12 3 2 2" xfId="17483" xr:uid="{00000000-0005-0000-0000-000066010000}"/>
    <cellStyle name="Comma 2 12 3 2 3" xfId="12181" xr:uid="{00000000-0005-0000-0000-000067010000}"/>
    <cellStyle name="Comma 2 12 3 3" xfId="6695" xr:uid="{00000000-0005-0000-0000-000068010000}"/>
    <cellStyle name="Comma 2 12 3 3 2" xfId="14853" xr:uid="{00000000-0005-0000-0000-000069010000}"/>
    <cellStyle name="Comma 2 12 3 4" xfId="9524" xr:uid="{00000000-0005-0000-0000-00006A010000}"/>
    <cellStyle name="Comma 2 12 4" xfId="185" xr:uid="{00000000-0005-0000-0000-00006B010000}"/>
    <cellStyle name="Comma 2 12 4 2" xfId="2859" xr:uid="{00000000-0005-0000-0000-00006C010000}"/>
    <cellStyle name="Comma 2 12 4 2 2" xfId="17484" xr:uid="{00000000-0005-0000-0000-00006D010000}"/>
    <cellStyle name="Comma 2 12 4 2 3" xfId="12182" xr:uid="{00000000-0005-0000-0000-00006E010000}"/>
    <cellStyle name="Comma 2 12 4 3" xfId="6696" xr:uid="{00000000-0005-0000-0000-00006F010000}"/>
    <cellStyle name="Comma 2 12 4 3 2" xfId="14854" xr:uid="{00000000-0005-0000-0000-000070010000}"/>
    <cellStyle name="Comma 2 12 4 4" xfId="9525" xr:uid="{00000000-0005-0000-0000-000071010000}"/>
    <cellStyle name="Comma 2 12 5" xfId="2855" xr:uid="{00000000-0005-0000-0000-000072010000}"/>
    <cellStyle name="Comma 2 12 5 2" xfId="17480" xr:uid="{00000000-0005-0000-0000-000073010000}"/>
    <cellStyle name="Comma 2 12 5 3" xfId="12178" xr:uid="{00000000-0005-0000-0000-000074010000}"/>
    <cellStyle name="Comma 2 12 6" xfId="6692" xr:uid="{00000000-0005-0000-0000-000075010000}"/>
    <cellStyle name="Comma 2 12 6 2" xfId="14850" xr:uid="{00000000-0005-0000-0000-000076010000}"/>
    <cellStyle name="Comma 2 12 7" xfId="9521" xr:uid="{00000000-0005-0000-0000-000077010000}"/>
    <cellStyle name="Comma 2 13" xfId="186" xr:uid="{00000000-0005-0000-0000-000078010000}"/>
    <cellStyle name="Comma 2 13 2" xfId="187" xr:uid="{00000000-0005-0000-0000-000079010000}"/>
    <cellStyle name="Comma 2 13 2 2" xfId="188" xr:uid="{00000000-0005-0000-0000-00007A010000}"/>
    <cellStyle name="Comma 2 13 2 2 2" xfId="2862" xr:uid="{00000000-0005-0000-0000-00007B010000}"/>
    <cellStyle name="Comma 2 13 2 2 2 2" xfId="17487" xr:uid="{00000000-0005-0000-0000-00007C010000}"/>
    <cellStyle name="Comma 2 13 2 2 2 3" xfId="12185" xr:uid="{00000000-0005-0000-0000-00007D010000}"/>
    <cellStyle name="Comma 2 13 2 2 3" xfId="6699" xr:uid="{00000000-0005-0000-0000-00007E010000}"/>
    <cellStyle name="Comma 2 13 2 2 3 2" xfId="14857" xr:uid="{00000000-0005-0000-0000-00007F010000}"/>
    <cellStyle name="Comma 2 13 2 2 4" xfId="9528" xr:uid="{00000000-0005-0000-0000-000080010000}"/>
    <cellStyle name="Comma 2 13 2 3" xfId="2861" xr:uid="{00000000-0005-0000-0000-000081010000}"/>
    <cellStyle name="Comma 2 13 2 3 2" xfId="17486" xr:uid="{00000000-0005-0000-0000-000082010000}"/>
    <cellStyle name="Comma 2 13 2 3 3" xfId="12184" xr:uid="{00000000-0005-0000-0000-000083010000}"/>
    <cellStyle name="Comma 2 13 2 4" xfId="6698" xr:uid="{00000000-0005-0000-0000-000084010000}"/>
    <cellStyle name="Comma 2 13 2 4 2" xfId="14856" xr:uid="{00000000-0005-0000-0000-000085010000}"/>
    <cellStyle name="Comma 2 13 2 5" xfId="9527" xr:uid="{00000000-0005-0000-0000-000086010000}"/>
    <cellStyle name="Comma 2 13 3" xfId="189" xr:uid="{00000000-0005-0000-0000-000087010000}"/>
    <cellStyle name="Comma 2 13 3 2" xfId="2863" xr:uid="{00000000-0005-0000-0000-000088010000}"/>
    <cellStyle name="Comma 2 13 3 2 2" xfId="17488" xr:uid="{00000000-0005-0000-0000-000089010000}"/>
    <cellStyle name="Comma 2 13 3 2 3" xfId="12186" xr:uid="{00000000-0005-0000-0000-00008A010000}"/>
    <cellStyle name="Comma 2 13 3 3" xfId="6700" xr:uid="{00000000-0005-0000-0000-00008B010000}"/>
    <cellStyle name="Comma 2 13 3 3 2" xfId="14858" xr:uid="{00000000-0005-0000-0000-00008C010000}"/>
    <cellStyle name="Comma 2 13 3 4" xfId="9529" xr:uid="{00000000-0005-0000-0000-00008D010000}"/>
    <cellStyle name="Comma 2 13 4" xfId="190" xr:uid="{00000000-0005-0000-0000-00008E010000}"/>
    <cellStyle name="Comma 2 13 4 2" xfId="2864" xr:uid="{00000000-0005-0000-0000-00008F010000}"/>
    <cellStyle name="Comma 2 13 4 2 2" xfId="17489" xr:uid="{00000000-0005-0000-0000-000090010000}"/>
    <cellStyle name="Comma 2 13 4 2 3" xfId="12187" xr:uid="{00000000-0005-0000-0000-000091010000}"/>
    <cellStyle name="Comma 2 13 4 3" xfId="6701" xr:uid="{00000000-0005-0000-0000-000092010000}"/>
    <cellStyle name="Comma 2 13 4 3 2" xfId="14859" xr:uid="{00000000-0005-0000-0000-000093010000}"/>
    <cellStyle name="Comma 2 13 4 4" xfId="9530" xr:uid="{00000000-0005-0000-0000-000094010000}"/>
    <cellStyle name="Comma 2 13 5" xfId="2860" xr:uid="{00000000-0005-0000-0000-000095010000}"/>
    <cellStyle name="Comma 2 13 5 2" xfId="17485" xr:uid="{00000000-0005-0000-0000-000096010000}"/>
    <cellStyle name="Comma 2 13 5 3" xfId="12183" xr:uid="{00000000-0005-0000-0000-000097010000}"/>
    <cellStyle name="Comma 2 13 6" xfId="6697" xr:uid="{00000000-0005-0000-0000-000098010000}"/>
    <cellStyle name="Comma 2 13 6 2" xfId="14855" xr:uid="{00000000-0005-0000-0000-000099010000}"/>
    <cellStyle name="Comma 2 13 7" xfId="9526" xr:uid="{00000000-0005-0000-0000-00009A010000}"/>
    <cellStyle name="Comma 2 14" xfId="191" xr:uid="{00000000-0005-0000-0000-00009B010000}"/>
    <cellStyle name="Comma 2 14 2" xfId="192" xr:uid="{00000000-0005-0000-0000-00009C010000}"/>
    <cellStyle name="Comma 2 14 2 2" xfId="2866" xr:uid="{00000000-0005-0000-0000-00009D010000}"/>
    <cellStyle name="Comma 2 14 2 2 2" xfId="17491" xr:uid="{00000000-0005-0000-0000-00009E010000}"/>
    <cellStyle name="Comma 2 14 2 2 3" xfId="12189" xr:uid="{00000000-0005-0000-0000-00009F010000}"/>
    <cellStyle name="Comma 2 14 2 3" xfId="6703" xr:uid="{00000000-0005-0000-0000-0000A0010000}"/>
    <cellStyle name="Comma 2 14 2 3 2" xfId="14861" xr:uid="{00000000-0005-0000-0000-0000A1010000}"/>
    <cellStyle name="Comma 2 14 2 4" xfId="9532" xr:uid="{00000000-0005-0000-0000-0000A2010000}"/>
    <cellStyle name="Comma 2 14 3" xfId="193" xr:uid="{00000000-0005-0000-0000-0000A3010000}"/>
    <cellStyle name="Comma 2 14 3 2" xfId="2867" xr:uid="{00000000-0005-0000-0000-0000A4010000}"/>
    <cellStyle name="Comma 2 14 3 2 2" xfId="17492" xr:uid="{00000000-0005-0000-0000-0000A5010000}"/>
    <cellStyle name="Comma 2 14 3 2 3" xfId="12190" xr:uid="{00000000-0005-0000-0000-0000A6010000}"/>
    <cellStyle name="Comma 2 14 3 3" xfId="6704" xr:uid="{00000000-0005-0000-0000-0000A7010000}"/>
    <cellStyle name="Comma 2 14 3 3 2" xfId="14862" xr:uid="{00000000-0005-0000-0000-0000A8010000}"/>
    <cellStyle name="Comma 2 14 3 4" xfId="9533" xr:uid="{00000000-0005-0000-0000-0000A9010000}"/>
    <cellStyle name="Comma 2 14 4" xfId="2865" xr:uid="{00000000-0005-0000-0000-0000AA010000}"/>
    <cellStyle name="Comma 2 14 4 2" xfId="17490" xr:uid="{00000000-0005-0000-0000-0000AB010000}"/>
    <cellStyle name="Comma 2 14 4 3" xfId="12188" xr:uid="{00000000-0005-0000-0000-0000AC010000}"/>
    <cellStyle name="Comma 2 14 5" xfId="6702" xr:uid="{00000000-0005-0000-0000-0000AD010000}"/>
    <cellStyle name="Comma 2 14 5 2" xfId="14860" xr:uid="{00000000-0005-0000-0000-0000AE010000}"/>
    <cellStyle name="Comma 2 14 6" xfId="9531" xr:uid="{00000000-0005-0000-0000-0000AF010000}"/>
    <cellStyle name="Comma 2 15" xfId="194" xr:uid="{00000000-0005-0000-0000-0000B0010000}"/>
    <cellStyle name="Comma 2 15 2" xfId="195" xr:uid="{00000000-0005-0000-0000-0000B1010000}"/>
    <cellStyle name="Comma 2 15 2 2" xfId="2869" xr:uid="{00000000-0005-0000-0000-0000B2010000}"/>
    <cellStyle name="Comma 2 15 2 2 2" xfId="17494" xr:uid="{00000000-0005-0000-0000-0000B3010000}"/>
    <cellStyle name="Comma 2 15 2 2 3" xfId="12192" xr:uid="{00000000-0005-0000-0000-0000B4010000}"/>
    <cellStyle name="Comma 2 15 2 3" xfId="6706" xr:uid="{00000000-0005-0000-0000-0000B5010000}"/>
    <cellStyle name="Comma 2 15 2 3 2" xfId="14864" xr:uid="{00000000-0005-0000-0000-0000B6010000}"/>
    <cellStyle name="Comma 2 15 2 4" xfId="9535" xr:uid="{00000000-0005-0000-0000-0000B7010000}"/>
    <cellStyle name="Comma 2 15 3" xfId="2868" xr:uid="{00000000-0005-0000-0000-0000B8010000}"/>
    <cellStyle name="Comma 2 15 3 2" xfId="17493" xr:uid="{00000000-0005-0000-0000-0000B9010000}"/>
    <cellStyle name="Comma 2 15 3 3" xfId="12191" xr:uid="{00000000-0005-0000-0000-0000BA010000}"/>
    <cellStyle name="Comma 2 15 4" xfId="6705" xr:uid="{00000000-0005-0000-0000-0000BB010000}"/>
    <cellStyle name="Comma 2 15 4 2" xfId="14863" xr:uid="{00000000-0005-0000-0000-0000BC010000}"/>
    <cellStyle name="Comma 2 15 5" xfId="9534" xr:uid="{00000000-0005-0000-0000-0000BD010000}"/>
    <cellStyle name="Comma 2 16" xfId="196" xr:uid="{00000000-0005-0000-0000-0000BE010000}"/>
    <cellStyle name="Comma 2 16 2" xfId="2870" xr:uid="{00000000-0005-0000-0000-0000BF010000}"/>
    <cellStyle name="Comma 2 16 2 2" xfId="17495" xr:uid="{00000000-0005-0000-0000-0000C0010000}"/>
    <cellStyle name="Comma 2 16 2 3" xfId="12193" xr:uid="{00000000-0005-0000-0000-0000C1010000}"/>
    <cellStyle name="Comma 2 16 3" xfId="6707" xr:uid="{00000000-0005-0000-0000-0000C2010000}"/>
    <cellStyle name="Comma 2 16 3 2" xfId="14865" xr:uid="{00000000-0005-0000-0000-0000C3010000}"/>
    <cellStyle name="Comma 2 16 4" xfId="9536" xr:uid="{00000000-0005-0000-0000-0000C4010000}"/>
    <cellStyle name="Comma 2 17" xfId="197" xr:uid="{00000000-0005-0000-0000-0000C5010000}"/>
    <cellStyle name="Comma 2 17 2" xfId="2871" xr:uid="{00000000-0005-0000-0000-0000C6010000}"/>
    <cellStyle name="Comma 2 17 2 2" xfId="17496" xr:uid="{00000000-0005-0000-0000-0000C7010000}"/>
    <cellStyle name="Comma 2 17 2 3" xfId="12194" xr:uid="{00000000-0005-0000-0000-0000C8010000}"/>
    <cellStyle name="Comma 2 17 3" xfId="6708" xr:uid="{00000000-0005-0000-0000-0000C9010000}"/>
    <cellStyle name="Comma 2 17 3 2" xfId="14866" xr:uid="{00000000-0005-0000-0000-0000CA010000}"/>
    <cellStyle name="Comma 2 17 4" xfId="9537" xr:uid="{00000000-0005-0000-0000-0000CB010000}"/>
    <cellStyle name="Comma 2 18" xfId="198" xr:uid="{00000000-0005-0000-0000-0000CC010000}"/>
    <cellStyle name="Comma 2 18 2" xfId="2872" xr:uid="{00000000-0005-0000-0000-0000CD010000}"/>
    <cellStyle name="Comma 2 18 2 2" xfId="17497" xr:uid="{00000000-0005-0000-0000-0000CE010000}"/>
    <cellStyle name="Comma 2 18 2 3" xfId="12195" xr:uid="{00000000-0005-0000-0000-0000CF010000}"/>
    <cellStyle name="Comma 2 18 3" xfId="6709" xr:uid="{00000000-0005-0000-0000-0000D0010000}"/>
    <cellStyle name="Comma 2 18 3 2" xfId="14867" xr:uid="{00000000-0005-0000-0000-0000D1010000}"/>
    <cellStyle name="Comma 2 18 4" xfId="9538" xr:uid="{00000000-0005-0000-0000-0000D2010000}"/>
    <cellStyle name="Comma 2 19" xfId="2560" xr:uid="{00000000-0005-0000-0000-0000D3010000}"/>
    <cellStyle name="Comma 2 19 2" xfId="5202" xr:uid="{00000000-0005-0000-0000-0000D4010000}"/>
    <cellStyle name="Comma 2 19 2 2" xfId="19827" xr:uid="{00000000-0005-0000-0000-0000D5010000}"/>
    <cellStyle name="Comma 2 19 2 3" xfId="14531" xr:uid="{00000000-0005-0000-0000-0000D6010000}"/>
    <cellStyle name="Comma 2 19 3" xfId="9039" xr:uid="{00000000-0005-0000-0000-0000D7010000}"/>
    <cellStyle name="Comma 2 19 3 2" xfId="17197" xr:uid="{00000000-0005-0000-0000-0000D8010000}"/>
    <cellStyle name="Comma 2 19 4" xfId="11870" xr:uid="{00000000-0005-0000-0000-0000D9010000}"/>
    <cellStyle name="Comma 2 2" xfId="19" xr:uid="{00000000-0005-0000-0000-0000DA010000}"/>
    <cellStyle name="Comma 2 2 10" xfId="200" xr:uid="{00000000-0005-0000-0000-0000DB010000}"/>
    <cellStyle name="Comma 2 2 10 2" xfId="201" xr:uid="{00000000-0005-0000-0000-0000DC010000}"/>
    <cellStyle name="Comma 2 2 10 2 2" xfId="2875" xr:uid="{00000000-0005-0000-0000-0000DD010000}"/>
    <cellStyle name="Comma 2 2 10 2 2 2" xfId="17500" xr:uid="{00000000-0005-0000-0000-0000DE010000}"/>
    <cellStyle name="Comma 2 2 10 2 2 3" xfId="12198" xr:uid="{00000000-0005-0000-0000-0000DF010000}"/>
    <cellStyle name="Comma 2 2 10 2 3" xfId="6712" xr:uid="{00000000-0005-0000-0000-0000E0010000}"/>
    <cellStyle name="Comma 2 2 10 2 3 2" xfId="14870" xr:uid="{00000000-0005-0000-0000-0000E1010000}"/>
    <cellStyle name="Comma 2 2 10 2 4" xfId="9541" xr:uid="{00000000-0005-0000-0000-0000E2010000}"/>
    <cellStyle name="Comma 2 2 10 3" xfId="202" xr:uid="{00000000-0005-0000-0000-0000E3010000}"/>
    <cellStyle name="Comma 2 2 10 3 2" xfId="2876" xr:uid="{00000000-0005-0000-0000-0000E4010000}"/>
    <cellStyle name="Comma 2 2 10 3 2 2" xfId="17501" xr:uid="{00000000-0005-0000-0000-0000E5010000}"/>
    <cellStyle name="Comma 2 2 10 3 2 3" xfId="12199" xr:uid="{00000000-0005-0000-0000-0000E6010000}"/>
    <cellStyle name="Comma 2 2 10 3 3" xfId="6713" xr:uid="{00000000-0005-0000-0000-0000E7010000}"/>
    <cellStyle name="Comma 2 2 10 3 3 2" xfId="14871" xr:uid="{00000000-0005-0000-0000-0000E8010000}"/>
    <cellStyle name="Comma 2 2 10 3 4" xfId="9542" xr:uid="{00000000-0005-0000-0000-0000E9010000}"/>
    <cellStyle name="Comma 2 2 10 4" xfId="2874" xr:uid="{00000000-0005-0000-0000-0000EA010000}"/>
    <cellStyle name="Comma 2 2 10 4 2" xfId="17499" xr:uid="{00000000-0005-0000-0000-0000EB010000}"/>
    <cellStyle name="Comma 2 2 10 4 3" xfId="12197" xr:uid="{00000000-0005-0000-0000-0000EC010000}"/>
    <cellStyle name="Comma 2 2 10 5" xfId="6711" xr:uid="{00000000-0005-0000-0000-0000ED010000}"/>
    <cellStyle name="Comma 2 2 10 5 2" xfId="14869" xr:uid="{00000000-0005-0000-0000-0000EE010000}"/>
    <cellStyle name="Comma 2 2 10 6" xfId="9540" xr:uid="{00000000-0005-0000-0000-0000EF010000}"/>
    <cellStyle name="Comma 2 2 11" xfId="203" xr:uid="{00000000-0005-0000-0000-0000F0010000}"/>
    <cellStyle name="Comma 2 2 11 2" xfId="204" xr:uid="{00000000-0005-0000-0000-0000F1010000}"/>
    <cellStyle name="Comma 2 2 11 2 2" xfId="2878" xr:uid="{00000000-0005-0000-0000-0000F2010000}"/>
    <cellStyle name="Comma 2 2 11 2 2 2" xfId="17503" xr:uid="{00000000-0005-0000-0000-0000F3010000}"/>
    <cellStyle name="Comma 2 2 11 2 2 3" xfId="12201" xr:uid="{00000000-0005-0000-0000-0000F4010000}"/>
    <cellStyle name="Comma 2 2 11 2 3" xfId="6715" xr:uid="{00000000-0005-0000-0000-0000F5010000}"/>
    <cellStyle name="Comma 2 2 11 2 3 2" xfId="14873" xr:uid="{00000000-0005-0000-0000-0000F6010000}"/>
    <cellStyle name="Comma 2 2 11 2 4" xfId="9544" xr:uid="{00000000-0005-0000-0000-0000F7010000}"/>
    <cellStyle name="Comma 2 2 11 3" xfId="2877" xr:uid="{00000000-0005-0000-0000-0000F8010000}"/>
    <cellStyle name="Comma 2 2 11 3 2" xfId="17502" xr:uid="{00000000-0005-0000-0000-0000F9010000}"/>
    <cellStyle name="Comma 2 2 11 3 3" xfId="12200" xr:uid="{00000000-0005-0000-0000-0000FA010000}"/>
    <cellStyle name="Comma 2 2 11 4" xfId="6714" xr:uid="{00000000-0005-0000-0000-0000FB010000}"/>
    <cellStyle name="Comma 2 2 11 4 2" xfId="14872" xr:uid="{00000000-0005-0000-0000-0000FC010000}"/>
    <cellStyle name="Comma 2 2 11 5" xfId="9543" xr:uid="{00000000-0005-0000-0000-0000FD010000}"/>
    <cellStyle name="Comma 2 2 12" xfId="205" xr:uid="{00000000-0005-0000-0000-0000FE010000}"/>
    <cellStyle name="Comma 2 2 12 2" xfId="2879" xr:uid="{00000000-0005-0000-0000-0000FF010000}"/>
    <cellStyle name="Comma 2 2 12 2 2" xfId="17504" xr:uid="{00000000-0005-0000-0000-000000020000}"/>
    <cellStyle name="Comma 2 2 12 2 3" xfId="12202" xr:uid="{00000000-0005-0000-0000-000001020000}"/>
    <cellStyle name="Comma 2 2 12 3" xfId="6716" xr:uid="{00000000-0005-0000-0000-000002020000}"/>
    <cellStyle name="Comma 2 2 12 3 2" xfId="14874" xr:uid="{00000000-0005-0000-0000-000003020000}"/>
    <cellStyle name="Comma 2 2 12 4" xfId="9545" xr:uid="{00000000-0005-0000-0000-000004020000}"/>
    <cellStyle name="Comma 2 2 13" xfId="206" xr:uid="{00000000-0005-0000-0000-000005020000}"/>
    <cellStyle name="Comma 2 2 13 2" xfId="2880" xr:uid="{00000000-0005-0000-0000-000006020000}"/>
    <cellStyle name="Comma 2 2 13 2 2" xfId="17505" xr:uid="{00000000-0005-0000-0000-000007020000}"/>
    <cellStyle name="Comma 2 2 13 2 3" xfId="12203" xr:uid="{00000000-0005-0000-0000-000008020000}"/>
    <cellStyle name="Comma 2 2 13 3" xfId="6717" xr:uid="{00000000-0005-0000-0000-000009020000}"/>
    <cellStyle name="Comma 2 2 13 3 2" xfId="14875" xr:uid="{00000000-0005-0000-0000-00000A020000}"/>
    <cellStyle name="Comma 2 2 13 4" xfId="9546" xr:uid="{00000000-0005-0000-0000-00000B020000}"/>
    <cellStyle name="Comma 2 2 14" xfId="207" xr:uid="{00000000-0005-0000-0000-00000C020000}"/>
    <cellStyle name="Comma 2 2 14 2" xfId="2881" xr:uid="{00000000-0005-0000-0000-00000D020000}"/>
    <cellStyle name="Comma 2 2 14 2 2" xfId="17506" xr:uid="{00000000-0005-0000-0000-00000E020000}"/>
    <cellStyle name="Comma 2 2 14 2 3" xfId="12204" xr:uid="{00000000-0005-0000-0000-00000F020000}"/>
    <cellStyle name="Comma 2 2 14 3" xfId="6718" xr:uid="{00000000-0005-0000-0000-000010020000}"/>
    <cellStyle name="Comma 2 2 14 3 2" xfId="14876" xr:uid="{00000000-0005-0000-0000-000011020000}"/>
    <cellStyle name="Comma 2 2 14 4" xfId="9547" xr:uid="{00000000-0005-0000-0000-000012020000}"/>
    <cellStyle name="Comma 2 2 15" xfId="2566" xr:uid="{00000000-0005-0000-0000-000013020000}"/>
    <cellStyle name="Comma 2 2 15 2" xfId="5203" xr:uid="{00000000-0005-0000-0000-000014020000}"/>
    <cellStyle name="Comma 2 2 15 2 2" xfId="19828" xr:uid="{00000000-0005-0000-0000-000015020000}"/>
    <cellStyle name="Comma 2 2 15 2 3" xfId="14536" xr:uid="{00000000-0005-0000-0000-000016020000}"/>
    <cellStyle name="Comma 2 2 15 3" xfId="9040" xr:uid="{00000000-0005-0000-0000-000017020000}"/>
    <cellStyle name="Comma 2 2 15 3 2" xfId="17198" xr:uid="{00000000-0005-0000-0000-000018020000}"/>
    <cellStyle name="Comma 2 2 15 4" xfId="11871" xr:uid="{00000000-0005-0000-0000-000019020000}"/>
    <cellStyle name="Comma 2 2 16" xfId="2629" xr:uid="{00000000-0005-0000-0000-00001A020000}"/>
    <cellStyle name="Comma 2 2 16 2" xfId="5257" xr:uid="{00000000-0005-0000-0000-00001B020000}"/>
    <cellStyle name="Comma 2 2 16 2 2" xfId="19882" xr:uid="{00000000-0005-0000-0000-00001C020000}"/>
    <cellStyle name="Comma 2 2 16 2 3" xfId="14598" xr:uid="{00000000-0005-0000-0000-00001D020000}"/>
    <cellStyle name="Comma 2 2 16 3" xfId="9094" xr:uid="{00000000-0005-0000-0000-00001E020000}"/>
    <cellStyle name="Comma 2 2 16 3 2" xfId="17252" xr:uid="{00000000-0005-0000-0000-00001F020000}"/>
    <cellStyle name="Comma 2 2 16 4" xfId="11926" xr:uid="{00000000-0005-0000-0000-000020020000}"/>
    <cellStyle name="Comma 2 2 17" xfId="199" xr:uid="{00000000-0005-0000-0000-000021020000}"/>
    <cellStyle name="Comma 2 2 17 2" xfId="2873" xr:uid="{00000000-0005-0000-0000-000022020000}"/>
    <cellStyle name="Comma 2 2 17 2 2" xfId="17498" xr:uid="{00000000-0005-0000-0000-000023020000}"/>
    <cellStyle name="Comma 2 2 17 2 3" xfId="12196" xr:uid="{00000000-0005-0000-0000-000024020000}"/>
    <cellStyle name="Comma 2 2 17 3" xfId="6710" xr:uid="{00000000-0005-0000-0000-000025020000}"/>
    <cellStyle name="Comma 2 2 17 3 2" xfId="14868" xr:uid="{00000000-0005-0000-0000-000026020000}"/>
    <cellStyle name="Comma 2 2 17 4" xfId="9539" xr:uid="{00000000-0005-0000-0000-000027020000}"/>
    <cellStyle name="Comma 2 2 18" xfId="6435" xr:uid="{00000000-0005-0000-0000-000028020000}"/>
    <cellStyle name="Comma 2 2 18 2" xfId="17363" xr:uid="{00000000-0005-0000-0000-000029020000}"/>
    <cellStyle name="Comma 2 2 18 3" xfId="12050" xr:uid="{00000000-0005-0000-0000-00002A020000}"/>
    <cellStyle name="Comma 2 2 19" xfId="6543" xr:uid="{00000000-0005-0000-0000-00002B020000}"/>
    <cellStyle name="Comma 2 2 19 2" xfId="14730" xr:uid="{00000000-0005-0000-0000-00002C020000}"/>
    <cellStyle name="Comma 2 2 2" xfId="37" xr:uid="{00000000-0005-0000-0000-00002D020000}"/>
    <cellStyle name="Comma 2 2 2 10" xfId="209" xr:uid="{00000000-0005-0000-0000-00002E020000}"/>
    <cellStyle name="Comma 2 2 2 10 2" xfId="2883" xr:uid="{00000000-0005-0000-0000-00002F020000}"/>
    <cellStyle name="Comma 2 2 2 10 2 2" xfId="17508" xr:uid="{00000000-0005-0000-0000-000030020000}"/>
    <cellStyle name="Comma 2 2 2 10 2 3" xfId="12206" xr:uid="{00000000-0005-0000-0000-000031020000}"/>
    <cellStyle name="Comma 2 2 2 10 3" xfId="6720" xr:uid="{00000000-0005-0000-0000-000032020000}"/>
    <cellStyle name="Comma 2 2 2 10 3 2" xfId="14878" xr:uid="{00000000-0005-0000-0000-000033020000}"/>
    <cellStyle name="Comma 2 2 2 10 4" xfId="9549" xr:uid="{00000000-0005-0000-0000-000034020000}"/>
    <cellStyle name="Comma 2 2 2 11" xfId="2571" xr:uid="{00000000-0005-0000-0000-000035020000}"/>
    <cellStyle name="Comma 2 2 2 11 2" xfId="5206" xr:uid="{00000000-0005-0000-0000-000036020000}"/>
    <cellStyle name="Comma 2 2 2 11 2 2" xfId="19831" xr:uid="{00000000-0005-0000-0000-000037020000}"/>
    <cellStyle name="Comma 2 2 2 11 2 3" xfId="14540" xr:uid="{00000000-0005-0000-0000-000038020000}"/>
    <cellStyle name="Comma 2 2 2 11 3" xfId="9043" xr:uid="{00000000-0005-0000-0000-000039020000}"/>
    <cellStyle name="Comma 2 2 2 11 3 2" xfId="17201" xr:uid="{00000000-0005-0000-0000-00003A020000}"/>
    <cellStyle name="Comma 2 2 2 11 4" xfId="11874" xr:uid="{00000000-0005-0000-0000-00003B020000}"/>
    <cellStyle name="Comma 2 2 2 12" xfId="2632" xr:uid="{00000000-0005-0000-0000-00003C020000}"/>
    <cellStyle name="Comma 2 2 2 12 2" xfId="5260" xr:uid="{00000000-0005-0000-0000-00003D020000}"/>
    <cellStyle name="Comma 2 2 2 12 2 2" xfId="19885" xr:uid="{00000000-0005-0000-0000-00003E020000}"/>
    <cellStyle name="Comma 2 2 2 12 2 3" xfId="14601" xr:uid="{00000000-0005-0000-0000-00003F020000}"/>
    <cellStyle name="Comma 2 2 2 12 3" xfId="9097" xr:uid="{00000000-0005-0000-0000-000040020000}"/>
    <cellStyle name="Comma 2 2 2 12 3 2" xfId="17255" xr:uid="{00000000-0005-0000-0000-000041020000}"/>
    <cellStyle name="Comma 2 2 2 12 4" xfId="11929" xr:uid="{00000000-0005-0000-0000-000042020000}"/>
    <cellStyle name="Comma 2 2 2 13" xfId="208" xr:uid="{00000000-0005-0000-0000-000043020000}"/>
    <cellStyle name="Comma 2 2 2 13 2" xfId="2882" xr:uid="{00000000-0005-0000-0000-000044020000}"/>
    <cellStyle name="Comma 2 2 2 13 2 2" xfId="17507" xr:uid="{00000000-0005-0000-0000-000045020000}"/>
    <cellStyle name="Comma 2 2 2 13 2 3" xfId="12205" xr:uid="{00000000-0005-0000-0000-000046020000}"/>
    <cellStyle name="Comma 2 2 2 13 3" xfId="6719" xr:uid="{00000000-0005-0000-0000-000047020000}"/>
    <cellStyle name="Comma 2 2 2 13 3 2" xfId="14877" xr:uid="{00000000-0005-0000-0000-000048020000}"/>
    <cellStyle name="Comma 2 2 2 13 4" xfId="9548" xr:uid="{00000000-0005-0000-0000-000049020000}"/>
    <cellStyle name="Comma 2 2 2 14" xfId="6436" xr:uid="{00000000-0005-0000-0000-00004A020000}"/>
    <cellStyle name="Comma 2 2 2 14 2" xfId="17366" xr:uid="{00000000-0005-0000-0000-00004B020000}"/>
    <cellStyle name="Comma 2 2 2 14 3" xfId="12058" xr:uid="{00000000-0005-0000-0000-00004C020000}"/>
    <cellStyle name="Comma 2 2 2 15" xfId="6544" xr:uid="{00000000-0005-0000-0000-00004D020000}"/>
    <cellStyle name="Comma 2 2 2 15 2" xfId="14734" xr:uid="{00000000-0005-0000-0000-00004E020000}"/>
    <cellStyle name="Comma 2 2 2 16" xfId="2741" xr:uid="{00000000-0005-0000-0000-00004F020000}"/>
    <cellStyle name="Comma 2 2 2 17" xfId="6578" xr:uid="{00000000-0005-0000-0000-000050020000}"/>
    <cellStyle name="Comma 2 2 2 18" xfId="9403" xr:uid="{00000000-0005-0000-0000-000051020000}"/>
    <cellStyle name="Comma 2 2 2 2" xfId="61" xr:uid="{00000000-0005-0000-0000-000052020000}"/>
    <cellStyle name="Comma 2 2 2 2 10" xfId="2579" xr:uid="{00000000-0005-0000-0000-000053020000}"/>
    <cellStyle name="Comma 2 2 2 2 10 2" xfId="5213" xr:uid="{00000000-0005-0000-0000-000054020000}"/>
    <cellStyle name="Comma 2 2 2 2 10 2 2" xfId="19838" xr:uid="{00000000-0005-0000-0000-000055020000}"/>
    <cellStyle name="Comma 2 2 2 2 10 2 3" xfId="14548" xr:uid="{00000000-0005-0000-0000-000056020000}"/>
    <cellStyle name="Comma 2 2 2 2 10 3" xfId="9050" xr:uid="{00000000-0005-0000-0000-000057020000}"/>
    <cellStyle name="Comma 2 2 2 2 10 3 2" xfId="17208" xr:uid="{00000000-0005-0000-0000-000058020000}"/>
    <cellStyle name="Comma 2 2 2 2 10 4" xfId="11881" xr:uid="{00000000-0005-0000-0000-000059020000}"/>
    <cellStyle name="Comma 2 2 2 2 11" xfId="2639" xr:uid="{00000000-0005-0000-0000-00005A020000}"/>
    <cellStyle name="Comma 2 2 2 2 11 2" xfId="5267" xr:uid="{00000000-0005-0000-0000-00005B020000}"/>
    <cellStyle name="Comma 2 2 2 2 11 2 2" xfId="19892" xr:uid="{00000000-0005-0000-0000-00005C020000}"/>
    <cellStyle name="Comma 2 2 2 2 11 2 3" xfId="14608" xr:uid="{00000000-0005-0000-0000-00005D020000}"/>
    <cellStyle name="Comma 2 2 2 2 11 3" xfId="9104" xr:uid="{00000000-0005-0000-0000-00005E020000}"/>
    <cellStyle name="Comma 2 2 2 2 11 3 2" xfId="17262" xr:uid="{00000000-0005-0000-0000-00005F020000}"/>
    <cellStyle name="Comma 2 2 2 2 11 4" xfId="11936" xr:uid="{00000000-0005-0000-0000-000060020000}"/>
    <cellStyle name="Comma 2 2 2 2 12" xfId="210" xr:uid="{00000000-0005-0000-0000-000061020000}"/>
    <cellStyle name="Comma 2 2 2 2 12 2" xfId="2884" xr:uid="{00000000-0005-0000-0000-000062020000}"/>
    <cellStyle name="Comma 2 2 2 2 12 2 2" xfId="17509" xr:uid="{00000000-0005-0000-0000-000063020000}"/>
    <cellStyle name="Comma 2 2 2 2 12 2 3" xfId="12207" xr:uid="{00000000-0005-0000-0000-000064020000}"/>
    <cellStyle name="Comma 2 2 2 2 12 3" xfId="6721" xr:uid="{00000000-0005-0000-0000-000065020000}"/>
    <cellStyle name="Comma 2 2 2 2 12 3 2" xfId="14879" xr:uid="{00000000-0005-0000-0000-000066020000}"/>
    <cellStyle name="Comma 2 2 2 2 12 4" xfId="9550" xr:uid="{00000000-0005-0000-0000-000067020000}"/>
    <cellStyle name="Comma 2 2 2 2 13" xfId="6437" xr:uid="{00000000-0005-0000-0000-000068020000}"/>
    <cellStyle name="Comma 2 2 2 2 13 2" xfId="17373" xr:uid="{00000000-0005-0000-0000-000069020000}"/>
    <cellStyle name="Comma 2 2 2 2 13 3" xfId="12068" xr:uid="{00000000-0005-0000-0000-00006A020000}"/>
    <cellStyle name="Comma 2 2 2 2 14" xfId="6545" xr:uid="{00000000-0005-0000-0000-00006B020000}"/>
    <cellStyle name="Comma 2 2 2 2 14 2" xfId="14742" xr:uid="{00000000-0005-0000-0000-00006C020000}"/>
    <cellStyle name="Comma 2 2 2 2 15" xfId="2748" xr:uid="{00000000-0005-0000-0000-00006D020000}"/>
    <cellStyle name="Comma 2 2 2 2 16" xfId="6585" xr:uid="{00000000-0005-0000-0000-00006E020000}"/>
    <cellStyle name="Comma 2 2 2 2 17" xfId="9414" xr:uid="{00000000-0005-0000-0000-00006F020000}"/>
    <cellStyle name="Comma 2 2 2 2 2" xfId="74" xr:uid="{00000000-0005-0000-0000-000070020000}"/>
    <cellStyle name="Comma 2 2 2 2 2 10" xfId="2761" xr:uid="{00000000-0005-0000-0000-000071020000}"/>
    <cellStyle name="Comma 2 2 2 2 2 11" xfId="6598" xr:uid="{00000000-0005-0000-0000-000072020000}"/>
    <cellStyle name="Comma 2 2 2 2 2 12" xfId="9427" xr:uid="{00000000-0005-0000-0000-000073020000}"/>
    <cellStyle name="Comma 2 2 2 2 2 2" xfId="103" xr:uid="{00000000-0005-0000-0000-000074020000}"/>
    <cellStyle name="Comma 2 2 2 2 2 2 2" xfId="157" xr:uid="{00000000-0005-0000-0000-000075020000}"/>
    <cellStyle name="Comma 2 2 2 2 2 2 2 2" xfId="2733" xr:uid="{00000000-0005-0000-0000-000076020000}"/>
    <cellStyle name="Comma 2 2 2 2 2 2 2 2 2" xfId="5361" xr:uid="{00000000-0005-0000-0000-000077020000}"/>
    <cellStyle name="Comma 2 2 2 2 2 2 2 2 2 2" xfId="19986" xr:uid="{00000000-0005-0000-0000-000078020000}"/>
    <cellStyle name="Comma 2 2 2 2 2 2 2 2 2 3" xfId="14702" xr:uid="{00000000-0005-0000-0000-000079020000}"/>
    <cellStyle name="Comma 2 2 2 2 2 2 2 2 3" xfId="9198" xr:uid="{00000000-0005-0000-0000-00007A020000}"/>
    <cellStyle name="Comma 2 2 2 2 2 2 2 2 3 2" xfId="17356" xr:uid="{00000000-0005-0000-0000-00007B020000}"/>
    <cellStyle name="Comma 2 2 2 2 2 2 2 2 4" xfId="12030" xr:uid="{00000000-0005-0000-0000-00007C020000}"/>
    <cellStyle name="Comma 2 2 2 2 2 2 2 3" xfId="213" xr:uid="{00000000-0005-0000-0000-00007D020000}"/>
    <cellStyle name="Comma 2 2 2 2 2 2 2 3 2" xfId="2887" xr:uid="{00000000-0005-0000-0000-00007E020000}"/>
    <cellStyle name="Comma 2 2 2 2 2 2 2 3 2 2" xfId="17512" xr:uid="{00000000-0005-0000-0000-00007F020000}"/>
    <cellStyle name="Comma 2 2 2 2 2 2 2 3 2 3" xfId="12210" xr:uid="{00000000-0005-0000-0000-000080020000}"/>
    <cellStyle name="Comma 2 2 2 2 2 2 2 3 3" xfId="6724" xr:uid="{00000000-0005-0000-0000-000081020000}"/>
    <cellStyle name="Comma 2 2 2 2 2 2 2 3 3 2" xfId="14882" xr:uid="{00000000-0005-0000-0000-000082020000}"/>
    <cellStyle name="Comma 2 2 2 2 2 2 2 3 4" xfId="9553" xr:uid="{00000000-0005-0000-0000-000083020000}"/>
    <cellStyle name="Comma 2 2 2 2 2 2 2 4" xfId="6519" xr:uid="{00000000-0005-0000-0000-000084020000}"/>
    <cellStyle name="Comma 2 2 2 2 2 2 2 4 2" xfId="17467" xr:uid="{00000000-0005-0000-0000-000085020000}"/>
    <cellStyle name="Comma 2 2 2 2 2 2 2 4 3" xfId="12164" xr:uid="{00000000-0005-0000-0000-000086020000}"/>
    <cellStyle name="Comma 2 2 2 2 2 2 2 5" xfId="2842" xr:uid="{00000000-0005-0000-0000-000087020000}"/>
    <cellStyle name="Comma 2 2 2 2 2 2 2 5 2" xfId="14837" xr:uid="{00000000-0005-0000-0000-000088020000}"/>
    <cellStyle name="Comma 2 2 2 2 2 2 2 6" xfId="6679" xr:uid="{00000000-0005-0000-0000-000089020000}"/>
    <cellStyle name="Comma 2 2 2 2 2 2 2 7" xfId="9508" xr:uid="{00000000-0005-0000-0000-00008A020000}"/>
    <cellStyle name="Comma 2 2 2 2 2 2 3" xfId="2620" xr:uid="{00000000-0005-0000-0000-00008B020000}"/>
    <cellStyle name="Comma 2 2 2 2 2 2 3 2" xfId="5253" xr:uid="{00000000-0005-0000-0000-00008C020000}"/>
    <cellStyle name="Comma 2 2 2 2 2 2 3 2 2" xfId="19878" xr:uid="{00000000-0005-0000-0000-00008D020000}"/>
    <cellStyle name="Comma 2 2 2 2 2 2 3 2 3" xfId="14589" xr:uid="{00000000-0005-0000-0000-00008E020000}"/>
    <cellStyle name="Comma 2 2 2 2 2 2 3 3" xfId="9090" xr:uid="{00000000-0005-0000-0000-00008F020000}"/>
    <cellStyle name="Comma 2 2 2 2 2 2 3 3 2" xfId="17248" xr:uid="{00000000-0005-0000-0000-000090020000}"/>
    <cellStyle name="Comma 2 2 2 2 2 2 3 4" xfId="11921" xr:uid="{00000000-0005-0000-0000-000091020000}"/>
    <cellStyle name="Comma 2 2 2 2 2 2 4" xfId="2679" xr:uid="{00000000-0005-0000-0000-000092020000}"/>
    <cellStyle name="Comma 2 2 2 2 2 2 4 2" xfId="5307" xr:uid="{00000000-0005-0000-0000-000093020000}"/>
    <cellStyle name="Comma 2 2 2 2 2 2 4 2 2" xfId="19932" xr:uid="{00000000-0005-0000-0000-000094020000}"/>
    <cellStyle name="Comma 2 2 2 2 2 2 4 2 3" xfId="14648" xr:uid="{00000000-0005-0000-0000-000095020000}"/>
    <cellStyle name="Comma 2 2 2 2 2 2 4 3" xfId="9144" xr:uid="{00000000-0005-0000-0000-000096020000}"/>
    <cellStyle name="Comma 2 2 2 2 2 2 4 3 2" xfId="17302" xr:uid="{00000000-0005-0000-0000-000097020000}"/>
    <cellStyle name="Comma 2 2 2 2 2 2 4 4" xfId="11976" xr:uid="{00000000-0005-0000-0000-000098020000}"/>
    <cellStyle name="Comma 2 2 2 2 2 2 5" xfId="212" xr:uid="{00000000-0005-0000-0000-000099020000}"/>
    <cellStyle name="Comma 2 2 2 2 2 2 5 2" xfId="2886" xr:uid="{00000000-0005-0000-0000-00009A020000}"/>
    <cellStyle name="Comma 2 2 2 2 2 2 5 2 2" xfId="17511" xr:uid="{00000000-0005-0000-0000-00009B020000}"/>
    <cellStyle name="Comma 2 2 2 2 2 2 5 2 3" xfId="12209" xr:uid="{00000000-0005-0000-0000-00009C020000}"/>
    <cellStyle name="Comma 2 2 2 2 2 2 5 3" xfId="6723" xr:uid="{00000000-0005-0000-0000-00009D020000}"/>
    <cellStyle name="Comma 2 2 2 2 2 2 5 3 2" xfId="14881" xr:uid="{00000000-0005-0000-0000-00009E020000}"/>
    <cellStyle name="Comma 2 2 2 2 2 2 5 4" xfId="9552" xr:uid="{00000000-0005-0000-0000-00009F020000}"/>
    <cellStyle name="Comma 2 2 2 2 2 2 6" xfId="6467" xr:uid="{00000000-0005-0000-0000-0000A0020000}"/>
    <cellStyle name="Comma 2 2 2 2 2 2 6 2" xfId="17413" xr:uid="{00000000-0005-0000-0000-0000A1020000}"/>
    <cellStyle name="Comma 2 2 2 2 2 2 6 3" xfId="12110" xr:uid="{00000000-0005-0000-0000-0000A2020000}"/>
    <cellStyle name="Comma 2 2 2 2 2 2 7" xfId="2788" xr:uid="{00000000-0005-0000-0000-0000A3020000}"/>
    <cellStyle name="Comma 2 2 2 2 2 2 7 2" xfId="14783" xr:uid="{00000000-0005-0000-0000-0000A4020000}"/>
    <cellStyle name="Comma 2 2 2 2 2 2 8" xfId="6625" xr:uid="{00000000-0005-0000-0000-0000A5020000}"/>
    <cellStyle name="Comma 2 2 2 2 2 2 9" xfId="9454" xr:uid="{00000000-0005-0000-0000-0000A6020000}"/>
    <cellStyle name="Comma 2 2 2 2 2 3" xfId="130" xr:uid="{00000000-0005-0000-0000-0000A7020000}"/>
    <cellStyle name="Comma 2 2 2 2 2 3 2" xfId="2706" xr:uid="{00000000-0005-0000-0000-0000A8020000}"/>
    <cellStyle name="Comma 2 2 2 2 2 3 2 2" xfId="5334" xr:uid="{00000000-0005-0000-0000-0000A9020000}"/>
    <cellStyle name="Comma 2 2 2 2 2 3 2 2 2" xfId="19959" xr:uid="{00000000-0005-0000-0000-0000AA020000}"/>
    <cellStyle name="Comma 2 2 2 2 2 3 2 2 3" xfId="14675" xr:uid="{00000000-0005-0000-0000-0000AB020000}"/>
    <cellStyle name="Comma 2 2 2 2 2 3 2 3" xfId="9171" xr:uid="{00000000-0005-0000-0000-0000AC020000}"/>
    <cellStyle name="Comma 2 2 2 2 2 3 2 3 2" xfId="17329" xr:uid="{00000000-0005-0000-0000-0000AD020000}"/>
    <cellStyle name="Comma 2 2 2 2 2 3 2 4" xfId="12003" xr:uid="{00000000-0005-0000-0000-0000AE020000}"/>
    <cellStyle name="Comma 2 2 2 2 2 3 3" xfId="214" xr:uid="{00000000-0005-0000-0000-0000AF020000}"/>
    <cellStyle name="Comma 2 2 2 2 2 3 3 2" xfId="2888" xr:uid="{00000000-0005-0000-0000-0000B0020000}"/>
    <cellStyle name="Comma 2 2 2 2 2 3 3 2 2" xfId="17513" xr:uid="{00000000-0005-0000-0000-0000B1020000}"/>
    <cellStyle name="Comma 2 2 2 2 2 3 3 2 3" xfId="12211" xr:uid="{00000000-0005-0000-0000-0000B2020000}"/>
    <cellStyle name="Comma 2 2 2 2 2 3 3 3" xfId="6725" xr:uid="{00000000-0005-0000-0000-0000B3020000}"/>
    <cellStyle name="Comma 2 2 2 2 2 3 3 3 2" xfId="14883" xr:uid="{00000000-0005-0000-0000-0000B4020000}"/>
    <cellStyle name="Comma 2 2 2 2 2 3 3 4" xfId="9554" xr:uid="{00000000-0005-0000-0000-0000B5020000}"/>
    <cellStyle name="Comma 2 2 2 2 2 3 4" xfId="6493" xr:uid="{00000000-0005-0000-0000-0000B6020000}"/>
    <cellStyle name="Comma 2 2 2 2 2 3 4 2" xfId="17440" xr:uid="{00000000-0005-0000-0000-0000B7020000}"/>
    <cellStyle name="Comma 2 2 2 2 2 3 4 3" xfId="12137" xr:uid="{00000000-0005-0000-0000-0000B8020000}"/>
    <cellStyle name="Comma 2 2 2 2 2 3 5" xfId="2815" xr:uid="{00000000-0005-0000-0000-0000B9020000}"/>
    <cellStyle name="Comma 2 2 2 2 2 3 5 2" xfId="14810" xr:uid="{00000000-0005-0000-0000-0000BA020000}"/>
    <cellStyle name="Comma 2 2 2 2 2 3 6" xfId="6652" xr:uid="{00000000-0005-0000-0000-0000BB020000}"/>
    <cellStyle name="Comma 2 2 2 2 2 3 7" xfId="9481" xr:uid="{00000000-0005-0000-0000-0000BC020000}"/>
    <cellStyle name="Comma 2 2 2 2 2 4" xfId="215" xr:uid="{00000000-0005-0000-0000-0000BD020000}"/>
    <cellStyle name="Comma 2 2 2 2 2 4 2" xfId="2889" xr:uid="{00000000-0005-0000-0000-0000BE020000}"/>
    <cellStyle name="Comma 2 2 2 2 2 4 2 2" xfId="17514" xr:uid="{00000000-0005-0000-0000-0000BF020000}"/>
    <cellStyle name="Comma 2 2 2 2 2 4 2 3" xfId="12212" xr:uid="{00000000-0005-0000-0000-0000C0020000}"/>
    <cellStyle name="Comma 2 2 2 2 2 4 3" xfId="6726" xr:uid="{00000000-0005-0000-0000-0000C1020000}"/>
    <cellStyle name="Comma 2 2 2 2 2 4 3 2" xfId="14884" xr:uid="{00000000-0005-0000-0000-0000C2020000}"/>
    <cellStyle name="Comma 2 2 2 2 2 4 4" xfId="9555" xr:uid="{00000000-0005-0000-0000-0000C3020000}"/>
    <cellStyle name="Comma 2 2 2 2 2 5" xfId="2592" xr:uid="{00000000-0005-0000-0000-0000C4020000}"/>
    <cellStyle name="Comma 2 2 2 2 2 5 2" xfId="5226" xr:uid="{00000000-0005-0000-0000-0000C5020000}"/>
    <cellStyle name="Comma 2 2 2 2 2 5 2 2" xfId="19851" xr:uid="{00000000-0005-0000-0000-0000C6020000}"/>
    <cellStyle name="Comma 2 2 2 2 2 5 2 3" xfId="14561" xr:uid="{00000000-0005-0000-0000-0000C7020000}"/>
    <cellStyle name="Comma 2 2 2 2 2 5 3" xfId="9063" xr:uid="{00000000-0005-0000-0000-0000C8020000}"/>
    <cellStyle name="Comma 2 2 2 2 2 5 3 2" xfId="17221" xr:uid="{00000000-0005-0000-0000-0000C9020000}"/>
    <cellStyle name="Comma 2 2 2 2 2 5 4" xfId="11894" xr:uid="{00000000-0005-0000-0000-0000CA020000}"/>
    <cellStyle name="Comma 2 2 2 2 2 6" xfId="2652" xr:uid="{00000000-0005-0000-0000-0000CB020000}"/>
    <cellStyle name="Comma 2 2 2 2 2 6 2" xfId="5280" xr:uid="{00000000-0005-0000-0000-0000CC020000}"/>
    <cellStyle name="Comma 2 2 2 2 2 6 2 2" xfId="19905" xr:uid="{00000000-0005-0000-0000-0000CD020000}"/>
    <cellStyle name="Comma 2 2 2 2 2 6 2 3" xfId="14621" xr:uid="{00000000-0005-0000-0000-0000CE020000}"/>
    <cellStyle name="Comma 2 2 2 2 2 6 3" xfId="9117" xr:uid="{00000000-0005-0000-0000-0000CF020000}"/>
    <cellStyle name="Comma 2 2 2 2 2 6 3 2" xfId="17275" xr:uid="{00000000-0005-0000-0000-0000D0020000}"/>
    <cellStyle name="Comma 2 2 2 2 2 6 4" xfId="11949" xr:uid="{00000000-0005-0000-0000-0000D1020000}"/>
    <cellStyle name="Comma 2 2 2 2 2 7" xfId="211" xr:uid="{00000000-0005-0000-0000-0000D2020000}"/>
    <cellStyle name="Comma 2 2 2 2 2 7 2" xfId="2885" xr:uid="{00000000-0005-0000-0000-0000D3020000}"/>
    <cellStyle name="Comma 2 2 2 2 2 7 2 2" xfId="17510" xr:uid="{00000000-0005-0000-0000-0000D4020000}"/>
    <cellStyle name="Comma 2 2 2 2 2 7 2 3" xfId="12208" xr:uid="{00000000-0005-0000-0000-0000D5020000}"/>
    <cellStyle name="Comma 2 2 2 2 2 7 3" xfId="6722" xr:uid="{00000000-0005-0000-0000-0000D6020000}"/>
    <cellStyle name="Comma 2 2 2 2 2 7 3 2" xfId="14880" xr:uid="{00000000-0005-0000-0000-0000D7020000}"/>
    <cellStyle name="Comma 2 2 2 2 2 7 4" xfId="9551" xr:uid="{00000000-0005-0000-0000-0000D8020000}"/>
    <cellStyle name="Comma 2 2 2 2 2 8" xfId="6438" xr:uid="{00000000-0005-0000-0000-0000D9020000}"/>
    <cellStyle name="Comma 2 2 2 2 2 8 2" xfId="17386" xr:uid="{00000000-0005-0000-0000-0000DA020000}"/>
    <cellStyle name="Comma 2 2 2 2 2 8 3" xfId="12081" xr:uid="{00000000-0005-0000-0000-0000DB020000}"/>
    <cellStyle name="Comma 2 2 2 2 2 9" xfId="6546" xr:uid="{00000000-0005-0000-0000-0000DC020000}"/>
    <cellStyle name="Comma 2 2 2 2 2 9 2" xfId="14755" xr:uid="{00000000-0005-0000-0000-0000DD020000}"/>
    <cellStyle name="Comma 2 2 2 2 3" xfId="90" xr:uid="{00000000-0005-0000-0000-0000DE020000}"/>
    <cellStyle name="Comma 2 2 2 2 3 10" xfId="6612" xr:uid="{00000000-0005-0000-0000-0000DF020000}"/>
    <cellStyle name="Comma 2 2 2 2 3 11" xfId="9441" xr:uid="{00000000-0005-0000-0000-0000E0020000}"/>
    <cellStyle name="Comma 2 2 2 2 3 2" xfId="144" xr:uid="{00000000-0005-0000-0000-0000E1020000}"/>
    <cellStyle name="Comma 2 2 2 2 3 2 2" xfId="218" xr:uid="{00000000-0005-0000-0000-0000E2020000}"/>
    <cellStyle name="Comma 2 2 2 2 3 2 2 2" xfId="2892" xr:uid="{00000000-0005-0000-0000-0000E3020000}"/>
    <cellStyle name="Comma 2 2 2 2 3 2 2 2 2" xfId="17517" xr:uid="{00000000-0005-0000-0000-0000E4020000}"/>
    <cellStyle name="Comma 2 2 2 2 3 2 2 2 3" xfId="12215" xr:uid="{00000000-0005-0000-0000-0000E5020000}"/>
    <cellStyle name="Comma 2 2 2 2 3 2 2 3" xfId="6729" xr:uid="{00000000-0005-0000-0000-0000E6020000}"/>
    <cellStyle name="Comma 2 2 2 2 3 2 2 3 2" xfId="14887" xr:uid="{00000000-0005-0000-0000-0000E7020000}"/>
    <cellStyle name="Comma 2 2 2 2 3 2 2 4" xfId="9558" xr:uid="{00000000-0005-0000-0000-0000E8020000}"/>
    <cellStyle name="Comma 2 2 2 2 3 2 3" xfId="2720" xr:uid="{00000000-0005-0000-0000-0000E9020000}"/>
    <cellStyle name="Comma 2 2 2 2 3 2 3 2" xfId="5348" xr:uid="{00000000-0005-0000-0000-0000EA020000}"/>
    <cellStyle name="Comma 2 2 2 2 3 2 3 2 2" xfId="19973" xr:uid="{00000000-0005-0000-0000-0000EB020000}"/>
    <cellStyle name="Comma 2 2 2 2 3 2 3 2 3" xfId="14689" xr:uid="{00000000-0005-0000-0000-0000EC020000}"/>
    <cellStyle name="Comma 2 2 2 2 3 2 3 3" xfId="9185" xr:uid="{00000000-0005-0000-0000-0000ED020000}"/>
    <cellStyle name="Comma 2 2 2 2 3 2 3 3 2" xfId="17343" xr:uid="{00000000-0005-0000-0000-0000EE020000}"/>
    <cellStyle name="Comma 2 2 2 2 3 2 3 4" xfId="12017" xr:uid="{00000000-0005-0000-0000-0000EF020000}"/>
    <cellStyle name="Comma 2 2 2 2 3 2 4" xfId="217" xr:uid="{00000000-0005-0000-0000-0000F0020000}"/>
    <cellStyle name="Comma 2 2 2 2 3 2 4 2" xfId="2891" xr:uid="{00000000-0005-0000-0000-0000F1020000}"/>
    <cellStyle name="Comma 2 2 2 2 3 2 4 2 2" xfId="17516" xr:uid="{00000000-0005-0000-0000-0000F2020000}"/>
    <cellStyle name="Comma 2 2 2 2 3 2 4 2 3" xfId="12214" xr:uid="{00000000-0005-0000-0000-0000F3020000}"/>
    <cellStyle name="Comma 2 2 2 2 3 2 4 3" xfId="6728" xr:uid="{00000000-0005-0000-0000-0000F4020000}"/>
    <cellStyle name="Comma 2 2 2 2 3 2 4 3 2" xfId="14886" xr:uid="{00000000-0005-0000-0000-0000F5020000}"/>
    <cellStyle name="Comma 2 2 2 2 3 2 4 4" xfId="9557" xr:uid="{00000000-0005-0000-0000-0000F6020000}"/>
    <cellStyle name="Comma 2 2 2 2 3 2 5" xfId="6518" xr:uid="{00000000-0005-0000-0000-0000F7020000}"/>
    <cellStyle name="Comma 2 2 2 2 3 2 5 2" xfId="17454" xr:uid="{00000000-0005-0000-0000-0000F8020000}"/>
    <cellStyle name="Comma 2 2 2 2 3 2 5 3" xfId="12151" xr:uid="{00000000-0005-0000-0000-0000F9020000}"/>
    <cellStyle name="Comma 2 2 2 2 3 2 6" xfId="2829" xr:uid="{00000000-0005-0000-0000-0000FA020000}"/>
    <cellStyle name="Comma 2 2 2 2 3 2 6 2" xfId="14824" xr:uid="{00000000-0005-0000-0000-0000FB020000}"/>
    <cellStyle name="Comma 2 2 2 2 3 2 7" xfId="6666" xr:uid="{00000000-0005-0000-0000-0000FC020000}"/>
    <cellStyle name="Comma 2 2 2 2 3 2 8" xfId="9495" xr:uid="{00000000-0005-0000-0000-0000FD020000}"/>
    <cellStyle name="Comma 2 2 2 2 3 3" xfId="219" xr:uid="{00000000-0005-0000-0000-0000FE020000}"/>
    <cellStyle name="Comma 2 2 2 2 3 3 2" xfId="2893" xr:uid="{00000000-0005-0000-0000-0000FF020000}"/>
    <cellStyle name="Comma 2 2 2 2 3 3 2 2" xfId="17518" xr:uid="{00000000-0005-0000-0000-000000030000}"/>
    <cellStyle name="Comma 2 2 2 2 3 3 2 3" xfId="12216" xr:uid="{00000000-0005-0000-0000-000001030000}"/>
    <cellStyle name="Comma 2 2 2 2 3 3 3" xfId="6730" xr:uid="{00000000-0005-0000-0000-000002030000}"/>
    <cellStyle name="Comma 2 2 2 2 3 3 3 2" xfId="14888" xr:uid="{00000000-0005-0000-0000-000003030000}"/>
    <cellStyle name="Comma 2 2 2 2 3 3 4" xfId="9559" xr:uid="{00000000-0005-0000-0000-000004030000}"/>
    <cellStyle name="Comma 2 2 2 2 3 4" xfId="220" xr:uid="{00000000-0005-0000-0000-000005030000}"/>
    <cellStyle name="Comma 2 2 2 2 3 4 2" xfId="2894" xr:uid="{00000000-0005-0000-0000-000006030000}"/>
    <cellStyle name="Comma 2 2 2 2 3 4 2 2" xfId="17519" xr:uid="{00000000-0005-0000-0000-000007030000}"/>
    <cellStyle name="Comma 2 2 2 2 3 4 2 3" xfId="12217" xr:uid="{00000000-0005-0000-0000-000008030000}"/>
    <cellStyle name="Comma 2 2 2 2 3 4 3" xfId="6731" xr:uid="{00000000-0005-0000-0000-000009030000}"/>
    <cellStyle name="Comma 2 2 2 2 3 4 3 2" xfId="14889" xr:uid="{00000000-0005-0000-0000-00000A030000}"/>
    <cellStyle name="Comma 2 2 2 2 3 4 4" xfId="9560" xr:uid="{00000000-0005-0000-0000-00000B030000}"/>
    <cellStyle name="Comma 2 2 2 2 3 5" xfId="2607" xr:uid="{00000000-0005-0000-0000-00000C030000}"/>
    <cellStyle name="Comma 2 2 2 2 3 5 2" xfId="5240" xr:uid="{00000000-0005-0000-0000-00000D030000}"/>
    <cellStyle name="Comma 2 2 2 2 3 5 2 2" xfId="19865" xr:uid="{00000000-0005-0000-0000-00000E030000}"/>
    <cellStyle name="Comma 2 2 2 2 3 5 2 3" xfId="14576" xr:uid="{00000000-0005-0000-0000-00000F030000}"/>
    <cellStyle name="Comma 2 2 2 2 3 5 3" xfId="9077" xr:uid="{00000000-0005-0000-0000-000010030000}"/>
    <cellStyle name="Comma 2 2 2 2 3 5 3 2" xfId="17235" xr:uid="{00000000-0005-0000-0000-000011030000}"/>
    <cellStyle name="Comma 2 2 2 2 3 5 4" xfId="11908" xr:uid="{00000000-0005-0000-0000-000012030000}"/>
    <cellStyle name="Comma 2 2 2 2 3 6" xfId="2666" xr:uid="{00000000-0005-0000-0000-000013030000}"/>
    <cellStyle name="Comma 2 2 2 2 3 6 2" xfId="5294" xr:uid="{00000000-0005-0000-0000-000014030000}"/>
    <cellStyle name="Comma 2 2 2 2 3 6 2 2" xfId="19919" xr:uid="{00000000-0005-0000-0000-000015030000}"/>
    <cellStyle name="Comma 2 2 2 2 3 6 2 3" xfId="14635" xr:uid="{00000000-0005-0000-0000-000016030000}"/>
    <cellStyle name="Comma 2 2 2 2 3 6 3" xfId="9131" xr:uid="{00000000-0005-0000-0000-000017030000}"/>
    <cellStyle name="Comma 2 2 2 2 3 6 3 2" xfId="17289" xr:uid="{00000000-0005-0000-0000-000018030000}"/>
    <cellStyle name="Comma 2 2 2 2 3 6 4" xfId="11963" xr:uid="{00000000-0005-0000-0000-000019030000}"/>
    <cellStyle name="Comma 2 2 2 2 3 7" xfId="216" xr:uid="{00000000-0005-0000-0000-00001A030000}"/>
    <cellStyle name="Comma 2 2 2 2 3 7 2" xfId="2890" xr:uid="{00000000-0005-0000-0000-00001B030000}"/>
    <cellStyle name="Comma 2 2 2 2 3 7 2 2" xfId="17515" xr:uid="{00000000-0005-0000-0000-00001C030000}"/>
    <cellStyle name="Comma 2 2 2 2 3 7 2 3" xfId="12213" xr:uid="{00000000-0005-0000-0000-00001D030000}"/>
    <cellStyle name="Comma 2 2 2 2 3 7 3" xfId="6727" xr:uid="{00000000-0005-0000-0000-00001E030000}"/>
    <cellStyle name="Comma 2 2 2 2 3 7 3 2" xfId="14885" xr:uid="{00000000-0005-0000-0000-00001F030000}"/>
    <cellStyle name="Comma 2 2 2 2 3 7 4" xfId="9556" xr:uid="{00000000-0005-0000-0000-000020030000}"/>
    <cellStyle name="Comma 2 2 2 2 3 8" xfId="6466" xr:uid="{00000000-0005-0000-0000-000021030000}"/>
    <cellStyle name="Comma 2 2 2 2 3 8 2" xfId="17400" xr:uid="{00000000-0005-0000-0000-000022030000}"/>
    <cellStyle name="Comma 2 2 2 2 3 8 3" xfId="12097" xr:uid="{00000000-0005-0000-0000-000023030000}"/>
    <cellStyle name="Comma 2 2 2 2 3 9" xfId="2775" xr:uid="{00000000-0005-0000-0000-000024030000}"/>
    <cellStyle name="Comma 2 2 2 2 3 9 2" xfId="14770" xr:uid="{00000000-0005-0000-0000-000025030000}"/>
    <cellStyle name="Comma 2 2 2 2 4" xfId="117" xr:uid="{00000000-0005-0000-0000-000026030000}"/>
    <cellStyle name="Comma 2 2 2 2 4 10" xfId="9468" xr:uid="{00000000-0005-0000-0000-000027030000}"/>
    <cellStyle name="Comma 2 2 2 2 4 2" xfId="222" xr:uid="{00000000-0005-0000-0000-000028030000}"/>
    <cellStyle name="Comma 2 2 2 2 4 2 2" xfId="223" xr:uid="{00000000-0005-0000-0000-000029030000}"/>
    <cellStyle name="Comma 2 2 2 2 4 2 2 2" xfId="2897" xr:uid="{00000000-0005-0000-0000-00002A030000}"/>
    <cellStyle name="Comma 2 2 2 2 4 2 2 2 2" xfId="17522" xr:uid="{00000000-0005-0000-0000-00002B030000}"/>
    <cellStyle name="Comma 2 2 2 2 4 2 2 2 3" xfId="12220" xr:uid="{00000000-0005-0000-0000-00002C030000}"/>
    <cellStyle name="Comma 2 2 2 2 4 2 2 3" xfId="6734" xr:uid="{00000000-0005-0000-0000-00002D030000}"/>
    <cellStyle name="Comma 2 2 2 2 4 2 2 3 2" xfId="14892" xr:uid="{00000000-0005-0000-0000-00002E030000}"/>
    <cellStyle name="Comma 2 2 2 2 4 2 2 4" xfId="9563" xr:uid="{00000000-0005-0000-0000-00002F030000}"/>
    <cellStyle name="Comma 2 2 2 2 4 2 3" xfId="2896" xr:uid="{00000000-0005-0000-0000-000030030000}"/>
    <cellStyle name="Comma 2 2 2 2 4 2 3 2" xfId="17521" xr:uid="{00000000-0005-0000-0000-000031030000}"/>
    <cellStyle name="Comma 2 2 2 2 4 2 3 3" xfId="12219" xr:uid="{00000000-0005-0000-0000-000032030000}"/>
    <cellStyle name="Comma 2 2 2 2 4 2 4" xfId="6733" xr:uid="{00000000-0005-0000-0000-000033030000}"/>
    <cellStyle name="Comma 2 2 2 2 4 2 4 2" xfId="14891" xr:uid="{00000000-0005-0000-0000-000034030000}"/>
    <cellStyle name="Comma 2 2 2 2 4 2 5" xfId="9562" xr:uid="{00000000-0005-0000-0000-000035030000}"/>
    <cellStyle name="Comma 2 2 2 2 4 3" xfId="224" xr:uid="{00000000-0005-0000-0000-000036030000}"/>
    <cellStyle name="Comma 2 2 2 2 4 3 2" xfId="2898" xr:uid="{00000000-0005-0000-0000-000037030000}"/>
    <cellStyle name="Comma 2 2 2 2 4 3 2 2" xfId="17523" xr:uid="{00000000-0005-0000-0000-000038030000}"/>
    <cellStyle name="Comma 2 2 2 2 4 3 2 3" xfId="12221" xr:uid="{00000000-0005-0000-0000-000039030000}"/>
    <cellStyle name="Comma 2 2 2 2 4 3 3" xfId="6735" xr:uid="{00000000-0005-0000-0000-00003A030000}"/>
    <cellStyle name="Comma 2 2 2 2 4 3 3 2" xfId="14893" xr:uid="{00000000-0005-0000-0000-00003B030000}"/>
    <cellStyle name="Comma 2 2 2 2 4 3 4" xfId="9564" xr:uid="{00000000-0005-0000-0000-00003C030000}"/>
    <cellStyle name="Comma 2 2 2 2 4 4" xfId="225" xr:uid="{00000000-0005-0000-0000-00003D030000}"/>
    <cellStyle name="Comma 2 2 2 2 4 4 2" xfId="2899" xr:uid="{00000000-0005-0000-0000-00003E030000}"/>
    <cellStyle name="Comma 2 2 2 2 4 4 2 2" xfId="17524" xr:uid="{00000000-0005-0000-0000-00003F030000}"/>
    <cellStyle name="Comma 2 2 2 2 4 4 2 3" xfId="12222" xr:uid="{00000000-0005-0000-0000-000040030000}"/>
    <cellStyle name="Comma 2 2 2 2 4 4 3" xfId="6736" xr:uid="{00000000-0005-0000-0000-000041030000}"/>
    <cellStyle name="Comma 2 2 2 2 4 4 3 2" xfId="14894" xr:uid="{00000000-0005-0000-0000-000042030000}"/>
    <cellStyle name="Comma 2 2 2 2 4 4 4" xfId="9565" xr:uid="{00000000-0005-0000-0000-000043030000}"/>
    <cellStyle name="Comma 2 2 2 2 4 5" xfId="2693" xr:uid="{00000000-0005-0000-0000-000044030000}"/>
    <cellStyle name="Comma 2 2 2 2 4 5 2" xfId="5321" xr:uid="{00000000-0005-0000-0000-000045030000}"/>
    <cellStyle name="Comma 2 2 2 2 4 5 2 2" xfId="19946" xr:uid="{00000000-0005-0000-0000-000046030000}"/>
    <cellStyle name="Comma 2 2 2 2 4 5 2 3" xfId="14662" xr:uid="{00000000-0005-0000-0000-000047030000}"/>
    <cellStyle name="Comma 2 2 2 2 4 5 3" xfId="9158" xr:uid="{00000000-0005-0000-0000-000048030000}"/>
    <cellStyle name="Comma 2 2 2 2 4 5 3 2" xfId="17316" xr:uid="{00000000-0005-0000-0000-000049030000}"/>
    <cellStyle name="Comma 2 2 2 2 4 5 4" xfId="11990" xr:uid="{00000000-0005-0000-0000-00004A030000}"/>
    <cellStyle name="Comma 2 2 2 2 4 6" xfId="221" xr:uid="{00000000-0005-0000-0000-00004B030000}"/>
    <cellStyle name="Comma 2 2 2 2 4 6 2" xfId="2895" xr:uid="{00000000-0005-0000-0000-00004C030000}"/>
    <cellStyle name="Comma 2 2 2 2 4 6 2 2" xfId="17520" xr:uid="{00000000-0005-0000-0000-00004D030000}"/>
    <cellStyle name="Comma 2 2 2 2 4 6 2 3" xfId="12218" xr:uid="{00000000-0005-0000-0000-00004E030000}"/>
    <cellStyle name="Comma 2 2 2 2 4 6 3" xfId="6732" xr:uid="{00000000-0005-0000-0000-00004F030000}"/>
    <cellStyle name="Comma 2 2 2 2 4 6 3 2" xfId="14890" xr:uid="{00000000-0005-0000-0000-000050030000}"/>
    <cellStyle name="Comma 2 2 2 2 4 6 4" xfId="9561" xr:uid="{00000000-0005-0000-0000-000051030000}"/>
    <cellStyle name="Comma 2 2 2 2 4 7" xfId="6492" xr:uid="{00000000-0005-0000-0000-000052030000}"/>
    <cellStyle name="Comma 2 2 2 2 4 7 2" xfId="17427" xr:uid="{00000000-0005-0000-0000-000053030000}"/>
    <cellStyle name="Comma 2 2 2 2 4 7 3" xfId="12124" xr:uid="{00000000-0005-0000-0000-000054030000}"/>
    <cellStyle name="Comma 2 2 2 2 4 8" xfId="2802" xr:uid="{00000000-0005-0000-0000-000055030000}"/>
    <cellStyle name="Comma 2 2 2 2 4 8 2" xfId="14797" xr:uid="{00000000-0005-0000-0000-000056030000}"/>
    <cellStyle name="Comma 2 2 2 2 4 9" xfId="6639" xr:uid="{00000000-0005-0000-0000-000057030000}"/>
    <cellStyle name="Comma 2 2 2 2 5" xfId="226" xr:uid="{00000000-0005-0000-0000-000058030000}"/>
    <cellStyle name="Comma 2 2 2 2 5 2" xfId="227" xr:uid="{00000000-0005-0000-0000-000059030000}"/>
    <cellStyle name="Comma 2 2 2 2 5 2 2" xfId="228" xr:uid="{00000000-0005-0000-0000-00005A030000}"/>
    <cellStyle name="Comma 2 2 2 2 5 2 2 2" xfId="2902" xr:uid="{00000000-0005-0000-0000-00005B030000}"/>
    <cellStyle name="Comma 2 2 2 2 5 2 2 2 2" xfId="17527" xr:uid="{00000000-0005-0000-0000-00005C030000}"/>
    <cellStyle name="Comma 2 2 2 2 5 2 2 2 3" xfId="12225" xr:uid="{00000000-0005-0000-0000-00005D030000}"/>
    <cellStyle name="Comma 2 2 2 2 5 2 2 3" xfId="6739" xr:uid="{00000000-0005-0000-0000-00005E030000}"/>
    <cellStyle name="Comma 2 2 2 2 5 2 2 3 2" xfId="14897" xr:uid="{00000000-0005-0000-0000-00005F030000}"/>
    <cellStyle name="Comma 2 2 2 2 5 2 2 4" xfId="9568" xr:uid="{00000000-0005-0000-0000-000060030000}"/>
    <cellStyle name="Comma 2 2 2 2 5 2 3" xfId="2901" xr:uid="{00000000-0005-0000-0000-000061030000}"/>
    <cellStyle name="Comma 2 2 2 2 5 2 3 2" xfId="17526" xr:uid="{00000000-0005-0000-0000-000062030000}"/>
    <cellStyle name="Comma 2 2 2 2 5 2 3 3" xfId="12224" xr:uid="{00000000-0005-0000-0000-000063030000}"/>
    <cellStyle name="Comma 2 2 2 2 5 2 4" xfId="6738" xr:uid="{00000000-0005-0000-0000-000064030000}"/>
    <cellStyle name="Comma 2 2 2 2 5 2 4 2" xfId="14896" xr:uid="{00000000-0005-0000-0000-000065030000}"/>
    <cellStyle name="Comma 2 2 2 2 5 2 5" xfId="9567" xr:uid="{00000000-0005-0000-0000-000066030000}"/>
    <cellStyle name="Comma 2 2 2 2 5 3" xfId="229" xr:uid="{00000000-0005-0000-0000-000067030000}"/>
    <cellStyle name="Comma 2 2 2 2 5 3 2" xfId="2903" xr:uid="{00000000-0005-0000-0000-000068030000}"/>
    <cellStyle name="Comma 2 2 2 2 5 3 2 2" xfId="17528" xr:uid="{00000000-0005-0000-0000-000069030000}"/>
    <cellStyle name="Comma 2 2 2 2 5 3 2 3" xfId="12226" xr:uid="{00000000-0005-0000-0000-00006A030000}"/>
    <cellStyle name="Comma 2 2 2 2 5 3 3" xfId="6740" xr:uid="{00000000-0005-0000-0000-00006B030000}"/>
    <cellStyle name="Comma 2 2 2 2 5 3 3 2" xfId="14898" xr:uid="{00000000-0005-0000-0000-00006C030000}"/>
    <cellStyle name="Comma 2 2 2 2 5 3 4" xfId="9569" xr:uid="{00000000-0005-0000-0000-00006D030000}"/>
    <cellStyle name="Comma 2 2 2 2 5 4" xfId="230" xr:uid="{00000000-0005-0000-0000-00006E030000}"/>
    <cellStyle name="Comma 2 2 2 2 5 4 2" xfId="2904" xr:uid="{00000000-0005-0000-0000-00006F030000}"/>
    <cellStyle name="Comma 2 2 2 2 5 4 2 2" xfId="17529" xr:uid="{00000000-0005-0000-0000-000070030000}"/>
    <cellStyle name="Comma 2 2 2 2 5 4 2 3" xfId="12227" xr:uid="{00000000-0005-0000-0000-000071030000}"/>
    <cellStyle name="Comma 2 2 2 2 5 4 3" xfId="6741" xr:uid="{00000000-0005-0000-0000-000072030000}"/>
    <cellStyle name="Comma 2 2 2 2 5 4 3 2" xfId="14899" xr:uid="{00000000-0005-0000-0000-000073030000}"/>
    <cellStyle name="Comma 2 2 2 2 5 4 4" xfId="9570" xr:uid="{00000000-0005-0000-0000-000074030000}"/>
    <cellStyle name="Comma 2 2 2 2 5 5" xfId="2900" xr:uid="{00000000-0005-0000-0000-000075030000}"/>
    <cellStyle name="Comma 2 2 2 2 5 5 2" xfId="17525" xr:uid="{00000000-0005-0000-0000-000076030000}"/>
    <cellStyle name="Comma 2 2 2 2 5 5 3" xfId="12223" xr:uid="{00000000-0005-0000-0000-000077030000}"/>
    <cellStyle name="Comma 2 2 2 2 5 6" xfId="6737" xr:uid="{00000000-0005-0000-0000-000078030000}"/>
    <cellStyle name="Comma 2 2 2 2 5 6 2" xfId="14895" xr:uid="{00000000-0005-0000-0000-000079030000}"/>
    <cellStyle name="Comma 2 2 2 2 5 7" xfId="9566" xr:uid="{00000000-0005-0000-0000-00007A030000}"/>
    <cellStyle name="Comma 2 2 2 2 6" xfId="231" xr:uid="{00000000-0005-0000-0000-00007B030000}"/>
    <cellStyle name="Comma 2 2 2 2 6 2" xfId="232" xr:uid="{00000000-0005-0000-0000-00007C030000}"/>
    <cellStyle name="Comma 2 2 2 2 6 2 2" xfId="2906" xr:uid="{00000000-0005-0000-0000-00007D030000}"/>
    <cellStyle name="Comma 2 2 2 2 6 2 2 2" xfId="17531" xr:uid="{00000000-0005-0000-0000-00007E030000}"/>
    <cellStyle name="Comma 2 2 2 2 6 2 2 3" xfId="12229" xr:uid="{00000000-0005-0000-0000-00007F030000}"/>
    <cellStyle name="Comma 2 2 2 2 6 2 3" xfId="6743" xr:uid="{00000000-0005-0000-0000-000080030000}"/>
    <cellStyle name="Comma 2 2 2 2 6 2 3 2" xfId="14901" xr:uid="{00000000-0005-0000-0000-000081030000}"/>
    <cellStyle name="Comma 2 2 2 2 6 2 4" xfId="9572" xr:uid="{00000000-0005-0000-0000-000082030000}"/>
    <cellStyle name="Comma 2 2 2 2 6 3" xfId="233" xr:uid="{00000000-0005-0000-0000-000083030000}"/>
    <cellStyle name="Comma 2 2 2 2 6 3 2" xfId="2907" xr:uid="{00000000-0005-0000-0000-000084030000}"/>
    <cellStyle name="Comma 2 2 2 2 6 3 2 2" xfId="17532" xr:uid="{00000000-0005-0000-0000-000085030000}"/>
    <cellStyle name="Comma 2 2 2 2 6 3 2 3" xfId="12230" xr:uid="{00000000-0005-0000-0000-000086030000}"/>
    <cellStyle name="Comma 2 2 2 2 6 3 3" xfId="6744" xr:uid="{00000000-0005-0000-0000-000087030000}"/>
    <cellStyle name="Comma 2 2 2 2 6 3 3 2" xfId="14902" xr:uid="{00000000-0005-0000-0000-000088030000}"/>
    <cellStyle name="Comma 2 2 2 2 6 3 4" xfId="9573" xr:uid="{00000000-0005-0000-0000-000089030000}"/>
    <cellStyle name="Comma 2 2 2 2 6 4" xfId="2905" xr:uid="{00000000-0005-0000-0000-00008A030000}"/>
    <cellStyle name="Comma 2 2 2 2 6 4 2" xfId="17530" xr:uid="{00000000-0005-0000-0000-00008B030000}"/>
    <cellStyle name="Comma 2 2 2 2 6 4 3" xfId="12228" xr:uid="{00000000-0005-0000-0000-00008C030000}"/>
    <cellStyle name="Comma 2 2 2 2 6 5" xfId="6742" xr:uid="{00000000-0005-0000-0000-00008D030000}"/>
    <cellStyle name="Comma 2 2 2 2 6 5 2" xfId="14900" xr:uid="{00000000-0005-0000-0000-00008E030000}"/>
    <cellStyle name="Comma 2 2 2 2 6 6" xfId="9571" xr:uid="{00000000-0005-0000-0000-00008F030000}"/>
    <cellStyle name="Comma 2 2 2 2 7" xfId="234" xr:uid="{00000000-0005-0000-0000-000090030000}"/>
    <cellStyle name="Comma 2 2 2 2 7 2" xfId="235" xr:uid="{00000000-0005-0000-0000-000091030000}"/>
    <cellStyle name="Comma 2 2 2 2 7 2 2" xfId="2909" xr:uid="{00000000-0005-0000-0000-000092030000}"/>
    <cellStyle name="Comma 2 2 2 2 7 2 2 2" xfId="17534" xr:uid="{00000000-0005-0000-0000-000093030000}"/>
    <cellStyle name="Comma 2 2 2 2 7 2 2 3" xfId="12232" xr:uid="{00000000-0005-0000-0000-000094030000}"/>
    <cellStyle name="Comma 2 2 2 2 7 2 3" xfId="6746" xr:uid="{00000000-0005-0000-0000-000095030000}"/>
    <cellStyle name="Comma 2 2 2 2 7 2 3 2" xfId="14904" xr:uid="{00000000-0005-0000-0000-000096030000}"/>
    <cellStyle name="Comma 2 2 2 2 7 2 4" xfId="9575" xr:uid="{00000000-0005-0000-0000-000097030000}"/>
    <cellStyle name="Comma 2 2 2 2 7 3" xfId="2908" xr:uid="{00000000-0005-0000-0000-000098030000}"/>
    <cellStyle name="Comma 2 2 2 2 7 3 2" xfId="17533" xr:uid="{00000000-0005-0000-0000-000099030000}"/>
    <cellStyle name="Comma 2 2 2 2 7 3 3" xfId="12231" xr:uid="{00000000-0005-0000-0000-00009A030000}"/>
    <cellStyle name="Comma 2 2 2 2 7 4" xfId="6745" xr:uid="{00000000-0005-0000-0000-00009B030000}"/>
    <cellStyle name="Comma 2 2 2 2 7 4 2" xfId="14903" xr:uid="{00000000-0005-0000-0000-00009C030000}"/>
    <cellStyle name="Comma 2 2 2 2 7 5" xfId="9574" xr:uid="{00000000-0005-0000-0000-00009D030000}"/>
    <cellStyle name="Comma 2 2 2 2 8" xfId="236" xr:uid="{00000000-0005-0000-0000-00009E030000}"/>
    <cellStyle name="Comma 2 2 2 2 8 2" xfId="2910" xr:uid="{00000000-0005-0000-0000-00009F030000}"/>
    <cellStyle name="Comma 2 2 2 2 8 2 2" xfId="17535" xr:uid="{00000000-0005-0000-0000-0000A0030000}"/>
    <cellStyle name="Comma 2 2 2 2 8 2 3" xfId="12233" xr:uid="{00000000-0005-0000-0000-0000A1030000}"/>
    <cellStyle name="Comma 2 2 2 2 8 3" xfId="6747" xr:uid="{00000000-0005-0000-0000-0000A2030000}"/>
    <cellStyle name="Comma 2 2 2 2 8 3 2" xfId="14905" xr:uid="{00000000-0005-0000-0000-0000A3030000}"/>
    <cellStyle name="Comma 2 2 2 2 8 4" xfId="9576" xr:uid="{00000000-0005-0000-0000-0000A4030000}"/>
    <cellStyle name="Comma 2 2 2 2 9" xfId="237" xr:uid="{00000000-0005-0000-0000-0000A5030000}"/>
    <cellStyle name="Comma 2 2 2 2 9 2" xfId="2911" xr:uid="{00000000-0005-0000-0000-0000A6030000}"/>
    <cellStyle name="Comma 2 2 2 2 9 2 2" xfId="17536" xr:uid="{00000000-0005-0000-0000-0000A7030000}"/>
    <cellStyle name="Comma 2 2 2 2 9 2 3" xfId="12234" xr:uid="{00000000-0005-0000-0000-0000A8030000}"/>
    <cellStyle name="Comma 2 2 2 2 9 3" xfId="6748" xr:uid="{00000000-0005-0000-0000-0000A9030000}"/>
    <cellStyle name="Comma 2 2 2 2 9 3 2" xfId="14906" xr:uid="{00000000-0005-0000-0000-0000AA030000}"/>
    <cellStyle name="Comma 2 2 2 2 9 4" xfId="9577" xr:uid="{00000000-0005-0000-0000-0000AB030000}"/>
    <cellStyle name="Comma 2 2 2 3" xfId="67" xr:uid="{00000000-0005-0000-0000-0000AC030000}"/>
    <cellStyle name="Comma 2 2 2 3 10" xfId="2754" xr:uid="{00000000-0005-0000-0000-0000AD030000}"/>
    <cellStyle name="Comma 2 2 2 3 11" xfId="6591" xr:uid="{00000000-0005-0000-0000-0000AE030000}"/>
    <cellStyle name="Comma 2 2 2 3 12" xfId="9420" xr:uid="{00000000-0005-0000-0000-0000AF030000}"/>
    <cellStyle name="Comma 2 2 2 3 2" xfId="96" xr:uid="{00000000-0005-0000-0000-0000B0030000}"/>
    <cellStyle name="Comma 2 2 2 3 2 2" xfId="150" xr:uid="{00000000-0005-0000-0000-0000B1030000}"/>
    <cellStyle name="Comma 2 2 2 3 2 2 2" xfId="2726" xr:uid="{00000000-0005-0000-0000-0000B2030000}"/>
    <cellStyle name="Comma 2 2 2 3 2 2 2 2" xfId="5354" xr:uid="{00000000-0005-0000-0000-0000B3030000}"/>
    <cellStyle name="Comma 2 2 2 3 2 2 2 2 2" xfId="19979" xr:uid="{00000000-0005-0000-0000-0000B4030000}"/>
    <cellStyle name="Comma 2 2 2 3 2 2 2 2 3" xfId="14695" xr:uid="{00000000-0005-0000-0000-0000B5030000}"/>
    <cellStyle name="Comma 2 2 2 3 2 2 2 3" xfId="9191" xr:uid="{00000000-0005-0000-0000-0000B6030000}"/>
    <cellStyle name="Comma 2 2 2 3 2 2 2 3 2" xfId="17349" xr:uid="{00000000-0005-0000-0000-0000B7030000}"/>
    <cellStyle name="Comma 2 2 2 3 2 2 2 4" xfId="12023" xr:uid="{00000000-0005-0000-0000-0000B8030000}"/>
    <cellStyle name="Comma 2 2 2 3 2 2 3" xfId="240" xr:uid="{00000000-0005-0000-0000-0000B9030000}"/>
    <cellStyle name="Comma 2 2 2 3 2 2 3 2" xfId="2914" xr:uid="{00000000-0005-0000-0000-0000BA030000}"/>
    <cellStyle name="Comma 2 2 2 3 2 2 3 2 2" xfId="17539" xr:uid="{00000000-0005-0000-0000-0000BB030000}"/>
    <cellStyle name="Comma 2 2 2 3 2 2 3 2 3" xfId="12237" xr:uid="{00000000-0005-0000-0000-0000BC030000}"/>
    <cellStyle name="Comma 2 2 2 3 2 2 3 3" xfId="6751" xr:uid="{00000000-0005-0000-0000-0000BD030000}"/>
    <cellStyle name="Comma 2 2 2 3 2 2 3 3 2" xfId="14909" xr:uid="{00000000-0005-0000-0000-0000BE030000}"/>
    <cellStyle name="Comma 2 2 2 3 2 2 3 4" xfId="9580" xr:uid="{00000000-0005-0000-0000-0000BF030000}"/>
    <cellStyle name="Comma 2 2 2 3 2 2 4" xfId="6520" xr:uid="{00000000-0005-0000-0000-0000C0030000}"/>
    <cellStyle name="Comma 2 2 2 3 2 2 4 2" xfId="17460" xr:uid="{00000000-0005-0000-0000-0000C1030000}"/>
    <cellStyle name="Comma 2 2 2 3 2 2 4 3" xfId="12157" xr:uid="{00000000-0005-0000-0000-0000C2030000}"/>
    <cellStyle name="Comma 2 2 2 3 2 2 5" xfId="2835" xr:uid="{00000000-0005-0000-0000-0000C3030000}"/>
    <cellStyle name="Comma 2 2 2 3 2 2 5 2" xfId="14830" xr:uid="{00000000-0005-0000-0000-0000C4030000}"/>
    <cellStyle name="Comma 2 2 2 3 2 2 6" xfId="6672" xr:uid="{00000000-0005-0000-0000-0000C5030000}"/>
    <cellStyle name="Comma 2 2 2 3 2 2 7" xfId="9501" xr:uid="{00000000-0005-0000-0000-0000C6030000}"/>
    <cellStyle name="Comma 2 2 2 3 2 3" xfId="2613" xr:uid="{00000000-0005-0000-0000-0000C7030000}"/>
    <cellStyle name="Comma 2 2 2 3 2 3 2" xfId="5246" xr:uid="{00000000-0005-0000-0000-0000C8030000}"/>
    <cellStyle name="Comma 2 2 2 3 2 3 2 2" xfId="19871" xr:uid="{00000000-0005-0000-0000-0000C9030000}"/>
    <cellStyle name="Comma 2 2 2 3 2 3 2 3" xfId="14582" xr:uid="{00000000-0005-0000-0000-0000CA030000}"/>
    <cellStyle name="Comma 2 2 2 3 2 3 3" xfId="9083" xr:uid="{00000000-0005-0000-0000-0000CB030000}"/>
    <cellStyle name="Comma 2 2 2 3 2 3 3 2" xfId="17241" xr:uid="{00000000-0005-0000-0000-0000CC030000}"/>
    <cellStyle name="Comma 2 2 2 3 2 3 4" xfId="11914" xr:uid="{00000000-0005-0000-0000-0000CD030000}"/>
    <cellStyle name="Comma 2 2 2 3 2 4" xfId="2672" xr:uid="{00000000-0005-0000-0000-0000CE030000}"/>
    <cellStyle name="Comma 2 2 2 3 2 4 2" xfId="5300" xr:uid="{00000000-0005-0000-0000-0000CF030000}"/>
    <cellStyle name="Comma 2 2 2 3 2 4 2 2" xfId="19925" xr:uid="{00000000-0005-0000-0000-0000D0030000}"/>
    <cellStyle name="Comma 2 2 2 3 2 4 2 3" xfId="14641" xr:uid="{00000000-0005-0000-0000-0000D1030000}"/>
    <cellStyle name="Comma 2 2 2 3 2 4 3" xfId="9137" xr:uid="{00000000-0005-0000-0000-0000D2030000}"/>
    <cellStyle name="Comma 2 2 2 3 2 4 3 2" xfId="17295" xr:uid="{00000000-0005-0000-0000-0000D3030000}"/>
    <cellStyle name="Comma 2 2 2 3 2 4 4" xfId="11969" xr:uid="{00000000-0005-0000-0000-0000D4030000}"/>
    <cellStyle name="Comma 2 2 2 3 2 5" xfId="239" xr:uid="{00000000-0005-0000-0000-0000D5030000}"/>
    <cellStyle name="Comma 2 2 2 3 2 5 2" xfId="2913" xr:uid="{00000000-0005-0000-0000-0000D6030000}"/>
    <cellStyle name="Comma 2 2 2 3 2 5 2 2" xfId="17538" xr:uid="{00000000-0005-0000-0000-0000D7030000}"/>
    <cellStyle name="Comma 2 2 2 3 2 5 2 3" xfId="12236" xr:uid="{00000000-0005-0000-0000-0000D8030000}"/>
    <cellStyle name="Comma 2 2 2 3 2 5 3" xfId="6750" xr:uid="{00000000-0005-0000-0000-0000D9030000}"/>
    <cellStyle name="Comma 2 2 2 3 2 5 3 2" xfId="14908" xr:uid="{00000000-0005-0000-0000-0000DA030000}"/>
    <cellStyle name="Comma 2 2 2 3 2 5 4" xfId="9579" xr:uid="{00000000-0005-0000-0000-0000DB030000}"/>
    <cellStyle name="Comma 2 2 2 3 2 6" xfId="6468" xr:uid="{00000000-0005-0000-0000-0000DC030000}"/>
    <cellStyle name="Comma 2 2 2 3 2 6 2" xfId="17406" xr:uid="{00000000-0005-0000-0000-0000DD030000}"/>
    <cellStyle name="Comma 2 2 2 3 2 6 3" xfId="12103" xr:uid="{00000000-0005-0000-0000-0000DE030000}"/>
    <cellStyle name="Comma 2 2 2 3 2 7" xfId="2781" xr:uid="{00000000-0005-0000-0000-0000DF030000}"/>
    <cellStyle name="Comma 2 2 2 3 2 7 2" xfId="14776" xr:uid="{00000000-0005-0000-0000-0000E0030000}"/>
    <cellStyle name="Comma 2 2 2 3 2 8" xfId="6618" xr:uid="{00000000-0005-0000-0000-0000E1030000}"/>
    <cellStyle name="Comma 2 2 2 3 2 9" xfId="9447" xr:uid="{00000000-0005-0000-0000-0000E2030000}"/>
    <cellStyle name="Comma 2 2 2 3 3" xfId="123" xr:uid="{00000000-0005-0000-0000-0000E3030000}"/>
    <cellStyle name="Comma 2 2 2 3 3 2" xfId="2699" xr:uid="{00000000-0005-0000-0000-0000E4030000}"/>
    <cellStyle name="Comma 2 2 2 3 3 2 2" xfId="5327" xr:uid="{00000000-0005-0000-0000-0000E5030000}"/>
    <cellStyle name="Comma 2 2 2 3 3 2 2 2" xfId="19952" xr:uid="{00000000-0005-0000-0000-0000E6030000}"/>
    <cellStyle name="Comma 2 2 2 3 3 2 2 3" xfId="14668" xr:uid="{00000000-0005-0000-0000-0000E7030000}"/>
    <cellStyle name="Comma 2 2 2 3 3 2 3" xfId="9164" xr:uid="{00000000-0005-0000-0000-0000E8030000}"/>
    <cellStyle name="Comma 2 2 2 3 3 2 3 2" xfId="17322" xr:uid="{00000000-0005-0000-0000-0000E9030000}"/>
    <cellStyle name="Comma 2 2 2 3 3 2 4" xfId="11996" xr:uid="{00000000-0005-0000-0000-0000EA030000}"/>
    <cellStyle name="Comma 2 2 2 3 3 3" xfId="241" xr:uid="{00000000-0005-0000-0000-0000EB030000}"/>
    <cellStyle name="Comma 2 2 2 3 3 3 2" xfId="2915" xr:uid="{00000000-0005-0000-0000-0000EC030000}"/>
    <cellStyle name="Comma 2 2 2 3 3 3 2 2" xfId="17540" xr:uid="{00000000-0005-0000-0000-0000ED030000}"/>
    <cellStyle name="Comma 2 2 2 3 3 3 2 3" xfId="12238" xr:uid="{00000000-0005-0000-0000-0000EE030000}"/>
    <cellStyle name="Comma 2 2 2 3 3 3 3" xfId="6752" xr:uid="{00000000-0005-0000-0000-0000EF030000}"/>
    <cellStyle name="Comma 2 2 2 3 3 3 3 2" xfId="14910" xr:uid="{00000000-0005-0000-0000-0000F0030000}"/>
    <cellStyle name="Comma 2 2 2 3 3 3 4" xfId="9581" xr:uid="{00000000-0005-0000-0000-0000F1030000}"/>
    <cellStyle name="Comma 2 2 2 3 3 4" xfId="6494" xr:uid="{00000000-0005-0000-0000-0000F2030000}"/>
    <cellStyle name="Comma 2 2 2 3 3 4 2" xfId="17433" xr:uid="{00000000-0005-0000-0000-0000F3030000}"/>
    <cellStyle name="Comma 2 2 2 3 3 4 3" xfId="12130" xr:uid="{00000000-0005-0000-0000-0000F4030000}"/>
    <cellStyle name="Comma 2 2 2 3 3 5" xfId="2808" xr:uid="{00000000-0005-0000-0000-0000F5030000}"/>
    <cellStyle name="Comma 2 2 2 3 3 5 2" xfId="14803" xr:uid="{00000000-0005-0000-0000-0000F6030000}"/>
    <cellStyle name="Comma 2 2 2 3 3 6" xfId="6645" xr:uid="{00000000-0005-0000-0000-0000F7030000}"/>
    <cellStyle name="Comma 2 2 2 3 3 7" xfId="9474" xr:uid="{00000000-0005-0000-0000-0000F8030000}"/>
    <cellStyle name="Comma 2 2 2 3 4" xfId="242" xr:uid="{00000000-0005-0000-0000-0000F9030000}"/>
    <cellStyle name="Comma 2 2 2 3 4 2" xfId="2916" xr:uid="{00000000-0005-0000-0000-0000FA030000}"/>
    <cellStyle name="Comma 2 2 2 3 4 2 2" xfId="17541" xr:uid="{00000000-0005-0000-0000-0000FB030000}"/>
    <cellStyle name="Comma 2 2 2 3 4 2 3" xfId="12239" xr:uid="{00000000-0005-0000-0000-0000FC030000}"/>
    <cellStyle name="Comma 2 2 2 3 4 3" xfId="6753" xr:uid="{00000000-0005-0000-0000-0000FD030000}"/>
    <cellStyle name="Comma 2 2 2 3 4 3 2" xfId="14911" xr:uid="{00000000-0005-0000-0000-0000FE030000}"/>
    <cellStyle name="Comma 2 2 2 3 4 4" xfId="9582" xr:uid="{00000000-0005-0000-0000-0000FF030000}"/>
    <cellStyle name="Comma 2 2 2 3 5" xfId="2585" xr:uid="{00000000-0005-0000-0000-000000040000}"/>
    <cellStyle name="Comma 2 2 2 3 5 2" xfId="5219" xr:uid="{00000000-0005-0000-0000-000001040000}"/>
    <cellStyle name="Comma 2 2 2 3 5 2 2" xfId="19844" xr:uid="{00000000-0005-0000-0000-000002040000}"/>
    <cellStyle name="Comma 2 2 2 3 5 2 3" xfId="14554" xr:uid="{00000000-0005-0000-0000-000003040000}"/>
    <cellStyle name="Comma 2 2 2 3 5 3" xfId="9056" xr:uid="{00000000-0005-0000-0000-000004040000}"/>
    <cellStyle name="Comma 2 2 2 3 5 3 2" xfId="17214" xr:uid="{00000000-0005-0000-0000-000005040000}"/>
    <cellStyle name="Comma 2 2 2 3 5 4" xfId="11887" xr:uid="{00000000-0005-0000-0000-000006040000}"/>
    <cellStyle name="Comma 2 2 2 3 6" xfId="2645" xr:uid="{00000000-0005-0000-0000-000007040000}"/>
    <cellStyle name="Comma 2 2 2 3 6 2" xfId="5273" xr:uid="{00000000-0005-0000-0000-000008040000}"/>
    <cellStyle name="Comma 2 2 2 3 6 2 2" xfId="19898" xr:uid="{00000000-0005-0000-0000-000009040000}"/>
    <cellStyle name="Comma 2 2 2 3 6 2 3" xfId="14614" xr:uid="{00000000-0005-0000-0000-00000A040000}"/>
    <cellStyle name="Comma 2 2 2 3 6 3" xfId="9110" xr:uid="{00000000-0005-0000-0000-00000B040000}"/>
    <cellStyle name="Comma 2 2 2 3 6 3 2" xfId="17268" xr:uid="{00000000-0005-0000-0000-00000C040000}"/>
    <cellStyle name="Comma 2 2 2 3 6 4" xfId="11942" xr:uid="{00000000-0005-0000-0000-00000D040000}"/>
    <cellStyle name="Comma 2 2 2 3 7" xfId="238" xr:uid="{00000000-0005-0000-0000-00000E040000}"/>
    <cellStyle name="Comma 2 2 2 3 7 2" xfId="2912" xr:uid="{00000000-0005-0000-0000-00000F040000}"/>
    <cellStyle name="Comma 2 2 2 3 7 2 2" xfId="17537" xr:uid="{00000000-0005-0000-0000-000010040000}"/>
    <cellStyle name="Comma 2 2 2 3 7 2 3" xfId="12235" xr:uid="{00000000-0005-0000-0000-000011040000}"/>
    <cellStyle name="Comma 2 2 2 3 7 3" xfId="6749" xr:uid="{00000000-0005-0000-0000-000012040000}"/>
    <cellStyle name="Comma 2 2 2 3 7 3 2" xfId="14907" xr:uid="{00000000-0005-0000-0000-000013040000}"/>
    <cellStyle name="Comma 2 2 2 3 7 4" xfId="9578" xr:uid="{00000000-0005-0000-0000-000014040000}"/>
    <cellStyle name="Comma 2 2 2 3 8" xfId="6439" xr:uid="{00000000-0005-0000-0000-000015040000}"/>
    <cellStyle name="Comma 2 2 2 3 8 2" xfId="17379" xr:uid="{00000000-0005-0000-0000-000016040000}"/>
    <cellStyle name="Comma 2 2 2 3 8 3" xfId="12074" xr:uid="{00000000-0005-0000-0000-000017040000}"/>
    <cellStyle name="Comma 2 2 2 3 9" xfId="6547" xr:uid="{00000000-0005-0000-0000-000018040000}"/>
    <cellStyle name="Comma 2 2 2 3 9 2" xfId="14748" xr:uid="{00000000-0005-0000-0000-000019040000}"/>
    <cellStyle name="Comma 2 2 2 4" xfId="83" xr:uid="{00000000-0005-0000-0000-00001A040000}"/>
    <cellStyle name="Comma 2 2 2 4 10" xfId="6605" xr:uid="{00000000-0005-0000-0000-00001B040000}"/>
    <cellStyle name="Comma 2 2 2 4 11" xfId="9434" xr:uid="{00000000-0005-0000-0000-00001C040000}"/>
    <cellStyle name="Comma 2 2 2 4 2" xfId="137" xr:uid="{00000000-0005-0000-0000-00001D040000}"/>
    <cellStyle name="Comma 2 2 2 4 2 2" xfId="245" xr:uid="{00000000-0005-0000-0000-00001E040000}"/>
    <cellStyle name="Comma 2 2 2 4 2 2 2" xfId="2919" xr:uid="{00000000-0005-0000-0000-00001F040000}"/>
    <cellStyle name="Comma 2 2 2 4 2 2 2 2" xfId="17544" xr:uid="{00000000-0005-0000-0000-000020040000}"/>
    <cellStyle name="Comma 2 2 2 4 2 2 2 3" xfId="12242" xr:uid="{00000000-0005-0000-0000-000021040000}"/>
    <cellStyle name="Comma 2 2 2 4 2 2 3" xfId="6756" xr:uid="{00000000-0005-0000-0000-000022040000}"/>
    <cellStyle name="Comma 2 2 2 4 2 2 3 2" xfId="14914" xr:uid="{00000000-0005-0000-0000-000023040000}"/>
    <cellStyle name="Comma 2 2 2 4 2 2 4" xfId="9585" xr:uid="{00000000-0005-0000-0000-000024040000}"/>
    <cellStyle name="Comma 2 2 2 4 2 3" xfId="2713" xr:uid="{00000000-0005-0000-0000-000025040000}"/>
    <cellStyle name="Comma 2 2 2 4 2 3 2" xfId="5341" xr:uid="{00000000-0005-0000-0000-000026040000}"/>
    <cellStyle name="Comma 2 2 2 4 2 3 2 2" xfId="19966" xr:uid="{00000000-0005-0000-0000-000027040000}"/>
    <cellStyle name="Comma 2 2 2 4 2 3 2 3" xfId="14682" xr:uid="{00000000-0005-0000-0000-000028040000}"/>
    <cellStyle name="Comma 2 2 2 4 2 3 3" xfId="9178" xr:uid="{00000000-0005-0000-0000-000029040000}"/>
    <cellStyle name="Comma 2 2 2 4 2 3 3 2" xfId="17336" xr:uid="{00000000-0005-0000-0000-00002A040000}"/>
    <cellStyle name="Comma 2 2 2 4 2 3 4" xfId="12010" xr:uid="{00000000-0005-0000-0000-00002B040000}"/>
    <cellStyle name="Comma 2 2 2 4 2 4" xfId="244" xr:uid="{00000000-0005-0000-0000-00002C040000}"/>
    <cellStyle name="Comma 2 2 2 4 2 4 2" xfId="2918" xr:uid="{00000000-0005-0000-0000-00002D040000}"/>
    <cellStyle name="Comma 2 2 2 4 2 4 2 2" xfId="17543" xr:uid="{00000000-0005-0000-0000-00002E040000}"/>
    <cellStyle name="Comma 2 2 2 4 2 4 2 3" xfId="12241" xr:uid="{00000000-0005-0000-0000-00002F040000}"/>
    <cellStyle name="Comma 2 2 2 4 2 4 3" xfId="6755" xr:uid="{00000000-0005-0000-0000-000030040000}"/>
    <cellStyle name="Comma 2 2 2 4 2 4 3 2" xfId="14913" xr:uid="{00000000-0005-0000-0000-000031040000}"/>
    <cellStyle name="Comma 2 2 2 4 2 4 4" xfId="9584" xr:uid="{00000000-0005-0000-0000-000032040000}"/>
    <cellStyle name="Comma 2 2 2 4 2 5" xfId="6517" xr:uid="{00000000-0005-0000-0000-000033040000}"/>
    <cellStyle name="Comma 2 2 2 4 2 5 2" xfId="17447" xr:uid="{00000000-0005-0000-0000-000034040000}"/>
    <cellStyle name="Comma 2 2 2 4 2 5 3" xfId="12144" xr:uid="{00000000-0005-0000-0000-000035040000}"/>
    <cellStyle name="Comma 2 2 2 4 2 6" xfId="2822" xr:uid="{00000000-0005-0000-0000-000036040000}"/>
    <cellStyle name="Comma 2 2 2 4 2 6 2" xfId="14817" xr:uid="{00000000-0005-0000-0000-000037040000}"/>
    <cellStyle name="Comma 2 2 2 4 2 7" xfId="6659" xr:uid="{00000000-0005-0000-0000-000038040000}"/>
    <cellStyle name="Comma 2 2 2 4 2 8" xfId="9488" xr:uid="{00000000-0005-0000-0000-000039040000}"/>
    <cellStyle name="Comma 2 2 2 4 3" xfId="246" xr:uid="{00000000-0005-0000-0000-00003A040000}"/>
    <cellStyle name="Comma 2 2 2 4 3 2" xfId="2920" xr:uid="{00000000-0005-0000-0000-00003B040000}"/>
    <cellStyle name="Comma 2 2 2 4 3 2 2" xfId="17545" xr:uid="{00000000-0005-0000-0000-00003C040000}"/>
    <cellStyle name="Comma 2 2 2 4 3 2 3" xfId="12243" xr:uid="{00000000-0005-0000-0000-00003D040000}"/>
    <cellStyle name="Comma 2 2 2 4 3 3" xfId="6757" xr:uid="{00000000-0005-0000-0000-00003E040000}"/>
    <cellStyle name="Comma 2 2 2 4 3 3 2" xfId="14915" xr:uid="{00000000-0005-0000-0000-00003F040000}"/>
    <cellStyle name="Comma 2 2 2 4 3 4" xfId="9586" xr:uid="{00000000-0005-0000-0000-000040040000}"/>
    <cellStyle name="Comma 2 2 2 4 4" xfId="247" xr:uid="{00000000-0005-0000-0000-000041040000}"/>
    <cellStyle name="Comma 2 2 2 4 4 2" xfId="2921" xr:uid="{00000000-0005-0000-0000-000042040000}"/>
    <cellStyle name="Comma 2 2 2 4 4 2 2" xfId="17546" xr:uid="{00000000-0005-0000-0000-000043040000}"/>
    <cellStyle name="Comma 2 2 2 4 4 2 3" xfId="12244" xr:uid="{00000000-0005-0000-0000-000044040000}"/>
    <cellStyle name="Comma 2 2 2 4 4 3" xfId="6758" xr:uid="{00000000-0005-0000-0000-000045040000}"/>
    <cellStyle name="Comma 2 2 2 4 4 3 2" xfId="14916" xr:uid="{00000000-0005-0000-0000-000046040000}"/>
    <cellStyle name="Comma 2 2 2 4 4 4" xfId="9587" xr:uid="{00000000-0005-0000-0000-000047040000}"/>
    <cellStyle name="Comma 2 2 2 4 5" xfId="2600" xr:uid="{00000000-0005-0000-0000-000048040000}"/>
    <cellStyle name="Comma 2 2 2 4 5 2" xfId="5233" xr:uid="{00000000-0005-0000-0000-000049040000}"/>
    <cellStyle name="Comma 2 2 2 4 5 2 2" xfId="19858" xr:uid="{00000000-0005-0000-0000-00004A040000}"/>
    <cellStyle name="Comma 2 2 2 4 5 2 3" xfId="14569" xr:uid="{00000000-0005-0000-0000-00004B040000}"/>
    <cellStyle name="Comma 2 2 2 4 5 3" xfId="9070" xr:uid="{00000000-0005-0000-0000-00004C040000}"/>
    <cellStyle name="Comma 2 2 2 4 5 3 2" xfId="17228" xr:uid="{00000000-0005-0000-0000-00004D040000}"/>
    <cellStyle name="Comma 2 2 2 4 5 4" xfId="11901" xr:uid="{00000000-0005-0000-0000-00004E040000}"/>
    <cellStyle name="Comma 2 2 2 4 6" xfId="2659" xr:uid="{00000000-0005-0000-0000-00004F040000}"/>
    <cellStyle name="Comma 2 2 2 4 6 2" xfId="5287" xr:uid="{00000000-0005-0000-0000-000050040000}"/>
    <cellStyle name="Comma 2 2 2 4 6 2 2" xfId="19912" xr:uid="{00000000-0005-0000-0000-000051040000}"/>
    <cellStyle name="Comma 2 2 2 4 6 2 3" xfId="14628" xr:uid="{00000000-0005-0000-0000-000052040000}"/>
    <cellStyle name="Comma 2 2 2 4 6 3" xfId="9124" xr:uid="{00000000-0005-0000-0000-000053040000}"/>
    <cellStyle name="Comma 2 2 2 4 6 3 2" xfId="17282" xr:uid="{00000000-0005-0000-0000-000054040000}"/>
    <cellStyle name="Comma 2 2 2 4 6 4" xfId="11956" xr:uid="{00000000-0005-0000-0000-000055040000}"/>
    <cellStyle name="Comma 2 2 2 4 7" xfId="243" xr:uid="{00000000-0005-0000-0000-000056040000}"/>
    <cellStyle name="Comma 2 2 2 4 7 2" xfId="2917" xr:uid="{00000000-0005-0000-0000-000057040000}"/>
    <cellStyle name="Comma 2 2 2 4 7 2 2" xfId="17542" xr:uid="{00000000-0005-0000-0000-000058040000}"/>
    <cellStyle name="Comma 2 2 2 4 7 2 3" xfId="12240" xr:uid="{00000000-0005-0000-0000-000059040000}"/>
    <cellStyle name="Comma 2 2 2 4 7 3" xfId="6754" xr:uid="{00000000-0005-0000-0000-00005A040000}"/>
    <cellStyle name="Comma 2 2 2 4 7 3 2" xfId="14912" xr:uid="{00000000-0005-0000-0000-00005B040000}"/>
    <cellStyle name="Comma 2 2 2 4 7 4" xfId="9583" xr:uid="{00000000-0005-0000-0000-00005C040000}"/>
    <cellStyle name="Comma 2 2 2 4 8" xfId="6465" xr:uid="{00000000-0005-0000-0000-00005D040000}"/>
    <cellStyle name="Comma 2 2 2 4 8 2" xfId="17393" xr:uid="{00000000-0005-0000-0000-00005E040000}"/>
    <cellStyle name="Comma 2 2 2 4 8 3" xfId="12090" xr:uid="{00000000-0005-0000-0000-00005F040000}"/>
    <cellStyle name="Comma 2 2 2 4 9" xfId="2768" xr:uid="{00000000-0005-0000-0000-000060040000}"/>
    <cellStyle name="Comma 2 2 2 4 9 2" xfId="14763" xr:uid="{00000000-0005-0000-0000-000061040000}"/>
    <cellStyle name="Comma 2 2 2 5" xfId="110" xr:uid="{00000000-0005-0000-0000-000062040000}"/>
    <cellStyle name="Comma 2 2 2 5 10" xfId="9461" xr:uid="{00000000-0005-0000-0000-000063040000}"/>
    <cellStyle name="Comma 2 2 2 5 2" xfId="249" xr:uid="{00000000-0005-0000-0000-000064040000}"/>
    <cellStyle name="Comma 2 2 2 5 2 2" xfId="250" xr:uid="{00000000-0005-0000-0000-000065040000}"/>
    <cellStyle name="Comma 2 2 2 5 2 2 2" xfId="2924" xr:uid="{00000000-0005-0000-0000-000066040000}"/>
    <cellStyle name="Comma 2 2 2 5 2 2 2 2" xfId="17549" xr:uid="{00000000-0005-0000-0000-000067040000}"/>
    <cellStyle name="Comma 2 2 2 5 2 2 2 3" xfId="12247" xr:uid="{00000000-0005-0000-0000-000068040000}"/>
    <cellStyle name="Comma 2 2 2 5 2 2 3" xfId="6761" xr:uid="{00000000-0005-0000-0000-000069040000}"/>
    <cellStyle name="Comma 2 2 2 5 2 2 3 2" xfId="14919" xr:uid="{00000000-0005-0000-0000-00006A040000}"/>
    <cellStyle name="Comma 2 2 2 5 2 2 4" xfId="9590" xr:uid="{00000000-0005-0000-0000-00006B040000}"/>
    <cellStyle name="Comma 2 2 2 5 2 3" xfId="2923" xr:uid="{00000000-0005-0000-0000-00006C040000}"/>
    <cellStyle name="Comma 2 2 2 5 2 3 2" xfId="17548" xr:uid="{00000000-0005-0000-0000-00006D040000}"/>
    <cellStyle name="Comma 2 2 2 5 2 3 3" xfId="12246" xr:uid="{00000000-0005-0000-0000-00006E040000}"/>
    <cellStyle name="Comma 2 2 2 5 2 4" xfId="6760" xr:uid="{00000000-0005-0000-0000-00006F040000}"/>
    <cellStyle name="Comma 2 2 2 5 2 4 2" xfId="14918" xr:uid="{00000000-0005-0000-0000-000070040000}"/>
    <cellStyle name="Comma 2 2 2 5 2 5" xfId="9589" xr:uid="{00000000-0005-0000-0000-000071040000}"/>
    <cellStyle name="Comma 2 2 2 5 3" xfId="251" xr:uid="{00000000-0005-0000-0000-000072040000}"/>
    <cellStyle name="Comma 2 2 2 5 3 2" xfId="2925" xr:uid="{00000000-0005-0000-0000-000073040000}"/>
    <cellStyle name="Comma 2 2 2 5 3 2 2" xfId="17550" xr:uid="{00000000-0005-0000-0000-000074040000}"/>
    <cellStyle name="Comma 2 2 2 5 3 2 3" xfId="12248" xr:uid="{00000000-0005-0000-0000-000075040000}"/>
    <cellStyle name="Comma 2 2 2 5 3 3" xfId="6762" xr:uid="{00000000-0005-0000-0000-000076040000}"/>
    <cellStyle name="Comma 2 2 2 5 3 3 2" xfId="14920" xr:uid="{00000000-0005-0000-0000-000077040000}"/>
    <cellStyle name="Comma 2 2 2 5 3 4" xfId="9591" xr:uid="{00000000-0005-0000-0000-000078040000}"/>
    <cellStyle name="Comma 2 2 2 5 4" xfId="252" xr:uid="{00000000-0005-0000-0000-000079040000}"/>
    <cellStyle name="Comma 2 2 2 5 4 2" xfId="2926" xr:uid="{00000000-0005-0000-0000-00007A040000}"/>
    <cellStyle name="Comma 2 2 2 5 4 2 2" xfId="17551" xr:uid="{00000000-0005-0000-0000-00007B040000}"/>
    <cellStyle name="Comma 2 2 2 5 4 2 3" xfId="12249" xr:uid="{00000000-0005-0000-0000-00007C040000}"/>
    <cellStyle name="Comma 2 2 2 5 4 3" xfId="6763" xr:uid="{00000000-0005-0000-0000-00007D040000}"/>
    <cellStyle name="Comma 2 2 2 5 4 3 2" xfId="14921" xr:uid="{00000000-0005-0000-0000-00007E040000}"/>
    <cellStyle name="Comma 2 2 2 5 4 4" xfId="9592" xr:uid="{00000000-0005-0000-0000-00007F040000}"/>
    <cellStyle name="Comma 2 2 2 5 5" xfId="2686" xr:uid="{00000000-0005-0000-0000-000080040000}"/>
    <cellStyle name="Comma 2 2 2 5 5 2" xfId="5314" xr:uid="{00000000-0005-0000-0000-000081040000}"/>
    <cellStyle name="Comma 2 2 2 5 5 2 2" xfId="19939" xr:uid="{00000000-0005-0000-0000-000082040000}"/>
    <cellStyle name="Comma 2 2 2 5 5 2 3" xfId="14655" xr:uid="{00000000-0005-0000-0000-000083040000}"/>
    <cellStyle name="Comma 2 2 2 5 5 3" xfId="9151" xr:uid="{00000000-0005-0000-0000-000084040000}"/>
    <cellStyle name="Comma 2 2 2 5 5 3 2" xfId="17309" xr:uid="{00000000-0005-0000-0000-000085040000}"/>
    <cellStyle name="Comma 2 2 2 5 5 4" xfId="11983" xr:uid="{00000000-0005-0000-0000-000086040000}"/>
    <cellStyle name="Comma 2 2 2 5 6" xfId="248" xr:uid="{00000000-0005-0000-0000-000087040000}"/>
    <cellStyle name="Comma 2 2 2 5 6 2" xfId="2922" xr:uid="{00000000-0005-0000-0000-000088040000}"/>
    <cellStyle name="Comma 2 2 2 5 6 2 2" xfId="17547" xr:uid="{00000000-0005-0000-0000-000089040000}"/>
    <cellStyle name="Comma 2 2 2 5 6 2 3" xfId="12245" xr:uid="{00000000-0005-0000-0000-00008A040000}"/>
    <cellStyle name="Comma 2 2 2 5 6 3" xfId="6759" xr:uid="{00000000-0005-0000-0000-00008B040000}"/>
    <cellStyle name="Comma 2 2 2 5 6 3 2" xfId="14917" xr:uid="{00000000-0005-0000-0000-00008C040000}"/>
    <cellStyle name="Comma 2 2 2 5 6 4" xfId="9588" xr:uid="{00000000-0005-0000-0000-00008D040000}"/>
    <cellStyle name="Comma 2 2 2 5 7" xfId="6491" xr:uid="{00000000-0005-0000-0000-00008E040000}"/>
    <cellStyle name="Comma 2 2 2 5 7 2" xfId="17420" xr:uid="{00000000-0005-0000-0000-00008F040000}"/>
    <cellStyle name="Comma 2 2 2 5 7 3" xfId="12117" xr:uid="{00000000-0005-0000-0000-000090040000}"/>
    <cellStyle name="Comma 2 2 2 5 8" xfId="2795" xr:uid="{00000000-0005-0000-0000-000091040000}"/>
    <cellStyle name="Comma 2 2 2 5 8 2" xfId="14790" xr:uid="{00000000-0005-0000-0000-000092040000}"/>
    <cellStyle name="Comma 2 2 2 5 9" xfId="6632" xr:uid="{00000000-0005-0000-0000-000093040000}"/>
    <cellStyle name="Comma 2 2 2 6" xfId="253" xr:uid="{00000000-0005-0000-0000-000094040000}"/>
    <cellStyle name="Comma 2 2 2 6 2" xfId="254" xr:uid="{00000000-0005-0000-0000-000095040000}"/>
    <cellStyle name="Comma 2 2 2 6 2 2" xfId="255" xr:uid="{00000000-0005-0000-0000-000096040000}"/>
    <cellStyle name="Comma 2 2 2 6 2 2 2" xfId="2929" xr:uid="{00000000-0005-0000-0000-000097040000}"/>
    <cellStyle name="Comma 2 2 2 6 2 2 2 2" xfId="17554" xr:uid="{00000000-0005-0000-0000-000098040000}"/>
    <cellStyle name="Comma 2 2 2 6 2 2 2 3" xfId="12252" xr:uid="{00000000-0005-0000-0000-000099040000}"/>
    <cellStyle name="Comma 2 2 2 6 2 2 3" xfId="6766" xr:uid="{00000000-0005-0000-0000-00009A040000}"/>
    <cellStyle name="Comma 2 2 2 6 2 2 3 2" xfId="14924" xr:uid="{00000000-0005-0000-0000-00009B040000}"/>
    <cellStyle name="Comma 2 2 2 6 2 2 4" xfId="9595" xr:uid="{00000000-0005-0000-0000-00009C040000}"/>
    <cellStyle name="Comma 2 2 2 6 2 3" xfId="2928" xr:uid="{00000000-0005-0000-0000-00009D040000}"/>
    <cellStyle name="Comma 2 2 2 6 2 3 2" xfId="17553" xr:uid="{00000000-0005-0000-0000-00009E040000}"/>
    <cellStyle name="Comma 2 2 2 6 2 3 3" xfId="12251" xr:uid="{00000000-0005-0000-0000-00009F040000}"/>
    <cellStyle name="Comma 2 2 2 6 2 4" xfId="6765" xr:uid="{00000000-0005-0000-0000-0000A0040000}"/>
    <cellStyle name="Comma 2 2 2 6 2 4 2" xfId="14923" xr:uid="{00000000-0005-0000-0000-0000A1040000}"/>
    <cellStyle name="Comma 2 2 2 6 2 5" xfId="9594" xr:uid="{00000000-0005-0000-0000-0000A2040000}"/>
    <cellStyle name="Comma 2 2 2 6 3" xfId="256" xr:uid="{00000000-0005-0000-0000-0000A3040000}"/>
    <cellStyle name="Comma 2 2 2 6 3 2" xfId="2930" xr:uid="{00000000-0005-0000-0000-0000A4040000}"/>
    <cellStyle name="Comma 2 2 2 6 3 2 2" xfId="17555" xr:uid="{00000000-0005-0000-0000-0000A5040000}"/>
    <cellStyle name="Comma 2 2 2 6 3 2 3" xfId="12253" xr:uid="{00000000-0005-0000-0000-0000A6040000}"/>
    <cellStyle name="Comma 2 2 2 6 3 3" xfId="6767" xr:uid="{00000000-0005-0000-0000-0000A7040000}"/>
    <cellStyle name="Comma 2 2 2 6 3 3 2" xfId="14925" xr:uid="{00000000-0005-0000-0000-0000A8040000}"/>
    <cellStyle name="Comma 2 2 2 6 3 4" xfId="9596" xr:uid="{00000000-0005-0000-0000-0000A9040000}"/>
    <cellStyle name="Comma 2 2 2 6 4" xfId="257" xr:uid="{00000000-0005-0000-0000-0000AA040000}"/>
    <cellStyle name="Comma 2 2 2 6 4 2" xfId="2931" xr:uid="{00000000-0005-0000-0000-0000AB040000}"/>
    <cellStyle name="Comma 2 2 2 6 4 2 2" xfId="17556" xr:uid="{00000000-0005-0000-0000-0000AC040000}"/>
    <cellStyle name="Comma 2 2 2 6 4 2 3" xfId="12254" xr:uid="{00000000-0005-0000-0000-0000AD040000}"/>
    <cellStyle name="Comma 2 2 2 6 4 3" xfId="6768" xr:uid="{00000000-0005-0000-0000-0000AE040000}"/>
    <cellStyle name="Comma 2 2 2 6 4 3 2" xfId="14926" xr:uid="{00000000-0005-0000-0000-0000AF040000}"/>
    <cellStyle name="Comma 2 2 2 6 4 4" xfId="9597" xr:uid="{00000000-0005-0000-0000-0000B0040000}"/>
    <cellStyle name="Comma 2 2 2 6 5" xfId="2927" xr:uid="{00000000-0005-0000-0000-0000B1040000}"/>
    <cellStyle name="Comma 2 2 2 6 5 2" xfId="17552" xr:uid="{00000000-0005-0000-0000-0000B2040000}"/>
    <cellStyle name="Comma 2 2 2 6 5 3" xfId="12250" xr:uid="{00000000-0005-0000-0000-0000B3040000}"/>
    <cellStyle name="Comma 2 2 2 6 6" xfId="6764" xr:uid="{00000000-0005-0000-0000-0000B4040000}"/>
    <cellStyle name="Comma 2 2 2 6 6 2" xfId="14922" xr:uid="{00000000-0005-0000-0000-0000B5040000}"/>
    <cellStyle name="Comma 2 2 2 6 7" xfId="9593" xr:uid="{00000000-0005-0000-0000-0000B6040000}"/>
    <cellStyle name="Comma 2 2 2 7" xfId="258" xr:uid="{00000000-0005-0000-0000-0000B7040000}"/>
    <cellStyle name="Comma 2 2 2 7 2" xfId="259" xr:uid="{00000000-0005-0000-0000-0000B8040000}"/>
    <cellStyle name="Comma 2 2 2 7 2 2" xfId="2933" xr:uid="{00000000-0005-0000-0000-0000B9040000}"/>
    <cellStyle name="Comma 2 2 2 7 2 2 2" xfId="17558" xr:uid="{00000000-0005-0000-0000-0000BA040000}"/>
    <cellStyle name="Comma 2 2 2 7 2 2 3" xfId="12256" xr:uid="{00000000-0005-0000-0000-0000BB040000}"/>
    <cellStyle name="Comma 2 2 2 7 2 3" xfId="6770" xr:uid="{00000000-0005-0000-0000-0000BC040000}"/>
    <cellStyle name="Comma 2 2 2 7 2 3 2" xfId="14928" xr:uid="{00000000-0005-0000-0000-0000BD040000}"/>
    <cellStyle name="Comma 2 2 2 7 2 4" xfId="9599" xr:uid="{00000000-0005-0000-0000-0000BE040000}"/>
    <cellStyle name="Comma 2 2 2 7 3" xfId="260" xr:uid="{00000000-0005-0000-0000-0000BF040000}"/>
    <cellStyle name="Comma 2 2 2 7 3 2" xfId="2934" xr:uid="{00000000-0005-0000-0000-0000C0040000}"/>
    <cellStyle name="Comma 2 2 2 7 3 2 2" xfId="17559" xr:uid="{00000000-0005-0000-0000-0000C1040000}"/>
    <cellStyle name="Comma 2 2 2 7 3 2 3" xfId="12257" xr:uid="{00000000-0005-0000-0000-0000C2040000}"/>
    <cellStyle name="Comma 2 2 2 7 3 3" xfId="6771" xr:uid="{00000000-0005-0000-0000-0000C3040000}"/>
    <cellStyle name="Comma 2 2 2 7 3 3 2" xfId="14929" xr:uid="{00000000-0005-0000-0000-0000C4040000}"/>
    <cellStyle name="Comma 2 2 2 7 3 4" xfId="9600" xr:uid="{00000000-0005-0000-0000-0000C5040000}"/>
    <cellStyle name="Comma 2 2 2 7 4" xfId="2932" xr:uid="{00000000-0005-0000-0000-0000C6040000}"/>
    <cellStyle name="Comma 2 2 2 7 4 2" xfId="17557" xr:uid="{00000000-0005-0000-0000-0000C7040000}"/>
    <cellStyle name="Comma 2 2 2 7 4 3" xfId="12255" xr:uid="{00000000-0005-0000-0000-0000C8040000}"/>
    <cellStyle name="Comma 2 2 2 7 5" xfId="6769" xr:uid="{00000000-0005-0000-0000-0000C9040000}"/>
    <cellStyle name="Comma 2 2 2 7 5 2" xfId="14927" xr:uid="{00000000-0005-0000-0000-0000CA040000}"/>
    <cellStyle name="Comma 2 2 2 7 6" xfId="9598" xr:uid="{00000000-0005-0000-0000-0000CB040000}"/>
    <cellStyle name="Comma 2 2 2 8" xfId="261" xr:uid="{00000000-0005-0000-0000-0000CC040000}"/>
    <cellStyle name="Comma 2 2 2 8 2" xfId="262" xr:uid="{00000000-0005-0000-0000-0000CD040000}"/>
    <cellStyle name="Comma 2 2 2 8 2 2" xfId="2936" xr:uid="{00000000-0005-0000-0000-0000CE040000}"/>
    <cellStyle name="Comma 2 2 2 8 2 2 2" xfId="17561" xr:uid="{00000000-0005-0000-0000-0000CF040000}"/>
    <cellStyle name="Comma 2 2 2 8 2 2 3" xfId="12259" xr:uid="{00000000-0005-0000-0000-0000D0040000}"/>
    <cellStyle name="Comma 2 2 2 8 2 3" xfId="6773" xr:uid="{00000000-0005-0000-0000-0000D1040000}"/>
    <cellStyle name="Comma 2 2 2 8 2 3 2" xfId="14931" xr:uid="{00000000-0005-0000-0000-0000D2040000}"/>
    <cellStyle name="Comma 2 2 2 8 2 4" xfId="9602" xr:uid="{00000000-0005-0000-0000-0000D3040000}"/>
    <cellStyle name="Comma 2 2 2 8 3" xfId="2935" xr:uid="{00000000-0005-0000-0000-0000D4040000}"/>
    <cellStyle name="Comma 2 2 2 8 3 2" xfId="17560" xr:uid="{00000000-0005-0000-0000-0000D5040000}"/>
    <cellStyle name="Comma 2 2 2 8 3 3" xfId="12258" xr:uid="{00000000-0005-0000-0000-0000D6040000}"/>
    <cellStyle name="Comma 2 2 2 8 4" xfId="6772" xr:uid="{00000000-0005-0000-0000-0000D7040000}"/>
    <cellStyle name="Comma 2 2 2 8 4 2" xfId="14930" xr:uid="{00000000-0005-0000-0000-0000D8040000}"/>
    <cellStyle name="Comma 2 2 2 8 5" xfId="9601" xr:uid="{00000000-0005-0000-0000-0000D9040000}"/>
    <cellStyle name="Comma 2 2 2 9" xfId="263" xr:uid="{00000000-0005-0000-0000-0000DA040000}"/>
    <cellStyle name="Comma 2 2 2 9 2" xfId="2937" xr:uid="{00000000-0005-0000-0000-0000DB040000}"/>
    <cellStyle name="Comma 2 2 2 9 2 2" xfId="17562" xr:uid="{00000000-0005-0000-0000-0000DC040000}"/>
    <cellStyle name="Comma 2 2 2 9 2 3" xfId="12260" xr:uid="{00000000-0005-0000-0000-0000DD040000}"/>
    <cellStyle name="Comma 2 2 2 9 3" xfId="6774" xr:uid="{00000000-0005-0000-0000-0000DE040000}"/>
    <cellStyle name="Comma 2 2 2 9 3 2" xfId="14932" xr:uid="{00000000-0005-0000-0000-0000DF040000}"/>
    <cellStyle name="Comma 2 2 2 9 4" xfId="9603" xr:uid="{00000000-0005-0000-0000-0000E0040000}"/>
    <cellStyle name="Comma 2 2 20" xfId="2738" xr:uid="{00000000-0005-0000-0000-0000E1040000}"/>
    <cellStyle name="Comma 2 2 21" xfId="6575" xr:uid="{00000000-0005-0000-0000-0000E2040000}"/>
    <cellStyle name="Comma 2 2 22" xfId="9396" xr:uid="{00000000-0005-0000-0000-0000E3040000}"/>
    <cellStyle name="Comma 2 2 3" xfId="58" xr:uid="{00000000-0005-0000-0000-0000E4040000}"/>
    <cellStyle name="Comma 2 2 3 10" xfId="265" xr:uid="{00000000-0005-0000-0000-0000E5040000}"/>
    <cellStyle name="Comma 2 2 3 10 2" xfId="2939" xr:uid="{00000000-0005-0000-0000-0000E6040000}"/>
    <cellStyle name="Comma 2 2 3 10 2 2" xfId="17564" xr:uid="{00000000-0005-0000-0000-0000E7040000}"/>
    <cellStyle name="Comma 2 2 3 10 2 3" xfId="12262" xr:uid="{00000000-0005-0000-0000-0000E8040000}"/>
    <cellStyle name="Comma 2 2 3 10 3" xfId="6776" xr:uid="{00000000-0005-0000-0000-0000E9040000}"/>
    <cellStyle name="Comma 2 2 3 10 3 2" xfId="14934" xr:uid="{00000000-0005-0000-0000-0000EA040000}"/>
    <cellStyle name="Comma 2 2 3 10 4" xfId="9605" xr:uid="{00000000-0005-0000-0000-0000EB040000}"/>
    <cellStyle name="Comma 2 2 3 11" xfId="2576" xr:uid="{00000000-0005-0000-0000-0000EC040000}"/>
    <cellStyle name="Comma 2 2 3 11 2" xfId="5210" xr:uid="{00000000-0005-0000-0000-0000ED040000}"/>
    <cellStyle name="Comma 2 2 3 11 2 2" xfId="19835" xr:uid="{00000000-0005-0000-0000-0000EE040000}"/>
    <cellStyle name="Comma 2 2 3 11 2 3" xfId="14545" xr:uid="{00000000-0005-0000-0000-0000EF040000}"/>
    <cellStyle name="Comma 2 2 3 11 3" xfId="9047" xr:uid="{00000000-0005-0000-0000-0000F0040000}"/>
    <cellStyle name="Comma 2 2 3 11 3 2" xfId="17205" xr:uid="{00000000-0005-0000-0000-0000F1040000}"/>
    <cellStyle name="Comma 2 2 3 11 4" xfId="11878" xr:uid="{00000000-0005-0000-0000-0000F2040000}"/>
    <cellStyle name="Comma 2 2 3 12" xfId="2636" xr:uid="{00000000-0005-0000-0000-0000F3040000}"/>
    <cellStyle name="Comma 2 2 3 12 2" xfId="5264" xr:uid="{00000000-0005-0000-0000-0000F4040000}"/>
    <cellStyle name="Comma 2 2 3 12 2 2" xfId="19889" xr:uid="{00000000-0005-0000-0000-0000F5040000}"/>
    <cellStyle name="Comma 2 2 3 12 2 3" xfId="14605" xr:uid="{00000000-0005-0000-0000-0000F6040000}"/>
    <cellStyle name="Comma 2 2 3 12 3" xfId="9101" xr:uid="{00000000-0005-0000-0000-0000F7040000}"/>
    <cellStyle name="Comma 2 2 3 12 3 2" xfId="17259" xr:uid="{00000000-0005-0000-0000-0000F8040000}"/>
    <cellStyle name="Comma 2 2 3 12 4" xfId="11933" xr:uid="{00000000-0005-0000-0000-0000F9040000}"/>
    <cellStyle name="Comma 2 2 3 13" xfId="264" xr:uid="{00000000-0005-0000-0000-0000FA040000}"/>
    <cellStyle name="Comma 2 2 3 13 2" xfId="2938" xr:uid="{00000000-0005-0000-0000-0000FB040000}"/>
    <cellStyle name="Comma 2 2 3 13 2 2" xfId="17563" xr:uid="{00000000-0005-0000-0000-0000FC040000}"/>
    <cellStyle name="Comma 2 2 3 13 2 3" xfId="12261" xr:uid="{00000000-0005-0000-0000-0000FD040000}"/>
    <cellStyle name="Comma 2 2 3 13 3" xfId="6775" xr:uid="{00000000-0005-0000-0000-0000FE040000}"/>
    <cellStyle name="Comma 2 2 3 13 3 2" xfId="14933" xr:uid="{00000000-0005-0000-0000-0000FF040000}"/>
    <cellStyle name="Comma 2 2 3 13 4" xfId="9604" xr:uid="{00000000-0005-0000-0000-000000050000}"/>
    <cellStyle name="Comma 2 2 3 14" xfId="6440" xr:uid="{00000000-0005-0000-0000-000001050000}"/>
    <cellStyle name="Comma 2 2 3 14 2" xfId="17370" xr:uid="{00000000-0005-0000-0000-000002050000}"/>
    <cellStyle name="Comma 2 2 3 14 3" xfId="12065" xr:uid="{00000000-0005-0000-0000-000003050000}"/>
    <cellStyle name="Comma 2 2 3 15" xfId="6548" xr:uid="{00000000-0005-0000-0000-000004050000}"/>
    <cellStyle name="Comma 2 2 3 15 2" xfId="14739" xr:uid="{00000000-0005-0000-0000-000005050000}"/>
    <cellStyle name="Comma 2 2 3 16" xfId="2745" xr:uid="{00000000-0005-0000-0000-000006050000}"/>
    <cellStyle name="Comma 2 2 3 17" xfId="6582" xr:uid="{00000000-0005-0000-0000-000007050000}"/>
    <cellStyle name="Comma 2 2 3 18" xfId="9411" xr:uid="{00000000-0005-0000-0000-000008050000}"/>
    <cellStyle name="Comma 2 2 3 2" xfId="71" xr:uid="{00000000-0005-0000-0000-000009050000}"/>
    <cellStyle name="Comma 2 2 3 2 10" xfId="2589" xr:uid="{00000000-0005-0000-0000-00000A050000}"/>
    <cellStyle name="Comma 2 2 3 2 10 2" xfId="5223" xr:uid="{00000000-0005-0000-0000-00000B050000}"/>
    <cellStyle name="Comma 2 2 3 2 10 2 2" xfId="19848" xr:uid="{00000000-0005-0000-0000-00000C050000}"/>
    <cellStyle name="Comma 2 2 3 2 10 2 3" xfId="14558" xr:uid="{00000000-0005-0000-0000-00000D050000}"/>
    <cellStyle name="Comma 2 2 3 2 10 3" xfId="9060" xr:uid="{00000000-0005-0000-0000-00000E050000}"/>
    <cellStyle name="Comma 2 2 3 2 10 3 2" xfId="17218" xr:uid="{00000000-0005-0000-0000-00000F050000}"/>
    <cellStyle name="Comma 2 2 3 2 10 4" xfId="11891" xr:uid="{00000000-0005-0000-0000-000010050000}"/>
    <cellStyle name="Comma 2 2 3 2 11" xfId="2649" xr:uid="{00000000-0005-0000-0000-000011050000}"/>
    <cellStyle name="Comma 2 2 3 2 11 2" xfId="5277" xr:uid="{00000000-0005-0000-0000-000012050000}"/>
    <cellStyle name="Comma 2 2 3 2 11 2 2" xfId="19902" xr:uid="{00000000-0005-0000-0000-000013050000}"/>
    <cellStyle name="Comma 2 2 3 2 11 2 3" xfId="14618" xr:uid="{00000000-0005-0000-0000-000014050000}"/>
    <cellStyle name="Comma 2 2 3 2 11 3" xfId="9114" xr:uid="{00000000-0005-0000-0000-000015050000}"/>
    <cellStyle name="Comma 2 2 3 2 11 3 2" xfId="17272" xr:uid="{00000000-0005-0000-0000-000016050000}"/>
    <cellStyle name="Comma 2 2 3 2 11 4" xfId="11946" xr:uid="{00000000-0005-0000-0000-000017050000}"/>
    <cellStyle name="Comma 2 2 3 2 12" xfId="266" xr:uid="{00000000-0005-0000-0000-000018050000}"/>
    <cellStyle name="Comma 2 2 3 2 12 2" xfId="2940" xr:uid="{00000000-0005-0000-0000-000019050000}"/>
    <cellStyle name="Comma 2 2 3 2 12 2 2" xfId="17565" xr:uid="{00000000-0005-0000-0000-00001A050000}"/>
    <cellStyle name="Comma 2 2 3 2 12 2 3" xfId="12263" xr:uid="{00000000-0005-0000-0000-00001B050000}"/>
    <cellStyle name="Comma 2 2 3 2 12 3" xfId="6777" xr:uid="{00000000-0005-0000-0000-00001C050000}"/>
    <cellStyle name="Comma 2 2 3 2 12 3 2" xfId="14935" xr:uid="{00000000-0005-0000-0000-00001D050000}"/>
    <cellStyle name="Comma 2 2 3 2 12 4" xfId="9606" xr:uid="{00000000-0005-0000-0000-00001E050000}"/>
    <cellStyle name="Comma 2 2 3 2 13" xfId="6441" xr:uid="{00000000-0005-0000-0000-00001F050000}"/>
    <cellStyle name="Comma 2 2 3 2 13 2" xfId="17383" xr:uid="{00000000-0005-0000-0000-000020050000}"/>
    <cellStyle name="Comma 2 2 3 2 13 3" xfId="12078" xr:uid="{00000000-0005-0000-0000-000021050000}"/>
    <cellStyle name="Comma 2 2 3 2 14" xfId="6549" xr:uid="{00000000-0005-0000-0000-000022050000}"/>
    <cellStyle name="Comma 2 2 3 2 14 2" xfId="14752" xr:uid="{00000000-0005-0000-0000-000023050000}"/>
    <cellStyle name="Comma 2 2 3 2 15" xfId="2758" xr:uid="{00000000-0005-0000-0000-000024050000}"/>
    <cellStyle name="Comma 2 2 3 2 16" xfId="6595" xr:uid="{00000000-0005-0000-0000-000025050000}"/>
    <cellStyle name="Comma 2 2 3 2 17" xfId="9424" xr:uid="{00000000-0005-0000-0000-000026050000}"/>
    <cellStyle name="Comma 2 2 3 2 2" xfId="100" xr:uid="{00000000-0005-0000-0000-000027050000}"/>
    <cellStyle name="Comma 2 2 3 2 2 10" xfId="6622" xr:uid="{00000000-0005-0000-0000-000028050000}"/>
    <cellStyle name="Comma 2 2 3 2 2 11" xfId="9451" xr:uid="{00000000-0005-0000-0000-000029050000}"/>
    <cellStyle name="Comma 2 2 3 2 2 2" xfId="154" xr:uid="{00000000-0005-0000-0000-00002A050000}"/>
    <cellStyle name="Comma 2 2 3 2 2 2 2" xfId="269" xr:uid="{00000000-0005-0000-0000-00002B050000}"/>
    <cellStyle name="Comma 2 2 3 2 2 2 2 2" xfId="2943" xr:uid="{00000000-0005-0000-0000-00002C050000}"/>
    <cellStyle name="Comma 2 2 3 2 2 2 2 2 2" xfId="17568" xr:uid="{00000000-0005-0000-0000-00002D050000}"/>
    <cellStyle name="Comma 2 2 3 2 2 2 2 2 3" xfId="12266" xr:uid="{00000000-0005-0000-0000-00002E050000}"/>
    <cellStyle name="Comma 2 2 3 2 2 2 2 3" xfId="6780" xr:uid="{00000000-0005-0000-0000-00002F050000}"/>
    <cellStyle name="Comma 2 2 3 2 2 2 2 3 2" xfId="14938" xr:uid="{00000000-0005-0000-0000-000030050000}"/>
    <cellStyle name="Comma 2 2 3 2 2 2 2 4" xfId="9609" xr:uid="{00000000-0005-0000-0000-000031050000}"/>
    <cellStyle name="Comma 2 2 3 2 2 2 3" xfId="2730" xr:uid="{00000000-0005-0000-0000-000032050000}"/>
    <cellStyle name="Comma 2 2 3 2 2 2 3 2" xfId="5358" xr:uid="{00000000-0005-0000-0000-000033050000}"/>
    <cellStyle name="Comma 2 2 3 2 2 2 3 2 2" xfId="19983" xr:uid="{00000000-0005-0000-0000-000034050000}"/>
    <cellStyle name="Comma 2 2 3 2 2 2 3 2 3" xfId="14699" xr:uid="{00000000-0005-0000-0000-000035050000}"/>
    <cellStyle name="Comma 2 2 3 2 2 2 3 3" xfId="9195" xr:uid="{00000000-0005-0000-0000-000036050000}"/>
    <cellStyle name="Comma 2 2 3 2 2 2 3 3 2" xfId="17353" xr:uid="{00000000-0005-0000-0000-000037050000}"/>
    <cellStyle name="Comma 2 2 3 2 2 2 3 4" xfId="12027" xr:uid="{00000000-0005-0000-0000-000038050000}"/>
    <cellStyle name="Comma 2 2 3 2 2 2 4" xfId="268" xr:uid="{00000000-0005-0000-0000-000039050000}"/>
    <cellStyle name="Comma 2 2 3 2 2 2 4 2" xfId="2942" xr:uid="{00000000-0005-0000-0000-00003A050000}"/>
    <cellStyle name="Comma 2 2 3 2 2 2 4 2 2" xfId="17567" xr:uid="{00000000-0005-0000-0000-00003B050000}"/>
    <cellStyle name="Comma 2 2 3 2 2 2 4 2 3" xfId="12265" xr:uid="{00000000-0005-0000-0000-00003C050000}"/>
    <cellStyle name="Comma 2 2 3 2 2 2 4 3" xfId="6779" xr:uid="{00000000-0005-0000-0000-00003D050000}"/>
    <cellStyle name="Comma 2 2 3 2 2 2 4 3 2" xfId="14937" xr:uid="{00000000-0005-0000-0000-00003E050000}"/>
    <cellStyle name="Comma 2 2 3 2 2 2 4 4" xfId="9608" xr:uid="{00000000-0005-0000-0000-00003F050000}"/>
    <cellStyle name="Comma 2 2 3 2 2 2 5" xfId="6522" xr:uid="{00000000-0005-0000-0000-000040050000}"/>
    <cellStyle name="Comma 2 2 3 2 2 2 5 2" xfId="17464" xr:uid="{00000000-0005-0000-0000-000041050000}"/>
    <cellStyle name="Comma 2 2 3 2 2 2 5 3" xfId="12161" xr:uid="{00000000-0005-0000-0000-000042050000}"/>
    <cellStyle name="Comma 2 2 3 2 2 2 6" xfId="2839" xr:uid="{00000000-0005-0000-0000-000043050000}"/>
    <cellStyle name="Comma 2 2 3 2 2 2 6 2" xfId="14834" xr:uid="{00000000-0005-0000-0000-000044050000}"/>
    <cellStyle name="Comma 2 2 3 2 2 2 7" xfId="6676" xr:uid="{00000000-0005-0000-0000-000045050000}"/>
    <cellStyle name="Comma 2 2 3 2 2 2 8" xfId="9505" xr:uid="{00000000-0005-0000-0000-000046050000}"/>
    <cellStyle name="Comma 2 2 3 2 2 3" xfId="270" xr:uid="{00000000-0005-0000-0000-000047050000}"/>
    <cellStyle name="Comma 2 2 3 2 2 3 2" xfId="2944" xr:uid="{00000000-0005-0000-0000-000048050000}"/>
    <cellStyle name="Comma 2 2 3 2 2 3 2 2" xfId="17569" xr:uid="{00000000-0005-0000-0000-000049050000}"/>
    <cellStyle name="Comma 2 2 3 2 2 3 2 3" xfId="12267" xr:uid="{00000000-0005-0000-0000-00004A050000}"/>
    <cellStyle name="Comma 2 2 3 2 2 3 3" xfId="6781" xr:uid="{00000000-0005-0000-0000-00004B050000}"/>
    <cellStyle name="Comma 2 2 3 2 2 3 3 2" xfId="14939" xr:uid="{00000000-0005-0000-0000-00004C050000}"/>
    <cellStyle name="Comma 2 2 3 2 2 3 4" xfId="9610" xr:uid="{00000000-0005-0000-0000-00004D050000}"/>
    <cellStyle name="Comma 2 2 3 2 2 4" xfId="271" xr:uid="{00000000-0005-0000-0000-00004E050000}"/>
    <cellStyle name="Comma 2 2 3 2 2 4 2" xfId="2945" xr:uid="{00000000-0005-0000-0000-00004F050000}"/>
    <cellStyle name="Comma 2 2 3 2 2 4 2 2" xfId="17570" xr:uid="{00000000-0005-0000-0000-000050050000}"/>
    <cellStyle name="Comma 2 2 3 2 2 4 2 3" xfId="12268" xr:uid="{00000000-0005-0000-0000-000051050000}"/>
    <cellStyle name="Comma 2 2 3 2 2 4 3" xfId="6782" xr:uid="{00000000-0005-0000-0000-000052050000}"/>
    <cellStyle name="Comma 2 2 3 2 2 4 3 2" xfId="14940" xr:uid="{00000000-0005-0000-0000-000053050000}"/>
    <cellStyle name="Comma 2 2 3 2 2 4 4" xfId="9611" xr:uid="{00000000-0005-0000-0000-000054050000}"/>
    <cellStyle name="Comma 2 2 3 2 2 5" xfId="2617" xr:uid="{00000000-0005-0000-0000-000055050000}"/>
    <cellStyle name="Comma 2 2 3 2 2 5 2" xfId="5250" xr:uid="{00000000-0005-0000-0000-000056050000}"/>
    <cellStyle name="Comma 2 2 3 2 2 5 2 2" xfId="19875" xr:uid="{00000000-0005-0000-0000-000057050000}"/>
    <cellStyle name="Comma 2 2 3 2 2 5 2 3" xfId="14586" xr:uid="{00000000-0005-0000-0000-000058050000}"/>
    <cellStyle name="Comma 2 2 3 2 2 5 3" xfId="9087" xr:uid="{00000000-0005-0000-0000-000059050000}"/>
    <cellStyle name="Comma 2 2 3 2 2 5 3 2" xfId="17245" xr:uid="{00000000-0005-0000-0000-00005A050000}"/>
    <cellStyle name="Comma 2 2 3 2 2 5 4" xfId="11918" xr:uid="{00000000-0005-0000-0000-00005B050000}"/>
    <cellStyle name="Comma 2 2 3 2 2 6" xfId="2676" xr:uid="{00000000-0005-0000-0000-00005C050000}"/>
    <cellStyle name="Comma 2 2 3 2 2 6 2" xfId="5304" xr:uid="{00000000-0005-0000-0000-00005D050000}"/>
    <cellStyle name="Comma 2 2 3 2 2 6 2 2" xfId="19929" xr:uid="{00000000-0005-0000-0000-00005E050000}"/>
    <cellStyle name="Comma 2 2 3 2 2 6 2 3" xfId="14645" xr:uid="{00000000-0005-0000-0000-00005F050000}"/>
    <cellStyle name="Comma 2 2 3 2 2 6 3" xfId="9141" xr:uid="{00000000-0005-0000-0000-000060050000}"/>
    <cellStyle name="Comma 2 2 3 2 2 6 3 2" xfId="17299" xr:uid="{00000000-0005-0000-0000-000061050000}"/>
    <cellStyle name="Comma 2 2 3 2 2 6 4" xfId="11973" xr:uid="{00000000-0005-0000-0000-000062050000}"/>
    <cellStyle name="Comma 2 2 3 2 2 7" xfId="267" xr:uid="{00000000-0005-0000-0000-000063050000}"/>
    <cellStyle name="Comma 2 2 3 2 2 7 2" xfId="2941" xr:uid="{00000000-0005-0000-0000-000064050000}"/>
    <cellStyle name="Comma 2 2 3 2 2 7 2 2" xfId="17566" xr:uid="{00000000-0005-0000-0000-000065050000}"/>
    <cellStyle name="Comma 2 2 3 2 2 7 2 3" xfId="12264" xr:uid="{00000000-0005-0000-0000-000066050000}"/>
    <cellStyle name="Comma 2 2 3 2 2 7 3" xfId="6778" xr:uid="{00000000-0005-0000-0000-000067050000}"/>
    <cellStyle name="Comma 2 2 3 2 2 7 3 2" xfId="14936" xr:uid="{00000000-0005-0000-0000-000068050000}"/>
    <cellStyle name="Comma 2 2 3 2 2 7 4" xfId="9607" xr:uid="{00000000-0005-0000-0000-000069050000}"/>
    <cellStyle name="Comma 2 2 3 2 2 8" xfId="6470" xr:uid="{00000000-0005-0000-0000-00006A050000}"/>
    <cellStyle name="Comma 2 2 3 2 2 8 2" xfId="17410" xr:uid="{00000000-0005-0000-0000-00006B050000}"/>
    <cellStyle name="Comma 2 2 3 2 2 8 3" xfId="12107" xr:uid="{00000000-0005-0000-0000-00006C050000}"/>
    <cellStyle name="Comma 2 2 3 2 2 9" xfId="2785" xr:uid="{00000000-0005-0000-0000-00006D050000}"/>
    <cellStyle name="Comma 2 2 3 2 2 9 2" xfId="14780" xr:uid="{00000000-0005-0000-0000-00006E050000}"/>
    <cellStyle name="Comma 2 2 3 2 3" xfId="127" xr:uid="{00000000-0005-0000-0000-00006F050000}"/>
    <cellStyle name="Comma 2 2 3 2 3 10" xfId="9478" xr:uid="{00000000-0005-0000-0000-000070050000}"/>
    <cellStyle name="Comma 2 2 3 2 3 2" xfId="273" xr:uid="{00000000-0005-0000-0000-000071050000}"/>
    <cellStyle name="Comma 2 2 3 2 3 2 2" xfId="274" xr:uid="{00000000-0005-0000-0000-000072050000}"/>
    <cellStyle name="Comma 2 2 3 2 3 2 2 2" xfId="2948" xr:uid="{00000000-0005-0000-0000-000073050000}"/>
    <cellStyle name="Comma 2 2 3 2 3 2 2 2 2" xfId="17573" xr:uid="{00000000-0005-0000-0000-000074050000}"/>
    <cellStyle name="Comma 2 2 3 2 3 2 2 2 3" xfId="12271" xr:uid="{00000000-0005-0000-0000-000075050000}"/>
    <cellStyle name="Comma 2 2 3 2 3 2 2 3" xfId="6785" xr:uid="{00000000-0005-0000-0000-000076050000}"/>
    <cellStyle name="Comma 2 2 3 2 3 2 2 3 2" xfId="14943" xr:uid="{00000000-0005-0000-0000-000077050000}"/>
    <cellStyle name="Comma 2 2 3 2 3 2 2 4" xfId="9614" xr:uid="{00000000-0005-0000-0000-000078050000}"/>
    <cellStyle name="Comma 2 2 3 2 3 2 3" xfId="2947" xr:uid="{00000000-0005-0000-0000-000079050000}"/>
    <cellStyle name="Comma 2 2 3 2 3 2 3 2" xfId="17572" xr:uid="{00000000-0005-0000-0000-00007A050000}"/>
    <cellStyle name="Comma 2 2 3 2 3 2 3 3" xfId="12270" xr:uid="{00000000-0005-0000-0000-00007B050000}"/>
    <cellStyle name="Comma 2 2 3 2 3 2 4" xfId="6784" xr:uid="{00000000-0005-0000-0000-00007C050000}"/>
    <cellStyle name="Comma 2 2 3 2 3 2 4 2" xfId="14942" xr:uid="{00000000-0005-0000-0000-00007D050000}"/>
    <cellStyle name="Comma 2 2 3 2 3 2 5" xfId="9613" xr:uid="{00000000-0005-0000-0000-00007E050000}"/>
    <cellStyle name="Comma 2 2 3 2 3 3" xfId="275" xr:uid="{00000000-0005-0000-0000-00007F050000}"/>
    <cellStyle name="Comma 2 2 3 2 3 3 2" xfId="2949" xr:uid="{00000000-0005-0000-0000-000080050000}"/>
    <cellStyle name="Comma 2 2 3 2 3 3 2 2" xfId="17574" xr:uid="{00000000-0005-0000-0000-000081050000}"/>
    <cellStyle name="Comma 2 2 3 2 3 3 2 3" xfId="12272" xr:uid="{00000000-0005-0000-0000-000082050000}"/>
    <cellStyle name="Comma 2 2 3 2 3 3 3" xfId="6786" xr:uid="{00000000-0005-0000-0000-000083050000}"/>
    <cellStyle name="Comma 2 2 3 2 3 3 3 2" xfId="14944" xr:uid="{00000000-0005-0000-0000-000084050000}"/>
    <cellStyle name="Comma 2 2 3 2 3 3 4" xfId="9615" xr:uid="{00000000-0005-0000-0000-000085050000}"/>
    <cellStyle name="Comma 2 2 3 2 3 4" xfId="276" xr:uid="{00000000-0005-0000-0000-000086050000}"/>
    <cellStyle name="Comma 2 2 3 2 3 4 2" xfId="2950" xr:uid="{00000000-0005-0000-0000-000087050000}"/>
    <cellStyle name="Comma 2 2 3 2 3 4 2 2" xfId="17575" xr:uid="{00000000-0005-0000-0000-000088050000}"/>
    <cellStyle name="Comma 2 2 3 2 3 4 2 3" xfId="12273" xr:uid="{00000000-0005-0000-0000-000089050000}"/>
    <cellStyle name="Comma 2 2 3 2 3 4 3" xfId="6787" xr:uid="{00000000-0005-0000-0000-00008A050000}"/>
    <cellStyle name="Comma 2 2 3 2 3 4 3 2" xfId="14945" xr:uid="{00000000-0005-0000-0000-00008B050000}"/>
    <cellStyle name="Comma 2 2 3 2 3 4 4" xfId="9616" xr:uid="{00000000-0005-0000-0000-00008C050000}"/>
    <cellStyle name="Comma 2 2 3 2 3 5" xfId="2703" xr:uid="{00000000-0005-0000-0000-00008D050000}"/>
    <cellStyle name="Comma 2 2 3 2 3 5 2" xfId="5331" xr:uid="{00000000-0005-0000-0000-00008E050000}"/>
    <cellStyle name="Comma 2 2 3 2 3 5 2 2" xfId="19956" xr:uid="{00000000-0005-0000-0000-00008F050000}"/>
    <cellStyle name="Comma 2 2 3 2 3 5 2 3" xfId="14672" xr:uid="{00000000-0005-0000-0000-000090050000}"/>
    <cellStyle name="Comma 2 2 3 2 3 5 3" xfId="9168" xr:uid="{00000000-0005-0000-0000-000091050000}"/>
    <cellStyle name="Comma 2 2 3 2 3 5 3 2" xfId="17326" xr:uid="{00000000-0005-0000-0000-000092050000}"/>
    <cellStyle name="Comma 2 2 3 2 3 5 4" xfId="12000" xr:uid="{00000000-0005-0000-0000-000093050000}"/>
    <cellStyle name="Comma 2 2 3 2 3 6" xfId="272" xr:uid="{00000000-0005-0000-0000-000094050000}"/>
    <cellStyle name="Comma 2 2 3 2 3 6 2" xfId="2946" xr:uid="{00000000-0005-0000-0000-000095050000}"/>
    <cellStyle name="Comma 2 2 3 2 3 6 2 2" xfId="17571" xr:uid="{00000000-0005-0000-0000-000096050000}"/>
    <cellStyle name="Comma 2 2 3 2 3 6 2 3" xfId="12269" xr:uid="{00000000-0005-0000-0000-000097050000}"/>
    <cellStyle name="Comma 2 2 3 2 3 6 3" xfId="6783" xr:uid="{00000000-0005-0000-0000-000098050000}"/>
    <cellStyle name="Comma 2 2 3 2 3 6 3 2" xfId="14941" xr:uid="{00000000-0005-0000-0000-000099050000}"/>
    <cellStyle name="Comma 2 2 3 2 3 6 4" xfId="9612" xr:uid="{00000000-0005-0000-0000-00009A050000}"/>
    <cellStyle name="Comma 2 2 3 2 3 7" xfId="6496" xr:uid="{00000000-0005-0000-0000-00009B050000}"/>
    <cellStyle name="Comma 2 2 3 2 3 7 2" xfId="17437" xr:uid="{00000000-0005-0000-0000-00009C050000}"/>
    <cellStyle name="Comma 2 2 3 2 3 7 3" xfId="12134" xr:uid="{00000000-0005-0000-0000-00009D050000}"/>
    <cellStyle name="Comma 2 2 3 2 3 8" xfId="2812" xr:uid="{00000000-0005-0000-0000-00009E050000}"/>
    <cellStyle name="Comma 2 2 3 2 3 8 2" xfId="14807" xr:uid="{00000000-0005-0000-0000-00009F050000}"/>
    <cellStyle name="Comma 2 2 3 2 3 9" xfId="6649" xr:uid="{00000000-0005-0000-0000-0000A0050000}"/>
    <cellStyle name="Comma 2 2 3 2 4" xfId="277" xr:uid="{00000000-0005-0000-0000-0000A1050000}"/>
    <cellStyle name="Comma 2 2 3 2 4 2" xfId="278" xr:uid="{00000000-0005-0000-0000-0000A2050000}"/>
    <cellStyle name="Comma 2 2 3 2 4 2 2" xfId="279" xr:uid="{00000000-0005-0000-0000-0000A3050000}"/>
    <cellStyle name="Comma 2 2 3 2 4 2 2 2" xfId="2953" xr:uid="{00000000-0005-0000-0000-0000A4050000}"/>
    <cellStyle name="Comma 2 2 3 2 4 2 2 2 2" xfId="17578" xr:uid="{00000000-0005-0000-0000-0000A5050000}"/>
    <cellStyle name="Comma 2 2 3 2 4 2 2 2 3" xfId="12276" xr:uid="{00000000-0005-0000-0000-0000A6050000}"/>
    <cellStyle name="Comma 2 2 3 2 4 2 2 3" xfId="6790" xr:uid="{00000000-0005-0000-0000-0000A7050000}"/>
    <cellStyle name="Comma 2 2 3 2 4 2 2 3 2" xfId="14948" xr:uid="{00000000-0005-0000-0000-0000A8050000}"/>
    <cellStyle name="Comma 2 2 3 2 4 2 2 4" xfId="9619" xr:uid="{00000000-0005-0000-0000-0000A9050000}"/>
    <cellStyle name="Comma 2 2 3 2 4 2 3" xfId="2952" xr:uid="{00000000-0005-0000-0000-0000AA050000}"/>
    <cellStyle name="Comma 2 2 3 2 4 2 3 2" xfId="17577" xr:uid="{00000000-0005-0000-0000-0000AB050000}"/>
    <cellStyle name="Comma 2 2 3 2 4 2 3 3" xfId="12275" xr:uid="{00000000-0005-0000-0000-0000AC050000}"/>
    <cellStyle name="Comma 2 2 3 2 4 2 4" xfId="6789" xr:uid="{00000000-0005-0000-0000-0000AD050000}"/>
    <cellStyle name="Comma 2 2 3 2 4 2 4 2" xfId="14947" xr:uid="{00000000-0005-0000-0000-0000AE050000}"/>
    <cellStyle name="Comma 2 2 3 2 4 2 5" xfId="9618" xr:uid="{00000000-0005-0000-0000-0000AF050000}"/>
    <cellStyle name="Comma 2 2 3 2 4 3" xfId="280" xr:uid="{00000000-0005-0000-0000-0000B0050000}"/>
    <cellStyle name="Comma 2 2 3 2 4 3 2" xfId="2954" xr:uid="{00000000-0005-0000-0000-0000B1050000}"/>
    <cellStyle name="Comma 2 2 3 2 4 3 2 2" xfId="17579" xr:uid="{00000000-0005-0000-0000-0000B2050000}"/>
    <cellStyle name="Comma 2 2 3 2 4 3 2 3" xfId="12277" xr:uid="{00000000-0005-0000-0000-0000B3050000}"/>
    <cellStyle name="Comma 2 2 3 2 4 3 3" xfId="6791" xr:uid="{00000000-0005-0000-0000-0000B4050000}"/>
    <cellStyle name="Comma 2 2 3 2 4 3 3 2" xfId="14949" xr:uid="{00000000-0005-0000-0000-0000B5050000}"/>
    <cellStyle name="Comma 2 2 3 2 4 3 4" xfId="9620" xr:uid="{00000000-0005-0000-0000-0000B6050000}"/>
    <cellStyle name="Comma 2 2 3 2 4 4" xfId="281" xr:uid="{00000000-0005-0000-0000-0000B7050000}"/>
    <cellStyle name="Comma 2 2 3 2 4 4 2" xfId="2955" xr:uid="{00000000-0005-0000-0000-0000B8050000}"/>
    <cellStyle name="Comma 2 2 3 2 4 4 2 2" xfId="17580" xr:uid="{00000000-0005-0000-0000-0000B9050000}"/>
    <cellStyle name="Comma 2 2 3 2 4 4 2 3" xfId="12278" xr:uid="{00000000-0005-0000-0000-0000BA050000}"/>
    <cellStyle name="Comma 2 2 3 2 4 4 3" xfId="6792" xr:uid="{00000000-0005-0000-0000-0000BB050000}"/>
    <cellStyle name="Comma 2 2 3 2 4 4 3 2" xfId="14950" xr:uid="{00000000-0005-0000-0000-0000BC050000}"/>
    <cellStyle name="Comma 2 2 3 2 4 4 4" xfId="9621" xr:uid="{00000000-0005-0000-0000-0000BD050000}"/>
    <cellStyle name="Comma 2 2 3 2 4 5" xfId="2951" xr:uid="{00000000-0005-0000-0000-0000BE050000}"/>
    <cellStyle name="Comma 2 2 3 2 4 5 2" xfId="17576" xr:uid="{00000000-0005-0000-0000-0000BF050000}"/>
    <cellStyle name="Comma 2 2 3 2 4 5 3" xfId="12274" xr:uid="{00000000-0005-0000-0000-0000C0050000}"/>
    <cellStyle name="Comma 2 2 3 2 4 6" xfId="6788" xr:uid="{00000000-0005-0000-0000-0000C1050000}"/>
    <cellStyle name="Comma 2 2 3 2 4 6 2" xfId="14946" xr:uid="{00000000-0005-0000-0000-0000C2050000}"/>
    <cellStyle name="Comma 2 2 3 2 4 7" xfId="9617" xr:uid="{00000000-0005-0000-0000-0000C3050000}"/>
    <cellStyle name="Comma 2 2 3 2 5" xfId="282" xr:uid="{00000000-0005-0000-0000-0000C4050000}"/>
    <cellStyle name="Comma 2 2 3 2 5 2" xfId="283" xr:uid="{00000000-0005-0000-0000-0000C5050000}"/>
    <cellStyle name="Comma 2 2 3 2 5 2 2" xfId="284" xr:uid="{00000000-0005-0000-0000-0000C6050000}"/>
    <cellStyle name="Comma 2 2 3 2 5 2 2 2" xfId="2958" xr:uid="{00000000-0005-0000-0000-0000C7050000}"/>
    <cellStyle name="Comma 2 2 3 2 5 2 2 2 2" xfId="17583" xr:uid="{00000000-0005-0000-0000-0000C8050000}"/>
    <cellStyle name="Comma 2 2 3 2 5 2 2 2 3" xfId="12281" xr:uid="{00000000-0005-0000-0000-0000C9050000}"/>
    <cellStyle name="Comma 2 2 3 2 5 2 2 3" xfId="6795" xr:uid="{00000000-0005-0000-0000-0000CA050000}"/>
    <cellStyle name="Comma 2 2 3 2 5 2 2 3 2" xfId="14953" xr:uid="{00000000-0005-0000-0000-0000CB050000}"/>
    <cellStyle name="Comma 2 2 3 2 5 2 2 4" xfId="9624" xr:uid="{00000000-0005-0000-0000-0000CC050000}"/>
    <cellStyle name="Comma 2 2 3 2 5 2 3" xfId="2957" xr:uid="{00000000-0005-0000-0000-0000CD050000}"/>
    <cellStyle name="Comma 2 2 3 2 5 2 3 2" xfId="17582" xr:uid="{00000000-0005-0000-0000-0000CE050000}"/>
    <cellStyle name="Comma 2 2 3 2 5 2 3 3" xfId="12280" xr:uid="{00000000-0005-0000-0000-0000CF050000}"/>
    <cellStyle name="Comma 2 2 3 2 5 2 4" xfId="6794" xr:uid="{00000000-0005-0000-0000-0000D0050000}"/>
    <cellStyle name="Comma 2 2 3 2 5 2 4 2" xfId="14952" xr:uid="{00000000-0005-0000-0000-0000D1050000}"/>
    <cellStyle name="Comma 2 2 3 2 5 2 5" xfId="9623" xr:uid="{00000000-0005-0000-0000-0000D2050000}"/>
    <cellStyle name="Comma 2 2 3 2 5 3" xfId="285" xr:uid="{00000000-0005-0000-0000-0000D3050000}"/>
    <cellStyle name="Comma 2 2 3 2 5 3 2" xfId="2959" xr:uid="{00000000-0005-0000-0000-0000D4050000}"/>
    <cellStyle name="Comma 2 2 3 2 5 3 2 2" xfId="17584" xr:uid="{00000000-0005-0000-0000-0000D5050000}"/>
    <cellStyle name="Comma 2 2 3 2 5 3 2 3" xfId="12282" xr:uid="{00000000-0005-0000-0000-0000D6050000}"/>
    <cellStyle name="Comma 2 2 3 2 5 3 3" xfId="6796" xr:uid="{00000000-0005-0000-0000-0000D7050000}"/>
    <cellStyle name="Comma 2 2 3 2 5 3 3 2" xfId="14954" xr:uid="{00000000-0005-0000-0000-0000D8050000}"/>
    <cellStyle name="Comma 2 2 3 2 5 3 4" xfId="9625" xr:uid="{00000000-0005-0000-0000-0000D9050000}"/>
    <cellStyle name="Comma 2 2 3 2 5 4" xfId="286" xr:uid="{00000000-0005-0000-0000-0000DA050000}"/>
    <cellStyle name="Comma 2 2 3 2 5 4 2" xfId="2960" xr:uid="{00000000-0005-0000-0000-0000DB050000}"/>
    <cellStyle name="Comma 2 2 3 2 5 4 2 2" xfId="17585" xr:uid="{00000000-0005-0000-0000-0000DC050000}"/>
    <cellStyle name="Comma 2 2 3 2 5 4 2 3" xfId="12283" xr:uid="{00000000-0005-0000-0000-0000DD050000}"/>
    <cellStyle name="Comma 2 2 3 2 5 4 3" xfId="6797" xr:uid="{00000000-0005-0000-0000-0000DE050000}"/>
    <cellStyle name="Comma 2 2 3 2 5 4 3 2" xfId="14955" xr:uid="{00000000-0005-0000-0000-0000DF050000}"/>
    <cellStyle name="Comma 2 2 3 2 5 4 4" xfId="9626" xr:uid="{00000000-0005-0000-0000-0000E0050000}"/>
    <cellStyle name="Comma 2 2 3 2 5 5" xfId="2956" xr:uid="{00000000-0005-0000-0000-0000E1050000}"/>
    <cellStyle name="Comma 2 2 3 2 5 5 2" xfId="17581" xr:uid="{00000000-0005-0000-0000-0000E2050000}"/>
    <cellStyle name="Comma 2 2 3 2 5 5 3" xfId="12279" xr:uid="{00000000-0005-0000-0000-0000E3050000}"/>
    <cellStyle name="Comma 2 2 3 2 5 6" xfId="6793" xr:uid="{00000000-0005-0000-0000-0000E4050000}"/>
    <cellStyle name="Comma 2 2 3 2 5 6 2" xfId="14951" xr:uid="{00000000-0005-0000-0000-0000E5050000}"/>
    <cellStyle name="Comma 2 2 3 2 5 7" xfId="9622" xr:uid="{00000000-0005-0000-0000-0000E6050000}"/>
    <cellStyle name="Comma 2 2 3 2 6" xfId="287" xr:uid="{00000000-0005-0000-0000-0000E7050000}"/>
    <cellStyle name="Comma 2 2 3 2 6 2" xfId="288" xr:uid="{00000000-0005-0000-0000-0000E8050000}"/>
    <cellStyle name="Comma 2 2 3 2 6 2 2" xfId="2962" xr:uid="{00000000-0005-0000-0000-0000E9050000}"/>
    <cellStyle name="Comma 2 2 3 2 6 2 2 2" xfId="17587" xr:uid="{00000000-0005-0000-0000-0000EA050000}"/>
    <cellStyle name="Comma 2 2 3 2 6 2 2 3" xfId="12285" xr:uid="{00000000-0005-0000-0000-0000EB050000}"/>
    <cellStyle name="Comma 2 2 3 2 6 2 3" xfId="6799" xr:uid="{00000000-0005-0000-0000-0000EC050000}"/>
    <cellStyle name="Comma 2 2 3 2 6 2 3 2" xfId="14957" xr:uid="{00000000-0005-0000-0000-0000ED050000}"/>
    <cellStyle name="Comma 2 2 3 2 6 2 4" xfId="9628" xr:uid="{00000000-0005-0000-0000-0000EE050000}"/>
    <cellStyle name="Comma 2 2 3 2 6 3" xfId="289" xr:uid="{00000000-0005-0000-0000-0000EF050000}"/>
    <cellStyle name="Comma 2 2 3 2 6 3 2" xfId="2963" xr:uid="{00000000-0005-0000-0000-0000F0050000}"/>
    <cellStyle name="Comma 2 2 3 2 6 3 2 2" xfId="17588" xr:uid="{00000000-0005-0000-0000-0000F1050000}"/>
    <cellStyle name="Comma 2 2 3 2 6 3 2 3" xfId="12286" xr:uid="{00000000-0005-0000-0000-0000F2050000}"/>
    <cellStyle name="Comma 2 2 3 2 6 3 3" xfId="6800" xr:uid="{00000000-0005-0000-0000-0000F3050000}"/>
    <cellStyle name="Comma 2 2 3 2 6 3 3 2" xfId="14958" xr:uid="{00000000-0005-0000-0000-0000F4050000}"/>
    <cellStyle name="Comma 2 2 3 2 6 3 4" xfId="9629" xr:uid="{00000000-0005-0000-0000-0000F5050000}"/>
    <cellStyle name="Comma 2 2 3 2 6 4" xfId="2961" xr:uid="{00000000-0005-0000-0000-0000F6050000}"/>
    <cellStyle name="Comma 2 2 3 2 6 4 2" xfId="17586" xr:uid="{00000000-0005-0000-0000-0000F7050000}"/>
    <cellStyle name="Comma 2 2 3 2 6 4 3" xfId="12284" xr:uid="{00000000-0005-0000-0000-0000F8050000}"/>
    <cellStyle name="Comma 2 2 3 2 6 5" xfId="6798" xr:uid="{00000000-0005-0000-0000-0000F9050000}"/>
    <cellStyle name="Comma 2 2 3 2 6 5 2" xfId="14956" xr:uid="{00000000-0005-0000-0000-0000FA050000}"/>
    <cellStyle name="Comma 2 2 3 2 6 6" xfId="9627" xr:uid="{00000000-0005-0000-0000-0000FB050000}"/>
    <cellStyle name="Comma 2 2 3 2 7" xfId="290" xr:uid="{00000000-0005-0000-0000-0000FC050000}"/>
    <cellStyle name="Comma 2 2 3 2 7 2" xfId="291" xr:uid="{00000000-0005-0000-0000-0000FD050000}"/>
    <cellStyle name="Comma 2 2 3 2 7 2 2" xfId="2965" xr:uid="{00000000-0005-0000-0000-0000FE050000}"/>
    <cellStyle name="Comma 2 2 3 2 7 2 2 2" xfId="17590" xr:uid="{00000000-0005-0000-0000-0000FF050000}"/>
    <cellStyle name="Comma 2 2 3 2 7 2 2 3" xfId="12288" xr:uid="{00000000-0005-0000-0000-000000060000}"/>
    <cellStyle name="Comma 2 2 3 2 7 2 3" xfId="6802" xr:uid="{00000000-0005-0000-0000-000001060000}"/>
    <cellStyle name="Comma 2 2 3 2 7 2 3 2" xfId="14960" xr:uid="{00000000-0005-0000-0000-000002060000}"/>
    <cellStyle name="Comma 2 2 3 2 7 2 4" xfId="9631" xr:uid="{00000000-0005-0000-0000-000003060000}"/>
    <cellStyle name="Comma 2 2 3 2 7 3" xfId="2964" xr:uid="{00000000-0005-0000-0000-000004060000}"/>
    <cellStyle name="Comma 2 2 3 2 7 3 2" xfId="17589" xr:uid="{00000000-0005-0000-0000-000005060000}"/>
    <cellStyle name="Comma 2 2 3 2 7 3 3" xfId="12287" xr:uid="{00000000-0005-0000-0000-000006060000}"/>
    <cellStyle name="Comma 2 2 3 2 7 4" xfId="6801" xr:uid="{00000000-0005-0000-0000-000007060000}"/>
    <cellStyle name="Comma 2 2 3 2 7 4 2" xfId="14959" xr:uid="{00000000-0005-0000-0000-000008060000}"/>
    <cellStyle name="Comma 2 2 3 2 7 5" xfId="9630" xr:uid="{00000000-0005-0000-0000-000009060000}"/>
    <cellStyle name="Comma 2 2 3 2 8" xfId="292" xr:uid="{00000000-0005-0000-0000-00000A060000}"/>
    <cellStyle name="Comma 2 2 3 2 8 2" xfId="2966" xr:uid="{00000000-0005-0000-0000-00000B060000}"/>
    <cellStyle name="Comma 2 2 3 2 8 2 2" xfId="17591" xr:uid="{00000000-0005-0000-0000-00000C060000}"/>
    <cellStyle name="Comma 2 2 3 2 8 2 3" xfId="12289" xr:uid="{00000000-0005-0000-0000-00000D060000}"/>
    <cellStyle name="Comma 2 2 3 2 8 3" xfId="6803" xr:uid="{00000000-0005-0000-0000-00000E060000}"/>
    <cellStyle name="Comma 2 2 3 2 8 3 2" xfId="14961" xr:uid="{00000000-0005-0000-0000-00000F060000}"/>
    <cellStyle name="Comma 2 2 3 2 8 4" xfId="9632" xr:uid="{00000000-0005-0000-0000-000010060000}"/>
    <cellStyle name="Comma 2 2 3 2 9" xfId="293" xr:uid="{00000000-0005-0000-0000-000011060000}"/>
    <cellStyle name="Comma 2 2 3 2 9 2" xfId="2967" xr:uid="{00000000-0005-0000-0000-000012060000}"/>
    <cellStyle name="Comma 2 2 3 2 9 2 2" xfId="17592" xr:uid="{00000000-0005-0000-0000-000013060000}"/>
    <cellStyle name="Comma 2 2 3 2 9 2 3" xfId="12290" xr:uid="{00000000-0005-0000-0000-000014060000}"/>
    <cellStyle name="Comma 2 2 3 2 9 3" xfId="6804" xr:uid="{00000000-0005-0000-0000-000015060000}"/>
    <cellStyle name="Comma 2 2 3 2 9 3 2" xfId="14962" xr:uid="{00000000-0005-0000-0000-000016060000}"/>
    <cellStyle name="Comma 2 2 3 2 9 4" xfId="9633" xr:uid="{00000000-0005-0000-0000-000017060000}"/>
    <cellStyle name="Comma 2 2 3 3" xfId="87" xr:uid="{00000000-0005-0000-0000-000018060000}"/>
    <cellStyle name="Comma 2 2 3 3 10" xfId="6609" xr:uid="{00000000-0005-0000-0000-000019060000}"/>
    <cellStyle name="Comma 2 2 3 3 11" xfId="9438" xr:uid="{00000000-0005-0000-0000-00001A060000}"/>
    <cellStyle name="Comma 2 2 3 3 2" xfId="141" xr:uid="{00000000-0005-0000-0000-00001B060000}"/>
    <cellStyle name="Comma 2 2 3 3 2 2" xfId="296" xr:uid="{00000000-0005-0000-0000-00001C060000}"/>
    <cellStyle name="Comma 2 2 3 3 2 2 2" xfId="2970" xr:uid="{00000000-0005-0000-0000-00001D060000}"/>
    <cellStyle name="Comma 2 2 3 3 2 2 2 2" xfId="17595" xr:uid="{00000000-0005-0000-0000-00001E060000}"/>
    <cellStyle name="Comma 2 2 3 3 2 2 2 3" xfId="12293" xr:uid="{00000000-0005-0000-0000-00001F060000}"/>
    <cellStyle name="Comma 2 2 3 3 2 2 3" xfId="6807" xr:uid="{00000000-0005-0000-0000-000020060000}"/>
    <cellStyle name="Comma 2 2 3 3 2 2 3 2" xfId="14965" xr:uid="{00000000-0005-0000-0000-000021060000}"/>
    <cellStyle name="Comma 2 2 3 3 2 2 4" xfId="9636" xr:uid="{00000000-0005-0000-0000-000022060000}"/>
    <cellStyle name="Comma 2 2 3 3 2 3" xfId="2717" xr:uid="{00000000-0005-0000-0000-000023060000}"/>
    <cellStyle name="Comma 2 2 3 3 2 3 2" xfId="5345" xr:uid="{00000000-0005-0000-0000-000024060000}"/>
    <cellStyle name="Comma 2 2 3 3 2 3 2 2" xfId="19970" xr:uid="{00000000-0005-0000-0000-000025060000}"/>
    <cellStyle name="Comma 2 2 3 3 2 3 2 3" xfId="14686" xr:uid="{00000000-0005-0000-0000-000026060000}"/>
    <cellStyle name="Comma 2 2 3 3 2 3 3" xfId="9182" xr:uid="{00000000-0005-0000-0000-000027060000}"/>
    <cellStyle name="Comma 2 2 3 3 2 3 3 2" xfId="17340" xr:uid="{00000000-0005-0000-0000-000028060000}"/>
    <cellStyle name="Comma 2 2 3 3 2 3 4" xfId="12014" xr:uid="{00000000-0005-0000-0000-000029060000}"/>
    <cellStyle name="Comma 2 2 3 3 2 4" xfId="295" xr:uid="{00000000-0005-0000-0000-00002A060000}"/>
    <cellStyle name="Comma 2 2 3 3 2 4 2" xfId="2969" xr:uid="{00000000-0005-0000-0000-00002B060000}"/>
    <cellStyle name="Comma 2 2 3 3 2 4 2 2" xfId="17594" xr:uid="{00000000-0005-0000-0000-00002C060000}"/>
    <cellStyle name="Comma 2 2 3 3 2 4 2 3" xfId="12292" xr:uid="{00000000-0005-0000-0000-00002D060000}"/>
    <cellStyle name="Comma 2 2 3 3 2 4 3" xfId="6806" xr:uid="{00000000-0005-0000-0000-00002E060000}"/>
    <cellStyle name="Comma 2 2 3 3 2 4 3 2" xfId="14964" xr:uid="{00000000-0005-0000-0000-00002F060000}"/>
    <cellStyle name="Comma 2 2 3 3 2 4 4" xfId="9635" xr:uid="{00000000-0005-0000-0000-000030060000}"/>
    <cellStyle name="Comma 2 2 3 3 2 5" xfId="6521" xr:uid="{00000000-0005-0000-0000-000031060000}"/>
    <cellStyle name="Comma 2 2 3 3 2 5 2" xfId="17451" xr:uid="{00000000-0005-0000-0000-000032060000}"/>
    <cellStyle name="Comma 2 2 3 3 2 5 3" xfId="12148" xr:uid="{00000000-0005-0000-0000-000033060000}"/>
    <cellStyle name="Comma 2 2 3 3 2 6" xfId="2826" xr:uid="{00000000-0005-0000-0000-000034060000}"/>
    <cellStyle name="Comma 2 2 3 3 2 6 2" xfId="14821" xr:uid="{00000000-0005-0000-0000-000035060000}"/>
    <cellStyle name="Comma 2 2 3 3 2 7" xfId="6663" xr:uid="{00000000-0005-0000-0000-000036060000}"/>
    <cellStyle name="Comma 2 2 3 3 2 8" xfId="9492" xr:uid="{00000000-0005-0000-0000-000037060000}"/>
    <cellStyle name="Comma 2 2 3 3 3" xfId="297" xr:uid="{00000000-0005-0000-0000-000038060000}"/>
    <cellStyle name="Comma 2 2 3 3 3 2" xfId="2971" xr:uid="{00000000-0005-0000-0000-000039060000}"/>
    <cellStyle name="Comma 2 2 3 3 3 2 2" xfId="17596" xr:uid="{00000000-0005-0000-0000-00003A060000}"/>
    <cellStyle name="Comma 2 2 3 3 3 2 3" xfId="12294" xr:uid="{00000000-0005-0000-0000-00003B060000}"/>
    <cellStyle name="Comma 2 2 3 3 3 3" xfId="6808" xr:uid="{00000000-0005-0000-0000-00003C060000}"/>
    <cellStyle name="Comma 2 2 3 3 3 3 2" xfId="14966" xr:uid="{00000000-0005-0000-0000-00003D060000}"/>
    <cellStyle name="Comma 2 2 3 3 3 4" xfId="9637" xr:uid="{00000000-0005-0000-0000-00003E060000}"/>
    <cellStyle name="Comma 2 2 3 3 4" xfId="298" xr:uid="{00000000-0005-0000-0000-00003F060000}"/>
    <cellStyle name="Comma 2 2 3 3 4 2" xfId="2972" xr:uid="{00000000-0005-0000-0000-000040060000}"/>
    <cellStyle name="Comma 2 2 3 3 4 2 2" xfId="17597" xr:uid="{00000000-0005-0000-0000-000041060000}"/>
    <cellStyle name="Comma 2 2 3 3 4 2 3" xfId="12295" xr:uid="{00000000-0005-0000-0000-000042060000}"/>
    <cellStyle name="Comma 2 2 3 3 4 3" xfId="6809" xr:uid="{00000000-0005-0000-0000-000043060000}"/>
    <cellStyle name="Comma 2 2 3 3 4 3 2" xfId="14967" xr:uid="{00000000-0005-0000-0000-000044060000}"/>
    <cellStyle name="Comma 2 2 3 3 4 4" xfId="9638" xr:uid="{00000000-0005-0000-0000-000045060000}"/>
    <cellStyle name="Comma 2 2 3 3 5" xfId="2604" xr:uid="{00000000-0005-0000-0000-000046060000}"/>
    <cellStyle name="Comma 2 2 3 3 5 2" xfId="5237" xr:uid="{00000000-0005-0000-0000-000047060000}"/>
    <cellStyle name="Comma 2 2 3 3 5 2 2" xfId="19862" xr:uid="{00000000-0005-0000-0000-000048060000}"/>
    <cellStyle name="Comma 2 2 3 3 5 2 3" xfId="14573" xr:uid="{00000000-0005-0000-0000-000049060000}"/>
    <cellStyle name="Comma 2 2 3 3 5 3" xfId="9074" xr:uid="{00000000-0005-0000-0000-00004A060000}"/>
    <cellStyle name="Comma 2 2 3 3 5 3 2" xfId="17232" xr:uid="{00000000-0005-0000-0000-00004B060000}"/>
    <cellStyle name="Comma 2 2 3 3 5 4" xfId="11905" xr:uid="{00000000-0005-0000-0000-00004C060000}"/>
    <cellStyle name="Comma 2 2 3 3 6" xfId="2663" xr:uid="{00000000-0005-0000-0000-00004D060000}"/>
    <cellStyle name="Comma 2 2 3 3 6 2" xfId="5291" xr:uid="{00000000-0005-0000-0000-00004E060000}"/>
    <cellStyle name="Comma 2 2 3 3 6 2 2" xfId="19916" xr:uid="{00000000-0005-0000-0000-00004F060000}"/>
    <cellStyle name="Comma 2 2 3 3 6 2 3" xfId="14632" xr:uid="{00000000-0005-0000-0000-000050060000}"/>
    <cellStyle name="Comma 2 2 3 3 6 3" xfId="9128" xr:uid="{00000000-0005-0000-0000-000051060000}"/>
    <cellStyle name="Comma 2 2 3 3 6 3 2" xfId="17286" xr:uid="{00000000-0005-0000-0000-000052060000}"/>
    <cellStyle name="Comma 2 2 3 3 6 4" xfId="11960" xr:uid="{00000000-0005-0000-0000-000053060000}"/>
    <cellStyle name="Comma 2 2 3 3 7" xfId="294" xr:uid="{00000000-0005-0000-0000-000054060000}"/>
    <cellStyle name="Comma 2 2 3 3 7 2" xfId="2968" xr:uid="{00000000-0005-0000-0000-000055060000}"/>
    <cellStyle name="Comma 2 2 3 3 7 2 2" xfId="17593" xr:uid="{00000000-0005-0000-0000-000056060000}"/>
    <cellStyle name="Comma 2 2 3 3 7 2 3" xfId="12291" xr:uid="{00000000-0005-0000-0000-000057060000}"/>
    <cellStyle name="Comma 2 2 3 3 7 3" xfId="6805" xr:uid="{00000000-0005-0000-0000-000058060000}"/>
    <cellStyle name="Comma 2 2 3 3 7 3 2" xfId="14963" xr:uid="{00000000-0005-0000-0000-000059060000}"/>
    <cellStyle name="Comma 2 2 3 3 7 4" xfId="9634" xr:uid="{00000000-0005-0000-0000-00005A060000}"/>
    <cellStyle name="Comma 2 2 3 3 8" xfId="6469" xr:uid="{00000000-0005-0000-0000-00005B060000}"/>
    <cellStyle name="Comma 2 2 3 3 8 2" xfId="17397" xr:uid="{00000000-0005-0000-0000-00005C060000}"/>
    <cellStyle name="Comma 2 2 3 3 8 3" xfId="12094" xr:uid="{00000000-0005-0000-0000-00005D060000}"/>
    <cellStyle name="Comma 2 2 3 3 9" xfId="2772" xr:uid="{00000000-0005-0000-0000-00005E060000}"/>
    <cellStyle name="Comma 2 2 3 3 9 2" xfId="14767" xr:uid="{00000000-0005-0000-0000-00005F060000}"/>
    <cellStyle name="Comma 2 2 3 4" xfId="114" xr:uid="{00000000-0005-0000-0000-000060060000}"/>
    <cellStyle name="Comma 2 2 3 4 10" xfId="9465" xr:uid="{00000000-0005-0000-0000-000061060000}"/>
    <cellStyle name="Comma 2 2 3 4 2" xfId="300" xr:uid="{00000000-0005-0000-0000-000062060000}"/>
    <cellStyle name="Comma 2 2 3 4 2 2" xfId="301" xr:uid="{00000000-0005-0000-0000-000063060000}"/>
    <cellStyle name="Comma 2 2 3 4 2 2 2" xfId="2975" xr:uid="{00000000-0005-0000-0000-000064060000}"/>
    <cellStyle name="Comma 2 2 3 4 2 2 2 2" xfId="17600" xr:uid="{00000000-0005-0000-0000-000065060000}"/>
    <cellStyle name="Comma 2 2 3 4 2 2 2 3" xfId="12298" xr:uid="{00000000-0005-0000-0000-000066060000}"/>
    <cellStyle name="Comma 2 2 3 4 2 2 3" xfId="6812" xr:uid="{00000000-0005-0000-0000-000067060000}"/>
    <cellStyle name="Comma 2 2 3 4 2 2 3 2" xfId="14970" xr:uid="{00000000-0005-0000-0000-000068060000}"/>
    <cellStyle name="Comma 2 2 3 4 2 2 4" xfId="9641" xr:uid="{00000000-0005-0000-0000-000069060000}"/>
    <cellStyle name="Comma 2 2 3 4 2 3" xfId="2974" xr:uid="{00000000-0005-0000-0000-00006A060000}"/>
    <cellStyle name="Comma 2 2 3 4 2 3 2" xfId="17599" xr:uid="{00000000-0005-0000-0000-00006B060000}"/>
    <cellStyle name="Comma 2 2 3 4 2 3 3" xfId="12297" xr:uid="{00000000-0005-0000-0000-00006C060000}"/>
    <cellStyle name="Comma 2 2 3 4 2 4" xfId="6811" xr:uid="{00000000-0005-0000-0000-00006D060000}"/>
    <cellStyle name="Comma 2 2 3 4 2 4 2" xfId="14969" xr:uid="{00000000-0005-0000-0000-00006E060000}"/>
    <cellStyle name="Comma 2 2 3 4 2 5" xfId="9640" xr:uid="{00000000-0005-0000-0000-00006F060000}"/>
    <cellStyle name="Comma 2 2 3 4 3" xfId="302" xr:uid="{00000000-0005-0000-0000-000070060000}"/>
    <cellStyle name="Comma 2 2 3 4 3 2" xfId="2976" xr:uid="{00000000-0005-0000-0000-000071060000}"/>
    <cellStyle name="Comma 2 2 3 4 3 2 2" xfId="17601" xr:uid="{00000000-0005-0000-0000-000072060000}"/>
    <cellStyle name="Comma 2 2 3 4 3 2 3" xfId="12299" xr:uid="{00000000-0005-0000-0000-000073060000}"/>
    <cellStyle name="Comma 2 2 3 4 3 3" xfId="6813" xr:uid="{00000000-0005-0000-0000-000074060000}"/>
    <cellStyle name="Comma 2 2 3 4 3 3 2" xfId="14971" xr:uid="{00000000-0005-0000-0000-000075060000}"/>
    <cellStyle name="Comma 2 2 3 4 3 4" xfId="9642" xr:uid="{00000000-0005-0000-0000-000076060000}"/>
    <cellStyle name="Comma 2 2 3 4 4" xfId="303" xr:uid="{00000000-0005-0000-0000-000077060000}"/>
    <cellStyle name="Comma 2 2 3 4 4 2" xfId="2977" xr:uid="{00000000-0005-0000-0000-000078060000}"/>
    <cellStyle name="Comma 2 2 3 4 4 2 2" xfId="17602" xr:uid="{00000000-0005-0000-0000-000079060000}"/>
    <cellStyle name="Comma 2 2 3 4 4 2 3" xfId="12300" xr:uid="{00000000-0005-0000-0000-00007A060000}"/>
    <cellStyle name="Comma 2 2 3 4 4 3" xfId="6814" xr:uid="{00000000-0005-0000-0000-00007B060000}"/>
    <cellStyle name="Comma 2 2 3 4 4 3 2" xfId="14972" xr:uid="{00000000-0005-0000-0000-00007C060000}"/>
    <cellStyle name="Comma 2 2 3 4 4 4" xfId="9643" xr:uid="{00000000-0005-0000-0000-00007D060000}"/>
    <cellStyle name="Comma 2 2 3 4 5" xfId="2690" xr:uid="{00000000-0005-0000-0000-00007E060000}"/>
    <cellStyle name="Comma 2 2 3 4 5 2" xfId="5318" xr:uid="{00000000-0005-0000-0000-00007F060000}"/>
    <cellStyle name="Comma 2 2 3 4 5 2 2" xfId="19943" xr:uid="{00000000-0005-0000-0000-000080060000}"/>
    <cellStyle name="Comma 2 2 3 4 5 2 3" xfId="14659" xr:uid="{00000000-0005-0000-0000-000081060000}"/>
    <cellStyle name="Comma 2 2 3 4 5 3" xfId="9155" xr:uid="{00000000-0005-0000-0000-000082060000}"/>
    <cellStyle name="Comma 2 2 3 4 5 3 2" xfId="17313" xr:uid="{00000000-0005-0000-0000-000083060000}"/>
    <cellStyle name="Comma 2 2 3 4 5 4" xfId="11987" xr:uid="{00000000-0005-0000-0000-000084060000}"/>
    <cellStyle name="Comma 2 2 3 4 6" xfId="299" xr:uid="{00000000-0005-0000-0000-000085060000}"/>
    <cellStyle name="Comma 2 2 3 4 6 2" xfId="2973" xr:uid="{00000000-0005-0000-0000-000086060000}"/>
    <cellStyle name="Comma 2 2 3 4 6 2 2" xfId="17598" xr:uid="{00000000-0005-0000-0000-000087060000}"/>
    <cellStyle name="Comma 2 2 3 4 6 2 3" xfId="12296" xr:uid="{00000000-0005-0000-0000-000088060000}"/>
    <cellStyle name="Comma 2 2 3 4 6 3" xfId="6810" xr:uid="{00000000-0005-0000-0000-000089060000}"/>
    <cellStyle name="Comma 2 2 3 4 6 3 2" xfId="14968" xr:uid="{00000000-0005-0000-0000-00008A060000}"/>
    <cellStyle name="Comma 2 2 3 4 6 4" xfId="9639" xr:uid="{00000000-0005-0000-0000-00008B060000}"/>
    <cellStyle name="Comma 2 2 3 4 7" xfId="6495" xr:uid="{00000000-0005-0000-0000-00008C060000}"/>
    <cellStyle name="Comma 2 2 3 4 7 2" xfId="17424" xr:uid="{00000000-0005-0000-0000-00008D060000}"/>
    <cellStyle name="Comma 2 2 3 4 7 3" xfId="12121" xr:uid="{00000000-0005-0000-0000-00008E060000}"/>
    <cellStyle name="Comma 2 2 3 4 8" xfId="2799" xr:uid="{00000000-0005-0000-0000-00008F060000}"/>
    <cellStyle name="Comma 2 2 3 4 8 2" xfId="14794" xr:uid="{00000000-0005-0000-0000-000090060000}"/>
    <cellStyle name="Comma 2 2 3 4 9" xfId="6636" xr:uid="{00000000-0005-0000-0000-000091060000}"/>
    <cellStyle name="Comma 2 2 3 5" xfId="304" xr:uid="{00000000-0005-0000-0000-000092060000}"/>
    <cellStyle name="Comma 2 2 3 5 2" xfId="305" xr:uid="{00000000-0005-0000-0000-000093060000}"/>
    <cellStyle name="Comma 2 2 3 5 2 2" xfId="306" xr:uid="{00000000-0005-0000-0000-000094060000}"/>
    <cellStyle name="Comma 2 2 3 5 2 2 2" xfId="2980" xr:uid="{00000000-0005-0000-0000-000095060000}"/>
    <cellStyle name="Comma 2 2 3 5 2 2 2 2" xfId="17605" xr:uid="{00000000-0005-0000-0000-000096060000}"/>
    <cellStyle name="Comma 2 2 3 5 2 2 2 3" xfId="12303" xr:uid="{00000000-0005-0000-0000-000097060000}"/>
    <cellStyle name="Comma 2 2 3 5 2 2 3" xfId="6817" xr:uid="{00000000-0005-0000-0000-000098060000}"/>
    <cellStyle name="Comma 2 2 3 5 2 2 3 2" xfId="14975" xr:uid="{00000000-0005-0000-0000-000099060000}"/>
    <cellStyle name="Comma 2 2 3 5 2 2 4" xfId="9646" xr:uid="{00000000-0005-0000-0000-00009A060000}"/>
    <cellStyle name="Comma 2 2 3 5 2 3" xfId="2979" xr:uid="{00000000-0005-0000-0000-00009B060000}"/>
    <cellStyle name="Comma 2 2 3 5 2 3 2" xfId="17604" xr:uid="{00000000-0005-0000-0000-00009C060000}"/>
    <cellStyle name="Comma 2 2 3 5 2 3 3" xfId="12302" xr:uid="{00000000-0005-0000-0000-00009D060000}"/>
    <cellStyle name="Comma 2 2 3 5 2 4" xfId="6816" xr:uid="{00000000-0005-0000-0000-00009E060000}"/>
    <cellStyle name="Comma 2 2 3 5 2 4 2" xfId="14974" xr:uid="{00000000-0005-0000-0000-00009F060000}"/>
    <cellStyle name="Comma 2 2 3 5 2 5" xfId="9645" xr:uid="{00000000-0005-0000-0000-0000A0060000}"/>
    <cellStyle name="Comma 2 2 3 5 3" xfId="307" xr:uid="{00000000-0005-0000-0000-0000A1060000}"/>
    <cellStyle name="Comma 2 2 3 5 3 2" xfId="2981" xr:uid="{00000000-0005-0000-0000-0000A2060000}"/>
    <cellStyle name="Comma 2 2 3 5 3 2 2" xfId="17606" xr:uid="{00000000-0005-0000-0000-0000A3060000}"/>
    <cellStyle name="Comma 2 2 3 5 3 2 3" xfId="12304" xr:uid="{00000000-0005-0000-0000-0000A4060000}"/>
    <cellStyle name="Comma 2 2 3 5 3 3" xfId="6818" xr:uid="{00000000-0005-0000-0000-0000A5060000}"/>
    <cellStyle name="Comma 2 2 3 5 3 3 2" xfId="14976" xr:uid="{00000000-0005-0000-0000-0000A6060000}"/>
    <cellStyle name="Comma 2 2 3 5 3 4" xfId="9647" xr:uid="{00000000-0005-0000-0000-0000A7060000}"/>
    <cellStyle name="Comma 2 2 3 5 4" xfId="308" xr:uid="{00000000-0005-0000-0000-0000A8060000}"/>
    <cellStyle name="Comma 2 2 3 5 4 2" xfId="2982" xr:uid="{00000000-0005-0000-0000-0000A9060000}"/>
    <cellStyle name="Comma 2 2 3 5 4 2 2" xfId="17607" xr:uid="{00000000-0005-0000-0000-0000AA060000}"/>
    <cellStyle name="Comma 2 2 3 5 4 2 3" xfId="12305" xr:uid="{00000000-0005-0000-0000-0000AB060000}"/>
    <cellStyle name="Comma 2 2 3 5 4 3" xfId="6819" xr:uid="{00000000-0005-0000-0000-0000AC060000}"/>
    <cellStyle name="Comma 2 2 3 5 4 3 2" xfId="14977" xr:uid="{00000000-0005-0000-0000-0000AD060000}"/>
    <cellStyle name="Comma 2 2 3 5 4 4" xfId="9648" xr:uid="{00000000-0005-0000-0000-0000AE060000}"/>
    <cellStyle name="Comma 2 2 3 5 5" xfId="2978" xr:uid="{00000000-0005-0000-0000-0000AF060000}"/>
    <cellStyle name="Comma 2 2 3 5 5 2" xfId="17603" xr:uid="{00000000-0005-0000-0000-0000B0060000}"/>
    <cellStyle name="Comma 2 2 3 5 5 3" xfId="12301" xr:uid="{00000000-0005-0000-0000-0000B1060000}"/>
    <cellStyle name="Comma 2 2 3 5 6" xfId="6815" xr:uid="{00000000-0005-0000-0000-0000B2060000}"/>
    <cellStyle name="Comma 2 2 3 5 6 2" xfId="14973" xr:uid="{00000000-0005-0000-0000-0000B3060000}"/>
    <cellStyle name="Comma 2 2 3 5 7" xfId="9644" xr:uid="{00000000-0005-0000-0000-0000B4060000}"/>
    <cellStyle name="Comma 2 2 3 6" xfId="309" xr:uid="{00000000-0005-0000-0000-0000B5060000}"/>
    <cellStyle name="Comma 2 2 3 6 2" xfId="310" xr:uid="{00000000-0005-0000-0000-0000B6060000}"/>
    <cellStyle name="Comma 2 2 3 6 2 2" xfId="311" xr:uid="{00000000-0005-0000-0000-0000B7060000}"/>
    <cellStyle name="Comma 2 2 3 6 2 2 2" xfId="2985" xr:uid="{00000000-0005-0000-0000-0000B8060000}"/>
    <cellStyle name="Comma 2 2 3 6 2 2 2 2" xfId="17610" xr:uid="{00000000-0005-0000-0000-0000B9060000}"/>
    <cellStyle name="Comma 2 2 3 6 2 2 2 3" xfId="12308" xr:uid="{00000000-0005-0000-0000-0000BA060000}"/>
    <cellStyle name="Comma 2 2 3 6 2 2 3" xfId="6822" xr:uid="{00000000-0005-0000-0000-0000BB060000}"/>
    <cellStyle name="Comma 2 2 3 6 2 2 3 2" xfId="14980" xr:uid="{00000000-0005-0000-0000-0000BC060000}"/>
    <cellStyle name="Comma 2 2 3 6 2 2 4" xfId="9651" xr:uid="{00000000-0005-0000-0000-0000BD060000}"/>
    <cellStyle name="Comma 2 2 3 6 2 3" xfId="2984" xr:uid="{00000000-0005-0000-0000-0000BE060000}"/>
    <cellStyle name="Comma 2 2 3 6 2 3 2" xfId="17609" xr:uid="{00000000-0005-0000-0000-0000BF060000}"/>
    <cellStyle name="Comma 2 2 3 6 2 3 3" xfId="12307" xr:uid="{00000000-0005-0000-0000-0000C0060000}"/>
    <cellStyle name="Comma 2 2 3 6 2 4" xfId="6821" xr:uid="{00000000-0005-0000-0000-0000C1060000}"/>
    <cellStyle name="Comma 2 2 3 6 2 4 2" xfId="14979" xr:uid="{00000000-0005-0000-0000-0000C2060000}"/>
    <cellStyle name="Comma 2 2 3 6 2 5" xfId="9650" xr:uid="{00000000-0005-0000-0000-0000C3060000}"/>
    <cellStyle name="Comma 2 2 3 6 3" xfId="312" xr:uid="{00000000-0005-0000-0000-0000C4060000}"/>
    <cellStyle name="Comma 2 2 3 6 3 2" xfId="2986" xr:uid="{00000000-0005-0000-0000-0000C5060000}"/>
    <cellStyle name="Comma 2 2 3 6 3 2 2" xfId="17611" xr:uid="{00000000-0005-0000-0000-0000C6060000}"/>
    <cellStyle name="Comma 2 2 3 6 3 2 3" xfId="12309" xr:uid="{00000000-0005-0000-0000-0000C7060000}"/>
    <cellStyle name="Comma 2 2 3 6 3 3" xfId="6823" xr:uid="{00000000-0005-0000-0000-0000C8060000}"/>
    <cellStyle name="Comma 2 2 3 6 3 3 2" xfId="14981" xr:uid="{00000000-0005-0000-0000-0000C9060000}"/>
    <cellStyle name="Comma 2 2 3 6 3 4" xfId="9652" xr:uid="{00000000-0005-0000-0000-0000CA060000}"/>
    <cellStyle name="Comma 2 2 3 6 4" xfId="313" xr:uid="{00000000-0005-0000-0000-0000CB060000}"/>
    <cellStyle name="Comma 2 2 3 6 4 2" xfId="2987" xr:uid="{00000000-0005-0000-0000-0000CC060000}"/>
    <cellStyle name="Comma 2 2 3 6 4 2 2" xfId="17612" xr:uid="{00000000-0005-0000-0000-0000CD060000}"/>
    <cellStyle name="Comma 2 2 3 6 4 2 3" xfId="12310" xr:uid="{00000000-0005-0000-0000-0000CE060000}"/>
    <cellStyle name="Comma 2 2 3 6 4 3" xfId="6824" xr:uid="{00000000-0005-0000-0000-0000CF060000}"/>
    <cellStyle name="Comma 2 2 3 6 4 3 2" xfId="14982" xr:uid="{00000000-0005-0000-0000-0000D0060000}"/>
    <cellStyle name="Comma 2 2 3 6 4 4" xfId="9653" xr:uid="{00000000-0005-0000-0000-0000D1060000}"/>
    <cellStyle name="Comma 2 2 3 6 5" xfId="2983" xr:uid="{00000000-0005-0000-0000-0000D2060000}"/>
    <cellStyle name="Comma 2 2 3 6 5 2" xfId="17608" xr:uid="{00000000-0005-0000-0000-0000D3060000}"/>
    <cellStyle name="Comma 2 2 3 6 5 3" xfId="12306" xr:uid="{00000000-0005-0000-0000-0000D4060000}"/>
    <cellStyle name="Comma 2 2 3 6 6" xfId="6820" xr:uid="{00000000-0005-0000-0000-0000D5060000}"/>
    <cellStyle name="Comma 2 2 3 6 6 2" xfId="14978" xr:uid="{00000000-0005-0000-0000-0000D6060000}"/>
    <cellStyle name="Comma 2 2 3 6 7" xfId="9649" xr:uid="{00000000-0005-0000-0000-0000D7060000}"/>
    <cellStyle name="Comma 2 2 3 7" xfId="314" xr:uid="{00000000-0005-0000-0000-0000D8060000}"/>
    <cellStyle name="Comma 2 2 3 7 2" xfId="315" xr:uid="{00000000-0005-0000-0000-0000D9060000}"/>
    <cellStyle name="Comma 2 2 3 7 2 2" xfId="2989" xr:uid="{00000000-0005-0000-0000-0000DA060000}"/>
    <cellStyle name="Comma 2 2 3 7 2 2 2" xfId="17614" xr:uid="{00000000-0005-0000-0000-0000DB060000}"/>
    <cellStyle name="Comma 2 2 3 7 2 2 3" xfId="12312" xr:uid="{00000000-0005-0000-0000-0000DC060000}"/>
    <cellStyle name="Comma 2 2 3 7 2 3" xfId="6826" xr:uid="{00000000-0005-0000-0000-0000DD060000}"/>
    <cellStyle name="Comma 2 2 3 7 2 3 2" xfId="14984" xr:uid="{00000000-0005-0000-0000-0000DE060000}"/>
    <cellStyle name="Comma 2 2 3 7 2 4" xfId="9655" xr:uid="{00000000-0005-0000-0000-0000DF060000}"/>
    <cellStyle name="Comma 2 2 3 7 3" xfId="316" xr:uid="{00000000-0005-0000-0000-0000E0060000}"/>
    <cellStyle name="Comma 2 2 3 7 3 2" xfId="2990" xr:uid="{00000000-0005-0000-0000-0000E1060000}"/>
    <cellStyle name="Comma 2 2 3 7 3 2 2" xfId="17615" xr:uid="{00000000-0005-0000-0000-0000E2060000}"/>
    <cellStyle name="Comma 2 2 3 7 3 2 3" xfId="12313" xr:uid="{00000000-0005-0000-0000-0000E3060000}"/>
    <cellStyle name="Comma 2 2 3 7 3 3" xfId="6827" xr:uid="{00000000-0005-0000-0000-0000E4060000}"/>
    <cellStyle name="Comma 2 2 3 7 3 3 2" xfId="14985" xr:uid="{00000000-0005-0000-0000-0000E5060000}"/>
    <cellStyle name="Comma 2 2 3 7 3 4" xfId="9656" xr:uid="{00000000-0005-0000-0000-0000E6060000}"/>
    <cellStyle name="Comma 2 2 3 7 4" xfId="2988" xr:uid="{00000000-0005-0000-0000-0000E7060000}"/>
    <cellStyle name="Comma 2 2 3 7 4 2" xfId="17613" xr:uid="{00000000-0005-0000-0000-0000E8060000}"/>
    <cellStyle name="Comma 2 2 3 7 4 3" xfId="12311" xr:uid="{00000000-0005-0000-0000-0000E9060000}"/>
    <cellStyle name="Comma 2 2 3 7 5" xfId="6825" xr:uid="{00000000-0005-0000-0000-0000EA060000}"/>
    <cellStyle name="Comma 2 2 3 7 5 2" xfId="14983" xr:uid="{00000000-0005-0000-0000-0000EB060000}"/>
    <cellStyle name="Comma 2 2 3 7 6" xfId="9654" xr:uid="{00000000-0005-0000-0000-0000EC060000}"/>
    <cellStyle name="Comma 2 2 3 8" xfId="317" xr:uid="{00000000-0005-0000-0000-0000ED060000}"/>
    <cellStyle name="Comma 2 2 3 8 2" xfId="318" xr:uid="{00000000-0005-0000-0000-0000EE060000}"/>
    <cellStyle name="Comma 2 2 3 8 2 2" xfId="2992" xr:uid="{00000000-0005-0000-0000-0000EF060000}"/>
    <cellStyle name="Comma 2 2 3 8 2 2 2" xfId="17617" xr:uid="{00000000-0005-0000-0000-0000F0060000}"/>
    <cellStyle name="Comma 2 2 3 8 2 2 3" xfId="12315" xr:uid="{00000000-0005-0000-0000-0000F1060000}"/>
    <cellStyle name="Comma 2 2 3 8 2 3" xfId="6829" xr:uid="{00000000-0005-0000-0000-0000F2060000}"/>
    <cellStyle name="Comma 2 2 3 8 2 3 2" xfId="14987" xr:uid="{00000000-0005-0000-0000-0000F3060000}"/>
    <cellStyle name="Comma 2 2 3 8 2 4" xfId="9658" xr:uid="{00000000-0005-0000-0000-0000F4060000}"/>
    <cellStyle name="Comma 2 2 3 8 3" xfId="2991" xr:uid="{00000000-0005-0000-0000-0000F5060000}"/>
    <cellStyle name="Comma 2 2 3 8 3 2" xfId="17616" xr:uid="{00000000-0005-0000-0000-0000F6060000}"/>
    <cellStyle name="Comma 2 2 3 8 3 3" xfId="12314" xr:uid="{00000000-0005-0000-0000-0000F7060000}"/>
    <cellStyle name="Comma 2 2 3 8 4" xfId="6828" xr:uid="{00000000-0005-0000-0000-0000F8060000}"/>
    <cellStyle name="Comma 2 2 3 8 4 2" xfId="14986" xr:uid="{00000000-0005-0000-0000-0000F9060000}"/>
    <cellStyle name="Comma 2 2 3 8 5" xfId="9657" xr:uid="{00000000-0005-0000-0000-0000FA060000}"/>
    <cellStyle name="Comma 2 2 3 9" xfId="319" xr:uid="{00000000-0005-0000-0000-0000FB060000}"/>
    <cellStyle name="Comma 2 2 3 9 2" xfId="2993" xr:uid="{00000000-0005-0000-0000-0000FC060000}"/>
    <cellStyle name="Comma 2 2 3 9 2 2" xfId="17618" xr:uid="{00000000-0005-0000-0000-0000FD060000}"/>
    <cellStyle name="Comma 2 2 3 9 2 3" xfId="12316" xr:uid="{00000000-0005-0000-0000-0000FE060000}"/>
    <cellStyle name="Comma 2 2 3 9 3" xfId="6830" xr:uid="{00000000-0005-0000-0000-0000FF060000}"/>
    <cellStyle name="Comma 2 2 3 9 3 2" xfId="14988" xr:uid="{00000000-0005-0000-0000-000000070000}"/>
    <cellStyle name="Comma 2 2 3 9 4" xfId="9659" xr:uid="{00000000-0005-0000-0000-000001070000}"/>
    <cellStyle name="Comma 2 2 4" xfId="64" xr:uid="{00000000-0005-0000-0000-000002070000}"/>
    <cellStyle name="Comma 2 2 4 10" xfId="321" xr:uid="{00000000-0005-0000-0000-000003070000}"/>
    <cellStyle name="Comma 2 2 4 10 2" xfId="2995" xr:uid="{00000000-0005-0000-0000-000004070000}"/>
    <cellStyle name="Comma 2 2 4 10 2 2" xfId="17620" xr:uid="{00000000-0005-0000-0000-000005070000}"/>
    <cellStyle name="Comma 2 2 4 10 2 3" xfId="12318" xr:uid="{00000000-0005-0000-0000-000006070000}"/>
    <cellStyle name="Comma 2 2 4 10 3" xfId="6832" xr:uid="{00000000-0005-0000-0000-000007070000}"/>
    <cellStyle name="Comma 2 2 4 10 3 2" xfId="14990" xr:uid="{00000000-0005-0000-0000-000008070000}"/>
    <cellStyle name="Comma 2 2 4 10 4" xfId="9661" xr:uid="{00000000-0005-0000-0000-000009070000}"/>
    <cellStyle name="Comma 2 2 4 11" xfId="2582" xr:uid="{00000000-0005-0000-0000-00000A070000}"/>
    <cellStyle name="Comma 2 2 4 11 2" xfId="5216" xr:uid="{00000000-0005-0000-0000-00000B070000}"/>
    <cellStyle name="Comma 2 2 4 11 2 2" xfId="19841" xr:uid="{00000000-0005-0000-0000-00000C070000}"/>
    <cellStyle name="Comma 2 2 4 11 2 3" xfId="14551" xr:uid="{00000000-0005-0000-0000-00000D070000}"/>
    <cellStyle name="Comma 2 2 4 11 3" xfId="9053" xr:uid="{00000000-0005-0000-0000-00000E070000}"/>
    <cellStyle name="Comma 2 2 4 11 3 2" xfId="17211" xr:uid="{00000000-0005-0000-0000-00000F070000}"/>
    <cellStyle name="Comma 2 2 4 11 4" xfId="11884" xr:uid="{00000000-0005-0000-0000-000010070000}"/>
    <cellStyle name="Comma 2 2 4 12" xfId="2642" xr:uid="{00000000-0005-0000-0000-000011070000}"/>
    <cellStyle name="Comma 2 2 4 12 2" xfId="5270" xr:uid="{00000000-0005-0000-0000-000012070000}"/>
    <cellStyle name="Comma 2 2 4 12 2 2" xfId="19895" xr:uid="{00000000-0005-0000-0000-000013070000}"/>
    <cellStyle name="Comma 2 2 4 12 2 3" xfId="14611" xr:uid="{00000000-0005-0000-0000-000014070000}"/>
    <cellStyle name="Comma 2 2 4 12 3" xfId="9107" xr:uid="{00000000-0005-0000-0000-000015070000}"/>
    <cellStyle name="Comma 2 2 4 12 3 2" xfId="17265" xr:uid="{00000000-0005-0000-0000-000016070000}"/>
    <cellStyle name="Comma 2 2 4 12 4" xfId="11939" xr:uid="{00000000-0005-0000-0000-000017070000}"/>
    <cellStyle name="Comma 2 2 4 13" xfId="320" xr:uid="{00000000-0005-0000-0000-000018070000}"/>
    <cellStyle name="Comma 2 2 4 13 2" xfId="2994" xr:uid="{00000000-0005-0000-0000-000019070000}"/>
    <cellStyle name="Comma 2 2 4 13 2 2" xfId="17619" xr:uid="{00000000-0005-0000-0000-00001A070000}"/>
    <cellStyle name="Comma 2 2 4 13 2 3" xfId="12317" xr:uid="{00000000-0005-0000-0000-00001B070000}"/>
    <cellStyle name="Comma 2 2 4 13 3" xfId="6831" xr:uid="{00000000-0005-0000-0000-00001C070000}"/>
    <cellStyle name="Comma 2 2 4 13 3 2" xfId="14989" xr:uid="{00000000-0005-0000-0000-00001D070000}"/>
    <cellStyle name="Comma 2 2 4 13 4" xfId="9660" xr:uid="{00000000-0005-0000-0000-00001E070000}"/>
    <cellStyle name="Comma 2 2 4 14" xfId="6442" xr:uid="{00000000-0005-0000-0000-00001F070000}"/>
    <cellStyle name="Comma 2 2 4 14 2" xfId="17376" xr:uid="{00000000-0005-0000-0000-000020070000}"/>
    <cellStyle name="Comma 2 2 4 14 3" xfId="12071" xr:uid="{00000000-0005-0000-0000-000021070000}"/>
    <cellStyle name="Comma 2 2 4 15" xfId="6550" xr:uid="{00000000-0005-0000-0000-000022070000}"/>
    <cellStyle name="Comma 2 2 4 15 2" xfId="14745" xr:uid="{00000000-0005-0000-0000-000023070000}"/>
    <cellStyle name="Comma 2 2 4 16" xfId="2751" xr:uid="{00000000-0005-0000-0000-000024070000}"/>
    <cellStyle name="Comma 2 2 4 17" xfId="6588" xr:uid="{00000000-0005-0000-0000-000025070000}"/>
    <cellStyle name="Comma 2 2 4 18" xfId="9417" xr:uid="{00000000-0005-0000-0000-000026070000}"/>
    <cellStyle name="Comma 2 2 4 2" xfId="93" xr:uid="{00000000-0005-0000-0000-000027070000}"/>
    <cellStyle name="Comma 2 2 4 2 10" xfId="2610" xr:uid="{00000000-0005-0000-0000-000028070000}"/>
    <cellStyle name="Comma 2 2 4 2 10 2" xfId="5243" xr:uid="{00000000-0005-0000-0000-000029070000}"/>
    <cellStyle name="Comma 2 2 4 2 10 2 2" xfId="19868" xr:uid="{00000000-0005-0000-0000-00002A070000}"/>
    <cellStyle name="Comma 2 2 4 2 10 2 3" xfId="14579" xr:uid="{00000000-0005-0000-0000-00002B070000}"/>
    <cellStyle name="Comma 2 2 4 2 10 3" xfId="9080" xr:uid="{00000000-0005-0000-0000-00002C070000}"/>
    <cellStyle name="Comma 2 2 4 2 10 3 2" xfId="17238" xr:uid="{00000000-0005-0000-0000-00002D070000}"/>
    <cellStyle name="Comma 2 2 4 2 10 4" xfId="11911" xr:uid="{00000000-0005-0000-0000-00002E070000}"/>
    <cellStyle name="Comma 2 2 4 2 11" xfId="2669" xr:uid="{00000000-0005-0000-0000-00002F070000}"/>
    <cellStyle name="Comma 2 2 4 2 11 2" xfId="5297" xr:uid="{00000000-0005-0000-0000-000030070000}"/>
    <cellStyle name="Comma 2 2 4 2 11 2 2" xfId="19922" xr:uid="{00000000-0005-0000-0000-000031070000}"/>
    <cellStyle name="Comma 2 2 4 2 11 2 3" xfId="14638" xr:uid="{00000000-0005-0000-0000-000032070000}"/>
    <cellStyle name="Comma 2 2 4 2 11 3" xfId="9134" xr:uid="{00000000-0005-0000-0000-000033070000}"/>
    <cellStyle name="Comma 2 2 4 2 11 3 2" xfId="17292" xr:uid="{00000000-0005-0000-0000-000034070000}"/>
    <cellStyle name="Comma 2 2 4 2 11 4" xfId="11966" xr:uid="{00000000-0005-0000-0000-000035070000}"/>
    <cellStyle name="Comma 2 2 4 2 12" xfId="322" xr:uid="{00000000-0005-0000-0000-000036070000}"/>
    <cellStyle name="Comma 2 2 4 2 12 2" xfId="2996" xr:uid="{00000000-0005-0000-0000-000037070000}"/>
    <cellStyle name="Comma 2 2 4 2 12 2 2" xfId="17621" xr:uid="{00000000-0005-0000-0000-000038070000}"/>
    <cellStyle name="Comma 2 2 4 2 12 2 3" xfId="12319" xr:uid="{00000000-0005-0000-0000-000039070000}"/>
    <cellStyle name="Comma 2 2 4 2 12 3" xfId="6833" xr:uid="{00000000-0005-0000-0000-00003A070000}"/>
    <cellStyle name="Comma 2 2 4 2 12 3 2" xfId="14991" xr:uid="{00000000-0005-0000-0000-00003B070000}"/>
    <cellStyle name="Comma 2 2 4 2 12 4" xfId="9662" xr:uid="{00000000-0005-0000-0000-00003C070000}"/>
    <cellStyle name="Comma 2 2 4 2 13" xfId="6471" xr:uid="{00000000-0005-0000-0000-00003D070000}"/>
    <cellStyle name="Comma 2 2 4 2 13 2" xfId="17403" xr:uid="{00000000-0005-0000-0000-00003E070000}"/>
    <cellStyle name="Comma 2 2 4 2 13 3" xfId="12100" xr:uid="{00000000-0005-0000-0000-00003F070000}"/>
    <cellStyle name="Comma 2 2 4 2 14" xfId="2778" xr:uid="{00000000-0005-0000-0000-000040070000}"/>
    <cellStyle name="Comma 2 2 4 2 14 2" xfId="14773" xr:uid="{00000000-0005-0000-0000-000041070000}"/>
    <cellStyle name="Comma 2 2 4 2 15" xfId="6615" xr:uid="{00000000-0005-0000-0000-000042070000}"/>
    <cellStyle name="Comma 2 2 4 2 16" xfId="9444" xr:uid="{00000000-0005-0000-0000-000043070000}"/>
    <cellStyle name="Comma 2 2 4 2 2" xfId="147" xr:uid="{00000000-0005-0000-0000-000044070000}"/>
    <cellStyle name="Comma 2 2 4 2 2 10" xfId="9498" xr:uid="{00000000-0005-0000-0000-000045070000}"/>
    <cellStyle name="Comma 2 2 4 2 2 2" xfId="324" xr:uid="{00000000-0005-0000-0000-000046070000}"/>
    <cellStyle name="Comma 2 2 4 2 2 2 2" xfId="325" xr:uid="{00000000-0005-0000-0000-000047070000}"/>
    <cellStyle name="Comma 2 2 4 2 2 2 2 2" xfId="2999" xr:uid="{00000000-0005-0000-0000-000048070000}"/>
    <cellStyle name="Comma 2 2 4 2 2 2 2 2 2" xfId="17624" xr:uid="{00000000-0005-0000-0000-000049070000}"/>
    <cellStyle name="Comma 2 2 4 2 2 2 2 2 3" xfId="12322" xr:uid="{00000000-0005-0000-0000-00004A070000}"/>
    <cellStyle name="Comma 2 2 4 2 2 2 2 3" xfId="6836" xr:uid="{00000000-0005-0000-0000-00004B070000}"/>
    <cellStyle name="Comma 2 2 4 2 2 2 2 3 2" xfId="14994" xr:uid="{00000000-0005-0000-0000-00004C070000}"/>
    <cellStyle name="Comma 2 2 4 2 2 2 2 4" xfId="9665" xr:uid="{00000000-0005-0000-0000-00004D070000}"/>
    <cellStyle name="Comma 2 2 4 2 2 2 3" xfId="2998" xr:uid="{00000000-0005-0000-0000-00004E070000}"/>
    <cellStyle name="Comma 2 2 4 2 2 2 3 2" xfId="17623" xr:uid="{00000000-0005-0000-0000-00004F070000}"/>
    <cellStyle name="Comma 2 2 4 2 2 2 3 3" xfId="12321" xr:uid="{00000000-0005-0000-0000-000050070000}"/>
    <cellStyle name="Comma 2 2 4 2 2 2 4" xfId="6835" xr:uid="{00000000-0005-0000-0000-000051070000}"/>
    <cellStyle name="Comma 2 2 4 2 2 2 4 2" xfId="14993" xr:uid="{00000000-0005-0000-0000-000052070000}"/>
    <cellStyle name="Comma 2 2 4 2 2 2 5" xfId="9664" xr:uid="{00000000-0005-0000-0000-000053070000}"/>
    <cellStyle name="Comma 2 2 4 2 2 3" xfId="326" xr:uid="{00000000-0005-0000-0000-000054070000}"/>
    <cellStyle name="Comma 2 2 4 2 2 3 2" xfId="3000" xr:uid="{00000000-0005-0000-0000-000055070000}"/>
    <cellStyle name="Comma 2 2 4 2 2 3 2 2" xfId="17625" xr:uid="{00000000-0005-0000-0000-000056070000}"/>
    <cellStyle name="Comma 2 2 4 2 2 3 2 3" xfId="12323" xr:uid="{00000000-0005-0000-0000-000057070000}"/>
    <cellStyle name="Comma 2 2 4 2 2 3 3" xfId="6837" xr:uid="{00000000-0005-0000-0000-000058070000}"/>
    <cellStyle name="Comma 2 2 4 2 2 3 3 2" xfId="14995" xr:uid="{00000000-0005-0000-0000-000059070000}"/>
    <cellStyle name="Comma 2 2 4 2 2 3 4" xfId="9666" xr:uid="{00000000-0005-0000-0000-00005A070000}"/>
    <cellStyle name="Comma 2 2 4 2 2 4" xfId="327" xr:uid="{00000000-0005-0000-0000-00005B070000}"/>
    <cellStyle name="Comma 2 2 4 2 2 4 2" xfId="3001" xr:uid="{00000000-0005-0000-0000-00005C070000}"/>
    <cellStyle name="Comma 2 2 4 2 2 4 2 2" xfId="17626" xr:uid="{00000000-0005-0000-0000-00005D070000}"/>
    <cellStyle name="Comma 2 2 4 2 2 4 2 3" xfId="12324" xr:uid="{00000000-0005-0000-0000-00005E070000}"/>
    <cellStyle name="Comma 2 2 4 2 2 4 3" xfId="6838" xr:uid="{00000000-0005-0000-0000-00005F070000}"/>
    <cellStyle name="Comma 2 2 4 2 2 4 3 2" xfId="14996" xr:uid="{00000000-0005-0000-0000-000060070000}"/>
    <cellStyle name="Comma 2 2 4 2 2 4 4" xfId="9667" xr:uid="{00000000-0005-0000-0000-000061070000}"/>
    <cellStyle name="Comma 2 2 4 2 2 5" xfId="2723" xr:uid="{00000000-0005-0000-0000-000062070000}"/>
    <cellStyle name="Comma 2 2 4 2 2 5 2" xfId="5351" xr:uid="{00000000-0005-0000-0000-000063070000}"/>
    <cellStyle name="Comma 2 2 4 2 2 5 2 2" xfId="19976" xr:uid="{00000000-0005-0000-0000-000064070000}"/>
    <cellStyle name="Comma 2 2 4 2 2 5 2 3" xfId="14692" xr:uid="{00000000-0005-0000-0000-000065070000}"/>
    <cellStyle name="Comma 2 2 4 2 2 5 3" xfId="9188" xr:uid="{00000000-0005-0000-0000-000066070000}"/>
    <cellStyle name="Comma 2 2 4 2 2 5 3 2" xfId="17346" xr:uid="{00000000-0005-0000-0000-000067070000}"/>
    <cellStyle name="Comma 2 2 4 2 2 5 4" xfId="12020" xr:uid="{00000000-0005-0000-0000-000068070000}"/>
    <cellStyle name="Comma 2 2 4 2 2 6" xfId="323" xr:uid="{00000000-0005-0000-0000-000069070000}"/>
    <cellStyle name="Comma 2 2 4 2 2 6 2" xfId="2997" xr:uid="{00000000-0005-0000-0000-00006A070000}"/>
    <cellStyle name="Comma 2 2 4 2 2 6 2 2" xfId="17622" xr:uid="{00000000-0005-0000-0000-00006B070000}"/>
    <cellStyle name="Comma 2 2 4 2 2 6 2 3" xfId="12320" xr:uid="{00000000-0005-0000-0000-00006C070000}"/>
    <cellStyle name="Comma 2 2 4 2 2 6 3" xfId="6834" xr:uid="{00000000-0005-0000-0000-00006D070000}"/>
    <cellStyle name="Comma 2 2 4 2 2 6 3 2" xfId="14992" xr:uid="{00000000-0005-0000-0000-00006E070000}"/>
    <cellStyle name="Comma 2 2 4 2 2 6 4" xfId="9663" xr:uid="{00000000-0005-0000-0000-00006F070000}"/>
    <cellStyle name="Comma 2 2 4 2 2 7" xfId="6523" xr:uid="{00000000-0005-0000-0000-000070070000}"/>
    <cellStyle name="Comma 2 2 4 2 2 7 2" xfId="17457" xr:uid="{00000000-0005-0000-0000-000071070000}"/>
    <cellStyle name="Comma 2 2 4 2 2 7 3" xfId="12154" xr:uid="{00000000-0005-0000-0000-000072070000}"/>
    <cellStyle name="Comma 2 2 4 2 2 8" xfId="2832" xr:uid="{00000000-0005-0000-0000-000073070000}"/>
    <cellStyle name="Comma 2 2 4 2 2 8 2" xfId="14827" xr:uid="{00000000-0005-0000-0000-000074070000}"/>
    <cellStyle name="Comma 2 2 4 2 2 9" xfId="6669" xr:uid="{00000000-0005-0000-0000-000075070000}"/>
    <cellStyle name="Comma 2 2 4 2 3" xfId="328" xr:uid="{00000000-0005-0000-0000-000076070000}"/>
    <cellStyle name="Comma 2 2 4 2 3 2" xfId="329" xr:uid="{00000000-0005-0000-0000-000077070000}"/>
    <cellStyle name="Comma 2 2 4 2 3 2 2" xfId="330" xr:uid="{00000000-0005-0000-0000-000078070000}"/>
    <cellStyle name="Comma 2 2 4 2 3 2 2 2" xfId="3004" xr:uid="{00000000-0005-0000-0000-000079070000}"/>
    <cellStyle name="Comma 2 2 4 2 3 2 2 2 2" xfId="17629" xr:uid="{00000000-0005-0000-0000-00007A070000}"/>
    <cellStyle name="Comma 2 2 4 2 3 2 2 2 3" xfId="12327" xr:uid="{00000000-0005-0000-0000-00007B070000}"/>
    <cellStyle name="Comma 2 2 4 2 3 2 2 3" xfId="6841" xr:uid="{00000000-0005-0000-0000-00007C070000}"/>
    <cellStyle name="Comma 2 2 4 2 3 2 2 3 2" xfId="14999" xr:uid="{00000000-0005-0000-0000-00007D070000}"/>
    <cellStyle name="Comma 2 2 4 2 3 2 2 4" xfId="9670" xr:uid="{00000000-0005-0000-0000-00007E070000}"/>
    <cellStyle name="Comma 2 2 4 2 3 2 3" xfId="3003" xr:uid="{00000000-0005-0000-0000-00007F070000}"/>
    <cellStyle name="Comma 2 2 4 2 3 2 3 2" xfId="17628" xr:uid="{00000000-0005-0000-0000-000080070000}"/>
    <cellStyle name="Comma 2 2 4 2 3 2 3 3" xfId="12326" xr:uid="{00000000-0005-0000-0000-000081070000}"/>
    <cellStyle name="Comma 2 2 4 2 3 2 4" xfId="6840" xr:uid="{00000000-0005-0000-0000-000082070000}"/>
    <cellStyle name="Comma 2 2 4 2 3 2 4 2" xfId="14998" xr:uid="{00000000-0005-0000-0000-000083070000}"/>
    <cellStyle name="Comma 2 2 4 2 3 2 5" xfId="9669" xr:uid="{00000000-0005-0000-0000-000084070000}"/>
    <cellStyle name="Comma 2 2 4 2 3 3" xfId="331" xr:uid="{00000000-0005-0000-0000-000085070000}"/>
    <cellStyle name="Comma 2 2 4 2 3 3 2" xfId="3005" xr:uid="{00000000-0005-0000-0000-000086070000}"/>
    <cellStyle name="Comma 2 2 4 2 3 3 2 2" xfId="17630" xr:uid="{00000000-0005-0000-0000-000087070000}"/>
    <cellStyle name="Comma 2 2 4 2 3 3 2 3" xfId="12328" xr:uid="{00000000-0005-0000-0000-000088070000}"/>
    <cellStyle name="Comma 2 2 4 2 3 3 3" xfId="6842" xr:uid="{00000000-0005-0000-0000-000089070000}"/>
    <cellStyle name="Comma 2 2 4 2 3 3 3 2" xfId="15000" xr:uid="{00000000-0005-0000-0000-00008A070000}"/>
    <cellStyle name="Comma 2 2 4 2 3 3 4" xfId="9671" xr:uid="{00000000-0005-0000-0000-00008B070000}"/>
    <cellStyle name="Comma 2 2 4 2 3 4" xfId="332" xr:uid="{00000000-0005-0000-0000-00008C070000}"/>
    <cellStyle name="Comma 2 2 4 2 3 4 2" xfId="3006" xr:uid="{00000000-0005-0000-0000-00008D070000}"/>
    <cellStyle name="Comma 2 2 4 2 3 4 2 2" xfId="17631" xr:uid="{00000000-0005-0000-0000-00008E070000}"/>
    <cellStyle name="Comma 2 2 4 2 3 4 2 3" xfId="12329" xr:uid="{00000000-0005-0000-0000-00008F070000}"/>
    <cellStyle name="Comma 2 2 4 2 3 4 3" xfId="6843" xr:uid="{00000000-0005-0000-0000-000090070000}"/>
    <cellStyle name="Comma 2 2 4 2 3 4 3 2" xfId="15001" xr:uid="{00000000-0005-0000-0000-000091070000}"/>
    <cellStyle name="Comma 2 2 4 2 3 4 4" xfId="9672" xr:uid="{00000000-0005-0000-0000-000092070000}"/>
    <cellStyle name="Comma 2 2 4 2 3 5" xfId="3002" xr:uid="{00000000-0005-0000-0000-000093070000}"/>
    <cellStyle name="Comma 2 2 4 2 3 5 2" xfId="17627" xr:uid="{00000000-0005-0000-0000-000094070000}"/>
    <cellStyle name="Comma 2 2 4 2 3 5 3" xfId="12325" xr:uid="{00000000-0005-0000-0000-000095070000}"/>
    <cellStyle name="Comma 2 2 4 2 3 6" xfId="6839" xr:uid="{00000000-0005-0000-0000-000096070000}"/>
    <cellStyle name="Comma 2 2 4 2 3 6 2" xfId="14997" xr:uid="{00000000-0005-0000-0000-000097070000}"/>
    <cellStyle name="Comma 2 2 4 2 3 7" xfId="9668" xr:uid="{00000000-0005-0000-0000-000098070000}"/>
    <cellStyle name="Comma 2 2 4 2 4" xfId="333" xr:uid="{00000000-0005-0000-0000-000099070000}"/>
    <cellStyle name="Comma 2 2 4 2 4 2" xfId="334" xr:uid="{00000000-0005-0000-0000-00009A070000}"/>
    <cellStyle name="Comma 2 2 4 2 4 2 2" xfId="335" xr:uid="{00000000-0005-0000-0000-00009B070000}"/>
    <cellStyle name="Comma 2 2 4 2 4 2 2 2" xfId="3009" xr:uid="{00000000-0005-0000-0000-00009C070000}"/>
    <cellStyle name="Comma 2 2 4 2 4 2 2 2 2" xfId="17634" xr:uid="{00000000-0005-0000-0000-00009D070000}"/>
    <cellStyle name="Comma 2 2 4 2 4 2 2 2 3" xfId="12332" xr:uid="{00000000-0005-0000-0000-00009E070000}"/>
    <cellStyle name="Comma 2 2 4 2 4 2 2 3" xfId="6846" xr:uid="{00000000-0005-0000-0000-00009F070000}"/>
    <cellStyle name="Comma 2 2 4 2 4 2 2 3 2" xfId="15004" xr:uid="{00000000-0005-0000-0000-0000A0070000}"/>
    <cellStyle name="Comma 2 2 4 2 4 2 2 4" xfId="9675" xr:uid="{00000000-0005-0000-0000-0000A1070000}"/>
    <cellStyle name="Comma 2 2 4 2 4 2 3" xfId="3008" xr:uid="{00000000-0005-0000-0000-0000A2070000}"/>
    <cellStyle name="Comma 2 2 4 2 4 2 3 2" xfId="17633" xr:uid="{00000000-0005-0000-0000-0000A3070000}"/>
    <cellStyle name="Comma 2 2 4 2 4 2 3 3" xfId="12331" xr:uid="{00000000-0005-0000-0000-0000A4070000}"/>
    <cellStyle name="Comma 2 2 4 2 4 2 4" xfId="6845" xr:uid="{00000000-0005-0000-0000-0000A5070000}"/>
    <cellStyle name="Comma 2 2 4 2 4 2 4 2" xfId="15003" xr:uid="{00000000-0005-0000-0000-0000A6070000}"/>
    <cellStyle name="Comma 2 2 4 2 4 2 5" xfId="9674" xr:uid="{00000000-0005-0000-0000-0000A7070000}"/>
    <cellStyle name="Comma 2 2 4 2 4 3" xfId="336" xr:uid="{00000000-0005-0000-0000-0000A8070000}"/>
    <cellStyle name="Comma 2 2 4 2 4 3 2" xfId="3010" xr:uid="{00000000-0005-0000-0000-0000A9070000}"/>
    <cellStyle name="Comma 2 2 4 2 4 3 2 2" xfId="17635" xr:uid="{00000000-0005-0000-0000-0000AA070000}"/>
    <cellStyle name="Comma 2 2 4 2 4 3 2 3" xfId="12333" xr:uid="{00000000-0005-0000-0000-0000AB070000}"/>
    <cellStyle name="Comma 2 2 4 2 4 3 3" xfId="6847" xr:uid="{00000000-0005-0000-0000-0000AC070000}"/>
    <cellStyle name="Comma 2 2 4 2 4 3 3 2" xfId="15005" xr:uid="{00000000-0005-0000-0000-0000AD070000}"/>
    <cellStyle name="Comma 2 2 4 2 4 3 4" xfId="9676" xr:uid="{00000000-0005-0000-0000-0000AE070000}"/>
    <cellStyle name="Comma 2 2 4 2 4 4" xfId="337" xr:uid="{00000000-0005-0000-0000-0000AF070000}"/>
    <cellStyle name="Comma 2 2 4 2 4 4 2" xfId="3011" xr:uid="{00000000-0005-0000-0000-0000B0070000}"/>
    <cellStyle name="Comma 2 2 4 2 4 4 2 2" xfId="17636" xr:uid="{00000000-0005-0000-0000-0000B1070000}"/>
    <cellStyle name="Comma 2 2 4 2 4 4 2 3" xfId="12334" xr:uid="{00000000-0005-0000-0000-0000B2070000}"/>
    <cellStyle name="Comma 2 2 4 2 4 4 3" xfId="6848" xr:uid="{00000000-0005-0000-0000-0000B3070000}"/>
    <cellStyle name="Comma 2 2 4 2 4 4 3 2" xfId="15006" xr:uid="{00000000-0005-0000-0000-0000B4070000}"/>
    <cellStyle name="Comma 2 2 4 2 4 4 4" xfId="9677" xr:uid="{00000000-0005-0000-0000-0000B5070000}"/>
    <cellStyle name="Comma 2 2 4 2 4 5" xfId="3007" xr:uid="{00000000-0005-0000-0000-0000B6070000}"/>
    <cellStyle name="Comma 2 2 4 2 4 5 2" xfId="17632" xr:uid="{00000000-0005-0000-0000-0000B7070000}"/>
    <cellStyle name="Comma 2 2 4 2 4 5 3" xfId="12330" xr:uid="{00000000-0005-0000-0000-0000B8070000}"/>
    <cellStyle name="Comma 2 2 4 2 4 6" xfId="6844" xr:uid="{00000000-0005-0000-0000-0000B9070000}"/>
    <cellStyle name="Comma 2 2 4 2 4 6 2" xfId="15002" xr:uid="{00000000-0005-0000-0000-0000BA070000}"/>
    <cellStyle name="Comma 2 2 4 2 4 7" xfId="9673" xr:uid="{00000000-0005-0000-0000-0000BB070000}"/>
    <cellStyle name="Comma 2 2 4 2 5" xfId="338" xr:uid="{00000000-0005-0000-0000-0000BC070000}"/>
    <cellStyle name="Comma 2 2 4 2 5 2" xfId="339" xr:uid="{00000000-0005-0000-0000-0000BD070000}"/>
    <cellStyle name="Comma 2 2 4 2 5 2 2" xfId="340" xr:uid="{00000000-0005-0000-0000-0000BE070000}"/>
    <cellStyle name="Comma 2 2 4 2 5 2 2 2" xfId="3014" xr:uid="{00000000-0005-0000-0000-0000BF070000}"/>
    <cellStyle name="Comma 2 2 4 2 5 2 2 2 2" xfId="17639" xr:uid="{00000000-0005-0000-0000-0000C0070000}"/>
    <cellStyle name="Comma 2 2 4 2 5 2 2 2 3" xfId="12337" xr:uid="{00000000-0005-0000-0000-0000C1070000}"/>
    <cellStyle name="Comma 2 2 4 2 5 2 2 3" xfId="6851" xr:uid="{00000000-0005-0000-0000-0000C2070000}"/>
    <cellStyle name="Comma 2 2 4 2 5 2 2 3 2" xfId="15009" xr:uid="{00000000-0005-0000-0000-0000C3070000}"/>
    <cellStyle name="Comma 2 2 4 2 5 2 2 4" xfId="9680" xr:uid="{00000000-0005-0000-0000-0000C4070000}"/>
    <cellStyle name="Comma 2 2 4 2 5 2 3" xfId="3013" xr:uid="{00000000-0005-0000-0000-0000C5070000}"/>
    <cellStyle name="Comma 2 2 4 2 5 2 3 2" xfId="17638" xr:uid="{00000000-0005-0000-0000-0000C6070000}"/>
    <cellStyle name="Comma 2 2 4 2 5 2 3 3" xfId="12336" xr:uid="{00000000-0005-0000-0000-0000C7070000}"/>
    <cellStyle name="Comma 2 2 4 2 5 2 4" xfId="6850" xr:uid="{00000000-0005-0000-0000-0000C8070000}"/>
    <cellStyle name="Comma 2 2 4 2 5 2 4 2" xfId="15008" xr:uid="{00000000-0005-0000-0000-0000C9070000}"/>
    <cellStyle name="Comma 2 2 4 2 5 2 5" xfId="9679" xr:uid="{00000000-0005-0000-0000-0000CA070000}"/>
    <cellStyle name="Comma 2 2 4 2 5 3" xfId="341" xr:uid="{00000000-0005-0000-0000-0000CB070000}"/>
    <cellStyle name="Comma 2 2 4 2 5 3 2" xfId="3015" xr:uid="{00000000-0005-0000-0000-0000CC070000}"/>
    <cellStyle name="Comma 2 2 4 2 5 3 2 2" xfId="17640" xr:uid="{00000000-0005-0000-0000-0000CD070000}"/>
    <cellStyle name="Comma 2 2 4 2 5 3 2 3" xfId="12338" xr:uid="{00000000-0005-0000-0000-0000CE070000}"/>
    <cellStyle name="Comma 2 2 4 2 5 3 3" xfId="6852" xr:uid="{00000000-0005-0000-0000-0000CF070000}"/>
    <cellStyle name="Comma 2 2 4 2 5 3 3 2" xfId="15010" xr:uid="{00000000-0005-0000-0000-0000D0070000}"/>
    <cellStyle name="Comma 2 2 4 2 5 3 4" xfId="9681" xr:uid="{00000000-0005-0000-0000-0000D1070000}"/>
    <cellStyle name="Comma 2 2 4 2 5 4" xfId="342" xr:uid="{00000000-0005-0000-0000-0000D2070000}"/>
    <cellStyle name="Comma 2 2 4 2 5 4 2" xfId="3016" xr:uid="{00000000-0005-0000-0000-0000D3070000}"/>
    <cellStyle name="Comma 2 2 4 2 5 4 2 2" xfId="17641" xr:uid="{00000000-0005-0000-0000-0000D4070000}"/>
    <cellStyle name="Comma 2 2 4 2 5 4 2 3" xfId="12339" xr:uid="{00000000-0005-0000-0000-0000D5070000}"/>
    <cellStyle name="Comma 2 2 4 2 5 4 3" xfId="6853" xr:uid="{00000000-0005-0000-0000-0000D6070000}"/>
    <cellStyle name="Comma 2 2 4 2 5 4 3 2" xfId="15011" xr:uid="{00000000-0005-0000-0000-0000D7070000}"/>
    <cellStyle name="Comma 2 2 4 2 5 4 4" xfId="9682" xr:uid="{00000000-0005-0000-0000-0000D8070000}"/>
    <cellStyle name="Comma 2 2 4 2 5 5" xfId="3012" xr:uid="{00000000-0005-0000-0000-0000D9070000}"/>
    <cellStyle name="Comma 2 2 4 2 5 5 2" xfId="17637" xr:uid="{00000000-0005-0000-0000-0000DA070000}"/>
    <cellStyle name="Comma 2 2 4 2 5 5 3" xfId="12335" xr:uid="{00000000-0005-0000-0000-0000DB070000}"/>
    <cellStyle name="Comma 2 2 4 2 5 6" xfId="6849" xr:uid="{00000000-0005-0000-0000-0000DC070000}"/>
    <cellStyle name="Comma 2 2 4 2 5 6 2" xfId="15007" xr:uid="{00000000-0005-0000-0000-0000DD070000}"/>
    <cellStyle name="Comma 2 2 4 2 5 7" xfId="9678" xr:uid="{00000000-0005-0000-0000-0000DE070000}"/>
    <cellStyle name="Comma 2 2 4 2 6" xfId="343" xr:uid="{00000000-0005-0000-0000-0000DF070000}"/>
    <cellStyle name="Comma 2 2 4 2 6 2" xfId="344" xr:uid="{00000000-0005-0000-0000-0000E0070000}"/>
    <cellStyle name="Comma 2 2 4 2 6 2 2" xfId="3018" xr:uid="{00000000-0005-0000-0000-0000E1070000}"/>
    <cellStyle name="Comma 2 2 4 2 6 2 2 2" xfId="17643" xr:uid="{00000000-0005-0000-0000-0000E2070000}"/>
    <cellStyle name="Comma 2 2 4 2 6 2 2 3" xfId="12341" xr:uid="{00000000-0005-0000-0000-0000E3070000}"/>
    <cellStyle name="Comma 2 2 4 2 6 2 3" xfId="6855" xr:uid="{00000000-0005-0000-0000-0000E4070000}"/>
    <cellStyle name="Comma 2 2 4 2 6 2 3 2" xfId="15013" xr:uid="{00000000-0005-0000-0000-0000E5070000}"/>
    <cellStyle name="Comma 2 2 4 2 6 2 4" xfId="9684" xr:uid="{00000000-0005-0000-0000-0000E6070000}"/>
    <cellStyle name="Comma 2 2 4 2 6 3" xfId="345" xr:uid="{00000000-0005-0000-0000-0000E7070000}"/>
    <cellStyle name="Comma 2 2 4 2 6 3 2" xfId="3019" xr:uid="{00000000-0005-0000-0000-0000E8070000}"/>
    <cellStyle name="Comma 2 2 4 2 6 3 2 2" xfId="17644" xr:uid="{00000000-0005-0000-0000-0000E9070000}"/>
    <cellStyle name="Comma 2 2 4 2 6 3 2 3" xfId="12342" xr:uid="{00000000-0005-0000-0000-0000EA070000}"/>
    <cellStyle name="Comma 2 2 4 2 6 3 3" xfId="6856" xr:uid="{00000000-0005-0000-0000-0000EB070000}"/>
    <cellStyle name="Comma 2 2 4 2 6 3 3 2" xfId="15014" xr:uid="{00000000-0005-0000-0000-0000EC070000}"/>
    <cellStyle name="Comma 2 2 4 2 6 3 4" xfId="9685" xr:uid="{00000000-0005-0000-0000-0000ED070000}"/>
    <cellStyle name="Comma 2 2 4 2 6 4" xfId="3017" xr:uid="{00000000-0005-0000-0000-0000EE070000}"/>
    <cellStyle name="Comma 2 2 4 2 6 4 2" xfId="17642" xr:uid="{00000000-0005-0000-0000-0000EF070000}"/>
    <cellStyle name="Comma 2 2 4 2 6 4 3" xfId="12340" xr:uid="{00000000-0005-0000-0000-0000F0070000}"/>
    <cellStyle name="Comma 2 2 4 2 6 5" xfId="6854" xr:uid="{00000000-0005-0000-0000-0000F1070000}"/>
    <cellStyle name="Comma 2 2 4 2 6 5 2" xfId="15012" xr:uid="{00000000-0005-0000-0000-0000F2070000}"/>
    <cellStyle name="Comma 2 2 4 2 6 6" xfId="9683" xr:uid="{00000000-0005-0000-0000-0000F3070000}"/>
    <cellStyle name="Comma 2 2 4 2 7" xfId="346" xr:uid="{00000000-0005-0000-0000-0000F4070000}"/>
    <cellStyle name="Comma 2 2 4 2 7 2" xfId="347" xr:uid="{00000000-0005-0000-0000-0000F5070000}"/>
    <cellStyle name="Comma 2 2 4 2 7 2 2" xfId="3021" xr:uid="{00000000-0005-0000-0000-0000F6070000}"/>
    <cellStyle name="Comma 2 2 4 2 7 2 2 2" xfId="17646" xr:uid="{00000000-0005-0000-0000-0000F7070000}"/>
    <cellStyle name="Comma 2 2 4 2 7 2 2 3" xfId="12344" xr:uid="{00000000-0005-0000-0000-0000F8070000}"/>
    <cellStyle name="Comma 2 2 4 2 7 2 3" xfId="6858" xr:uid="{00000000-0005-0000-0000-0000F9070000}"/>
    <cellStyle name="Comma 2 2 4 2 7 2 3 2" xfId="15016" xr:uid="{00000000-0005-0000-0000-0000FA070000}"/>
    <cellStyle name="Comma 2 2 4 2 7 2 4" xfId="9687" xr:uid="{00000000-0005-0000-0000-0000FB070000}"/>
    <cellStyle name="Comma 2 2 4 2 7 3" xfId="3020" xr:uid="{00000000-0005-0000-0000-0000FC070000}"/>
    <cellStyle name="Comma 2 2 4 2 7 3 2" xfId="17645" xr:uid="{00000000-0005-0000-0000-0000FD070000}"/>
    <cellStyle name="Comma 2 2 4 2 7 3 3" xfId="12343" xr:uid="{00000000-0005-0000-0000-0000FE070000}"/>
    <cellStyle name="Comma 2 2 4 2 7 4" xfId="6857" xr:uid="{00000000-0005-0000-0000-0000FF070000}"/>
    <cellStyle name="Comma 2 2 4 2 7 4 2" xfId="15015" xr:uid="{00000000-0005-0000-0000-000000080000}"/>
    <cellStyle name="Comma 2 2 4 2 7 5" xfId="9686" xr:uid="{00000000-0005-0000-0000-000001080000}"/>
    <cellStyle name="Comma 2 2 4 2 8" xfId="348" xr:uid="{00000000-0005-0000-0000-000002080000}"/>
    <cellStyle name="Comma 2 2 4 2 8 2" xfId="3022" xr:uid="{00000000-0005-0000-0000-000003080000}"/>
    <cellStyle name="Comma 2 2 4 2 8 2 2" xfId="17647" xr:uid="{00000000-0005-0000-0000-000004080000}"/>
    <cellStyle name="Comma 2 2 4 2 8 2 3" xfId="12345" xr:uid="{00000000-0005-0000-0000-000005080000}"/>
    <cellStyle name="Comma 2 2 4 2 8 3" xfId="6859" xr:uid="{00000000-0005-0000-0000-000006080000}"/>
    <cellStyle name="Comma 2 2 4 2 8 3 2" xfId="15017" xr:uid="{00000000-0005-0000-0000-000007080000}"/>
    <cellStyle name="Comma 2 2 4 2 8 4" xfId="9688" xr:uid="{00000000-0005-0000-0000-000008080000}"/>
    <cellStyle name="Comma 2 2 4 2 9" xfId="349" xr:uid="{00000000-0005-0000-0000-000009080000}"/>
    <cellStyle name="Comma 2 2 4 2 9 2" xfId="3023" xr:uid="{00000000-0005-0000-0000-00000A080000}"/>
    <cellStyle name="Comma 2 2 4 2 9 2 2" xfId="17648" xr:uid="{00000000-0005-0000-0000-00000B080000}"/>
    <cellStyle name="Comma 2 2 4 2 9 2 3" xfId="12346" xr:uid="{00000000-0005-0000-0000-00000C080000}"/>
    <cellStyle name="Comma 2 2 4 2 9 3" xfId="6860" xr:uid="{00000000-0005-0000-0000-00000D080000}"/>
    <cellStyle name="Comma 2 2 4 2 9 3 2" xfId="15018" xr:uid="{00000000-0005-0000-0000-00000E080000}"/>
    <cellStyle name="Comma 2 2 4 2 9 4" xfId="9689" xr:uid="{00000000-0005-0000-0000-00000F080000}"/>
    <cellStyle name="Comma 2 2 4 3" xfId="120" xr:uid="{00000000-0005-0000-0000-000010080000}"/>
    <cellStyle name="Comma 2 2 4 3 10" xfId="9471" xr:uid="{00000000-0005-0000-0000-000011080000}"/>
    <cellStyle name="Comma 2 2 4 3 2" xfId="351" xr:uid="{00000000-0005-0000-0000-000012080000}"/>
    <cellStyle name="Comma 2 2 4 3 2 2" xfId="352" xr:uid="{00000000-0005-0000-0000-000013080000}"/>
    <cellStyle name="Comma 2 2 4 3 2 2 2" xfId="3026" xr:uid="{00000000-0005-0000-0000-000014080000}"/>
    <cellStyle name="Comma 2 2 4 3 2 2 2 2" xfId="17651" xr:uid="{00000000-0005-0000-0000-000015080000}"/>
    <cellStyle name="Comma 2 2 4 3 2 2 2 3" xfId="12349" xr:uid="{00000000-0005-0000-0000-000016080000}"/>
    <cellStyle name="Comma 2 2 4 3 2 2 3" xfId="6863" xr:uid="{00000000-0005-0000-0000-000017080000}"/>
    <cellStyle name="Comma 2 2 4 3 2 2 3 2" xfId="15021" xr:uid="{00000000-0005-0000-0000-000018080000}"/>
    <cellStyle name="Comma 2 2 4 3 2 2 4" xfId="9692" xr:uid="{00000000-0005-0000-0000-000019080000}"/>
    <cellStyle name="Comma 2 2 4 3 2 3" xfId="3025" xr:uid="{00000000-0005-0000-0000-00001A080000}"/>
    <cellStyle name="Comma 2 2 4 3 2 3 2" xfId="17650" xr:uid="{00000000-0005-0000-0000-00001B080000}"/>
    <cellStyle name="Comma 2 2 4 3 2 3 3" xfId="12348" xr:uid="{00000000-0005-0000-0000-00001C080000}"/>
    <cellStyle name="Comma 2 2 4 3 2 4" xfId="6862" xr:uid="{00000000-0005-0000-0000-00001D080000}"/>
    <cellStyle name="Comma 2 2 4 3 2 4 2" xfId="15020" xr:uid="{00000000-0005-0000-0000-00001E080000}"/>
    <cellStyle name="Comma 2 2 4 3 2 5" xfId="9691" xr:uid="{00000000-0005-0000-0000-00001F080000}"/>
    <cellStyle name="Comma 2 2 4 3 3" xfId="353" xr:uid="{00000000-0005-0000-0000-000020080000}"/>
    <cellStyle name="Comma 2 2 4 3 3 2" xfId="3027" xr:uid="{00000000-0005-0000-0000-000021080000}"/>
    <cellStyle name="Comma 2 2 4 3 3 2 2" xfId="17652" xr:uid="{00000000-0005-0000-0000-000022080000}"/>
    <cellStyle name="Comma 2 2 4 3 3 2 3" xfId="12350" xr:uid="{00000000-0005-0000-0000-000023080000}"/>
    <cellStyle name="Comma 2 2 4 3 3 3" xfId="6864" xr:uid="{00000000-0005-0000-0000-000024080000}"/>
    <cellStyle name="Comma 2 2 4 3 3 3 2" xfId="15022" xr:uid="{00000000-0005-0000-0000-000025080000}"/>
    <cellStyle name="Comma 2 2 4 3 3 4" xfId="9693" xr:uid="{00000000-0005-0000-0000-000026080000}"/>
    <cellStyle name="Comma 2 2 4 3 4" xfId="354" xr:uid="{00000000-0005-0000-0000-000027080000}"/>
    <cellStyle name="Comma 2 2 4 3 4 2" xfId="3028" xr:uid="{00000000-0005-0000-0000-000028080000}"/>
    <cellStyle name="Comma 2 2 4 3 4 2 2" xfId="17653" xr:uid="{00000000-0005-0000-0000-000029080000}"/>
    <cellStyle name="Comma 2 2 4 3 4 2 3" xfId="12351" xr:uid="{00000000-0005-0000-0000-00002A080000}"/>
    <cellStyle name="Comma 2 2 4 3 4 3" xfId="6865" xr:uid="{00000000-0005-0000-0000-00002B080000}"/>
    <cellStyle name="Comma 2 2 4 3 4 3 2" xfId="15023" xr:uid="{00000000-0005-0000-0000-00002C080000}"/>
    <cellStyle name="Comma 2 2 4 3 4 4" xfId="9694" xr:uid="{00000000-0005-0000-0000-00002D080000}"/>
    <cellStyle name="Comma 2 2 4 3 5" xfId="2696" xr:uid="{00000000-0005-0000-0000-00002E080000}"/>
    <cellStyle name="Comma 2 2 4 3 5 2" xfId="5324" xr:uid="{00000000-0005-0000-0000-00002F080000}"/>
    <cellStyle name="Comma 2 2 4 3 5 2 2" xfId="19949" xr:uid="{00000000-0005-0000-0000-000030080000}"/>
    <cellStyle name="Comma 2 2 4 3 5 2 3" xfId="14665" xr:uid="{00000000-0005-0000-0000-000031080000}"/>
    <cellStyle name="Comma 2 2 4 3 5 3" xfId="9161" xr:uid="{00000000-0005-0000-0000-000032080000}"/>
    <cellStyle name="Comma 2 2 4 3 5 3 2" xfId="17319" xr:uid="{00000000-0005-0000-0000-000033080000}"/>
    <cellStyle name="Comma 2 2 4 3 5 4" xfId="11993" xr:uid="{00000000-0005-0000-0000-000034080000}"/>
    <cellStyle name="Comma 2 2 4 3 6" xfId="350" xr:uid="{00000000-0005-0000-0000-000035080000}"/>
    <cellStyle name="Comma 2 2 4 3 6 2" xfId="3024" xr:uid="{00000000-0005-0000-0000-000036080000}"/>
    <cellStyle name="Comma 2 2 4 3 6 2 2" xfId="17649" xr:uid="{00000000-0005-0000-0000-000037080000}"/>
    <cellStyle name="Comma 2 2 4 3 6 2 3" xfId="12347" xr:uid="{00000000-0005-0000-0000-000038080000}"/>
    <cellStyle name="Comma 2 2 4 3 6 3" xfId="6861" xr:uid="{00000000-0005-0000-0000-000039080000}"/>
    <cellStyle name="Comma 2 2 4 3 6 3 2" xfId="15019" xr:uid="{00000000-0005-0000-0000-00003A080000}"/>
    <cellStyle name="Comma 2 2 4 3 6 4" xfId="9690" xr:uid="{00000000-0005-0000-0000-00003B080000}"/>
    <cellStyle name="Comma 2 2 4 3 7" xfId="6497" xr:uid="{00000000-0005-0000-0000-00003C080000}"/>
    <cellStyle name="Comma 2 2 4 3 7 2" xfId="17430" xr:uid="{00000000-0005-0000-0000-00003D080000}"/>
    <cellStyle name="Comma 2 2 4 3 7 3" xfId="12127" xr:uid="{00000000-0005-0000-0000-00003E080000}"/>
    <cellStyle name="Comma 2 2 4 3 8" xfId="2805" xr:uid="{00000000-0005-0000-0000-00003F080000}"/>
    <cellStyle name="Comma 2 2 4 3 8 2" xfId="14800" xr:uid="{00000000-0005-0000-0000-000040080000}"/>
    <cellStyle name="Comma 2 2 4 3 9" xfId="6642" xr:uid="{00000000-0005-0000-0000-000041080000}"/>
    <cellStyle name="Comma 2 2 4 4" xfId="355" xr:uid="{00000000-0005-0000-0000-000042080000}"/>
    <cellStyle name="Comma 2 2 4 4 2" xfId="356" xr:uid="{00000000-0005-0000-0000-000043080000}"/>
    <cellStyle name="Comma 2 2 4 4 2 2" xfId="357" xr:uid="{00000000-0005-0000-0000-000044080000}"/>
    <cellStyle name="Comma 2 2 4 4 2 2 2" xfId="3031" xr:uid="{00000000-0005-0000-0000-000045080000}"/>
    <cellStyle name="Comma 2 2 4 4 2 2 2 2" xfId="17656" xr:uid="{00000000-0005-0000-0000-000046080000}"/>
    <cellStyle name="Comma 2 2 4 4 2 2 2 3" xfId="12354" xr:uid="{00000000-0005-0000-0000-000047080000}"/>
    <cellStyle name="Comma 2 2 4 4 2 2 3" xfId="6868" xr:uid="{00000000-0005-0000-0000-000048080000}"/>
    <cellStyle name="Comma 2 2 4 4 2 2 3 2" xfId="15026" xr:uid="{00000000-0005-0000-0000-000049080000}"/>
    <cellStyle name="Comma 2 2 4 4 2 2 4" xfId="9697" xr:uid="{00000000-0005-0000-0000-00004A080000}"/>
    <cellStyle name="Comma 2 2 4 4 2 3" xfId="3030" xr:uid="{00000000-0005-0000-0000-00004B080000}"/>
    <cellStyle name="Comma 2 2 4 4 2 3 2" xfId="17655" xr:uid="{00000000-0005-0000-0000-00004C080000}"/>
    <cellStyle name="Comma 2 2 4 4 2 3 3" xfId="12353" xr:uid="{00000000-0005-0000-0000-00004D080000}"/>
    <cellStyle name="Comma 2 2 4 4 2 4" xfId="6867" xr:uid="{00000000-0005-0000-0000-00004E080000}"/>
    <cellStyle name="Comma 2 2 4 4 2 4 2" xfId="15025" xr:uid="{00000000-0005-0000-0000-00004F080000}"/>
    <cellStyle name="Comma 2 2 4 4 2 5" xfId="9696" xr:uid="{00000000-0005-0000-0000-000050080000}"/>
    <cellStyle name="Comma 2 2 4 4 3" xfId="358" xr:uid="{00000000-0005-0000-0000-000051080000}"/>
    <cellStyle name="Comma 2 2 4 4 3 2" xfId="3032" xr:uid="{00000000-0005-0000-0000-000052080000}"/>
    <cellStyle name="Comma 2 2 4 4 3 2 2" xfId="17657" xr:uid="{00000000-0005-0000-0000-000053080000}"/>
    <cellStyle name="Comma 2 2 4 4 3 2 3" xfId="12355" xr:uid="{00000000-0005-0000-0000-000054080000}"/>
    <cellStyle name="Comma 2 2 4 4 3 3" xfId="6869" xr:uid="{00000000-0005-0000-0000-000055080000}"/>
    <cellStyle name="Comma 2 2 4 4 3 3 2" xfId="15027" xr:uid="{00000000-0005-0000-0000-000056080000}"/>
    <cellStyle name="Comma 2 2 4 4 3 4" xfId="9698" xr:uid="{00000000-0005-0000-0000-000057080000}"/>
    <cellStyle name="Comma 2 2 4 4 4" xfId="359" xr:uid="{00000000-0005-0000-0000-000058080000}"/>
    <cellStyle name="Comma 2 2 4 4 4 2" xfId="3033" xr:uid="{00000000-0005-0000-0000-000059080000}"/>
    <cellStyle name="Comma 2 2 4 4 4 2 2" xfId="17658" xr:uid="{00000000-0005-0000-0000-00005A080000}"/>
    <cellStyle name="Comma 2 2 4 4 4 2 3" xfId="12356" xr:uid="{00000000-0005-0000-0000-00005B080000}"/>
    <cellStyle name="Comma 2 2 4 4 4 3" xfId="6870" xr:uid="{00000000-0005-0000-0000-00005C080000}"/>
    <cellStyle name="Comma 2 2 4 4 4 3 2" xfId="15028" xr:uid="{00000000-0005-0000-0000-00005D080000}"/>
    <cellStyle name="Comma 2 2 4 4 4 4" xfId="9699" xr:uid="{00000000-0005-0000-0000-00005E080000}"/>
    <cellStyle name="Comma 2 2 4 4 5" xfId="3029" xr:uid="{00000000-0005-0000-0000-00005F080000}"/>
    <cellStyle name="Comma 2 2 4 4 5 2" xfId="17654" xr:uid="{00000000-0005-0000-0000-000060080000}"/>
    <cellStyle name="Comma 2 2 4 4 5 3" xfId="12352" xr:uid="{00000000-0005-0000-0000-000061080000}"/>
    <cellStyle name="Comma 2 2 4 4 6" xfId="6866" xr:uid="{00000000-0005-0000-0000-000062080000}"/>
    <cellStyle name="Comma 2 2 4 4 6 2" xfId="15024" xr:uid="{00000000-0005-0000-0000-000063080000}"/>
    <cellStyle name="Comma 2 2 4 4 7" xfId="9695" xr:uid="{00000000-0005-0000-0000-000064080000}"/>
    <cellStyle name="Comma 2 2 4 5" xfId="360" xr:uid="{00000000-0005-0000-0000-000065080000}"/>
    <cellStyle name="Comma 2 2 4 5 2" xfId="361" xr:uid="{00000000-0005-0000-0000-000066080000}"/>
    <cellStyle name="Comma 2 2 4 5 2 2" xfId="362" xr:uid="{00000000-0005-0000-0000-000067080000}"/>
    <cellStyle name="Comma 2 2 4 5 2 2 2" xfId="3036" xr:uid="{00000000-0005-0000-0000-000068080000}"/>
    <cellStyle name="Comma 2 2 4 5 2 2 2 2" xfId="17661" xr:uid="{00000000-0005-0000-0000-000069080000}"/>
    <cellStyle name="Comma 2 2 4 5 2 2 2 3" xfId="12359" xr:uid="{00000000-0005-0000-0000-00006A080000}"/>
    <cellStyle name="Comma 2 2 4 5 2 2 3" xfId="6873" xr:uid="{00000000-0005-0000-0000-00006B080000}"/>
    <cellStyle name="Comma 2 2 4 5 2 2 3 2" xfId="15031" xr:uid="{00000000-0005-0000-0000-00006C080000}"/>
    <cellStyle name="Comma 2 2 4 5 2 2 4" xfId="9702" xr:uid="{00000000-0005-0000-0000-00006D080000}"/>
    <cellStyle name="Comma 2 2 4 5 2 3" xfId="3035" xr:uid="{00000000-0005-0000-0000-00006E080000}"/>
    <cellStyle name="Comma 2 2 4 5 2 3 2" xfId="17660" xr:uid="{00000000-0005-0000-0000-00006F080000}"/>
    <cellStyle name="Comma 2 2 4 5 2 3 3" xfId="12358" xr:uid="{00000000-0005-0000-0000-000070080000}"/>
    <cellStyle name="Comma 2 2 4 5 2 4" xfId="6872" xr:uid="{00000000-0005-0000-0000-000071080000}"/>
    <cellStyle name="Comma 2 2 4 5 2 4 2" xfId="15030" xr:uid="{00000000-0005-0000-0000-000072080000}"/>
    <cellStyle name="Comma 2 2 4 5 2 5" xfId="9701" xr:uid="{00000000-0005-0000-0000-000073080000}"/>
    <cellStyle name="Comma 2 2 4 5 3" xfId="363" xr:uid="{00000000-0005-0000-0000-000074080000}"/>
    <cellStyle name="Comma 2 2 4 5 3 2" xfId="3037" xr:uid="{00000000-0005-0000-0000-000075080000}"/>
    <cellStyle name="Comma 2 2 4 5 3 2 2" xfId="17662" xr:uid="{00000000-0005-0000-0000-000076080000}"/>
    <cellStyle name="Comma 2 2 4 5 3 2 3" xfId="12360" xr:uid="{00000000-0005-0000-0000-000077080000}"/>
    <cellStyle name="Comma 2 2 4 5 3 3" xfId="6874" xr:uid="{00000000-0005-0000-0000-000078080000}"/>
    <cellStyle name="Comma 2 2 4 5 3 3 2" xfId="15032" xr:uid="{00000000-0005-0000-0000-000079080000}"/>
    <cellStyle name="Comma 2 2 4 5 3 4" xfId="9703" xr:uid="{00000000-0005-0000-0000-00007A080000}"/>
    <cellStyle name="Comma 2 2 4 5 4" xfId="364" xr:uid="{00000000-0005-0000-0000-00007B080000}"/>
    <cellStyle name="Comma 2 2 4 5 4 2" xfId="3038" xr:uid="{00000000-0005-0000-0000-00007C080000}"/>
    <cellStyle name="Comma 2 2 4 5 4 2 2" xfId="17663" xr:uid="{00000000-0005-0000-0000-00007D080000}"/>
    <cellStyle name="Comma 2 2 4 5 4 2 3" xfId="12361" xr:uid="{00000000-0005-0000-0000-00007E080000}"/>
    <cellStyle name="Comma 2 2 4 5 4 3" xfId="6875" xr:uid="{00000000-0005-0000-0000-00007F080000}"/>
    <cellStyle name="Comma 2 2 4 5 4 3 2" xfId="15033" xr:uid="{00000000-0005-0000-0000-000080080000}"/>
    <cellStyle name="Comma 2 2 4 5 4 4" xfId="9704" xr:uid="{00000000-0005-0000-0000-000081080000}"/>
    <cellStyle name="Comma 2 2 4 5 5" xfId="3034" xr:uid="{00000000-0005-0000-0000-000082080000}"/>
    <cellStyle name="Comma 2 2 4 5 5 2" xfId="17659" xr:uid="{00000000-0005-0000-0000-000083080000}"/>
    <cellStyle name="Comma 2 2 4 5 5 3" xfId="12357" xr:uid="{00000000-0005-0000-0000-000084080000}"/>
    <cellStyle name="Comma 2 2 4 5 6" xfId="6871" xr:uid="{00000000-0005-0000-0000-000085080000}"/>
    <cellStyle name="Comma 2 2 4 5 6 2" xfId="15029" xr:uid="{00000000-0005-0000-0000-000086080000}"/>
    <cellStyle name="Comma 2 2 4 5 7" xfId="9700" xr:uid="{00000000-0005-0000-0000-000087080000}"/>
    <cellStyle name="Comma 2 2 4 6" xfId="365" xr:uid="{00000000-0005-0000-0000-000088080000}"/>
    <cellStyle name="Comma 2 2 4 6 2" xfId="366" xr:uid="{00000000-0005-0000-0000-000089080000}"/>
    <cellStyle name="Comma 2 2 4 6 2 2" xfId="367" xr:uid="{00000000-0005-0000-0000-00008A080000}"/>
    <cellStyle name="Comma 2 2 4 6 2 2 2" xfId="3041" xr:uid="{00000000-0005-0000-0000-00008B080000}"/>
    <cellStyle name="Comma 2 2 4 6 2 2 2 2" xfId="17666" xr:uid="{00000000-0005-0000-0000-00008C080000}"/>
    <cellStyle name="Comma 2 2 4 6 2 2 2 3" xfId="12364" xr:uid="{00000000-0005-0000-0000-00008D080000}"/>
    <cellStyle name="Comma 2 2 4 6 2 2 3" xfId="6878" xr:uid="{00000000-0005-0000-0000-00008E080000}"/>
    <cellStyle name="Comma 2 2 4 6 2 2 3 2" xfId="15036" xr:uid="{00000000-0005-0000-0000-00008F080000}"/>
    <cellStyle name="Comma 2 2 4 6 2 2 4" xfId="9707" xr:uid="{00000000-0005-0000-0000-000090080000}"/>
    <cellStyle name="Comma 2 2 4 6 2 3" xfId="3040" xr:uid="{00000000-0005-0000-0000-000091080000}"/>
    <cellStyle name="Comma 2 2 4 6 2 3 2" xfId="17665" xr:uid="{00000000-0005-0000-0000-000092080000}"/>
    <cellStyle name="Comma 2 2 4 6 2 3 3" xfId="12363" xr:uid="{00000000-0005-0000-0000-000093080000}"/>
    <cellStyle name="Comma 2 2 4 6 2 4" xfId="6877" xr:uid="{00000000-0005-0000-0000-000094080000}"/>
    <cellStyle name="Comma 2 2 4 6 2 4 2" xfId="15035" xr:uid="{00000000-0005-0000-0000-000095080000}"/>
    <cellStyle name="Comma 2 2 4 6 2 5" xfId="9706" xr:uid="{00000000-0005-0000-0000-000096080000}"/>
    <cellStyle name="Comma 2 2 4 6 3" xfId="368" xr:uid="{00000000-0005-0000-0000-000097080000}"/>
    <cellStyle name="Comma 2 2 4 6 3 2" xfId="3042" xr:uid="{00000000-0005-0000-0000-000098080000}"/>
    <cellStyle name="Comma 2 2 4 6 3 2 2" xfId="17667" xr:uid="{00000000-0005-0000-0000-000099080000}"/>
    <cellStyle name="Comma 2 2 4 6 3 2 3" xfId="12365" xr:uid="{00000000-0005-0000-0000-00009A080000}"/>
    <cellStyle name="Comma 2 2 4 6 3 3" xfId="6879" xr:uid="{00000000-0005-0000-0000-00009B080000}"/>
    <cellStyle name="Comma 2 2 4 6 3 3 2" xfId="15037" xr:uid="{00000000-0005-0000-0000-00009C080000}"/>
    <cellStyle name="Comma 2 2 4 6 3 4" xfId="9708" xr:uid="{00000000-0005-0000-0000-00009D080000}"/>
    <cellStyle name="Comma 2 2 4 6 4" xfId="369" xr:uid="{00000000-0005-0000-0000-00009E080000}"/>
    <cellStyle name="Comma 2 2 4 6 4 2" xfId="3043" xr:uid="{00000000-0005-0000-0000-00009F080000}"/>
    <cellStyle name="Comma 2 2 4 6 4 2 2" xfId="17668" xr:uid="{00000000-0005-0000-0000-0000A0080000}"/>
    <cellStyle name="Comma 2 2 4 6 4 2 3" xfId="12366" xr:uid="{00000000-0005-0000-0000-0000A1080000}"/>
    <cellStyle name="Comma 2 2 4 6 4 3" xfId="6880" xr:uid="{00000000-0005-0000-0000-0000A2080000}"/>
    <cellStyle name="Comma 2 2 4 6 4 3 2" xfId="15038" xr:uid="{00000000-0005-0000-0000-0000A3080000}"/>
    <cellStyle name="Comma 2 2 4 6 4 4" xfId="9709" xr:uid="{00000000-0005-0000-0000-0000A4080000}"/>
    <cellStyle name="Comma 2 2 4 6 5" xfId="3039" xr:uid="{00000000-0005-0000-0000-0000A5080000}"/>
    <cellStyle name="Comma 2 2 4 6 5 2" xfId="17664" xr:uid="{00000000-0005-0000-0000-0000A6080000}"/>
    <cellStyle name="Comma 2 2 4 6 5 3" xfId="12362" xr:uid="{00000000-0005-0000-0000-0000A7080000}"/>
    <cellStyle name="Comma 2 2 4 6 6" xfId="6876" xr:uid="{00000000-0005-0000-0000-0000A8080000}"/>
    <cellStyle name="Comma 2 2 4 6 6 2" xfId="15034" xr:uid="{00000000-0005-0000-0000-0000A9080000}"/>
    <cellStyle name="Comma 2 2 4 6 7" xfId="9705" xr:uid="{00000000-0005-0000-0000-0000AA080000}"/>
    <cellStyle name="Comma 2 2 4 7" xfId="370" xr:uid="{00000000-0005-0000-0000-0000AB080000}"/>
    <cellStyle name="Comma 2 2 4 7 2" xfId="371" xr:uid="{00000000-0005-0000-0000-0000AC080000}"/>
    <cellStyle name="Comma 2 2 4 7 2 2" xfId="3045" xr:uid="{00000000-0005-0000-0000-0000AD080000}"/>
    <cellStyle name="Comma 2 2 4 7 2 2 2" xfId="17670" xr:uid="{00000000-0005-0000-0000-0000AE080000}"/>
    <cellStyle name="Comma 2 2 4 7 2 2 3" xfId="12368" xr:uid="{00000000-0005-0000-0000-0000AF080000}"/>
    <cellStyle name="Comma 2 2 4 7 2 3" xfId="6882" xr:uid="{00000000-0005-0000-0000-0000B0080000}"/>
    <cellStyle name="Comma 2 2 4 7 2 3 2" xfId="15040" xr:uid="{00000000-0005-0000-0000-0000B1080000}"/>
    <cellStyle name="Comma 2 2 4 7 2 4" xfId="9711" xr:uid="{00000000-0005-0000-0000-0000B2080000}"/>
    <cellStyle name="Comma 2 2 4 7 3" xfId="372" xr:uid="{00000000-0005-0000-0000-0000B3080000}"/>
    <cellStyle name="Comma 2 2 4 7 3 2" xfId="3046" xr:uid="{00000000-0005-0000-0000-0000B4080000}"/>
    <cellStyle name="Comma 2 2 4 7 3 2 2" xfId="17671" xr:uid="{00000000-0005-0000-0000-0000B5080000}"/>
    <cellStyle name="Comma 2 2 4 7 3 2 3" xfId="12369" xr:uid="{00000000-0005-0000-0000-0000B6080000}"/>
    <cellStyle name="Comma 2 2 4 7 3 3" xfId="6883" xr:uid="{00000000-0005-0000-0000-0000B7080000}"/>
    <cellStyle name="Comma 2 2 4 7 3 3 2" xfId="15041" xr:uid="{00000000-0005-0000-0000-0000B8080000}"/>
    <cellStyle name="Comma 2 2 4 7 3 4" xfId="9712" xr:uid="{00000000-0005-0000-0000-0000B9080000}"/>
    <cellStyle name="Comma 2 2 4 7 4" xfId="3044" xr:uid="{00000000-0005-0000-0000-0000BA080000}"/>
    <cellStyle name="Comma 2 2 4 7 4 2" xfId="17669" xr:uid="{00000000-0005-0000-0000-0000BB080000}"/>
    <cellStyle name="Comma 2 2 4 7 4 3" xfId="12367" xr:uid="{00000000-0005-0000-0000-0000BC080000}"/>
    <cellStyle name="Comma 2 2 4 7 5" xfId="6881" xr:uid="{00000000-0005-0000-0000-0000BD080000}"/>
    <cellStyle name="Comma 2 2 4 7 5 2" xfId="15039" xr:uid="{00000000-0005-0000-0000-0000BE080000}"/>
    <cellStyle name="Comma 2 2 4 7 6" xfId="9710" xr:uid="{00000000-0005-0000-0000-0000BF080000}"/>
    <cellStyle name="Comma 2 2 4 8" xfId="373" xr:uid="{00000000-0005-0000-0000-0000C0080000}"/>
    <cellStyle name="Comma 2 2 4 8 2" xfId="374" xr:uid="{00000000-0005-0000-0000-0000C1080000}"/>
    <cellStyle name="Comma 2 2 4 8 2 2" xfId="3048" xr:uid="{00000000-0005-0000-0000-0000C2080000}"/>
    <cellStyle name="Comma 2 2 4 8 2 2 2" xfId="17673" xr:uid="{00000000-0005-0000-0000-0000C3080000}"/>
    <cellStyle name="Comma 2 2 4 8 2 2 3" xfId="12371" xr:uid="{00000000-0005-0000-0000-0000C4080000}"/>
    <cellStyle name="Comma 2 2 4 8 2 3" xfId="6885" xr:uid="{00000000-0005-0000-0000-0000C5080000}"/>
    <cellStyle name="Comma 2 2 4 8 2 3 2" xfId="15043" xr:uid="{00000000-0005-0000-0000-0000C6080000}"/>
    <cellStyle name="Comma 2 2 4 8 2 4" xfId="9714" xr:uid="{00000000-0005-0000-0000-0000C7080000}"/>
    <cellStyle name="Comma 2 2 4 8 3" xfId="3047" xr:uid="{00000000-0005-0000-0000-0000C8080000}"/>
    <cellStyle name="Comma 2 2 4 8 3 2" xfId="17672" xr:uid="{00000000-0005-0000-0000-0000C9080000}"/>
    <cellStyle name="Comma 2 2 4 8 3 3" xfId="12370" xr:uid="{00000000-0005-0000-0000-0000CA080000}"/>
    <cellStyle name="Comma 2 2 4 8 4" xfId="6884" xr:uid="{00000000-0005-0000-0000-0000CB080000}"/>
    <cellStyle name="Comma 2 2 4 8 4 2" xfId="15042" xr:uid="{00000000-0005-0000-0000-0000CC080000}"/>
    <cellStyle name="Comma 2 2 4 8 5" xfId="9713" xr:uid="{00000000-0005-0000-0000-0000CD080000}"/>
    <cellStyle name="Comma 2 2 4 9" xfId="375" xr:uid="{00000000-0005-0000-0000-0000CE080000}"/>
    <cellStyle name="Comma 2 2 4 9 2" xfId="3049" xr:uid="{00000000-0005-0000-0000-0000CF080000}"/>
    <cellStyle name="Comma 2 2 4 9 2 2" xfId="17674" xr:uid="{00000000-0005-0000-0000-0000D0080000}"/>
    <cellStyle name="Comma 2 2 4 9 2 3" xfId="12372" xr:uid="{00000000-0005-0000-0000-0000D1080000}"/>
    <cellStyle name="Comma 2 2 4 9 3" xfId="6886" xr:uid="{00000000-0005-0000-0000-0000D2080000}"/>
    <cellStyle name="Comma 2 2 4 9 3 2" xfId="15044" xr:uid="{00000000-0005-0000-0000-0000D3080000}"/>
    <cellStyle name="Comma 2 2 4 9 4" xfId="9715" xr:uid="{00000000-0005-0000-0000-0000D4080000}"/>
    <cellStyle name="Comma 2 2 5" xfId="80" xr:uid="{00000000-0005-0000-0000-0000D5080000}"/>
    <cellStyle name="Comma 2 2 5 10" xfId="2597" xr:uid="{00000000-0005-0000-0000-0000D6080000}"/>
    <cellStyle name="Comma 2 2 5 10 2" xfId="5230" xr:uid="{00000000-0005-0000-0000-0000D7080000}"/>
    <cellStyle name="Comma 2 2 5 10 2 2" xfId="19855" xr:uid="{00000000-0005-0000-0000-0000D8080000}"/>
    <cellStyle name="Comma 2 2 5 10 2 3" xfId="14566" xr:uid="{00000000-0005-0000-0000-0000D9080000}"/>
    <cellStyle name="Comma 2 2 5 10 3" xfId="9067" xr:uid="{00000000-0005-0000-0000-0000DA080000}"/>
    <cellStyle name="Comma 2 2 5 10 3 2" xfId="17225" xr:uid="{00000000-0005-0000-0000-0000DB080000}"/>
    <cellStyle name="Comma 2 2 5 10 4" xfId="11898" xr:uid="{00000000-0005-0000-0000-0000DC080000}"/>
    <cellStyle name="Comma 2 2 5 11" xfId="2656" xr:uid="{00000000-0005-0000-0000-0000DD080000}"/>
    <cellStyle name="Comma 2 2 5 11 2" xfId="5284" xr:uid="{00000000-0005-0000-0000-0000DE080000}"/>
    <cellStyle name="Comma 2 2 5 11 2 2" xfId="19909" xr:uid="{00000000-0005-0000-0000-0000DF080000}"/>
    <cellStyle name="Comma 2 2 5 11 2 3" xfId="14625" xr:uid="{00000000-0005-0000-0000-0000E0080000}"/>
    <cellStyle name="Comma 2 2 5 11 3" xfId="9121" xr:uid="{00000000-0005-0000-0000-0000E1080000}"/>
    <cellStyle name="Comma 2 2 5 11 3 2" xfId="17279" xr:uid="{00000000-0005-0000-0000-0000E2080000}"/>
    <cellStyle name="Comma 2 2 5 11 4" xfId="11953" xr:uid="{00000000-0005-0000-0000-0000E3080000}"/>
    <cellStyle name="Comma 2 2 5 12" xfId="376" xr:uid="{00000000-0005-0000-0000-0000E4080000}"/>
    <cellStyle name="Comma 2 2 5 12 2" xfId="3050" xr:uid="{00000000-0005-0000-0000-0000E5080000}"/>
    <cellStyle name="Comma 2 2 5 12 2 2" xfId="17675" xr:uid="{00000000-0005-0000-0000-0000E6080000}"/>
    <cellStyle name="Comma 2 2 5 12 2 3" xfId="12373" xr:uid="{00000000-0005-0000-0000-0000E7080000}"/>
    <cellStyle name="Comma 2 2 5 12 3" xfId="6887" xr:uid="{00000000-0005-0000-0000-0000E8080000}"/>
    <cellStyle name="Comma 2 2 5 12 3 2" xfId="15045" xr:uid="{00000000-0005-0000-0000-0000E9080000}"/>
    <cellStyle name="Comma 2 2 5 12 4" xfId="9716" xr:uid="{00000000-0005-0000-0000-0000EA080000}"/>
    <cellStyle name="Comma 2 2 5 13" xfId="6464" xr:uid="{00000000-0005-0000-0000-0000EB080000}"/>
    <cellStyle name="Comma 2 2 5 13 2" xfId="17390" xr:uid="{00000000-0005-0000-0000-0000EC080000}"/>
    <cellStyle name="Comma 2 2 5 13 3" xfId="12087" xr:uid="{00000000-0005-0000-0000-0000ED080000}"/>
    <cellStyle name="Comma 2 2 5 14" xfId="2765" xr:uid="{00000000-0005-0000-0000-0000EE080000}"/>
    <cellStyle name="Comma 2 2 5 14 2" xfId="14760" xr:uid="{00000000-0005-0000-0000-0000EF080000}"/>
    <cellStyle name="Comma 2 2 5 15" xfId="6602" xr:uid="{00000000-0005-0000-0000-0000F0080000}"/>
    <cellStyle name="Comma 2 2 5 16" xfId="9431" xr:uid="{00000000-0005-0000-0000-0000F1080000}"/>
    <cellStyle name="Comma 2 2 5 2" xfId="134" xr:uid="{00000000-0005-0000-0000-0000F2080000}"/>
    <cellStyle name="Comma 2 2 5 2 10" xfId="9485" xr:uid="{00000000-0005-0000-0000-0000F3080000}"/>
    <cellStyle name="Comma 2 2 5 2 2" xfId="378" xr:uid="{00000000-0005-0000-0000-0000F4080000}"/>
    <cellStyle name="Comma 2 2 5 2 2 2" xfId="379" xr:uid="{00000000-0005-0000-0000-0000F5080000}"/>
    <cellStyle name="Comma 2 2 5 2 2 2 2" xfId="3053" xr:uid="{00000000-0005-0000-0000-0000F6080000}"/>
    <cellStyle name="Comma 2 2 5 2 2 2 2 2" xfId="17678" xr:uid="{00000000-0005-0000-0000-0000F7080000}"/>
    <cellStyle name="Comma 2 2 5 2 2 2 2 3" xfId="12376" xr:uid="{00000000-0005-0000-0000-0000F8080000}"/>
    <cellStyle name="Comma 2 2 5 2 2 2 3" xfId="6890" xr:uid="{00000000-0005-0000-0000-0000F9080000}"/>
    <cellStyle name="Comma 2 2 5 2 2 2 3 2" xfId="15048" xr:uid="{00000000-0005-0000-0000-0000FA080000}"/>
    <cellStyle name="Comma 2 2 5 2 2 2 4" xfId="9719" xr:uid="{00000000-0005-0000-0000-0000FB080000}"/>
    <cellStyle name="Comma 2 2 5 2 2 3" xfId="3052" xr:uid="{00000000-0005-0000-0000-0000FC080000}"/>
    <cellStyle name="Comma 2 2 5 2 2 3 2" xfId="17677" xr:uid="{00000000-0005-0000-0000-0000FD080000}"/>
    <cellStyle name="Comma 2 2 5 2 2 3 3" xfId="12375" xr:uid="{00000000-0005-0000-0000-0000FE080000}"/>
    <cellStyle name="Comma 2 2 5 2 2 4" xfId="6889" xr:uid="{00000000-0005-0000-0000-0000FF080000}"/>
    <cellStyle name="Comma 2 2 5 2 2 4 2" xfId="15047" xr:uid="{00000000-0005-0000-0000-000000090000}"/>
    <cellStyle name="Comma 2 2 5 2 2 5" xfId="9718" xr:uid="{00000000-0005-0000-0000-000001090000}"/>
    <cellStyle name="Comma 2 2 5 2 3" xfId="380" xr:uid="{00000000-0005-0000-0000-000002090000}"/>
    <cellStyle name="Comma 2 2 5 2 3 2" xfId="3054" xr:uid="{00000000-0005-0000-0000-000003090000}"/>
    <cellStyle name="Comma 2 2 5 2 3 2 2" xfId="17679" xr:uid="{00000000-0005-0000-0000-000004090000}"/>
    <cellStyle name="Comma 2 2 5 2 3 2 3" xfId="12377" xr:uid="{00000000-0005-0000-0000-000005090000}"/>
    <cellStyle name="Comma 2 2 5 2 3 3" xfId="6891" xr:uid="{00000000-0005-0000-0000-000006090000}"/>
    <cellStyle name="Comma 2 2 5 2 3 3 2" xfId="15049" xr:uid="{00000000-0005-0000-0000-000007090000}"/>
    <cellStyle name="Comma 2 2 5 2 3 4" xfId="9720" xr:uid="{00000000-0005-0000-0000-000008090000}"/>
    <cellStyle name="Comma 2 2 5 2 4" xfId="381" xr:uid="{00000000-0005-0000-0000-000009090000}"/>
    <cellStyle name="Comma 2 2 5 2 4 2" xfId="3055" xr:uid="{00000000-0005-0000-0000-00000A090000}"/>
    <cellStyle name="Comma 2 2 5 2 4 2 2" xfId="17680" xr:uid="{00000000-0005-0000-0000-00000B090000}"/>
    <cellStyle name="Comma 2 2 5 2 4 2 3" xfId="12378" xr:uid="{00000000-0005-0000-0000-00000C090000}"/>
    <cellStyle name="Comma 2 2 5 2 4 3" xfId="6892" xr:uid="{00000000-0005-0000-0000-00000D090000}"/>
    <cellStyle name="Comma 2 2 5 2 4 3 2" xfId="15050" xr:uid="{00000000-0005-0000-0000-00000E090000}"/>
    <cellStyle name="Comma 2 2 5 2 4 4" xfId="9721" xr:uid="{00000000-0005-0000-0000-00000F090000}"/>
    <cellStyle name="Comma 2 2 5 2 5" xfId="2710" xr:uid="{00000000-0005-0000-0000-000010090000}"/>
    <cellStyle name="Comma 2 2 5 2 5 2" xfId="5338" xr:uid="{00000000-0005-0000-0000-000011090000}"/>
    <cellStyle name="Comma 2 2 5 2 5 2 2" xfId="19963" xr:uid="{00000000-0005-0000-0000-000012090000}"/>
    <cellStyle name="Comma 2 2 5 2 5 2 3" xfId="14679" xr:uid="{00000000-0005-0000-0000-000013090000}"/>
    <cellStyle name="Comma 2 2 5 2 5 3" xfId="9175" xr:uid="{00000000-0005-0000-0000-000014090000}"/>
    <cellStyle name="Comma 2 2 5 2 5 3 2" xfId="17333" xr:uid="{00000000-0005-0000-0000-000015090000}"/>
    <cellStyle name="Comma 2 2 5 2 5 4" xfId="12007" xr:uid="{00000000-0005-0000-0000-000016090000}"/>
    <cellStyle name="Comma 2 2 5 2 6" xfId="377" xr:uid="{00000000-0005-0000-0000-000017090000}"/>
    <cellStyle name="Comma 2 2 5 2 6 2" xfId="3051" xr:uid="{00000000-0005-0000-0000-000018090000}"/>
    <cellStyle name="Comma 2 2 5 2 6 2 2" xfId="17676" xr:uid="{00000000-0005-0000-0000-000019090000}"/>
    <cellStyle name="Comma 2 2 5 2 6 2 3" xfId="12374" xr:uid="{00000000-0005-0000-0000-00001A090000}"/>
    <cellStyle name="Comma 2 2 5 2 6 3" xfId="6888" xr:uid="{00000000-0005-0000-0000-00001B090000}"/>
    <cellStyle name="Comma 2 2 5 2 6 3 2" xfId="15046" xr:uid="{00000000-0005-0000-0000-00001C090000}"/>
    <cellStyle name="Comma 2 2 5 2 6 4" xfId="9717" xr:uid="{00000000-0005-0000-0000-00001D090000}"/>
    <cellStyle name="Comma 2 2 5 2 7" xfId="6516" xr:uid="{00000000-0005-0000-0000-00001E090000}"/>
    <cellStyle name="Comma 2 2 5 2 7 2" xfId="17444" xr:uid="{00000000-0005-0000-0000-00001F090000}"/>
    <cellStyle name="Comma 2 2 5 2 7 3" xfId="12141" xr:uid="{00000000-0005-0000-0000-000020090000}"/>
    <cellStyle name="Comma 2 2 5 2 8" xfId="2819" xr:uid="{00000000-0005-0000-0000-000021090000}"/>
    <cellStyle name="Comma 2 2 5 2 8 2" xfId="14814" xr:uid="{00000000-0005-0000-0000-000022090000}"/>
    <cellStyle name="Comma 2 2 5 2 9" xfId="6656" xr:uid="{00000000-0005-0000-0000-000023090000}"/>
    <cellStyle name="Comma 2 2 5 3" xfId="382" xr:uid="{00000000-0005-0000-0000-000024090000}"/>
    <cellStyle name="Comma 2 2 5 3 2" xfId="383" xr:uid="{00000000-0005-0000-0000-000025090000}"/>
    <cellStyle name="Comma 2 2 5 3 2 2" xfId="384" xr:uid="{00000000-0005-0000-0000-000026090000}"/>
    <cellStyle name="Comma 2 2 5 3 2 2 2" xfId="3058" xr:uid="{00000000-0005-0000-0000-000027090000}"/>
    <cellStyle name="Comma 2 2 5 3 2 2 2 2" xfId="17683" xr:uid="{00000000-0005-0000-0000-000028090000}"/>
    <cellStyle name="Comma 2 2 5 3 2 2 2 3" xfId="12381" xr:uid="{00000000-0005-0000-0000-000029090000}"/>
    <cellStyle name="Comma 2 2 5 3 2 2 3" xfId="6895" xr:uid="{00000000-0005-0000-0000-00002A090000}"/>
    <cellStyle name="Comma 2 2 5 3 2 2 3 2" xfId="15053" xr:uid="{00000000-0005-0000-0000-00002B090000}"/>
    <cellStyle name="Comma 2 2 5 3 2 2 4" xfId="9724" xr:uid="{00000000-0005-0000-0000-00002C090000}"/>
    <cellStyle name="Comma 2 2 5 3 2 3" xfId="3057" xr:uid="{00000000-0005-0000-0000-00002D090000}"/>
    <cellStyle name="Comma 2 2 5 3 2 3 2" xfId="17682" xr:uid="{00000000-0005-0000-0000-00002E090000}"/>
    <cellStyle name="Comma 2 2 5 3 2 3 3" xfId="12380" xr:uid="{00000000-0005-0000-0000-00002F090000}"/>
    <cellStyle name="Comma 2 2 5 3 2 4" xfId="6894" xr:uid="{00000000-0005-0000-0000-000030090000}"/>
    <cellStyle name="Comma 2 2 5 3 2 4 2" xfId="15052" xr:uid="{00000000-0005-0000-0000-000031090000}"/>
    <cellStyle name="Comma 2 2 5 3 2 5" xfId="9723" xr:uid="{00000000-0005-0000-0000-000032090000}"/>
    <cellStyle name="Comma 2 2 5 3 3" xfId="385" xr:uid="{00000000-0005-0000-0000-000033090000}"/>
    <cellStyle name="Comma 2 2 5 3 3 2" xfId="3059" xr:uid="{00000000-0005-0000-0000-000034090000}"/>
    <cellStyle name="Comma 2 2 5 3 3 2 2" xfId="17684" xr:uid="{00000000-0005-0000-0000-000035090000}"/>
    <cellStyle name="Comma 2 2 5 3 3 2 3" xfId="12382" xr:uid="{00000000-0005-0000-0000-000036090000}"/>
    <cellStyle name="Comma 2 2 5 3 3 3" xfId="6896" xr:uid="{00000000-0005-0000-0000-000037090000}"/>
    <cellStyle name="Comma 2 2 5 3 3 3 2" xfId="15054" xr:uid="{00000000-0005-0000-0000-000038090000}"/>
    <cellStyle name="Comma 2 2 5 3 3 4" xfId="9725" xr:uid="{00000000-0005-0000-0000-000039090000}"/>
    <cellStyle name="Comma 2 2 5 3 4" xfId="386" xr:uid="{00000000-0005-0000-0000-00003A090000}"/>
    <cellStyle name="Comma 2 2 5 3 4 2" xfId="3060" xr:uid="{00000000-0005-0000-0000-00003B090000}"/>
    <cellStyle name="Comma 2 2 5 3 4 2 2" xfId="17685" xr:uid="{00000000-0005-0000-0000-00003C090000}"/>
    <cellStyle name="Comma 2 2 5 3 4 2 3" xfId="12383" xr:uid="{00000000-0005-0000-0000-00003D090000}"/>
    <cellStyle name="Comma 2 2 5 3 4 3" xfId="6897" xr:uid="{00000000-0005-0000-0000-00003E090000}"/>
    <cellStyle name="Comma 2 2 5 3 4 3 2" xfId="15055" xr:uid="{00000000-0005-0000-0000-00003F090000}"/>
    <cellStyle name="Comma 2 2 5 3 4 4" xfId="9726" xr:uid="{00000000-0005-0000-0000-000040090000}"/>
    <cellStyle name="Comma 2 2 5 3 5" xfId="3056" xr:uid="{00000000-0005-0000-0000-000041090000}"/>
    <cellStyle name="Comma 2 2 5 3 5 2" xfId="17681" xr:uid="{00000000-0005-0000-0000-000042090000}"/>
    <cellStyle name="Comma 2 2 5 3 5 3" xfId="12379" xr:uid="{00000000-0005-0000-0000-000043090000}"/>
    <cellStyle name="Comma 2 2 5 3 6" xfId="6893" xr:uid="{00000000-0005-0000-0000-000044090000}"/>
    <cellStyle name="Comma 2 2 5 3 6 2" xfId="15051" xr:uid="{00000000-0005-0000-0000-000045090000}"/>
    <cellStyle name="Comma 2 2 5 3 7" xfId="9722" xr:uid="{00000000-0005-0000-0000-000046090000}"/>
    <cellStyle name="Comma 2 2 5 4" xfId="387" xr:uid="{00000000-0005-0000-0000-000047090000}"/>
    <cellStyle name="Comma 2 2 5 4 2" xfId="388" xr:uid="{00000000-0005-0000-0000-000048090000}"/>
    <cellStyle name="Comma 2 2 5 4 2 2" xfId="389" xr:uid="{00000000-0005-0000-0000-000049090000}"/>
    <cellStyle name="Comma 2 2 5 4 2 2 2" xfId="3063" xr:uid="{00000000-0005-0000-0000-00004A090000}"/>
    <cellStyle name="Comma 2 2 5 4 2 2 2 2" xfId="17688" xr:uid="{00000000-0005-0000-0000-00004B090000}"/>
    <cellStyle name="Comma 2 2 5 4 2 2 2 3" xfId="12386" xr:uid="{00000000-0005-0000-0000-00004C090000}"/>
    <cellStyle name="Comma 2 2 5 4 2 2 3" xfId="6900" xr:uid="{00000000-0005-0000-0000-00004D090000}"/>
    <cellStyle name="Comma 2 2 5 4 2 2 3 2" xfId="15058" xr:uid="{00000000-0005-0000-0000-00004E090000}"/>
    <cellStyle name="Comma 2 2 5 4 2 2 4" xfId="9729" xr:uid="{00000000-0005-0000-0000-00004F090000}"/>
    <cellStyle name="Comma 2 2 5 4 2 3" xfId="3062" xr:uid="{00000000-0005-0000-0000-000050090000}"/>
    <cellStyle name="Comma 2 2 5 4 2 3 2" xfId="17687" xr:uid="{00000000-0005-0000-0000-000051090000}"/>
    <cellStyle name="Comma 2 2 5 4 2 3 3" xfId="12385" xr:uid="{00000000-0005-0000-0000-000052090000}"/>
    <cellStyle name="Comma 2 2 5 4 2 4" xfId="6899" xr:uid="{00000000-0005-0000-0000-000053090000}"/>
    <cellStyle name="Comma 2 2 5 4 2 4 2" xfId="15057" xr:uid="{00000000-0005-0000-0000-000054090000}"/>
    <cellStyle name="Comma 2 2 5 4 2 5" xfId="9728" xr:uid="{00000000-0005-0000-0000-000055090000}"/>
    <cellStyle name="Comma 2 2 5 4 3" xfId="390" xr:uid="{00000000-0005-0000-0000-000056090000}"/>
    <cellStyle name="Comma 2 2 5 4 3 2" xfId="3064" xr:uid="{00000000-0005-0000-0000-000057090000}"/>
    <cellStyle name="Comma 2 2 5 4 3 2 2" xfId="17689" xr:uid="{00000000-0005-0000-0000-000058090000}"/>
    <cellStyle name="Comma 2 2 5 4 3 2 3" xfId="12387" xr:uid="{00000000-0005-0000-0000-000059090000}"/>
    <cellStyle name="Comma 2 2 5 4 3 3" xfId="6901" xr:uid="{00000000-0005-0000-0000-00005A090000}"/>
    <cellStyle name="Comma 2 2 5 4 3 3 2" xfId="15059" xr:uid="{00000000-0005-0000-0000-00005B090000}"/>
    <cellStyle name="Comma 2 2 5 4 3 4" xfId="9730" xr:uid="{00000000-0005-0000-0000-00005C090000}"/>
    <cellStyle name="Comma 2 2 5 4 4" xfId="391" xr:uid="{00000000-0005-0000-0000-00005D090000}"/>
    <cellStyle name="Comma 2 2 5 4 4 2" xfId="3065" xr:uid="{00000000-0005-0000-0000-00005E090000}"/>
    <cellStyle name="Comma 2 2 5 4 4 2 2" xfId="17690" xr:uid="{00000000-0005-0000-0000-00005F090000}"/>
    <cellStyle name="Comma 2 2 5 4 4 2 3" xfId="12388" xr:uid="{00000000-0005-0000-0000-000060090000}"/>
    <cellStyle name="Comma 2 2 5 4 4 3" xfId="6902" xr:uid="{00000000-0005-0000-0000-000061090000}"/>
    <cellStyle name="Comma 2 2 5 4 4 3 2" xfId="15060" xr:uid="{00000000-0005-0000-0000-000062090000}"/>
    <cellStyle name="Comma 2 2 5 4 4 4" xfId="9731" xr:uid="{00000000-0005-0000-0000-000063090000}"/>
    <cellStyle name="Comma 2 2 5 4 5" xfId="3061" xr:uid="{00000000-0005-0000-0000-000064090000}"/>
    <cellStyle name="Comma 2 2 5 4 5 2" xfId="17686" xr:uid="{00000000-0005-0000-0000-000065090000}"/>
    <cellStyle name="Comma 2 2 5 4 5 3" xfId="12384" xr:uid="{00000000-0005-0000-0000-000066090000}"/>
    <cellStyle name="Comma 2 2 5 4 6" xfId="6898" xr:uid="{00000000-0005-0000-0000-000067090000}"/>
    <cellStyle name="Comma 2 2 5 4 6 2" xfId="15056" xr:uid="{00000000-0005-0000-0000-000068090000}"/>
    <cellStyle name="Comma 2 2 5 4 7" xfId="9727" xr:uid="{00000000-0005-0000-0000-000069090000}"/>
    <cellStyle name="Comma 2 2 5 5" xfId="392" xr:uid="{00000000-0005-0000-0000-00006A090000}"/>
    <cellStyle name="Comma 2 2 5 5 2" xfId="393" xr:uid="{00000000-0005-0000-0000-00006B090000}"/>
    <cellStyle name="Comma 2 2 5 5 2 2" xfId="394" xr:uid="{00000000-0005-0000-0000-00006C090000}"/>
    <cellStyle name="Comma 2 2 5 5 2 2 2" xfId="3068" xr:uid="{00000000-0005-0000-0000-00006D090000}"/>
    <cellStyle name="Comma 2 2 5 5 2 2 2 2" xfId="17693" xr:uid="{00000000-0005-0000-0000-00006E090000}"/>
    <cellStyle name="Comma 2 2 5 5 2 2 2 3" xfId="12391" xr:uid="{00000000-0005-0000-0000-00006F090000}"/>
    <cellStyle name="Comma 2 2 5 5 2 2 3" xfId="6905" xr:uid="{00000000-0005-0000-0000-000070090000}"/>
    <cellStyle name="Comma 2 2 5 5 2 2 3 2" xfId="15063" xr:uid="{00000000-0005-0000-0000-000071090000}"/>
    <cellStyle name="Comma 2 2 5 5 2 2 4" xfId="9734" xr:uid="{00000000-0005-0000-0000-000072090000}"/>
    <cellStyle name="Comma 2 2 5 5 2 3" xfId="3067" xr:uid="{00000000-0005-0000-0000-000073090000}"/>
    <cellStyle name="Comma 2 2 5 5 2 3 2" xfId="17692" xr:uid="{00000000-0005-0000-0000-000074090000}"/>
    <cellStyle name="Comma 2 2 5 5 2 3 3" xfId="12390" xr:uid="{00000000-0005-0000-0000-000075090000}"/>
    <cellStyle name="Comma 2 2 5 5 2 4" xfId="6904" xr:uid="{00000000-0005-0000-0000-000076090000}"/>
    <cellStyle name="Comma 2 2 5 5 2 4 2" xfId="15062" xr:uid="{00000000-0005-0000-0000-000077090000}"/>
    <cellStyle name="Comma 2 2 5 5 2 5" xfId="9733" xr:uid="{00000000-0005-0000-0000-000078090000}"/>
    <cellStyle name="Comma 2 2 5 5 3" xfId="395" xr:uid="{00000000-0005-0000-0000-000079090000}"/>
    <cellStyle name="Comma 2 2 5 5 3 2" xfId="3069" xr:uid="{00000000-0005-0000-0000-00007A090000}"/>
    <cellStyle name="Comma 2 2 5 5 3 2 2" xfId="17694" xr:uid="{00000000-0005-0000-0000-00007B090000}"/>
    <cellStyle name="Comma 2 2 5 5 3 2 3" xfId="12392" xr:uid="{00000000-0005-0000-0000-00007C090000}"/>
    <cellStyle name="Comma 2 2 5 5 3 3" xfId="6906" xr:uid="{00000000-0005-0000-0000-00007D090000}"/>
    <cellStyle name="Comma 2 2 5 5 3 3 2" xfId="15064" xr:uid="{00000000-0005-0000-0000-00007E090000}"/>
    <cellStyle name="Comma 2 2 5 5 3 4" xfId="9735" xr:uid="{00000000-0005-0000-0000-00007F090000}"/>
    <cellStyle name="Comma 2 2 5 5 4" xfId="396" xr:uid="{00000000-0005-0000-0000-000080090000}"/>
    <cellStyle name="Comma 2 2 5 5 4 2" xfId="3070" xr:uid="{00000000-0005-0000-0000-000081090000}"/>
    <cellStyle name="Comma 2 2 5 5 4 2 2" xfId="17695" xr:uid="{00000000-0005-0000-0000-000082090000}"/>
    <cellStyle name="Comma 2 2 5 5 4 2 3" xfId="12393" xr:uid="{00000000-0005-0000-0000-000083090000}"/>
    <cellStyle name="Comma 2 2 5 5 4 3" xfId="6907" xr:uid="{00000000-0005-0000-0000-000084090000}"/>
    <cellStyle name="Comma 2 2 5 5 4 3 2" xfId="15065" xr:uid="{00000000-0005-0000-0000-000085090000}"/>
    <cellStyle name="Comma 2 2 5 5 4 4" xfId="9736" xr:uid="{00000000-0005-0000-0000-000086090000}"/>
    <cellStyle name="Comma 2 2 5 5 5" xfId="3066" xr:uid="{00000000-0005-0000-0000-000087090000}"/>
    <cellStyle name="Comma 2 2 5 5 5 2" xfId="17691" xr:uid="{00000000-0005-0000-0000-000088090000}"/>
    <cellStyle name="Comma 2 2 5 5 5 3" xfId="12389" xr:uid="{00000000-0005-0000-0000-000089090000}"/>
    <cellStyle name="Comma 2 2 5 5 6" xfId="6903" xr:uid="{00000000-0005-0000-0000-00008A090000}"/>
    <cellStyle name="Comma 2 2 5 5 6 2" xfId="15061" xr:uid="{00000000-0005-0000-0000-00008B090000}"/>
    <cellStyle name="Comma 2 2 5 5 7" xfId="9732" xr:uid="{00000000-0005-0000-0000-00008C090000}"/>
    <cellStyle name="Comma 2 2 5 6" xfId="397" xr:uid="{00000000-0005-0000-0000-00008D090000}"/>
    <cellStyle name="Comma 2 2 5 6 2" xfId="398" xr:uid="{00000000-0005-0000-0000-00008E090000}"/>
    <cellStyle name="Comma 2 2 5 6 2 2" xfId="3072" xr:uid="{00000000-0005-0000-0000-00008F090000}"/>
    <cellStyle name="Comma 2 2 5 6 2 2 2" xfId="17697" xr:uid="{00000000-0005-0000-0000-000090090000}"/>
    <cellStyle name="Comma 2 2 5 6 2 2 3" xfId="12395" xr:uid="{00000000-0005-0000-0000-000091090000}"/>
    <cellStyle name="Comma 2 2 5 6 2 3" xfId="6909" xr:uid="{00000000-0005-0000-0000-000092090000}"/>
    <cellStyle name="Comma 2 2 5 6 2 3 2" xfId="15067" xr:uid="{00000000-0005-0000-0000-000093090000}"/>
    <cellStyle name="Comma 2 2 5 6 2 4" xfId="9738" xr:uid="{00000000-0005-0000-0000-000094090000}"/>
    <cellStyle name="Comma 2 2 5 6 3" xfId="399" xr:uid="{00000000-0005-0000-0000-000095090000}"/>
    <cellStyle name="Comma 2 2 5 6 3 2" xfId="3073" xr:uid="{00000000-0005-0000-0000-000096090000}"/>
    <cellStyle name="Comma 2 2 5 6 3 2 2" xfId="17698" xr:uid="{00000000-0005-0000-0000-000097090000}"/>
    <cellStyle name="Comma 2 2 5 6 3 2 3" xfId="12396" xr:uid="{00000000-0005-0000-0000-000098090000}"/>
    <cellStyle name="Comma 2 2 5 6 3 3" xfId="6910" xr:uid="{00000000-0005-0000-0000-000099090000}"/>
    <cellStyle name="Comma 2 2 5 6 3 3 2" xfId="15068" xr:uid="{00000000-0005-0000-0000-00009A090000}"/>
    <cellStyle name="Comma 2 2 5 6 3 4" xfId="9739" xr:uid="{00000000-0005-0000-0000-00009B090000}"/>
    <cellStyle name="Comma 2 2 5 6 4" xfId="3071" xr:uid="{00000000-0005-0000-0000-00009C090000}"/>
    <cellStyle name="Comma 2 2 5 6 4 2" xfId="17696" xr:uid="{00000000-0005-0000-0000-00009D090000}"/>
    <cellStyle name="Comma 2 2 5 6 4 3" xfId="12394" xr:uid="{00000000-0005-0000-0000-00009E090000}"/>
    <cellStyle name="Comma 2 2 5 6 5" xfId="6908" xr:uid="{00000000-0005-0000-0000-00009F090000}"/>
    <cellStyle name="Comma 2 2 5 6 5 2" xfId="15066" xr:uid="{00000000-0005-0000-0000-0000A0090000}"/>
    <cellStyle name="Comma 2 2 5 6 6" xfId="9737" xr:uid="{00000000-0005-0000-0000-0000A1090000}"/>
    <cellStyle name="Comma 2 2 5 7" xfId="400" xr:uid="{00000000-0005-0000-0000-0000A2090000}"/>
    <cellStyle name="Comma 2 2 5 7 2" xfId="401" xr:uid="{00000000-0005-0000-0000-0000A3090000}"/>
    <cellStyle name="Comma 2 2 5 7 2 2" xfId="3075" xr:uid="{00000000-0005-0000-0000-0000A4090000}"/>
    <cellStyle name="Comma 2 2 5 7 2 2 2" xfId="17700" xr:uid="{00000000-0005-0000-0000-0000A5090000}"/>
    <cellStyle name="Comma 2 2 5 7 2 2 3" xfId="12398" xr:uid="{00000000-0005-0000-0000-0000A6090000}"/>
    <cellStyle name="Comma 2 2 5 7 2 3" xfId="6912" xr:uid="{00000000-0005-0000-0000-0000A7090000}"/>
    <cellStyle name="Comma 2 2 5 7 2 3 2" xfId="15070" xr:uid="{00000000-0005-0000-0000-0000A8090000}"/>
    <cellStyle name="Comma 2 2 5 7 2 4" xfId="9741" xr:uid="{00000000-0005-0000-0000-0000A9090000}"/>
    <cellStyle name="Comma 2 2 5 7 3" xfId="3074" xr:uid="{00000000-0005-0000-0000-0000AA090000}"/>
    <cellStyle name="Comma 2 2 5 7 3 2" xfId="17699" xr:uid="{00000000-0005-0000-0000-0000AB090000}"/>
    <cellStyle name="Comma 2 2 5 7 3 3" xfId="12397" xr:uid="{00000000-0005-0000-0000-0000AC090000}"/>
    <cellStyle name="Comma 2 2 5 7 4" xfId="6911" xr:uid="{00000000-0005-0000-0000-0000AD090000}"/>
    <cellStyle name="Comma 2 2 5 7 4 2" xfId="15069" xr:uid="{00000000-0005-0000-0000-0000AE090000}"/>
    <cellStyle name="Comma 2 2 5 7 5" xfId="9740" xr:uid="{00000000-0005-0000-0000-0000AF090000}"/>
    <cellStyle name="Comma 2 2 5 8" xfId="402" xr:uid="{00000000-0005-0000-0000-0000B0090000}"/>
    <cellStyle name="Comma 2 2 5 8 2" xfId="3076" xr:uid="{00000000-0005-0000-0000-0000B1090000}"/>
    <cellStyle name="Comma 2 2 5 8 2 2" xfId="17701" xr:uid="{00000000-0005-0000-0000-0000B2090000}"/>
    <cellStyle name="Comma 2 2 5 8 2 3" xfId="12399" xr:uid="{00000000-0005-0000-0000-0000B3090000}"/>
    <cellStyle name="Comma 2 2 5 8 3" xfId="6913" xr:uid="{00000000-0005-0000-0000-0000B4090000}"/>
    <cellStyle name="Comma 2 2 5 8 3 2" xfId="15071" xr:uid="{00000000-0005-0000-0000-0000B5090000}"/>
    <cellStyle name="Comma 2 2 5 8 4" xfId="9742" xr:uid="{00000000-0005-0000-0000-0000B6090000}"/>
    <cellStyle name="Comma 2 2 5 9" xfId="403" xr:uid="{00000000-0005-0000-0000-0000B7090000}"/>
    <cellStyle name="Comma 2 2 5 9 2" xfId="3077" xr:uid="{00000000-0005-0000-0000-0000B8090000}"/>
    <cellStyle name="Comma 2 2 5 9 2 2" xfId="17702" xr:uid="{00000000-0005-0000-0000-0000B9090000}"/>
    <cellStyle name="Comma 2 2 5 9 2 3" xfId="12400" xr:uid="{00000000-0005-0000-0000-0000BA090000}"/>
    <cellStyle name="Comma 2 2 5 9 3" xfId="6914" xr:uid="{00000000-0005-0000-0000-0000BB090000}"/>
    <cellStyle name="Comma 2 2 5 9 3 2" xfId="15072" xr:uid="{00000000-0005-0000-0000-0000BC090000}"/>
    <cellStyle name="Comma 2 2 5 9 4" xfId="9743" xr:uid="{00000000-0005-0000-0000-0000BD090000}"/>
    <cellStyle name="Comma 2 2 6" xfId="107" xr:uid="{00000000-0005-0000-0000-0000BE090000}"/>
    <cellStyle name="Comma 2 2 6 10" xfId="9458" xr:uid="{00000000-0005-0000-0000-0000BF090000}"/>
    <cellStyle name="Comma 2 2 6 2" xfId="405" xr:uid="{00000000-0005-0000-0000-0000C0090000}"/>
    <cellStyle name="Comma 2 2 6 2 2" xfId="406" xr:uid="{00000000-0005-0000-0000-0000C1090000}"/>
    <cellStyle name="Comma 2 2 6 2 2 2" xfId="3080" xr:uid="{00000000-0005-0000-0000-0000C2090000}"/>
    <cellStyle name="Comma 2 2 6 2 2 2 2" xfId="17705" xr:uid="{00000000-0005-0000-0000-0000C3090000}"/>
    <cellStyle name="Comma 2 2 6 2 2 2 3" xfId="12403" xr:uid="{00000000-0005-0000-0000-0000C4090000}"/>
    <cellStyle name="Comma 2 2 6 2 2 3" xfId="6917" xr:uid="{00000000-0005-0000-0000-0000C5090000}"/>
    <cellStyle name="Comma 2 2 6 2 2 3 2" xfId="15075" xr:uid="{00000000-0005-0000-0000-0000C6090000}"/>
    <cellStyle name="Comma 2 2 6 2 2 4" xfId="9746" xr:uid="{00000000-0005-0000-0000-0000C7090000}"/>
    <cellStyle name="Comma 2 2 6 2 3" xfId="3079" xr:uid="{00000000-0005-0000-0000-0000C8090000}"/>
    <cellStyle name="Comma 2 2 6 2 3 2" xfId="17704" xr:uid="{00000000-0005-0000-0000-0000C9090000}"/>
    <cellStyle name="Comma 2 2 6 2 3 3" xfId="12402" xr:uid="{00000000-0005-0000-0000-0000CA090000}"/>
    <cellStyle name="Comma 2 2 6 2 4" xfId="6916" xr:uid="{00000000-0005-0000-0000-0000CB090000}"/>
    <cellStyle name="Comma 2 2 6 2 4 2" xfId="15074" xr:uid="{00000000-0005-0000-0000-0000CC090000}"/>
    <cellStyle name="Comma 2 2 6 2 5" xfId="9745" xr:uid="{00000000-0005-0000-0000-0000CD090000}"/>
    <cellStyle name="Comma 2 2 6 3" xfId="407" xr:uid="{00000000-0005-0000-0000-0000CE090000}"/>
    <cellStyle name="Comma 2 2 6 3 2" xfId="3081" xr:uid="{00000000-0005-0000-0000-0000CF090000}"/>
    <cellStyle name="Comma 2 2 6 3 2 2" xfId="17706" xr:uid="{00000000-0005-0000-0000-0000D0090000}"/>
    <cellStyle name="Comma 2 2 6 3 2 3" xfId="12404" xr:uid="{00000000-0005-0000-0000-0000D1090000}"/>
    <cellStyle name="Comma 2 2 6 3 3" xfId="6918" xr:uid="{00000000-0005-0000-0000-0000D2090000}"/>
    <cellStyle name="Comma 2 2 6 3 3 2" xfId="15076" xr:uid="{00000000-0005-0000-0000-0000D3090000}"/>
    <cellStyle name="Comma 2 2 6 3 4" xfId="9747" xr:uid="{00000000-0005-0000-0000-0000D4090000}"/>
    <cellStyle name="Comma 2 2 6 4" xfId="408" xr:uid="{00000000-0005-0000-0000-0000D5090000}"/>
    <cellStyle name="Comma 2 2 6 4 2" xfId="3082" xr:uid="{00000000-0005-0000-0000-0000D6090000}"/>
    <cellStyle name="Comma 2 2 6 4 2 2" xfId="17707" xr:uid="{00000000-0005-0000-0000-0000D7090000}"/>
    <cellStyle name="Comma 2 2 6 4 2 3" xfId="12405" xr:uid="{00000000-0005-0000-0000-0000D8090000}"/>
    <cellStyle name="Comma 2 2 6 4 3" xfId="6919" xr:uid="{00000000-0005-0000-0000-0000D9090000}"/>
    <cellStyle name="Comma 2 2 6 4 3 2" xfId="15077" xr:uid="{00000000-0005-0000-0000-0000DA090000}"/>
    <cellStyle name="Comma 2 2 6 4 4" xfId="9748" xr:uid="{00000000-0005-0000-0000-0000DB090000}"/>
    <cellStyle name="Comma 2 2 6 5" xfId="2683" xr:uid="{00000000-0005-0000-0000-0000DC090000}"/>
    <cellStyle name="Comma 2 2 6 5 2" xfId="5311" xr:uid="{00000000-0005-0000-0000-0000DD090000}"/>
    <cellStyle name="Comma 2 2 6 5 2 2" xfId="19936" xr:uid="{00000000-0005-0000-0000-0000DE090000}"/>
    <cellStyle name="Comma 2 2 6 5 2 3" xfId="14652" xr:uid="{00000000-0005-0000-0000-0000DF090000}"/>
    <cellStyle name="Comma 2 2 6 5 3" xfId="9148" xr:uid="{00000000-0005-0000-0000-0000E0090000}"/>
    <cellStyle name="Comma 2 2 6 5 3 2" xfId="17306" xr:uid="{00000000-0005-0000-0000-0000E1090000}"/>
    <cellStyle name="Comma 2 2 6 5 4" xfId="11980" xr:uid="{00000000-0005-0000-0000-0000E2090000}"/>
    <cellStyle name="Comma 2 2 6 6" xfId="404" xr:uid="{00000000-0005-0000-0000-0000E3090000}"/>
    <cellStyle name="Comma 2 2 6 6 2" xfId="3078" xr:uid="{00000000-0005-0000-0000-0000E4090000}"/>
    <cellStyle name="Comma 2 2 6 6 2 2" xfId="17703" xr:uid="{00000000-0005-0000-0000-0000E5090000}"/>
    <cellStyle name="Comma 2 2 6 6 2 3" xfId="12401" xr:uid="{00000000-0005-0000-0000-0000E6090000}"/>
    <cellStyle name="Comma 2 2 6 6 3" xfId="6915" xr:uid="{00000000-0005-0000-0000-0000E7090000}"/>
    <cellStyle name="Comma 2 2 6 6 3 2" xfId="15073" xr:uid="{00000000-0005-0000-0000-0000E8090000}"/>
    <cellStyle name="Comma 2 2 6 6 4" xfId="9744" xr:uid="{00000000-0005-0000-0000-0000E9090000}"/>
    <cellStyle name="Comma 2 2 6 7" xfId="6490" xr:uid="{00000000-0005-0000-0000-0000EA090000}"/>
    <cellStyle name="Comma 2 2 6 7 2" xfId="17417" xr:uid="{00000000-0005-0000-0000-0000EB090000}"/>
    <cellStyle name="Comma 2 2 6 7 3" xfId="12114" xr:uid="{00000000-0005-0000-0000-0000EC090000}"/>
    <cellStyle name="Comma 2 2 6 8" xfId="2792" xr:uid="{00000000-0005-0000-0000-0000ED090000}"/>
    <cellStyle name="Comma 2 2 6 8 2" xfId="14787" xr:uid="{00000000-0005-0000-0000-0000EE090000}"/>
    <cellStyle name="Comma 2 2 6 9" xfId="6629" xr:uid="{00000000-0005-0000-0000-0000EF090000}"/>
    <cellStyle name="Comma 2 2 7" xfId="409" xr:uid="{00000000-0005-0000-0000-0000F0090000}"/>
    <cellStyle name="Comma 2 2 7 2" xfId="410" xr:uid="{00000000-0005-0000-0000-0000F1090000}"/>
    <cellStyle name="Comma 2 2 7 2 2" xfId="411" xr:uid="{00000000-0005-0000-0000-0000F2090000}"/>
    <cellStyle name="Comma 2 2 7 2 2 2" xfId="3085" xr:uid="{00000000-0005-0000-0000-0000F3090000}"/>
    <cellStyle name="Comma 2 2 7 2 2 2 2" xfId="17710" xr:uid="{00000000-0005-0000-0000-0000F4090000}"/>
    <cellStyle name="Comma 2 2 7 2 2 2 3" xfId="12408" xr:uid="{00000000-0005-0000-0000-0000F5090000}"/>
    <cellStyle name="Comma 2 2 7 2 2 3" xfId="6922" xr:uid="{00000000-0005-0000-0000-0000F6090000}"/>
    <cellStyle name="Comma 2 2 7 2 2 3 2" xfId="15080" xr:uid="{00000000-0005-0000-0000-0000F7090000}"/>
    <cellStyle name="Comma 2 2 7 2 2 4" xfId="9751" xr:uid="{00000000-0005-0000-0000-0000F8090000}"/>
    <cellStyle name="Comma 2 2 7 2 3" xfId="3084" xr:uid="{00000000-0005-0000-0000-0000F9090000}"/>
    <cellStyle name="Comma 2 2 7 2 3 2" xfId="17709" xr:uid="{00000000-0005-0000-0000-0000FA090000}"/>
    <cellStyle name="Comma 2 2 7 2 3 3" xfId="12407" xr:uid="{00000000-0005-0000-0000-0000FB090000}"/>
    <cellStyle name="Comma 2 2 7 2 4" xfId="6921" xr:uid="{00000000-0005-0000-0000-0000FC090000}"/>
    <cellStyle name="Comma 2 2 7 2 4 2" xfId="15079" xr:uid="{00000000-0005-0000-0000-0000FD090000}"/>
    <cellStyle name="Comma 2 2 7 2 5" xfId="9750" xr:uid="{00000000-0005-0000-0000-0000FE090000}"/>
    <cellStyle name="Comma 2 2 7 3" xfId="412" xr:uid="{00000000-0005-0000-0000-0000FF090000}"/>
    <cellStyle name="Comma 2 2 7 3 2" xfId="3086" xr:uid="{00000000-0005-0000-0000-0000000A0000}"/>
    <cellStyle name="Comma 2 2 7 3 2 2" xfId="17711" xr:uid="{00000000-0005-0000-0000-0000010A0000}"/>
    <cellStyle name="Comma 2 2 7 3 2 3" xfId="12409" xr:uid="{00000000-0005-0000-0000-0000020A0000}"/>
    <cellStyle name="Comma 2 2 7 3 3" xfId="6923" xr:uid="{00000000-0005-0000-0000-0000030A0000}"/>
    <cellStyle name="Comma 2 2 7 3 3 2" xfId="15081" xr:uid="{00000000-0005-0000-0000-0000040A0000}"/>
    <cellStyle name="Comma 2 2 7 3 4" xfId="9752" xr:uid="{00000000-0005-0000-0000-0000050A0000}"/>
    <cellStyle name="Comma 2 2 7 4" xfId="413" xr:uid="{00000000-0005-0000-0000-0000060A0000}"/>
    <cellStyle name="Comma 2 2 7 4 2" xfId="3087" xr:uid="{00000000-0005-0000-0000-0000070A0000}"/>
    <cellStyle name="Comma 2 2 7 4 2 2" xfId="17712" xr:uid="{00000000-0005-0000-0000-0000080A0000}"/>
    <cellStyle name="Comma 2 2 7 4 2 3" xfId="12410" xr:uid="{00000000-0005-0000-0000-0000090A0000}"/>
    <cellStyle name="Comma 2 2 7 4 3" xfId="6924" xr:uid="{00000000-0005-0000-0000-00000A0A0000}"/>
    <cellStyle name="Comma 2 2 7 4 3 2" xfId="15082" xr:uid="{00000000-0005-0000-0000-00000B0A0000}"/>
    <cellStyle name="Comma 2 2 7 4 4" xfId="9753" xr:uid="{00000000-0005-0000-0000-00000C0A0000}"/>
    <cellStyle name="Comma 2 2 7 5" xfId="3083" xr:uid="{00000000-0005-0000-0000-00000D0A0000}"/>
    <cellStyle name="Comma 2 2 7 5 2" xfId="17708" xr:uid="{00000000-0005-0000-0000-00000E0A0000}"/>
    <cellStyle name="Comma 2 2 7 5 3" xfId="12406" xr:uid="{00000000-0005-0000-0000-00000F0A0000}"/>
    <cellStyle name="Comma 2 2 7 6" xfId="6920" xr:uid="{00000000-0005-0000-0000-0000100A0000}"/>
    <cellStyle name="Comma 2 2 7 6 2" xfId="15078" xr:uid="{00000000-0005-0000-0000-0000110A0000}"/>
    <cellStyle name="Comma 2 2 7 7" xfId="9749" xr:uid="{00000000-0005-0000-0000-0000120A0000}"/>
    <cellStyle name="Comma 2 2 8" xfId="414" xr:uid="{00000000-0005-0000-0000-0000130A0000}"/>
    <cellStyle name="Comma 2 2 8 2" xfId="415" xr:uid="{00000000-0005-0000-0000-0000140A0000}"/>
    <cellStyle name="Comma 2 2 8 2 2" xfId="416" xr:uid="{00000000-0005-0000-0000-0000150A0000}"/>
    <cellStyle name="Comma 2 2 8 2 2 2" xfId="3090" xr:uid="{00000000-0005-0000-0000-0000160A0000}"/>
    <cellStyle name="Comma 2 2 8 2 2 2 2" xfId="17715" xr:uid="{00000000-0005-0000-0000-0000170A0000}"/>
    <cellStyle name="Comma 2 2 8 2 2 2 3" xfId="12413" xr:uid="{00000000-0005-0000-0000-0000180A0000}"/>
    <cellStyle name="Comma 2 2 8 2 2 3" xfId="6927" xr:uid="{00000000-0005-0000-0000-0000190A0000}"/>
    <cellStyle name="Comma 2 2 8 2 2 3 2" xfId="15085" xr:uid="{00000000-0005-0000-0000-00001A0A0000}"/>
    <cellStyle name="Comma 2 2 8 2 2 4" xfId="9756" xr:uid="{00000000-0005-0000-0000-00001B0A0000}"/>
    <cellStyle name="Comma 2 2 8 2 3" xfId="3089" xr:uid="{00000000-0005-0000-0000-00001C0A0000}"/>
    <cellStyle name="Comma 2 2 8 2 3 2" xfId="17714" xr:uid="{00000000-0005-0000-0000-00001D0A0000}"/>
    <cellStyle name="Comma 2 2 8 2 3 3" xfId="12412" xr:uid="{00000000-0005-0000-0000-00001E0A0000}"/>
    <cellStyle name="Comma 2 2 8 2 4" xfId="6926" xr:uid="{00000000-0005-0000-0000-00001F0A0000}"/>
    <cellStyle name="Comma 2 2 8 2 4 2" xfId="15084" xr:uid="{00000000-0005-0000-0000-0000200A0000}"/>
    <cellStyle name="Comma 2 2 8 2 5" xfId="9755" xr:uid="{00000000-0005-0000-0000-0000210A0000}"/>
    <cellStyle name="Comma 2 2 8 3" xfId="417" xr:uid="{00000000-0005-0000-0000-0000220A0000}"/>
    <cellStyle name="Comma 2 2 8 3 2" xfId="3091" xr:uid="{00000000-0005-0000-0000-0000230A0000}"/>
    <cellStyle name="Comma 2 2 8 3 2 2" xfId="17716" xr:uid="{00000000-0005-0000-0000-0000240A0000}"/>
    <cellStyle name="Comma 2 2 8 3 2 3" xfId="12414" xr:uid="{00000000-0005-0000-0000-0000250A0000}"/>
    <cellStyle name="Comma 2 2 8 3 3" xfId="6928" xr:uid="{00000000-0005-0000-0000-0000260A0000}"/>
    <cellStyle name="Comma 2 2 8 3 3 2" xfId="15086" xr:uid="{00000000-0005-0000-0000-0000270A0000}"/>
    <cellStyle name="Comma 2 2 8 3 4" xfId="9757" xr:uid="{00000000-0005-0000-0000-0000280A0000}"/>
    <cellStyle name="Comma 2 2 8 4" xfId="418" xr:uid="{00000000-0005-0000-0000-0000290A0000}"/>
    <cellStyle name="Comma 2 2 8 4 2" xfId="3092" xr:uid="{00000000-0005-0000-0000-00002A0A0000}"/>
    <cellStyle name="Comma 2 2 8 4 2 2" xfId="17717" xr:uid="{00000000-0005-0000-0000-00002B0A0000}"/>
    <cellStyle name="Comma 2 2 8 4 2 3" xfId="12415" xr:uid="{00000000-0005-0000-0000-00002C0A0000}"/>
    <cellStyle name="Comma 2 2 8 4 3" xfId="6929" xr:uid="{00000000-0005-0000-0000-00002D0A0000}"/>
    <cellStyle name="Comma 2 2 8 4 3 2" xfId="15087" xr:uid="{00000000-0005-0000-0000-00002E0A0000}"/>
    <cellStyle name="Comma 2 2 8 4 4" xfId="9758" xr:uid="{00000000-0005-0000-0000-00002F0A0000}"/>
    <cellStyle name="Comma 2 2 8 5" xfId="3088" xr:uid="{00000000-0005-0000-0000-0000300A0000}"/>
    <cellStyle name="Comma 2 2 8 5 2" xfId="17713" xr:uid="{00000000-0005-0000-0000-0000310A0000}"/>
    <cellStyle name="Comma 2 2 8 5 3" xfId="12411" xr:uid="{00000000-0005-0000-0000-0000320A0000}"/>
    <cellStyle name="Comma 2 2 8 6" xfId="6925" xr:uid="{00000000-0005-0000-0000-0000330A0000}"/>
    <cellStyle name="Comma 2 2 8 6 2" xfId="15083" xr:uid="{00000000-0005-0000-0000-0000340A0000}"/>
    <cellStyle name="Comma 2 2 8 7" xfId="9754" xr:uid="{00000000-0005-0000-0000-0000350A0000}"/>
    <cellStyle name="Comma 2 2 9" xfId="419" xr:uid="{00000000-0005-0000-0000-0000360A0000}"/>
    <cellStyle name="Comma 2 2 9 2" xfId="420" xr:uid="{00000000-0005-0000-0000-0000370A0000}"/>
    <cellStyle name="Comma 2 2 9 2 2" xfId="421" xr:uid="{00000000-0005-0000-0000-0000380A0000}"/>
    <cellStyle name="Comma 2 2 9 2 2 2" xfId="3095" xr:uid="{00000000-0005-0000-0000-0000390A0000}"/>
    <cellStyle name="Comma 2 2 9 2 2 2 2" xfId="17720" xr:uid="{00000000-0005-0000-0000-00003A0A0000}"/>
    <cellStyle name="Comma 2 2 9 2 2 2 3" xfId="12418" xr:uid="{00000000-0005-0000-0000-00003B0A0000}"/>
    <cellStyle name="Comma 2 2 9 2 2 3" xfId="6932" xr:uid="{00000000-0005-0000-0000-00003C0A0000}"/>
    <cellStyle name="Comma 2 2 9 2 2 3 2" xfId="15090" xr:uid="{00000000-0005-0000-0000-00003D0A0000}"/>
    <cellStyle name="Comma 2 2 9 2 2 4" xfId="9761" xr:uid="{00000000-0005-0000-0000-00003E0A0000}"/>
    <cellStyle name="Comma 2 2 9 2 3" xfId="3094" xr:uid="{00000000-0005-0000-0000-00003F0A0000}"/>
    <cellStyle name="Comma 2 2 9 2 3 2" xfId="17719" xr:uid="{00000000-0005-0000-0000-0000400A0000}"/>
    <cellStyle name="Comma 2 2 9 2 3 3" xfId="12417" xr:uid="{00000000-0005-0000-0000-0000410A0000}"/>
    <cellStyle name="Comma 2 2 9 2 4" xfId="6931" xr:uid="{00000000-0005-0000-0000-0000420A0000}"/>
    <cellStyle name="Comma 2 2 9 2 4 2" xfId="15089" xr:uid="{00000000-0005-0000-0000-0000430A0000}"/>
    <cellStyle name="Comma 2 2 9 2 5" xfId="9760" xr:uid="{00000000-0005-0000-0000-0000440A0000}"/>
    <cellStyle name="Comma 2 2 9 3" xfId="422" xr:uid="{00000000-0005-0000-0000-0000450A0000}"/>
    <cellStyle name="Comma 2 2 9 3 2" xfId="3096" xr:uid="{00000000-0005-0000-0000-0000460A0000}"/>
    <cellStyle name="Comma 2 2 9 3 2 2" xfId="17721" xr:uid="{00000000-0005-0000-0000-0000470A0000}"/>
    <cellStyle name="Comma 2 2 9 3 2 3" xfId="12419" xr:uid="{00000000-0005-0000-0000-0000480A0000}"/>
    <cellStyle name="Comma 2 2 9 3 3" xfId="6933" xr:uid="{00000000-0005-0000-0000-0000490A0000}"/>
    <cellStyle name="Comma 2 2 9 3 3 2" xfId="15091" xr:uid="{00000000-0005-0000-0000-00004A0A0000}"/>
    <cellStyle name="Comma 2 2 9 3 4" xfId="9762" xr:uid="{00000000-0005-0000-0000-00004B0A0000}"/>
    <cellStyle name="Comma 2 2 9 4" xfId="423" xr:uid="{00000000-0005-0000-0000-00004C0A0000}"/>
    <cellStyle name="Comma 2 2 9 4 2" xfId="3097" xr:uid="{00000000-0005-0000-0000-00004D0A0000}"/>
    <cellStyle name="Comma 2 2 9 4 2 2" xfId="17722" xr:uid="{00000000-0005-0000-0000-00004E0A0000}"/>
    <cellStyle name="Comma 2 2 9 4 2 3" xfId="12420" xr:uid="{00000000-0005-0000-0000-00004F0A0000}"/>
    <cellStyle name="Comma 2 2 9 4 3" xfId="6934" xr:uid="{00000000-0005-0000-0000-0000500A0000}"/>
    <cellStyle name="Comma 2 2 9 4 3 2" xfId="15092" xr:uid="{00000000-0005-0000-0000-0000510A0000}"/>
    <cellStyle name="Comma 2 2 9 4 4" xfId="9763" xr:uid="{00000000-0005-0000-0000-0000520A0000}"/>
    <cellStyle name="Comma 2 2 9 5" xfId="3093" xr:uid="{00000000-0005-0000-0000-0000530A0000}"/>
    <cellStyle name="Comma 2 2 9 5 2" xfId="17718" xr:uid="{00000000-0005-0000-0000-0000540A0000}"/>
    <cellStyle name="Comma 2 2 9 5 3" xfId="12416" xr:uid="{00000000-0005-0000-0000-0000550A0000}"/>
    <cellStyle name="Comma 2 2 9 6" xfId="6930" xr:uid="{00000000-0005-0000-0000-0000560A0000}"/>
    <cellStyle name="Comma 2 2 9 6 2" xfId="15088" xr:uid="{00000000-0005-0000-0000-0000570A0000}"/>
    <cellStyle name="Comma 2 2 9 7" xfId="9759" xr:uid="{00000000-0005-0000-0000-0000580A0000}"/>
    <cellStyle name="Comma 2 20" xfId="2628" xr:uid="{00000000-0005-0000-0000-0000590A0000}"/>
    <cellStyle name="Comma 2 20 2" xfId="5256" xr:uid="{00000000-0005-0000-0000-00005A0A0000}"/>
    <cellStyle name="Comma 2 20 2 2" xfId="19881" xr:uid="{00000000-0005-0000-0000-00005B0A0000}"/>
    <cellStyle name="Comma 2 20 2 3" xfId="14597" xr:uid="{00000000-0005-0000-0000-00005C0A0000}"/>
    <cellStyle name="Comma 2 20 3" xfId="9093" xr:uid="{00000000-0005-0000-0000-00005D0A0000}"/>
    <cellStyle name="Comma 2 20 3 2" xfId="17251" xr:uid="{00000000-0005-0000-0000-00005E0A0000}"/>
    <cellStyle name="Comma 2 20 4" xfId="11925" xr:uid="{00000000-0005-0000-0000-00005F0A0000}"/>
    <cellStyle name="Comma 2 21" xfId="170" xr:uid="{00000000-0005-0000-0000-0000600A0000}"/>
    <cellStyle name="Comma 2 21 2" xfId="2844" xr:uid="{00000000-0005-0000-0000-0000610A0000}"/>
    <cellStyle name="Comma 2 21 2 2" xfId="17469" xr:uid="{00000000-0005-0000-0000-0000620A0000}"/>
    <cellStyle name="Comma 2 21 2 3" xfId="12167" xr:uid="{00000000-0005-0000-0000-0000630A0000}"/>
    <cellStyle name="Comma 2 21 3" xfId="6681" xr:uid="{00000000-0005-0000-0000-0000640A0000}"/>
    <cellStyle name="Comma 2 21 3 2" xfId="14839" xr:uid="{00000000-0005-0000-0000-0000650A0000}"/>
    <cellStyle name="Comma 2 21 4" xfId="9510" xr:uid="{00000000-0005-0000-0000-0000660A0000}"/>
    <cellStyle name="Comma 2 22" xfId="6397" xr:uid="{00000000-0005-0000-0000-0000670A0000}"/>
    <cellStyle name="Comma 2 22 2" xfId="6423" xr:uid="{00000000-0005-0000-0000-0000680A0000}"/>
    <cellStyle name="Comma 2 22 2 2" xfId="17362" xr:uid="{00000000-0005-0000-0000-0000690A0000}"/>
    <cellStyle name="Comma 2 22 2 3" xfId="12043" xr:uid="{00000000-0005-0000-0000-00006A0A0000}"/>
    <cellStyle name="Comma 2 22 3" xfId="14729" xr:uid="{00000000-0005-0000-0000-00006B0A0000}"/>
    <cellStyle name="Comma 2 22 4" xfId="9390" xr:uid="{00000000-0005-0000-0000-00006C0A0000}"/>
    <cellStyle name="Comma 2 23" xfId="6434" xr:uid="{00000000-0005-0000-0000-00006D0A0000}"/>
    <cellStyle name="Comma 2 23 2" xfId="17358" xr:uid="{00000000-0005-0000-0000-00006E0A0000}"/>
    <cellStyle name="Comma 2 23 3" xfId="12035" xr:uid="{00000000-0005-0000-0000-00006F0A0000}"/>
    <cellStyle name="Comma 2 24" xfId="6542" xr:uid="{00000000-0005-0000-0000-0000700A0000}"/>
    <cellStyle name="Comma 2 24 2" xfId="14721" xr:uid="{00000000-0005-0000-0000-0000710A0000}"/>
    <cellStyle name="Comma 2 25" xfId="2737" xr:uid="{00000000-0005-0000-0000-0000720A0000}"/>
    <cellStyle name="Comma 2 25 2" xfId="14708" xr:uid="{00000000-0005-0000-0000-0000730A0000}"/>
    <cellStyle name="Comma 2 26" xfId="6574" xr:uid="{00000000-0005-0000-0000-0000740A0000}"/>
    <cellStyle name="Comma 2 26 2" xfId="9377" xr:uid="{00000000-0005-0000-0000-0000750A0000}"/>
    <cellStyle name="Comma 2 27" xfId="9271" xr:uid="{00000000-0005-0000-0000-0000760A0000}"/>
    <cellStyle name="Comma 2 3" xfId="36" xr:uid="{00000000-0005-0000-0000-0000770A0000}"/>
    <cellStyle name="Comma 2 3 10" xfId="425" xr:uid="{00000000-0005-0000-0000-0000780A0000}"/>
    <cellStyle name="Comma 2 3 10 2" xfId="426" xr:uid="{00000000-0005-0000-0000-0000790A0000}"/>
    <cellStyle name="Comma 2 3 10 2 2" xfId="3100" xr:uid="{00000000-0005-0000-0000-00007A0A0000}"/>
    <cellStyle name="Comma 2 3 10 2 2 2" xfId="17725" xr:uid="{00000000-0005-0000-0000-00007B0A0000}"/>
    <cellStyle name="Comma 2 3 10 2 2 3" xfId="12423" xr:uid="{00000000-0005-0000-0000-00007C0A0000}"/>
    <cellStyle name="Comma 2 3 10 2 3" xfId="6937" xr:uid="{00000000-0005-0000-0000-00007D0A0000}"/>
    <cellStyle name="Comma 2 3 10 2 3 2" xfId="15095" xr:uid="{00000000-0005-0000-0000-00007E0A0000}"/>
    <cellStyle name="Comma 2 3 10 2 4" xfId="9766" xr:uid="{00000000-0005-0000-0000-00007F0A0000}"/>
    <cellStyle name="Comma 2 3 10 3" xfId="427" xr:uid="{00000000-0005-0000-0000-0000800A0000}"/>
    <cellStyle name="Comma 2 3 10 3 2" xfId="3101" xr:uid="{00000000-0005-0000-0000-0000810A0000}"/>
    <cellStyle name="Comma 2 3 10 3 2 2" xfId="17726" xr:uid="{00000000-0005-0000-0000-0000820A0000}"/>
    <cellStyle name="Comma 2 3 10 3 2 3" xfId="12424" xr:uid="{00000000-0005-0000-0000-0000830A0000}"/>
    <cellStyle name="Comma 2 3 10 3 3" xfId="6938" xr:uid="{00000000-0005-0000-0000-0000840A0000}"/>
    <cellStyle name="Comma 2 3 10 3 3 2" xfId="15096" xr:uid="{00000000-0005-0000-0000-0000850A0000}"/>
    <cellStyle name="Comma 2 3 10 3 4" xfId="9767" xr:uid="{00000000-0005-0000-0000-0000860A0000}"/>
    <cellStyle name="Comma 2 3 10 4" xfId="3099" xr:uid="{00000000-0005-0000-0000-0000870A0000}"/>
    <cellStyle name="Comma 2 3 10 4 2" xfId="17724" xr:uid="{00000000-0005-0000-0000-0000880A0000}"/>
    <cellStyle name="Comma 2 3 10 4 3" xfId="12422" xr:uid="{00000000-0005-0000-0000-0000890A0000}"/>
    <cellStyle name="Comma 2 3 10 5" xfId="6936" xr:uid="{00000000-0005-0000-0000-00008A0A0000}"/>
    <cellStyle name="Comma 2 3 10 5 2" xfId="15094" xr:uid="{00000000-0005-0000-0000-00008B0A0000}"/>
    <cellStyle name="Comma 2 3 10 6" xfId="9765" xr:uid="{00000000-0005-0000-0000-00008C0A0000}"/>
    <cellStyle name="Comma 2 3 11" xfId="428" xr:uid="{00000000-0005-0000-0000-00008D0A0000}"/>
    <cellStyle name="Comma 2 3 11 2" xfId="429" xr:uid="{00000000-0005-0000-0000-00008E0A0000}"/>
    <cellStyle name="Comma 2 3 11 2 2" xfId="3103" xr:uid="{00000000-0005-0000-0000-00008F0A0000}"/>
    <cellStyle name="Comma 2 3 11 2 2 2" xfId="17728" xr:uid="{00000000-0005-0000-0000-0000900A0000}"/>
    <cellStyle name="Comma 2 3 11 2 2 3" xfId="12426" xr:uid="{00000000-0005-0000-0000-0000910A0000}"/>
    <cellStyle name="Comma 2 3 11 2 3" xfId="6940" xr:uid="{00000000-0005-0000-0000-0000920A0000}"/>
    <cellStyle name="Comma 2 3 11 2 3 2" xfId="15098" xr:uid="{00000000-0005-0000-0000-0000930A0000}"/>
    <cellStyle name="Comma 2 3 11 2 4" xfId="9769" xr:uid="{00000000-0005-0000-0000-0000940A0000}"/>
    <cellStyle name="Comma 2 3 11 3" xfId="3102" xr:uid="{00000000-0005-0000-0000-0000950A0000}"/>
    <cellStyle name="Comma 2 3 11 3 2" xfId="17727" xr:uid="{00000000-0005-0000-0000-0000960A0000}"/>
    <cellStyle name="Comma 2 3 11 3 3" xfId="12425" xr:uid="{00000000-0005-0000-0000-0000970A0000}"/>
    <cellStyle name="Comma 2 3 11 4" xfId="6939" xr:uid="{00000000-0005-0000-0000-0000980A0000}"/>
    <cellStyle name="Comma 2 3 11 4 2" xfId="15097" xr:uid="{00000000-0005-0000-0000-0000990A0000}"/>
    <cellStyle name="Comma 2 3 11 5" xfId="9768" xr:uid="{00000000-0005-0000-0000-00009A0A0000}"/>
    <cellStyle name="Comma 2 3 12" xfId="430" xr:uid="{00000000-0005-0000-0000-00009B0A0000}"/>
    <cellStyle name="Comma 2 3 12 2" xfId="3104" xr:uid="{00000000-0005-0000-0000-00009C0A0000}"/>
    <cellStyle name="Comma 2 3 12 2 2" xfId="17729" xr:uid="{00000000-0005-0000-0000-00009D0A0000}"/>
    <cellStyle name="Comma 2 3 12 2 3" xfId="12427" xr:uid="{00000000-0005-0000-0000-00009E0A0000}"/>
    <cellStyle name="Comma 2 3 12 3" xfId="6941" xr:uid="{00000000-0005-0000-0000-00009F0A0000}"/>
    <cellStyle name="Comma 2 3 12 3 2" xfId="15099" xr:uid="{00000000-0005-0000-0000-0000A00A0000}"/>
    <cellStyle name="Comma 2 3 12 4" xfId="9770" xr:uid="{00000000-0005-0000-0000-0000A10A0000}"/>
    <cellStyle name="Comma 2 3 13" xfId="431" xr:uid="{00000000-0005-0000-0000-0000A20A0000}"/>
    <cellStyle name="Comma 2 3 13 2" xfId="3105" xr:uid="{00000000-0005-0000-0000-0000A30A0000}"/>
    <cellStyle name="Comma 2 3 13 2 2" xfId="17730" xr:uid="{00000000-0005-0000-0000-0000A40A0000}"/>
    <cellStyle name="Comma 2 3 13 2 3" xfId="12428" xr:uid="{00000000-0005-0000-0000-0000A50A0000}"/>
    <cellStyle name="Comma 2 3 13 3" xfId="6942" xr:uid="{00000000-0005-0000-0000-0000A60A0000}"/>
    <cellStyle name="Comma 2 3 13 3 2" xfId="15100" xr:uid="{00000000-0005-0000-0000-0000A70A0000}"/>
    <cellStyle name="Comma 2 3 13 4" xfId="9771" xr:uid="{00000000-0005-0000-0000-0000A80A0000}"/>
    <cellStyle name="Comma 2 3 14" xfId="2570" xr:uid="{00000000-0005-0000-0000-0000A90A0000}"/>
    <cellStyle name="Comma 2 3 14 2" xfId="5205" xr:uid="{00000000-0005-0000-0000-0000AA0A0000}"/>
    <cellStyle name="Comma 2 3 14 2 2" xfId="19830" xr:uid="{00000000-0005-0000-0000-0000AB0A0000}"/>
    <cellStyle name="Comma 2 3 14 2 3" xfId="14539" xr:uid="{00000000-0005-0000-0000-0000AC0A0000}"/>
    <cellStyle name="Comma 2 3 14 3" xfId="9042" xr:uid="{00000000-0005-0000-0000-0000AD0A0000}"/>
    <cellStyle name="Comma 2 3 14 3 2" xfId="17200" xr:uid="{00000000-0005-0000-0000-0000AE0A0000}"/>
    <cellStyle name="Comma 2 3 14 4" xfId="11873" xr:uid="{00000000-0005-0000-0000-0000AF0A0000}"/>
    <cellStyle name="Comma 2 3 15" xfId="2631" xr:uid="{00000000-0005-0000-0000-0000B00A0000}"/>
    <cellStyle name="Comma 2 3 15 2" xfId="5259" xr:uid="{00000000-0005-0000-0000-0000B10A0000}"/>
    <cellStyle name="Comma 2 3 15 2 2" xfId="19884" xr:uid="{00000000-0005-0000-0000-0000B20A0000}"/>
    <cellStyle name="Comma 2 3 15 2 3" xfId="14600" xr:uid="{00000000-0005-0000-0000-0000B30A0000}"/>
    <cellStyle name="Comma 2 3 15 3" xfId="9096" xr:uid="{00000000-0005-0000-0000-0000B40A0000}"/>
    <cellStyle name="Comma 2 3 15 3 2" xfId="17254" xr:uid="{00000000-0005-0000-0000-0000B50A0000}"/>
    <cellStyle name="Comma 2 3 15 4" xfId="11928" xr:uid="{00000000-0005-0000-0000-0000B60A0000}"/>
    <cellStyle name="Comma 2 3 16" xfId="424" xr:uid="{00000000-0005-0000-0000-0000B70A0000}"/>
    <cellStyle name="Comma 2 3 16 2" xfId="3098" xr:uid="{00000000-0005-0000-0000-0000B80A0000}"/>
    <cellStyle name="Comma 2 3 16 2 2" xfId="17723" xr:uid="{00000000-0005-0000-0000-0000B90A0000}"/>
    <cellStyle name="Comma 2 3 16 2 3" xfId="12421" xr:uid="{00000000-0005-0000-0000-0000BA0A0000}"/>
    <cellStyle name="Comma 2 3 16 3" xfId="6935" xr:uid="{00000000-0005-0000-0000-0000BB0A0000}"/>
    <cellStyle name="Comma 2 3 16 3 2" xfId="15093" xr:uid="{00000000-0005-0000-0000-0000BC0A0000}"/>
    <cellStyle name="Comma 2 3 16 4" xfId="9764" xr:uid="{00000000-0005-0000-0000-0000BD0A0000}"/>
    <cellStyle name="Comma 2 3 17" xfId="6443" xr:uid="{00000000-0005-0000-0000-0000BE0A0000}"/>
    <cellStyle name="Comma 2 3 17 2" xfId="17365" xr:uid="{00000000-0005-0000-0000-0000BF0A0000}"/>
    <cellStyle name="Comma 2 3 17 3" xfId="12057" xr:uid="{00000000-0005-0000-0000-0000C00A0000}"/>
    <cellStyle name="Comma 2 3 18" xfId="6551" xr:uid="{00000000-0005-0000-0000-0000C10A0000}"/>
    <cellStyle name="Comma 2 3 18 2" xfId="14733" xr:uid="{00000000-0005-0000-0000-0000C20A0000}"/>
    <cellStyle name="Comma 2 3 19" xfId="2740" xr:uid="{00000000-0005-0000-0000-0000C30A0000}"/>
    <cellStyle name="Comma 2 3 2" xfId="60" xr:uid="{00000000-0005-0000-0000-0000C40A0000}"/>
    <cellStyle name="Comma 2 3 2 10" xfId="433" xr:uid="{00000000-0005-0000-0000-0000C50A0000}"/>
    <cellStyle name="Comma 2 3 2 10 2" xfId="3107" xr:uid="{00000000-0005-0000-0000-0000C60A0000}"/>
    <cellStyle name="Comma 2 3 2 10 2 2" xfId="17732" xr:uid="{00000000-0005-0000-0000-0000C70A0000}"/>
    <cellStyle name="Comma 2 3 2 10 2 3" xfId="12430" xr:uid="{00000000-0005-0000-0000-0000C80A0000}"/>
    <cellStyle name="Comma 2 3 2 10 3" xfId="6944" xr:uid="{00000000-0005-0000-0000-0000C90A0000}"/>
    <cellStyle name="Comma 2 3 2 10 3 2" xfId="15102" xr:uid="{00000000-0005-0000-0000-0000CA0A0000}"/>
    <cellStyle name="Comma 2 3 2 10 4" xfId="9773" xr:uid="{00000000-0005-0000-0000-0000CB0A0000}"/>
    <cellStyle name="Comma 2 3 2 11" xfId="2578" xr:uid="{00000000-0005-0000-0000-0000CC0A0000}"/>
    <cellStyle name="Comma 2 3 2 11 2" xfId="5212" xr:uid="{00000000-0005-0000-0000-0000CD0A0000}"/>
    <cellStyle name="Comma 2 3 2 11 2 2" xfId="19837" xr:uid="{00000000-0005-0000-0000-0000CE0A0000}"/>
    <cellStyle name="Comma 2 3 2 11 2 3" xfId="14547" xr:uid="{00000000-0005-0000-0000-0000CF0A0000}"/>
    <cellStyle name="Comma 2 3 2 11 3" xfId="9049" xr:uid="{00000000-0005-0000-0000-0000D00A0000}"/>
    <cellStyle name="Comma 2 3 2 11 3 2" xfId="17207" xr:uid="{00000000-0005-0000-0000-0000D10A0000}"/>
    <cellStyle name="Comma 2 3 2 11 4" xfId="11880" xr:uid="{00000000-0005-0000-0000-0000D20A0000}"/>
    <cellStyle name="Comma 2 3 2 12" xfId="2638" xr:uid="{00000000-0005-0000-0000-0000D30A0000}"/>
    <cellStyle name="Comma 2 3 2 12 2" xfId="5266" xr:uid="{00000000-0005-0000-0000-0000D40A0000}"/>
    <cellStyle name="Comma 2 3 2 12 2 2" xfId="19891" xr:uid="{00000000-0005-0000-0000-0000D50A0000}"/>
    <cellStyle name="Comma 2 3 2 12 2 3" xfId="14607" xr:uid="{00000000-0005-0000-0000-0000D60A0000}"/>
    <cellStyle name="Comma 2 3 2 12 3" xfId="9103" xr:uid="{00000000-0005-0000-0000-0000D70A0000}"/>
    <cellStyle name="Comma 2 3 2 12 3 2" xfId="17261" xr:uid="{00000000-0005-0000-0000-0000D80A0000}"/>
    <cellStyle name="Comma 2 3 2 12 4" xfId="11935" xr:uid="{00000000-0005-0000-0000-0000D90A0000}"/>
    <cellStyle name="Comma 2 3 2 13" xfId="432" xr:uid="{00000000-0005-0000-0000-0000DA0A0000}"/>
    <cellStyle name="Comma 2 3 2 13 2" xfId="3106" xr:uid="{00000000-0005-0000-0000-0000DB0A0000}"/>
    <cellStyle name="Comma 2 3 2 13 2 2" xfId="17731" xr:uid="{00000000-0005-0000-0000-0000DC0A0000}"/>
    <cellStyle name="Comma 2 3 2 13 2 3" xfId="12429" xr:uid="{00000000-0005-0000-0000-0000DD0A0000}"/>
    <cellStyle name="Comma 2 3 2 13 3" xfId="6943" xr:uid="{00000000-0005-0000-0000-0000DE0A0000}"/>
    <cellStyle name="Comma 2 3 2 13 3 2" xfId="15101" xr:uid="{00000000-0005-0000-0000-0000DF0A0000}"/>
    <cellStyle name="Comma 2 3 2 13 4" xfId="9772" xr:uid="{00000000-0005-0000-0000-0000E00A0000}"/>
    <cellStyle name="Comma 2 3 2 14" xfId="6444" xr:uid="{00000000-0005-0000-0000-0000E10A0000}"/>
    <cellStyle name="Comma 2 3 2 14 2" xfId="17372" xr:uid="{00000000-0005-0000-0000-0000E20A0000}"/>
    <cellStyle name="Comma 2 3 2 14 3" xfId="12067" xr:uid="{00000000-0005-0000-0000-0000E30A0000}"/>
    <cellStyle name="Comma 2 3 2 15" xfId="6552" xr:uid="{00000000-0005-0000-0000-0000E40A0000}"/>
    <cellStyle name="Comma 2 3 2 15 2" xfId="14741" xr:uid="{00000000-0005-0000-0000-0000E50A0000}"/>
    <cellStyle name="Comma 2 3 2 16" xfId="2747" xr:uid="{00000000-0005-0000-0000-0000E60A0000}"/>
    <cellStyle name="Comma 2 3 2 17" xfId="6584" xr:uid="{00000000-0005-0000-0000-0000E70A0000}"/>
    <cellStyle name="Comma 2 3 2 18" xfId="9413" xr:uid="{00000000-0005-0000-0000-0000E80A0000}"/>
    <cellStyle name="Comma 2 3 2 2" xfId="73" xr:uid="{00000000-0005-0000-0000-0000E90A0000}"/>
    <cellStyle name="Comma 2 3 2 2 10" xfId="2591" xr:uid="{00000000-0005-0000-0000-0000EA0A0000}"/>
    <cellStyle name="Comma 2 3 2 2 10 2" xfId="5225" xr:uid="{00000000-0005-0000-0000-0000EB0A0000}"/>
    <cellStyle name="Comma 2 3 2 2 10 2 2" xfId="19850" xr:uid="{00000000-0005-0000-0000-0000EC0A0000}"/>
    <cellStyle name="Comma 2 3 2 2 10 2 3" xfId="14560" xr:uid="{00000000-0005-0000-0000-0000ED0A0000}"/>
    <cellStyle name="Comma 2 3 2 2 10 3" xfId="9062" xr:uid="{00000000-0005-0000-0000-0000EE0A0000}"/>
    <cellStyle name="Comma 2 3 2 2 10 3 2" xfId="17220" xr:uid="{00000000-0005-0000-0000-0000EF0A0000}"/>
    <cellStyle name="Comma 2 3 2 2 10 4" xfId="11893" xr:uid="{00000000-0005-0000-0000-0000F00A0000}"/>
    <cellStyle name="Comma 2 3 2 2 11" xfId="2651" xr:uid="{00000000-0005-0000-0000-0000F10A0000}"/>
    <cellStyle name="Comma 2 3 2 2 11 2" xfId="5279" xr:uid="{00000000-0005-0000-0000-0000F20A0000}"/>
    <cellStyle name="Comma 2 3 2 2 11 2 2" xfId="19904" xr:uid="{00000000-0005-0000-0000-0000F30A0000}"/>
    <cellStyle name="Comma 2 3 2 2 11 2 3" xfId="14620" xr:uid="{00000000-0005-0000-0000-0000F40A0000}"/>
    <cellStyle name="Comma 2 3 2 2 11 3" xfId="9116" xr:uid="{00000000-0005-0000-0000-0000F50A0000}"/>
    <cellStyle name="Comma 2 3 2 2 11 3 2" xfId="17274" xr:uid="{00000000-0005-0000-0000-0000F60A0000}"/>
    <cellStyle name="Comma 2 3 2 2 11 4" xfId="11948" xr:uid="{00000000-0005-0000-0000-0000F70A0000}"/>
    <cellStyle name="Comma 2 3 2 2 12" xfId="434" xr:uid="{00000000-0005-0000-0000-0000F80A0000}"/>
    <cellStyle name="Comma 2 3 2 2 12 2" xfId="3108" xr:uid="{00000000-0005-0000-0000-0000F90A0000}"/>
    <cellStyle name="Comma 2 3 2 2 12 2 2" xfId="17733" xr:uid="{00000000-0005-0000-0000-0000FA0A0000}"/>
    <cellStyle name="Comma 2 3 2 2 12 2 3" xfId="12431" xr:uid="{00000000-0005-0000-0000-0000FB0A0000}"/>
    <cellStyle name="Comma 2 3 2 2 12 3" xfId="6945" xr:uid="{00000000-0005-0000-0000-0000FC0A0000}"/>
    <cellStyle name="Comma 2 3 2 2 12 3 2" xfId="15103" xr:uid="{00000000-0005-0000-0000-0000FD0A0000}"/>
    <cellStyle name="Comma 2 3 2 2 12 4" xfId="9774" xr:uid="{00000000-0005-0000-0000-0000FE0A0000}"/>
    <cellStyle name="Comma 2 3 2 2 13" xfId="6445" xr:uid="{00000000-0005-0000-0000-0000FF0A0000}"/>
    <cellStyle name="Comma 2 3 2 2 13 2" xfId="17385" xr:uid="{00000000-0005-0000-0000-0000000B0000}"/>
    <cellStyle name="Comma 2 3 2 2 13 3" xfId="12080" xr:uid="{00000000-0005-0000-0000-0000010B0000}"/>
    <cellStyle name="Comma 2 3 2 2 14" xfId="6553" xr:uid="{00000000-0005-0000-0000-0000020B0000}"/>
    <cellStyle name="Comma 2 3 2 2 14 2" xfId="14754" xr:uid="{00000000-0005-0000-0000-0000030B0000}"/>
    <cellStyle name="Comma 2 3 2 2 15" xfId="2760" xr:uid="{00000000-0005-0000-0000-0000040B0000}"/>
    <cellStyle name="Comma 2 3 2 2 16" xfId="6597" xr:uid="{00000000-0005-0000-0000-0000050B0000}"/>
    <cellStyle name="Comma 2 3 2 2 17" xfId="9426" xr:uid="{00000000-0005-0000-0000-0000060B0000}"/>
    <cellStyle name="Comma 2 3 2 2 2" xfId="102" xr:uid="{00000000-0005-0000-0000-0000070B0000}"/>
    <cellStyle name="Comma 2 3 2 2 2 10" xfId="6624" xr:uid="{00000000-0005-0000-0000-0000080B0000}"/>
    <cellStyle name="Comma 2 3 2 2 2 11" xfId="9453" xr:uid="{00000000-0005-0000-0000-0000090B0000}"/>
    <cellStyle name="Comma 2 3 2 2 2 2" xfId="156" xr:uid="{00000000-0005-0000-0000-00000A0B0000}"/>
    <cellStyle name="Comma 2 3 2 2 2 2 2" xfId="437" xr:uid="{00000000-0005-0000-0000-00000B0B0000}"/>
    <cellStyle name="Comma 2 3 2 2 2 2 2 2" xfId="3111" xr:uid="{00000000-0005-0000-0000-00000C0B0000}"/>
    <cellStyle name="Comma 2 3 2 2 2 2 2 2 2" xfId="17736" xr:uid="{00000000-0005-0000-0000-00000D0B0000}"/>
    <cellStyle name="Comma 2 3 2 2 2 2 2 2 3" xfId="12434" xr:uid="{00000000-0005-0000-0000-00000E0B0000}"/>
    <cellStyle name="Comma 2 3 2 2 2 2 2 3" xfId="6948" xr:uid="{00000000-0005-0000-0000-00000F0B0000}"/>
    <cellStyle name="Comma 2 3 2 2 2 2 2 3 2" xfId="15106" xr:uid="{00000000-0005-0000-0000-0000100B0000}"/>
    <cellStyle name="Comma 2 3 2 2 2 2 2 4" xfId="9777" xr:uid="{00000000-0005-0000-0000-0000110B0000}"/>
    <cellStyle name="Comma 2 3 2 2 2 2 3" xfId="2732" xr:uid="{00000000-0005-0000-0000-0000120B0000}"/>
    <cellStyle name="Comma 2 3 2 2 2 2 3 2" xfId="5360" xr:uid="{00000000-0005-0000-0000-0000130B0000}"/>
    <cellStyle name="Comma 2 3 2 2 2 2 3 2 2" xfId="19985" xr:uid="{00000000-0005-0000-0000-0000140B0000}"/>
    <cellStyle name="Comma 2 3 2 2 2 2 3 2 3" xfId="14701" xr:uid="{00000000-0005-0000-0000-0000150B0000}"/>
    <cellStyle name="Comma 2 3 2 2 2 2 3 3" xfId="9197" xr:uid="{00000000-0005-0000-0000-0000160B0000}"/>
    <cellStyle name="Comma 2 3 2 2 2 2 3 3 2" xfId="17355" xr:uid="{00000000-0005-0000-0000-0000170B0000}"/>
    <cellStyle name="Comma 2 3 2 2 2 2 3 4" xfId="12029" xr:uid="{00000000-0005-0000-0000-0000180B0000}"/>
    <cellStyle name="Comma 2 3 2 2 2 2 4" xfId="436" xr:uid="{00000000-0005-0000-0000-0000190B0000}"/>
    <cellStyle name="Comma 2 3 2 2 2 2 4 2" xfId="3110" xr:uid="{00000000-0005-0000-0000-00001A0B0000}"/>
    <cellStyle name="Comma 2 3 2 2 2 2 4 2 2" xfId="17735" xr:uid="{00000000-0005-0000-0000-00001B0B0000}"/>
    <cellStyle name="Comma 2 3 2 2 2 2 4 2 3" xfId="12433" xr:uid="{00000000-0005-0000-0000-00001C0B0000}"/>
    <cellStyle name="Comma 2 3 2 2 2 2 4 3" xfId="6947" xr:uid="{00000000-0005-0000-0000-00001D0B0000}"/>
    <cellStyle name="Comma 2 3 2 2 2 2 4 3 2" xfId="15105" xr:uid="{00000000-0005-0000-0000-00001E0B0000}"/>
    <cellStyle name="Comma 2 3 2 2 2 2 4 4" xfId="9776" xr:uid="{00000000-0005-0000-0000-00001F0B0000}"/>
    <cellStyle name="Comma 2 3 2 2 2 2 5" xfId="6526" xr:uid="{00000000-0005-0000-0000-0000200B0000}"/>
    <cellStyle name="Comma 2 3 2 2 2 2 5 2" xfId="17466" xr:uid="{00000000-0005-0000-0000-0000210B0000}"/>
    <cellStyle name="Comma 2 3 2 2 2 2 5 3" xfId="12163" xr:uid="{00000000-0005-0000-0000-0000220B0000}"/>
    <cellStyle name="Comma 2 3 2 2 2 2 6" xfId="2841" xr:uid="{00000000-0005-0000-0000-0000230B0000}"/>
    <cellStyle name="Comma 2 3 2 2 2 2 6 2" xfId="14836" xr:uid="{00000000-0005-0000-0000-0000240B0000}"/>
    <cellStyle name="Comma 2 3 2 2 2 2 7" xfId="6678" xr:uid="{00000000-0005-0000-0000-0000250B0000}"/>
    <cellStyle name="Comma 2 3 2 2 2 2 8" xfId="9507" xr:uid="{00000000-0005-0000-0000-0000260B0000}"/>
    <cellStyle name="Comma 2 3 2 2 2 3" xfId="438" xr:uid="{00000000-0005-0000-0000-0000270B0000}"/>
    <cellStyle name="Comma 2 3 2 2 2 3 2" xfId="3112" xr:uid="{00000000-0005-0000-0000-0000280B0000}"/>
    <cellStyle name="Comma 2 3 2 2 2 3 2 2" xfId="17737" xr:uid="{00000000-0005-0000-0000-0000290B0000}"/>
    <cellStyle name="Comma 2 3 2 2 2 3 2 3" xfId="12435" xr:uid="{00000000-0005-0000-0000-00002A0B0000}"/>
    <cellStyle name="Comma 2 3 2 2 2 3 3" xfId="6949" xr:uid="{00000000-0005-0000-0000-00002B0B0000}"/>
    <cellStyle name="Comma 2 3 2 2 2 3 3 2" xfId="15107" xr:uid="{00000000-0005-0000-0000-00002C0B0000}"/>
    <cellStyle name="Comma 2 3 2 2 2 3 4" xfId="9778" xr:uid="{00000000-0005-0000-0000-00002D0B0000}"/>
    <cellStyle name="Comma 2 3 2 2 2 4" xfId="439" xr:uid="{00000000-0005-0000-0000-00002E0B0000}"/>
    <cellStyle name="Comma 2 3 2 2 2 4 2" xfId="3113" xr:uid="{00000000-0005-0000-0000-00002F0B0000}"/>
    <cellStyle name="Comma 2 3 2 2 2 4 2 2" xfId="17738" xr:uid="{00000000-0005-0000-0000-0000300B0000}"/>
    <cellStyle name="Comma 2 3 2 2 2 4 2 3" xfId="12436" xr:uid="{00000000-0005-0000-0000-0000310B0000}"/>
    <cellStyle name="Comma 2 3 2 2 2 4 3" xfId="6950" xr:uid="{00000000-0005-0000-0000-0000320B0000}"/>
    <cellStyle name="Comma 2 3 2 2 2 4 3 2" xfId="15108" xr:uid="{00000000-0005-0000-0000-0000330B0000}"/>
    <cellStyle name="Comma 2 3 2 2 2 4 4" xfId="9779" xr:uid="{00000000-0005-0000-0000-0000340B0000}"/>
    <cellStyle name="Comma 2 3 2 2 2 5" xfId="2619" xr:uid="{00000000-0005-0000-0000-0000350B0000}"/>
    <cellStyle name="Comma 2 3 2 2 2 5 2" xfId="5252" xr:uid="{00000000-0005-0000-0000-0000360B0000}"/>
    <cellStyle name="Comma 2 3 2 2 2 5 2 2" xfId="19877" xr:uid="{00000000-0005-0000-0000-0000370B0000}"/>
    <cellStyle name="Comma 2 3 2 2 2 5 2 3" xfId="14588" xr:uid="{00000000-0005-0000-0000-0000380B0000}"/>
    <cellStyle name="Comma 2 3 2 2 2 5 3" xfId="9089" xr:uid="{00000000-0005-0000-0000-0000390B0000}"/>
    <cellStyle name="Comma 2 3 2 2 2 5 3 2" xfId="17247" xr:uid="{00000000-0005-0000-0000-00003A0B0000}"/>
    <cellStyle name="Comma 2 3 2 2 2 5 4" xfId="11920" xr:uid="{00000000-0005-0000-0000-00003B0B0000}"/>
    <cellStyle name="Comma 2 3 2 2 2 6" xfId="2678" xr:uid="{00000000-0005-0000-0000-00003C0B0000}"/>
    <cellStyle name="Comma 2 3 2 2 2 6 2" xfId="5306" xr:uid="{00000000-0005-0000-0000-00003D0B0000}"/>
    <cellStyle name="Comma 2 3 2 2 2 6 2 2" xfId="19931" xr:uid="{00000000-0005-0000-0000-00003E0B0000}"/>
    <cellStyle name="Comma 2 3 2 2 2 6 2 3" xfId="14647" xr:uid="{00000000-0005-0000-0000-00003F0B0000}"/>
    <cellStyle name="Comma 2 3 2 2 2 6 3" xfId="9143" xr:uid="{00000000-0005-0000-0000-0000400B0000}"/>
    <cellStyle name="Comma 2 3 2 2 2 6 3 2" xfId="17301" xr:uid="{00000000-0005-0000-0000-0000410B0000}"/>
    <cellStyle name="Comma 2 3 2 2 2 6 4" xfId="11975" xr:uid="{00000000-0005-0000-0000-0000420B0000}"/>
    <cellStyle name="Comma 2 3 2 2 2 7" xfId="435" xr:uid="{00000000-0005-0000-0000-0000430B0000}"/>
    <cellStyle name="Comma 2 3 2 2 2 7 2" xfId="3109" xr:uid="{00000000-0005-0000-0000-0000440B0000}"/>
    <cellStyle name="Comma 2 3 2 2 2 7 2 2" xfId="17734" xr:uid="{00000000-0005-0000-0000-0000450B0000}"/>
    <cellStyle name="Comma 2 3 2 2 2 7 2 3" xfId="12432" xr:uid="{00000000-0005-0000-0000-0000460B0000}"/>
    <cellStyle name="Comma 2 3 2 2 2 7 3" xfId="6946" xr:uid="{00000000-0005-0000-0000-0000470B0000}"/>
    <cellStyle name="Comma 2 3 2 2 2 7 3 2" xfId="15104" xr:uid="{00000000-0005-0000-0000-0000480B0000}"/>
    <cellStyle name="Comma 2 3 2 2 2 7 4" xfId="9775" xr:uid="{00000000-0005-0000-0000-0000490B0000}"/>
    <cellStyle name="Comma 2 3 2 2 2 8" xfId="6474" xr:uid="{00000000-0005-0000-0000-00004A0B0000}"/>
    <cellStyle name="Comma 2 3 2 2 2 8 2" xfId="17412" xr:uid="{00000000-0005-0000-0000-00004B0B0000}"/>
    <cellStyle name="Comma 2 3 2 2 2 8 3" xfId="12109" xr:uid="{00000000-0005-0000-0000-00004C0B0000}"/>
    <cellStyle name="Comma 2 3 2 2 2 9" xfId="2787" xr:uid="{00000000-0005-0000-0000-00004D0B0000}"/>
    <cellStyle name="Comma 2 3 2 2 2 9 2" xfId="14782" xr:uid="{00000000-0005-0000-0000-00004E0B0000}"/>
    <cellStyle name="Comma 2 3 2 2 3" xfId="129" xr:uid="{00000000-0005-0000-0000-00004F0B0000}"/>
    <cellStyle name="Comma 2 3 2 2 3 10" xfId="9480" xr:uid="{00000000-0005-0000-0000-0000500B0000}"/>
    <cellStyle name="Comma 2 3 2 2 3 2" xfId="441" xr:uid="{00000000-0005-0000-0000-0000510B0000}"/>
    <cellStyle name="Comma 2 3 2 2 3 2 2" xfId="442" xr:uid="{00000000-0005-0000-0000-0000520B0000}"/>
    <cellStyle name="Comma 2 3 2 2 3 2 2 2" xfId="3116" xr:uid="{00000000-0005-0000-0000-0000530B0000}"/>
    <cellStyle name="Comma 2 3 2 2 3 2 2 2 2" xfId="17741" xr:uid="{00000000-0005-0000-0000-0000540B0000}"/>
    <cellStyle name="Comma 2 3 2 2 3 2 2 2 3" xfId="12439" xr:uid="{00000000-0005-0000-0000-0000550B0000}"/>
    <cellStyle name="Comma 2 3 2 2 3 2 2 3" xfId="6953" xr:uid="{00000000-0005-0000-0000-0000560B0000}"/>
    <cellStyle name="Comma 2 3 2 2 3 2 2 3 2" xfId="15111" xr:uid="{00000000-0005-0000-0000-0000570B0000}"/>
    <cellStyle name="Comma 2 3 2 2 3 2 2 4" xfId="9782" xr:uid="{00000000-0005-0000-0000-0000580B0000}"/>
    <cellStyle name="Comma 2 3 2 2 3 2 3" xfId="3115" xr:uid="{00000000-0005-0000-0000-0000590B0000}"/>
    <cellStyle name="Comma 2 3 2 2 3 2 3 2" xfId="17740" xr:uid="{00000000-0005-0000-0000-00005A0B0000}"/>
    <cellStyle name="Comma 2 3 2 2 3 2 3 3" xfId="12438" xr:uid="{00000000-0005-0000-0000-00005B0B0000}"/>
    <cellStyle name="Comma 2 3 2 2 3 2 4" xfId="6952" xr:uid="{00000000-0005-0000-0000-00005C0B0000}"/>
    <cellStyle name="Comma 2 3 2 2 3 2 4 2" xfId="15110" xr:uid="{00000000-0005-0000-0000-00005D0B0000}"/>
    <cellStyle name="Comma 2 3 2 2 3 2 5" xfId="9781" xr:uid="{00000000-0005-0000-0000-00005E0B0000}"/>
    <cellStyle name="Comma 2 3 2 2 3 3" xfId="443" xr:uid="{00000000-0005-0000-0000-00005F0B0000}"/>
    <cellStyle name="Comma 2 3 2 2 3 3 2" xfId="3117" xr:uid="{00000000-0005-0000-0000-0000600B0000}"/>
    <cellStyle name="Comma 2 3 2 2 3 3 2 2" xfId="17742" xr:uid="{00000000-0005-0000-0000-0000610B0000}"/>
    <cellStyle name="Comma 2 3 2 2 3 3 2 3" xfId="12440" xr:uid="{00000000-0005-0000-0000-0000620B0000}"/>
    <cellStyle name="Comma 2 3 2 2 3 3 3" xfId="6954" xr:uid="{00000000-0005-0000-0000-0000630B0000}"/>
    <cellStyle name="Comma 2 3 2 2 3 3 3 2" xfId="15112" xr:uid="{00000000-0005-0000-0000-0000640B0000}"/>
    <cellStyle name="Comma 2 3 2 2 3 3 4" xfId="9783" xr:uid="{00000000-0005-0000-0000-0000650B0000}"/>
    <cellStyle name="Comma 2 3 2 2 3 4" xfId="444" xr:uid="{00000000-0005-0000-0000-0000660B0000}"/>
    <cellStyle name="Comma 2 3 2 2 3 4 2" xfId="3118" xr:uid="{00000000-0005-0000-0000-0000670B0000}"/>
    <cellStyle name="Comma 2 3 2 2 3 4 2 2" xfId="17743" xr:uid="{00000000-0005-0000-0000-0000680B0000}"/>
    <cellStyle name="Comma 2 3 2 2 3 4 2 3" xfId="12441" xr:uid="{00000000-0005-0000-0000-0000690B0000}"/>
    <cellStyle name="Comma 2 3 2 2 3 4 3" xfId="6955" xr:uid="{00000000-0005-0000-0000-00006A0B0000}"/>
    <cellStyle name="Comma 2 3 2 2 3 4 3 2" xfId="15113" xr:uid="{00000000-0005-0000-0000-00006B0B0000}"/>
    <cellStyle name="Comma 2 3 2 2 3 4 4" xfId="9784" xr:uid="{00000000-0005-0000-0000-00006C0B0000}"/>
    <cellStyle name="Comma 2 3 2 2 3 5" xfId="2705" xr:uid="{00000000-0005-0000-0000-00006D0B0000}"/>
    <cellStyle name="Comma 2 3 2 2 3 5 2" xfId="5333" xr:uid="{00000000-0005-0000-0000-00006E0B0000}"/>
    <cellStyle name="Comma 2 3 2 2 3 5 2 2" xfId="19958" xr:uid="{00000000-0005-0000-0000-00006F0B0000}"/>
    <cellStyle name="Comma 2 3 2 2 3 5 2 3" xfId="14674" xr:uid="{00000000-0005-0000-0000-0000700B0000}"/>
    <cellStyle name="Comma 2 3 2 2 3 5 3" xfId="9170" xr:uid="{00000000-0005-0000-0000-0000710B0000}"/>
    <cellStyle name="Comma 2 3 2 2 3 5 3 2" xfId="17328" xr:uid="{00000000-0005-0000-0000-0000720B0000}"/>
    <cellStyle name="Comma 2 3 2 2 3 5 4" xfId="12002" xr:uid="{00000000-0005-0000-0000-0000730B0000}"/>
    <cellStyle name="Comma 2 3 2 2 3 6" xfId="440" xr:uid="{00000000-0005-0000-0000-0000740B0000}"/>
    <cellStyle name="Comma 2 3 2 2 3 6 2" xfId="3114" xr:uid="{00000000-0005-0000-0000-0000750B0000}"/>
    <cellStyle name="Comma 2 3 2 2 3 6 2 2" xfId="17739" xr:uid="{00000000-0005-0000-0000-0000760B0000}"/>
    <cellStyle name="Comma 2 3 2 2 3 6 2 3" xfId="12437" xr:uid="{00000000-0005-0000-0000-0000770B0000}"/>
    <cellStyle name="Comma 2 3 2 2 3 6 3" xfId="6951" xr:uid="{00000000-0005-0000-0000-0000780B0000}"/>
    <cellStyle name="Comma 2 3 2 2 3 6 3 2" xfId="15109" xr:uid="{00000000-0005-0000-0000-0000790B0000}"/>
    <cellStyle name="Comma 2 3 2 2 3 6 4" xfId="9780" xr:uid="{00000000-0005-0000-0000-00007A0B0000}"/>
    <cellStyle name="Comma 2 3 2 2 3 7" xfId="6500" xr:uid="{00000000-0005-0000-0000-00007B0B0000}"/>
    <cellStyle name="Comma 2 3 2 2 3 7 2" xfId="17439" xr:uid="{00000000-0005-0000-0000-00007C0B0000}"/>
    <cellStyle name="Comma 2 3 2 2 3 7 3" xfId="12136" xr:uid="{00000000-0005-0000-0000-00007D0B0000}"/>
    <cellStyle name="Comma 2 3 2 2 3 8" xfId="2814" xr:uid="{00000000-0005-0000-0000-00007E0B0000}"/>
    <cellStyle name="Comma 2 3 2 2 3 8 2" xfId="14809" xr:uid="{00000000-0005-0000-0000-00007F0B0000}"/>
    <cellStyle name="Comma 2 3 2 2 3 9" xfId="6651" xr:uid="{00000000-0005-0000-0000-0000800B0000}"/>
    <cellStyle name="Comma 2 3 2 2 4" xfId="445" xr:uid="{00000000-0005-0000-0000-0000810B0000}"/>
    <cellStyle name="Comma 2 3 2 2 4 2" xfId="446" xr:uid="{00000000-0005-0000-0000-0000820B0000}"/>
    <cellStyle name="Comma 2 3 2 2 4 2 2" xfId="447" xr:uid="{00000000-0005-0000-0000-0000830B0000}"/>
    <cellStyle name="Comma 2 3 2 2 4 2 2 2" xfId="3121" xr:uid="{00000000-0005-0000-0000-0000840B0000}"/>
    <cellStyle name="Comma 2 3 2 2 4 2 2 2 2" xfId="17746" xr:uid="{00000000-0005-0000-0000-0000850B0000}"/>
    <cellStyle name="Comma 2 3 2 2 4 2 2 2 3" xfId="12444" xr:uid="{00000000-0005-0000-0000-0000860B0000}"/>
    <cellStyle name="Comma 2 3 2 2 4 2 2 3" xfId="6958" xr:uid="{00000000-0005-0000-0000-0000870B0000}"/>
    <cellStyle name="Comma 2 3 2 2 4 2 2 3 2" xfId="15116" xr:uid="{00000000-0005-0000-0000-0000880B0000}"/>
    <cellStyle name="Comma 2 3 2 2 4 2 2 4" xfId="9787" xr:uid="{00000000-0005-0000-0000-0000890B0000}"/>
    <cellStyle name="Comma 2 3 2 2 4 2 3" xfId="3120" xr:uid="{00000000-0005-0000-0000-00008A0B0000}"/>
    <cellStyle name="Comma 2 3 2 2 4 2 3 2" xfId="17745" xr:uid="{00000000-0005-0000-0000-00008B0B0000}"/>
    <cellStyle name="Comma 2 3 2 2 4 2 3 3" xfId="12443" xr:uid="{00000000-0005-0000-0000-00008C0B0000}"/>
    <cellStyle name="Comma 2 3 2 2 4 2 4" xfId="6957" xr:uid="{00000000-0005-0000-0000-00008D0B0000}"/>
    <cellStyle name="Comma 2 3 2 2 4 2 4 2" xfId="15115" xr:uid="{00000000-0005-0000-0000-00008E0B0000}"/>
    <cellStyle name="Comma 2 3 2 2 4 2 5" xfId="9786" xr:uid="{00000000-0005-0000-0000-00008F0B0000}"/>
    <cellStyle name="Comma 2 3 2 2 4 3" xfId="448" xr:uid="{00000000-0005-0000-0000-0000900B0000}"/>
    <cellStyle name="Comma 2 3 2 2 4 3 2" xfId="3122" xr:uid="{00000000-0005-0000-0000-0000910B0000}"/>
    <cellStyle name="Comma 2 3 2 2 4 3 2 2" xfId="17747" xr:uid="{00000000-0005-0000-0000-0000920B0000}"/>
    <cellStyle name="Comma 2 3 2 2 4 3 2 3" xfId="12445" xr:uid="{00000000-0005-0000-0000-0000930B0000}"/>
    <cellStyle name="Comma 2 3 2 2 4 3 3" xfId="6959" xr:uid="{00000000-0005-0000-0000-0000940B0000}"/>
    <cellStyle name="Comma 2 3 2 2 4 3 3 2" xfId="15117" xr:uid="{00000000-0005-0000-0000-0000950B0000}"/>
    <cellStyle name="Comma 2 3 2 2 4 3 4" xfId="9788" xr:uid="{00000000-0005-0000-0000-0000960B0000}"/>
    <cellStyle name="Comma 2 3 2 2 4 4" xfId="449" xr:uid="{00000000-0005-0000-0000-0000970B0000}"/>
    <cellStyle name="Comma 2 3 2 2 4 4 2" xfId="3123" xr:uid="{00000000-0005-0000-0000-0000980B0000}"/>
    <cellStyle name="Comma 2 3 2 2 4 4 2 2" xfId="17748" xr:uid="{00000000-0005-0000-0000-0000990B0000}"/>
    <cellStyle name="Comma 2 3 2 2 4 4 2 3" xfId="12446" xr:uid="{00000000-0005-0000-0000-00009A0B0000}"/>
    <cellStyle name="Comma 2 3 2 2 4 4 3" xfId="6960" xr:uid="{00000000-0005-0000-0000-00009B0B0000}"/>
    <cellStyle name="Comma 2 3 2 2 4 4 3 2" xfId="15118" xr:uid="{00000000-0005-0000-0000-00009C0B0000}"/>
    <cellStyle name="Comma 2 3 2 2 4 4 4" xfId="9789" xr:uid="{00000000-0005-0000-0000-00009D0B0000}"/>
    <cellStyle name="Comma 2 3 2 2 4 5" xfId="3119" xr:uid="{00000000-0005-0000-0000-00009E0B0000}"/>
    <cellStyle name="Comma 2 3 2 2 4 5 2" xfId="17744" xr:uid="{00000000-0005-0000-0000-00009F0B0000}"/>
    <cellStyle name="Comma 2 3 2 2 4 5 3" xfId="12442" xr:uid="{00000000-0005-0000-0000-0000A00B0000}"/>
    <cellStyle name="Comma 2 3 2 2 4 6" xfId="6956" xr:uid="{00000000-0005-0000-0000-0000A10B0000}"/>
    <cellStyle name="Comma 2 3 2 2 4 6 2" xfId="15114" xr:uid="{00000000-0005-0000-0000-0000A20B0000}"/>
    <cellStyle name="Comma 2 3 2 2 4 7" xfId="9785" xr:uid="{00000000-0005-0000-0000-0000A30B0000}"/>
    <cellStyle name="Comma 2 3 2 2 5" xfId="450" xr:uid="{00000000-0005-0000-0000-0000A40B0000}"/>
    <cellStyle name="Comma 2 3 2 2 5 2" xfId="451" xr:uid="{00000000-0005-0000-0000-0000A50B0000}"/>
    <cellStyle name="Comma 2 3 2 2 5 2 2" xfId="452" xr:uid="{00000000-0005-0000-0000-0000A60B0000}"/>
    <cellStyle name="Comma 2 3 2 2 5 2 2 2" xfId="3126" xr:uid="{00000000-0005-0000-0000-0000A70B0000}"/>
    <cellStyle name="Comma 2 3 2 2 5 2 2 2 2" xfId="17751" xr:uid="{00000000-0005-0000-0000-0000A80B0000}"/>
    <cellStyle name="Comma 2 3 2 2 5 2 2 2 3" xfId="12449" xr:uid="{00000000-0005-0000-0000-0000A90B0000}"/>
    <cellStyle name="Comma 2 3 2 2 5 2 2 3" xfId="6963" xr:uid="{00000000-0005-0000-0000-0000AA0B0000}"/>
    <cellStyle name="Comma 2 3 2 2 5 2 2 3 2" xfId="15121" xr:uid="{00000000-0005-0000-0000-0000AB0B0000}"/>
    <cellStyle name="Comma 2 3 2 2 5 2 2 4" xfId="9792" xr:uid="{00000000-0005-0000-0000-0000AC0B0000}"/>
    <cellStyle name="Comma 2 3 2 2 5 2 3" xfId="3125" xr:uid="{00000000-0005-0000-0000-0000AD0B0000}"/>
    <cellStyle name="Comma 2 3 2 2 5 2 3 2" xfId="17750" xr:uid="{00000000-0005-0000-0000-0000AE0B0000}"/>
    <cellStyle name="Comma 2 3 2 2 5 2 3 3" xfId="12448" xr:uid="{00000000-0005-0000-0000-0000AF0B0000}"/>
    <cellStyle name="Comma 2 3 2 2 5 2 4" xfId="6962" xr:uid="{00000000-0005-0000-0000-0000B00B0000}"/>
    <cellStyle name="Comma 2 3 2 2 5 2 4 2" xfId="15120" xr:uid="{00000000-0005-0000-0000-0000B10B0000}"/>
    <cellStyle name="Comma 2 3 2 2 5 2 5" xfId="9791" xr:uid="{00000000-0005-0000-0000-0000B20B0000}"/>
    <cellStyle name="Comma 2 3 2 2 5 3" xfId="453" xr:uid="{00000000-0005-0000-0000-0000B30B0000}"/>
    <cellStyle name="Comma 2 3 2 2 5 3 2" xfId="3127" xr:uid="{00000000-0005-0000-0000-0000B40B0000}"/>
    <cellStyle name="Comma 2 3 2 2 5 3 2 2" xfId="17752" xr:uid="{00000000-0005-0000-0000-0000B50B0000}"/>
    <cellStyle name="Comma 2 3 2 2 5 3 2 3" xfId="12450" xr:uid="{00000000-0005-0000-0000-0000B60B0000}"/>
    <cellStyle name="Comma 2 3 2 2 5 3 3" xfId="6964" xr:uid="{00000000-0005-0000-0000-0000B70B0000}"/>
    <cellStyle name="Comma 2 3 2 2 5 3 3 2" xfId="15122" xr:uid="{00000000-0005-0000-0000-0000B80B0000}"/>
    <cellStyle name="Comma 2 3 2 2 5 3 4" xfId="9793" xr:uid="{00000000-0005-0000-0000-0000B90B0000}"/>
    <cellStyle name="Comma 2 3 2 2 5 4" xfId="454" xr:uid="{00000000-0005-0000-0000-0000BA0B0000}"/>
    <cellStyle name="Comma 2 3 2 2 5 4 2" xfId="3128" xr:uid="{00000000-0005-0000-0000-0000BB0B0000}"/>
    <cellStyle name="Comma 2 3 2 2 5 4 2 2" xfId="17753" xr:uid="{00000000-0005-0000-0000-0000BC0B0000}"/>
    <cellStyle name="Comma 2 3 2 2 5 4 2 3" xfId="12451" xr:uid="{00000000-0005-0000-0000-0000BD0B0000}"/>
    <cellStyle name="Comma 2 3 2 2 5 4 3" xfId="6965" xr:uid="{00000000-0005-0000-0000-0000BE0B0000}"/>
    <cellStyle name="Comma 2 3 2 2 5 4 3 2" xfId="15123" xr:uid="{00000000-0005-0000-0000-0000BF0B0000}"/>
    <cellStyle name="Comma 2 3 2 2 5 4 4" xfId="9794" xr:uid="{00000000-0005-0000-0000-0000C00B0000}"/>
    <cellStyle name="Comma 2 3 2 2 5 5" xfId="3124" xr:uid="{00000000-0005-0000-0000-0000C10B0000}"/>
    <cellStyle name="Comma 2 3 2 2 5 5 2" xfId="17749" xr:uid="{00000000-0005-0000-0000-0000C20B0000}"/>
    <cellStyle name="Comma 2 3 2 2 5 5 3" xfId="12447" xr:uid="{00000000-0005-0000-0000-0000C30B0000}"/>
    <cellStyle name="Comma 2 3 2 2 5 6" xfId="6961" xr:uid="{00000000-0005-0000-0000-0000C40B0000}"/>
    <cellStyle name="Comma 2 3 2 2 5 6 2" xfId="15119" xr:uid="{00000000-0005-0000-0000-0000C50B0000}"/>
    <cellStyle name="Comma 2 3 2 2 5 7" xfId="9790" xr:uid="{00000000-0005-0000-0000-0000C60B0000}"/>
    <cellStyle name="Comma 2 3 2 2 6" xfId="455" xr:uid="{00000000-0005-0000-0000-0000C70B0000}"/>
    <cellStyle name="Comma 2 3 2 2 6 2" xfId="456" xr:uid="{00000000-0005-0000-0000-0000C80B0000}"/>
    <cellStyle name="Comma 2 3 2 2 6 2 2" xfId="3130" xr:uid="{00000000-0005-0000-0000-0000C90B0000}"/>
    <cellStyle name="Comma 2 3 2 2 6 2 2 2" xfId="17755" xr:uid="{00000000-0005-0000-0000-0000CA0B0000}"/>
    <cellStyle name="Comma 2 3 2 2 6 2 2 3" xfId="12453" xr:uid="{00000000-0005-0000-0000-0000CB0B0000}"/>
    <cellStyle name="Comma 2 3 2 2 6 2 3" xfId="6967" xr:uid="{00000000-0005-0000-0000-0000CC0B0000}"/>
    <cellStyle name="Comma 2 3 2 2 6 2 3 2" xfId="15125" xr:uid="{00000000-0005-0000-0000-0000CD0B0000}"/>
    <cellStyle name="Comma 2 3 2 2 6 2 4" xfId="9796" xr:uid="{00000000-0005-0000-0000-0000CE0B0000}"/>
    <cellStyle name="Comma 2 3 2 2 6 3" xfId="457" xr:uid="{00000000-0005-0000-0000-0000CF0B0000}"/>
    <cellStyle name="Comma 2 3 2 2 6 3 2" xfId="3131" xr:uid="{00000000-0005-0000-0000-0000D00B0000}"/>
    <cellStyle name="Comma 2 3 2 2 6 3 2 2" xfId="17756" xr:uid="{00000000-0005-0000-0000-0000D10B0000}"/>
    <cellStyle name="Comma 2 3 2 2 6 3 2 3" xfId="12454" xr:uid="{00000000-0005-0000-0000-0000D20B0000}"/>
    <cellStyle name="Comma 2 3 2 2 6 3 3" xfId="6968" xr:uid="{00000000-0005-0000-0000-0000D30B0000}"/>
    <cellStyle name="Comma 2 3 2 2 6 3 3 2" xfId="15126" xr:uid="{00000000-0005-0000-0000-0000D40B0000}"/>
    <cellStyle name="Comma 2 3 2 2 6 3 4" xfId="9797" xr:uid="{00000000-0005-0000-0000-0000D50B0000}"/>
    <cellStyle name="Comma 2 3 2 2 6 4" xfId="3129" xr:uid="{00000000-0005-0000-0000-0000D60B0000}"/>
    <cellStyle name="Comma 2 3 2 2 6 4 2" xfId="17754" xr:uid="{00000000-0005-0000-0000-0000D70B0000}"/>
    <cellStyle name="Comma 2 3 2 2 6 4 3" xfId="12452" xr:uid="{00000000-0005-0000-0000-0000D80B0000}"/>
    <cellStyle name="Comma 2 3 2 2 6 5" xfId="6966" xr:uid="{00000000-0005-0000-0000-0000D90B0000}"/>
    <cellStyle name="Comma 2 3 2 2 6 5 2" xfId="15124" xr:uid="{00000000-0005-0000-0000-0000DA0B0000}"/>
    <cellStyle name="Comma 2 3 2 2 6 6" xfId="9795" xr:uid="{00000000-0005-0000-0000-0000DB0B0000}"/>
    <cellStyle name="Comma 2 3 2 2 7" xfId="458" xr:uid="{00000000-0005-0000-0000-0000DC0B0000}"/>
    <cellStyle name="Comma 2 3 2 2 7 2" xfId="459" xr:uid="{00000000-0005-0000-0000-0000DD0B0000}"/>
    <cellStyle name="Comma 2 3 2 2 7 2 2" xfId="3133" xr:uid="{00000000-0005-0000-0000-0000DE0B0000}"/>
    <cellStyle name="Comma 2 3 2 2 7 2 2 2" xfId="17758" xr:uid="{00000000-0005-0000-0000-0000DF0B0000}"/>
    <cellStyle name="Comma 2 3 2 2 7 2 2 3" xfId="12456" xr:uid="{00000000-0005-0000-0000-0000E00B0000}"/>
    <cellStyle name="Comma 2 3 2 2 7 2 3" xfId="6970" xr:uid="{00000000-0005-0000-0000-0000E10B0000}"/>
    <cellStyle name="Comma 2 3 2 2 7 2 3 2" xfId="15128" xr:uid="{00000000-0005-0000-0000-0000E20B0000}"/>
    <cellStyle name="Comma 2 3 2 2 7 2 4" xfId="9799" xr:uid="{00000000-0005-0000-0000-0000E30B0000}"/>
    <cellStyle name="Comma 2 3 2 2 7 3" xfId="3132" xr:uid="{00000000-0005-0000-0000-0000E40B0000}"/>
    <cellStyle name="Comma 2 3 2 2 7 3 2" xfId="17757" xr:uid="{00000000-0005-0000-0000-0000E50B0000}"/>
    <cellStyle name="Comma 2 3 2 2 7 3 3" xfId="12455" xr:uid="{00000000-0005-0000-0000-0000E60B0000}"/>
    <cellStyle name="Comma 2 3 2 2 7 4" xfId="6969" xr:uid="{00000000-0005-0000-0000-0000E70B0000}"/>
    <cellStyle name="Comma 2 3 2 2 7 4 2" xfId="15127" xr:uid="{00000000-0005-0000-0000-0000E80B0000}"/>
    <cellStyle name="Comma 2 3 2 2 7 5" xfId="9798" xr:uid="{00000000-0005-0000-0000-0000E90B0000}"/>
    <cellStyle name="Comma 2 3 2 2 8" xfId="460" xr:uid="{00000000-0005-0000-0000-0000EA0B0000}"/>
    <cellStyle name="Comma 2 3 2 2 8 2" xfId="3134" xr:uid="{00000000-0005-0000-0000-0000EB0B0000}"/>
    <cellStyle name="Comma 2 3 2 2 8 2 2" xfId="17759" xr:uid="{00000000-0005-0000-0000-0000EC0B0000}"/>
    <cellStyle name="Comma 2 3 2 2 8 2 3" xfId="12457" xr:uid="{00000000-0005-0000-0000-0000ED0B0000}"/>
    <cellStyle name="Comma 2 3 2 2 8 3" xfId="6971" xr:uid="{00000000-0005-0000-0000-0000EE0B0000}"/>
    <cellStyle name="Comma 2 3 2 2 8 3 2" xfId="15129" xr:uid="{00000000-0005-0000-0000-0000EF0B0000}"/>
    <cellStyle name="Comma 2 3 2 2 8 4" xfId="9800" xr:uid="{00000000-0005-0000-0000-0000F00B0000}"/>
    <cellStyle name="Comma 2 3 2 2 9" xfId="461" xr:uid="{00000000-0005-0000-0000-0000F10B0000}"/>
    <cellStyle name="Comma 2 3 2 2 9 2" xfId="3135" xr:uid="{00000000-0005-0000-0000-0000F20B0000}"/>
    <cellStyle name="Comma 2 3 2 2 9 2 2" xfId="17760" xr:uid="{00000000-0005-0000-0000-0000F30B0000}"/>
    <cellStyle name="Comma 2 3 2 2 9 2 3" xfId="12458" xr:uid="{00000000-0005-0000-0000-0000F40B0000}"/>
    <cellStyle name="Comma 2 3 2 2 9 3" xfId="6972" xr:uid="{00000000-0005-0000-0000-0000F50B0000}"/>
    <cellStyle name="Comma 2 3 2 2 9 3 2" xfId="15130" xr:uid="{00000000-0005-0000-0000-0000F60B0000}"/>
    <cellStyle name="Comma 2 3 2 2 9 4" xfId="9801" xr:uid="{00000000-0005-0000-0000-0000F70B0000}"/>
    <cellStyle name="Comma 2 3 2 3" xfId="89" xr:uid="{00000000-0005-0000-0000-0000F80B0000}"/>
    <cellStyle name="Comma 2 3 2 3 10" xfId="6611" xr:uid="{00000000-0005-0000-0000-0000F90B0000}"/>
    <cellStyle name="Comma 2 3 2 3 11" xfId="9440" xr:uid="{00000000-0005-0000-0000-0000FA0B0000}"/>
    <cellStyle name="Comma 2 3 2 3 2" xfId="143" xr:uid="{00000000-0005-0000-0000-0000FB0B0000}"/>
    <cellStyle name="Comma 2 3 2 3 2 2" xfId="464" xr:uid="{00000000-0005-0000-0000-0000FC0B0000}"/>
    <cellStyle name="Comma 2 3 2 3 2 2 2" xfId="3138" xr:uid="{00000000-0005-0000-0000-0000FD0B0000}"/>
    <cellStyle name="Comma 2 3 2 3 2 2 2 2" xfId="17763" xr:uid="{00000000-0005-0000-0000-0000FE0B0000}"/>
    <cellStyle name="Comma 2 3 2 3 2 2 2 3" xfId="12461" xr:uid="{00000000-0005-0000-0000-0000FF0B0000}"/>
    <cellStyle name="Comma 2 3 2 3 2 2 3" xfId="6975" xr:uid="{00000000-0005-0000-0000-0000000C0000}"/>
    <cellStyle name="Comma 2 3 2 3 2 2 3 2" xfId="15133" xr:uid="{00000000-0005-0000-0000-0000010C0000}"/>
    <cellStyle name="Comma 2 3 2 3 2 2 4" xfId="9804" xr:uid="{00000000-0005-0000-0000-0000020C0000}"/>
    <cellStyle name="Comma 2 3 2 3 2 3" xfId="2719" xr:uid="{00000000-0005-0000-0000-0000030C0000}"/>
    <cellStyle name="Comma 2 3 2 3 2 3 2" xfId="5347" xr:uid="{00000000-0005-0000-0000-0000040C0000}"/>
    <cellStyle name="Comma 2 3 2 3 2 3 2 2" xfId="19972" xr:uid="{00000000-0005-0000-0000-0000050C0000}"/>
    <cellStyle name="Comma 2 3 2 3 2 3 2 3" xfId="14688" xr:uid="{00000000-0005-0000-0000-0000060C0000}"/>
    <cellStyle name="Comma 2 3 2 3 2 3 3" xfId="9184" xr:uid="{00000000-0005-0000-0000-0000070C0000}"/>
    <cellStyle name="Comma 2 3 2 3 2 3 3 2" xfId="17342" xr:uid="{00000000-0005-0000-0000-0000080C0000}"/>
    <cellStyle name="Comma 2 3 2 3 2 3 4" xfId="12016" xr:uid="{00000000-0005-0000-0000-0000090C0000}"/>
    <cellStyle name="Comma 2 3 2 3 2 4" xfId="463" xr:uid="{00000000-0005-0000-0000-00000A0C0000}"/>
    <cellStyle name="Comma 2 3 2 3 2 4 2" xfId="3137" xr:uid="{00000000-0005-0000-0000-00000B0C0000}"/>
    <cellStyle name="Comma 2 3 2 3 2 4 2 2" xfId="17762" xr:uid="{00000000-0005-0000-0000-00000C0C0000}"/>
    <cellStyle name="Comma 2 3 2 3 2 4 2 3" xfId="12460" xr:uid="{00000000-0005-0000-0000-00000D0C0000}"/>
    <cellStyle name="Comma 2 3 2 3 2 4 3" xfId="6974" xr:uid="{00000000-0005-0000-0000-00000E0C0000}"/>
    <cellStyle name="Comma 2 3 2 3 2 4 3 2" xfId="15132" xr:uid="{00000000-0005-0000-0000-00000F0C0000}"/>
    <cellStyle name="Comma 2 3 2 3 2 4 4" xfId="9803" xr:uid="{00000000-0005-0000-0000-0000100C0000}"/>
    <cellStyle name="Comma 2 3 2 3 2 5" xfId="6525" xr:uid="{00000000-0005-0000-0000-0000110C0000}"/>
    <cellStyle name="Comma 2 3 2 3 2 5 2" xfId="17453" xr:uid="{00000000-0005-0000-0000-0000120C0000}"/>
    <cellStyle name="Comma 2 3 2 3 2 5 3" xfId="12150" xr:uid="{00000000-0005-0000-0000-0000130C0000}"/>
    <cellStyle name="Comma 2 3 2 3 2 6" xfId="2828" xr:uid="{00000000-0005-0000-0000-0000140C0000}"/>
    <cellStyle name="Comma 2 3 2 3 2 6 2" xfId="14823" xr:uid="{00000000-0005-0000-0000-0000150C0000}"/>
    <cellStyle name="Comma 2 3 2 3 2 7" xfId="6665" xr:uid="{00000000-0005-0000-0000-0000160C0000}"/>
    <cellStyle name="Comma 2 3 2 3 2 8" xfId="9494" xr:uid="{00000000-0005-0000-0000-0000170C0000}"/>
    <cellStyle name="Comma 2 3 2 3 3" xfId="465" xr:uid="{00000000-0005-0000-0000-0000180C0000}"/>
    <cellStyle name="Comma 2 3 2 3 3 2" xfId="3139" xr:uid="{00000000-0005-0000-0000-0000190C0000}"/>
    <cellStyle name="Comma 2 3 2 3 3 2 2" xfId="17764" xr:uid="{00000000-0005-0000-0000-00001A0C0000}"/>
    <cellStyle name="Comma 2 3 2 3 3 2 3" xfId="12462" xr:uid="{00000000-0005-0000-0000-00001B0C0000}"/>
    <cellStyle name="Comma 2 3 2 3 3 3" xfId="6976" xr:uid="{00000000-0005-0000-0000-00001C0C0000}"/>
    <cellStyle name="Comma 2 3 2 3 3 3 2" xfId="15134" xr:uid="{00000000-0005-0000-0000-00001D0C0000}"/>
    <cellStyle name="Comma 2 3 2 3 3 4" xfId="9805" xr:uid="{00000000-0005-0000-0000-00001E0C0000}"/>
    <cellStyle name="Comma 2 3 2 3 4" xfId="466" xr:uid="{00000000-0005-0000-0000-00001F0C0000}"/>
    <cellStyle name="Comma 2 3 2 3 4 2" xfId="3140" xr:uid="{00000000-0005-0000-0000-0000200C0000}"/>
    <cellStyle name="Comma 2 3 2 3 4 2 2" xfId="17765" xr:uid="{00000000-0005-0000-0000-0000210C0000}"/>
    <cellStyle name="Comma 2 3 2 3 4 2 3" xfId="12463" xr:uid="{00000000-0005-0000-0000-0000220C0000}"/>
    <cellStyle name="Comma 2 3 2 3 4 3" xfId="6977" xr:uid="{00000000-0005-0000-0000-0000230C0000}"/>
    <cellStyle name="Comma 2 3 2 3 4 3 2" xfId="15135" xr:uid="{00000000-0005-0000-0000-0000240C0000}"/>
    <cellStyle name="Comma 2 3 2 3 4 4" xfId="9806" xr:uid="{00000000-0005-0000-0000-0000250C0000}"/>
    <cellStyle name="Comma 2 3 2 3 5" xfId="2606" xr:uid="{00000000-0005-0000-0000-0000260C0000}"/>
    <cellStyle name="Comma 2 3 2 3 5 2" xfId="5239" xr:uid="{00000000-0005-0000-0000-0000270C0000}"/>
    <cellStyle name="Comma 2 3 2 3 5 2 2" xfId="19864" xr:uid="{00000000-0005-0000-0000-0000280C0000}"/>
    <cellStyle name="Comma 2 3 2 3 5 2 3" xfId="14575" xr:uid="{00000000-0005-0000-0000-0000290C0000}"/>
    <cellStyle name="Comma 2 3 2 3 5 3" xfId="9076" xr:uid="{00000000-0005-0000-0000-00002A0C0000}"/>
    <cellStyle name="Comma 2 3 2 3 5 3 2" xfId="17234" xr:uid="{00000000-0005-0000-0000-00002B0C0000}"/>
    <cellStyle name="Comma 2 3 2 3 5 4" xfId="11907" xr:uid="{00000000-0005-0000-0000-00002C0C0000}"/>
    <cellStyle name="Comma 2 3 2 3 6" xfId="2665" xr:uid="{00000000-0005-0000-0000-00002D0C0000}"/>
    <cellStyle name="Comma 2 3 2 3 6 2" xfId="5293" xr:uid="{00000000-0005-0000-0000-00002E0C0000}"/>
    <cellStyle name="Comma 2 3 2 3 6 2 2" xfId="19918" xr:uid="{00000000-0005-0000-0000-00002F0C0000}"/>
    <cellStyle name="Comma 2 3 2 3 6 2 3" xfId="14634" xr:uid="{00000000-0005-0000-0000-0000300C0000}"/>
    <cellStyle name="Comma 2 3 2 3 6 3" xfId="9130" xr:uid="{00000000-0005-0000-0000-0000310C0000}"/>
    <cellStyle name="Comma 2 3 2 3 6 3 2" xfId="17288" xr:uid="{00000000-0005-0000-0000-0000320C0000}"/>
    <cellStyle name="Comma 2 3 2 3 6 4" xfId="11962" xr:uid="{00000000-0005-0000-0000-0000330C0000}"/>
    <cellStyle name="Comma 2 3 2 3 7" xfId="462" xr:uid="{00000000-0005-0000-0000-0000340C0000}"/>
    <cellStyle name="Comma 2 3 2 3 7 2" xfId="3136" xr:uid="{00000000-0005-0000-0000-0000350C0000}"/>
    <cellStyle name="Comma 2 3 2 3 7 2 2" xfId="17761" xr:uid="{00000000-0005-0000-0000-0000360C0000}"/>
    <cellStyle name="Comma 2 3 2 3 7 2 3" xfId="12459" xr:uid="{00000000-0005-0000-0000-0000370C0000}"/>
    <cellStyle name="Comma 2 3 2 3 7 3" xfId="6973" xr:uid="{00000000-0005-0000-0000-0000380C0000}"/>
    <cellStyle name="Comma 2 3 2 3 7 3 2" xfId="15131" xr:uid="{00000000-0005-0000-0000-0000390C0000}"/>
    <cellStyle name="Comma 2 3 2 3 7 4" xfId="9802" xr:uid="{00000000-0005-0000-0000-00003A0C0000}"/>
    <cellStyle name="Comma 2 3 2 3 8" xfId="6473" xr:uid="{00000000-0005-0000-0000-00003B0C0000}"/>
    <cellStyle name="Comma 2 3 2 3 8 2" xfId="17399" xr:uid="{00000000-0005-0000-0000-00003C0C0000}"/>
    <cellStyle name="Comma 2 3 2 3 8 3" xfId="12096" xr:uid="{00000000-0005-0000-0000-00003D0C0000}"/>
    <cellStyle name="Comma 2 3 2 3 9" xfId="2774" xr:uid="{00000000-0005-0000-0000-00003E0C0000}"/>
    <cellStyle name="Comma 2 3 2 3 9 2" xfId="14769" xr:uid="{00000000-0005-0000-0000-00003F0C0000}"/>
    <cellStyle name="Comma 2 3 2 4" xfId="116" xr:uid="{00000000-0005-0000-0000-0000400C0000}"/>
    <cellStyle name="Comma 2 3 2 4 10" xfId="9467" xr:uid="{00000000-0005-0000-0000-0000410C0000}"/>
    <cellStyle name="Comma 2 3 2 4 2" xfId="468" xr:uid="{00000000-0005-0000-0000-0000420C0000}"/>
    <cellStyle name="Comma 2 3 2 4 2 2" xfId="469" xr:uid="{00000000-0005-0000-0000-0000430C0000}"/>
    <cellStyle name="Comma 2 3 2 4 2 2 2" xfId="3143" xr:uid="{00000000-0005-0000-0000-0000440C0000}"/>
    <cellStyle name="Comma 2 3 2 4 2 2 2 2" xfId="17768" xr:uid="{00000000-0005-0000-0000-0000450C0000}"/>
    <cellStyle name="Comma 2 3 2 4 2 2 2 3" xfId="12466" xr:uid="{00000000-0005-0000-0000-0000460C0000}"/>
    <cellStyle name="Comma 2 3 2 4 2 2 3" xfId="6980" xr:uid="{00000000-0005-0000-0000-0000470C0000}"/>
    <cellStyle name="Comma 2 3 2 4 2 2 3 2" xfId="15138" xr:uid="{00000000-0005-0000-0000-0000480C0000}"/>
    <cellStyle name="Comma 2 3 2 4 2 2 4" xfId="9809" xr:uid="{00000000-0005-0000-0000-0000490C0000}"/>
    <cellStyle name="Comma 2 3 2 4 2 3" xfId="3142" xr:uid="{00000000-0005-0000-0000-00004A0C0000}"/>
    <cellStyle name="Comma 2 3 2 4 2 3 2" xfId="17767" xr:uid="{00000000-0005-0000-0000-00004B0C0000}"/>
    <cellStyle name="Comma 2 3 2 4 2 3 3" xfId="12465" xr:uid="{00000000-0005-0000-0000-00004C0C0000}"/>
    <cellStyle name="Comma 2 3 2 4 2 4" xfId="6979" xr:uid="{00000000-0005-0000-0000-00004D0C0000}"/>
    <cellStyle name="Comma 2 3 2 4 2 4 2" xfId="15137" xr:uid="{00000000-0005-0000-0000-00004E0C0000}"/>
    <cellStyle name="Comma 2 3 2 4 2 5" xfId="9808" xr:uid="{00000000-0005-0000-0000-00004F0C0000}"/>
    <cellStyle name="Comma 2 3 2 4 3" xfId="470" xr:uid="{00000000-0005-0000-0000-0000500C0000}"/>
    <cellStyle name="Comma 2 3 2 4 3 2" xfId="3144" xr:uid="{00000000-0005-0000-0000-0000510C0000}"/>
    <cellStyle name="Comma 2 3 2 4 3 2 2" xfId="17769" xr:uid="{00000000-0005-0000-0000-0000520C0000}"/>
    <cellStyle name="Comma 2 3 2 4 3 2 3" xfId="12467" xr:uid="{00000000-0005-0000-0000-0000530C0000}"/>
    <cellStyle name="Comma 2 3 2 4 3 3" xfId="6981" xr:uid="{00000000-0005-0000-0000-0000540C0000}"/>
    <cellStyle name="Comma 2 3 2 4 3 3 2" xfId="15139" xr:uid="{00000000-0005-0000-0000-0000550C0000}"/>
    <cellStyle name="Comma 2 3 2 4 3 4" xfId="9810" xr:uid="{00000000-0005-0000-0000-0000560C0000}"/>
    <cellStyle name="Comma 2 3 2 4 4" xfId="471" xr:uid="{00000000-0005-0000-0000-0000570C0000}"/>
    <cellStyle name="Comma 2 3 2 4 4 2" xfId="3145" xr:uid="{00000000-0005-0000-0000-0000580C0000}"/>
    <cellStyle name="Comma 2 3 2 4 4 2 2" xfId="17770" xr:uid="{00000000-0005-0000-0000-0000590C0000}"/>
    <cellStyle name="Comma 2 3 2 4 4 2 3" xfId="12468" xr:uid="{00000000-0005-0000-0000-00005A0C0000}"/>
    <cellStyle name="Comma 2 3 2 4 4 3" xfId="6982" xr:uid="{00000000-0005-0000-0000-00005B0C0000}"/>
    <cellStyle name="Comma 2 3 2 4 4 3 2" xfId="15140" xr:uid="{00000000-0005-0000-0000-00005C0C0000}"/>
    <cellStyle name="Comma 2 3 2 4 4 4" xfId="9811" xr:uid="{00000000-0005-0000-0000-00005D0C0000}"/>
    <cellStyle name="Comma 2 3 2 4 5" xfId="2692" xr:uid="{00000000-0005-0000-0000-00005E0C0000}"/>
    <cellStyle name="Comma 2 3 2 4 5 2" xfId="5320" xr:uid="{00000000-0005-0000-0000-00005F0C0000}"/>
    <cellStyle name="Comma 2 3 2 4 5 2 2" xfId="19945" xr:uid="{00000000-0005-0000-0000-0000600C0000}"/>
    <cellStyle name="Comma 2 3 2 4 5 2 3" xfId="14661" xr:uid="{00000000-0005-0000-0000-0000610C0000}"/>
    <cellStyle name="Comma 2 3 2 4 5 3" xfId="9157" xr:uid="{00000000-0005-0000-0000-0000620C0000}"/>
    <cellStyle name="Comma 2 3 2 4 5 3 2" xfId="17315" xr:uid="{00000000-0005-0000-0000-0000630C0000}"/>
    <cellStyle name="Comma 2 3 2 4 5 4" xfId="11989" xr:uid="{00000000-0005-0000-0000-0000640C0000}"/>
    <cellStyle name="Comma 2 3 2 4 6" xfId="467" xr:uid="{00000000-0005-0000-0000-0000650C0000}"/>
    <cellStyle name="Comma 2 3 2 4 6 2" xfId="3141" xr:uid="{00000000-0005-0000-0000-0000660C0000}"/>
    <cellStyle name="Comma 2 3 2 4 6 2 2" xfId="17766" xr:uid="{00000000-0005-0000-0000-0000670C0000}"/>
    <cellStyle name="Comma 2 3 2 4 6 2 3" xfId="12464" xr:uid="{00000000-0005-0000-0000-0000680C0000}"/>
    <cellStyle name="Comma 2 3 2 4 6 3" xfId="6978" xr:uid="{00000000-0005-0000-0000-0000690C0000}"/>
    <cellStyle name="Comma 2 3 2 4 6 3 2" xfId="15136" xr:uid="{00000000-0005-0000-0000-00006A0C0000}"/>
    <cellStyle name="Comma 2 3 2 4 6 4" xfId="9807" xr:uid="{00000000-0005-0000-0000-00006B0C0000}"/>
    <cellStyle name="Comma 2 3 2 4 7" xfId="6499" xr:uid="{00000000-0005-0000-0000-00006C0C0000}"/>
    <cellStyle name="Comma 2 3 2 4 7 2" xfId="17426" xr:uid="{00000000-0005-0000-0000-00006D0C0000}"/>
    <cellStyle name="Comma 2 3 2 4 7 3" xfId="12123" xr:uid="{00000000-0005-0000-0000-00006E0C0000}"/>
    <cellStyle name="Comma 2 3 2 4 8" xfId="2801" xr:uid="{00000000-0005-0000-0000-00006F0C0000}"/>
    <cellStyle name="Comma 2 3 2 4 8 2" xfId="14796" xr:uid="{00000000-0005-0000-0000-0000700C0000}"/>
    <cellStyle name="Comma 2 3 2 4 9" xfId="6638" xr:uid="{00000000-0005-0000-0000-0000710C0000}"/>
    <cellStyle name="Comma 2 3 2 5" xfId="472" xr:uid="{00000000-0005-0000-0000-0000720C0000}"/>
    <cellStyle name="Comma 2 3 2 5 2" xfId="473" xr:uid="{00000000-0005-0000-0000-0000730C0000}"/>
    <cellStyle name="Comma 2 3 2 5 2 2" xfId="474" xr:uid="{00000000-0005-0000-0000-0000740C0000}"/>
    <cellStyle name="Comma 2 3 2 5 2 2 2" xfId="3148" xr:uid="{00000000-0005-0000-0000-0000750C0000}"/>
    <cellStyle name="Comma 2 3 2 5 2 2 2 2" xfId="17773" xr:uid="{00000000-0005-0000-0000-0000760C0000}"/>
    <cellStyle name="Comma 2 3 2 5 2 2 2 3" xfId="12471" xr:uid="{00000000-0005-0000-0000-0000770C0000}"/>
    <cellStyle name="Comma 2 3 2 5 2 2 3" xfId="6985" xr:uid="{00000000-0005-0000-0000-0000780C0000}"/>
    <cellStyle name="Comma 2 3 2 5 2 2 3 2" xfId="15143" xr:uid="{00000000-0005-0000-0000-0000790C0000}"/>
    <cellStyle name="Comma 2 3 2 5 2 2 4" xfId="9814" xr:uid="{00000000-0005-0000-0000-00007A0C0000}"/>
    <cellStyle name="Comma 2 3 2 5 2 3" xfId="3147" xr:uid="{00000000-0005-0000-0000-00007B0C0000}"/>
    <cellStyle name="Comma 2 3 2 5 2 3 2" xfId="17772" xr:uid="{00000000-0005-0000-0000-00007C0C0000}"/>
    <cellStyle name="Comma 2 3 2 5 2 3 3" xfId="12470" xr:uid="{00000000-0005-0000-0000-00007D0C0000}"/>
    <cellStyle name="Comma 2 3 2 5 2 4" xfId="6984" xr:uid="{00000000-0005-0000-0000-00007E0C0000}"/>
    <cellStyle name="Comma 2 3 2 5 2 4 2" xfId="15142" xr:uid="{00000000-0005-0000-0000-00007F0C0000}"/>
    <cellStyle name="Comma 2 3 2 5 2 5" xfId="9813" xr:uid="{00000000-0005-0000-0000-0000800C0000}"/>
    <cellStyle name="Comma 2 3 2 5 3" xfId="475" xr:uid="{00000000-0005-0000-0000-0000810C0000}"/>
    <cellStyle name="Comma 2 3 2 5 3 2" xfId="3149" xr:uid="{00000000-0005-0000-0000-0000820C0000}"/>
    <cellStyle name="Comma 2 3 2 5 3 2 2" xfId="17774" xr:uid="{00000000-0005-0000-0000-0000830C0000}"/>
    <cellStyle name="Comma 2 3 2 5 3 2 3" xfId="12472" xr:uid="{00000000-0005-0000-0000-0000840C0000}"/>
    <cellStyle name="Comma 2 3 2 5 3 3" xfId="6986" xr:uid="{00000000-0005-0000-0000-0000850C0000}"/>
    <cellStyle name="Comma 2 3 2 5 3 3 2" xfId="15144" xr:uid="{00000000-0005-0000-0000-0000860C0000}"/>
    <cellStyle name="Comma 2 3 2 5 3 4" xfId="9815" xr:uid="{00000000-0005-0000-0000-0000870C0000}"/>
    <cellStyle name="Comma 2 3 2 5 4" xfId="476" xr:uid="{00000000-0005-0000-0000-0000880C0000}"/>
    <cellStyle name="Comma 2 3 2 5 4 2" xfId="3150" xr:uid="{00000000-0005-0000-0000-0000890C0000}"/>
    <cellStyle name="Comma 2 3 2 5 4 2 2" xfId="17775" xr:uid="{00000000-0005-0000-0000-00008A0C0000}"/>
    <cellStyle name="Comma 2 3 2 5 4 2 3" xfId="12473" xr:uid="{00000000-0005-0000-0000-00008B0C0000}"/>
    <cellStyle name="Comma 2 3 2 5 4 3" xfId="6987" xr:uid="{00000000-0005-0000-0000-00008C0C0000}"/>
    <cellStyle name="Comma 2 3 2 5 4 3 2" xfId="15145" xr:uid="{00000000-0005-0000-0000-00008D0C0000}"/>
    <cellStyle name="Comma 2 3 2 5 4 4" xfId="9816" xr:uid="{00000000-0005-0000-0000-00008E0C0000}"/>
    <cellStyle name="Comma 2 3 2 5 5" xfId="3146" xr:uid="{00000000-0005-0000-0000-00008F0C0000}"/>
    <cellStyle name="Comma 2 3 2 5 5 2" xfId="17771" xr:uid="{00000000-0005-0000-0000-0000900C0000}"/>
    <cellStyle name="Comma 2 3 2 5 5 3" xfId="12469" xr:uid="{00000000-0005-0000-0000-0000910C0000}"/>
    <cellStyle name="Comma 2 3 2 5 6" xfId="6983" xr:uid="{00000000-0005-0000-0000-0000920C0000}"/>
    <cellStyle name="Comma 2 3 2 5 6 2" xfId="15141" xr:uid="{00000000-0005-0000-0000-0000930C0000}"/>
    <cellStyle name="Comma 2 3 2 5 7" xfId="9812" xr:uid="{00000000-0005-0000-0000-0000940C0000}"/>
    <cellStyle name="Comma 2 3 2 6" xfId="477" xr:uid="{00000000-0005-0000-0000-0000950C0000}"/>
    <cellStyle name="Comma 2 3 2 6 2" xfId="478" xr:uid="{00000000-0005-0000-0000-0000960C0000}"/>
    <cellStyle name="Comma 2 3 2 6 2 2" xfId="479" xr:uid="{00000000-0005-0000-0000-0000970C0000}"/>
    <cellStyle name="Comma 2 3 2 6 2 2 2" xfId="3153" xr:uid="{00000000-0005-0000-0000-0000980C0000}"/>
    <cellStyle name="Comma 2 3 2 6 2 2 2 2" xfId="17778" xr:uid="{00000000-0005-0000-0000-0000990C0000}"/>
    <cellStyle name="Comma 2 3 2 6 2 2 2 3" xfId="12476" xr:uid="{00000000-0005-0000-0000-00009A0C0000}"/>
    <cellStyle name="Comma 2 3 2 6 2 2 3" xfId="6990" xr:uid="{00000000-0005-0000-0000-00009B0C0000}"/>
    <cellStyle name="Comma 2 3 2 6 2 2 3 2" xfId="15148" xr:uid="{00000000-0005-0000-0000-00009C0C0000}"/>
    <cellStyle name="Comma 2 3 2 6 2 2 4" xfId="9819" xr:uid="{00000000-0005-0000-0000-00009D0C0000}"/>
    <cellStyle name="Comma 2 3 2 6 2 3" xfId="3152" xr:uid="{00000000-0005-0000-0000-00009E0C0000}"/>
    <cellStyle name="Comma 2 3 2 6 2 3 2" xfId="17777" xr:uid="{00000000-0005-0000-0000-00009F0C0000}"/>
    <cellStyle name="Comma 2 3 2 6 2 3 3" xfId="12475" xr:uid="{00000000-0005-0000-0000-0000A00C0000}"/>
    <cellStyle name="Comma 2 3 2 6 2 4" xfId="6989" xr:uid="{00000000-0005-0000-0000-0000A10C0000}"/>
    <cellStyle name="Comma 2 3 2 6 2 4 2" xfId="15147" xr:uid="{00000000-0005-0000-0000-0000A20C0000}"/>
    <cellStyle name="Comma 2 3 2 6 2 5" xfId="9818" xr:uid="{00000000-0005-0000-0000-0000A30C0000}"/>
    <cellStyle name="Comma 2 3 2 6 3" xfId="480" xr:uid="{00000000-0005-0000-0000-0000A40C0000}"/>
    <cellStyle name="Comma 2 3 2 6 3 2" xfId="3154" xr:uid="{00000000-0005-0000-0000-0000A50C0000}"/>
    <cellStyle name="Comma 2 3 2 6 3 2 2" xfId="17779" xr:uid="{00000000-0005-0000-0000-0000A60C0000}"/>
    <cellStyle name="Comma 2 3 2 6 3 2 3" xfId="12477" xr:uid="{00000000-0005-0000-0000-0000A70C0000}"/>
    <cellStyle name="Comma 2 3 2 6 3 3" xfId="6991" xr:uid="{00000000-0005-0000-0000-0000A80C0000}"/>
    <cellStyle name="Comma 2 3 2 6 3 3 2" xfId="15149" xr:uid="{00000000-0005-0000-0000-0000A90C0000}"/>
    <cellStyle name="Comma 2 3 2 6 3 4" xfId="9820" xr:uid="{00000000-0005-0000-0000-0000AA0C0000}"/>
    <cellStyle name="Comma 2 3 2 6 4" xfId="481" xr:uid="{00000000-0005-0000-0000-0000AB0C0000}"/>
    <cellStyle name="Comma 2 3 2 6 4 2" xfId="3155" xr:uid="{00000000-0005-0000-0000-0000AC0C0000}"/>
    <cellStyle name="Comma 2 3 2 6 4 2 2" xfId="17780" xr:uid="{00000000-0005-0000-0000-0000AD0C0000}"/>
    <cellStyle name="Comma 2 3 2 6 4 2 3" xfId="12478" xr:uid="{00000000-0005-0000-0000-0000AE0C0000}"/>
    <cellStyle name="Comma 2 3 2 6 4 3" xfId="6992" xr:uid="{00000000-0005-0000-0000-0000AF0C0000}"/>
    <cellStyle name="Comma 2 3 2 6 4 3 2" xfId="15150" xr:uid="{00000000-0005-0000-0000-0000B00C0000}"/>
    <cellStyle name="Comma 2 3 2 6 4 4" xfId="9821" xr:uid="{00000000-0005-0000-0000-0000B10C0000}"/>
    <cellStyle name="Comma 2 3 2 6 5" xfId="3151" xr:uid="{00000000-0005-0000-0000-0000B20C0000}"/>
    <cellStyle name="Comma 2 3 2 6 5 2" xfId="17776" xr:uid="{00000000-0005-0000-0000-0000B30C0000}"/>
    <cellStyle name="Comma 2 3 2 6 5 3" xfId="12474" xr:uid="{00000000-0005-0000-0000-0000B40C0000}"/>
    <cellStyle name="Comma 2 3 2 6 6" xfId="6988" xr:uid="{00000000-0005-0000-0000-0000B50C0000}"/>
    <cellStyle name="Comma 2 3 2 6 6 2" xfId="15146" xr:uid="{00000000-0005-0000-0000-0000B60C0000}"/>
    <cellStyle name="Comma 2 3 2 6 7" xfId="9817" xr:uid="{00000000-0005-0000-0000-0000B70C0000}"/>
    <cellStyle name="Comma 2 3 2 7" xfId="482" xr:uid="{00000000-0005-0000-0000-0000B80C0000}"/>
    <cellStyle name="Comma 2 3 2 7 2" xfId="483" xr:uid="{00000000-0005-0000-0000-0000B90C0000}"/>
    <cellStyle name="Comma 2 3 2 7 2 2" xfId="3157" xr:uid="{00000000-0005-0000-0000-0000BA0C0000}"/>
    <cellStyle name="Comma 2 3 2 7 2 2 2" xfId="17782" xr:uid="{00000000-0005-0000-0000-0000BB0C0000}"/>
    <cellStyle name="Comma 2 3 2 7 2 2 3" xfId="12480" xr:uid="{00000000-0005-0000-0000-0000BC0C0000}"/>
    <cellStyle name="Comma 2 3 2 7 2 3" xfId="6994" xr:uid="{00000000-0005-0000-0000-0000BD0C0000}"/>
    <cellStyle name="Comma 2 3 2 7 2 3 2" xfId="15152" xr:uid="{00000000-0005-0000-0000-0000BE0C0000}"/>
    <cellStyle name="Comma 2 3 2 7 2 4" xfId="9823" xr:uid="{00000000-0005-0000-0000-0000BF0C0000}"/>
    <cellStyle name="Comma 2 3 2 7 3" xfId="484" xr:uid="{00000000-0005-0000-0000-0000C00C0000}"/>
    <cellStyle name="Comma 2 3 2 7 3 2" xfId="3158" xr:uid="{00000000-0005-0000-0000-0000C10C0000}"/>
    <cellStyle name="Comma 2 3 2 7 3 2 2" xfId="17783" xr:uid="{00000000-0005-0000-0000-0000C20C0000}"/>
    <cellStyle name="Comma 2 3 2 7 3 2 3" xfId="12481" xr:uid="{00000000-0005-0000-0000-0000C30C0000}"/>
    <cellStyle name="Comma 2 3 2 7 3 3" xfId="6995" xr:uid="{00000000-0005-0000-0000-0000C40C0000}"/>
    <cellStyle name="Comma 2 3 2 7 3 3 2" xfId="15153" xr:uid="{00000000-0005-0000-0000-0000C50C0000}"/>
    <cellStyle name="Comma 2 3 2 7 3 4" xfId="9824" xr:uid="{00000000-0005-0000-0000-0000C60C0000}"/>
    <cellStyle name="Comma 2 3 2 7 4" xfId="3156" xr:uid="{00000000-0005-0000-0000-0000C70C0000}"/>
    <cellStyle name="Comma 2 3 2 7 4 2" xfId="17781" xr:uid="{00000000-0005-0000-0000-0000C80C0000}"/>
    <cellStyle name="Comma 2 3 2 7 4 3" xfId="12479" xr:uid="{00000000-0005-0000-0000-0000C90C0000}"/>
    <cellStyle name="Comma 2 3 2 7 5" xfId="6993" xr:uid="{00000000-0005-0000-0000-0000CA0C0000}"/>
    <cellStyle name="Comma 2 3 2 7 5 2" xfId="15151" xr:uid="{00000000-0005-0000-0000-0000CB0C0000}"/>
    <cellStyle name="Comma 2 3 2 7 6" xfId="9822" xr:uid="{00000000-0005-0000-0000-0000CC0C0000}"/>
    <cellStyle name="Comma 2 3 2 8" xfId="485" xr:uid="{00000000-0005-0000-0000-0000CD0C0000}"/>
    <cellStyle name="Comma 2 3 2 8 2" xfId="486" xr:uid="{00000000-0005-0000-0000-0000CE0C0000}"/>
    <cellStyle name="Comma 2 3 2 8 2 2" xfId="3160" xr:uid="{00000000-0005-0000-0000-0000CF0C0000}"/>
    <cellStyle name="Comma 2 3 2 8 2 2 2" xfId="17785" xr:uid="{00000000-0005-0000-0000-0000D00C0000}"/>
    <cellStyle name="Comma 2 3 2 8 2 2 3" xfId="12483" xr:uid="{00000000-0005-0000-0000-0000D10C0000}"/>
    <cellStyle name="Comma 2 3 2 8 2 3" xfId="6997" xr:uid="{00000000-0005-0000-0000-0000D20C0000}"/>
    <cellStyle name="Comma 2 3 2 8 2 3 2" xfId="15155" xr:uid="{00000000-0005-0000-0000-0000D30C0000}"/>
    <cellStyle name="Comma 2 3 2 8 2 4" xfId="9826" xr:uid="{00000000-0005-0000-0000-0000D40C0000}"/>
    <cellStyle name="Comma 2 3 2 8 3" xfId="3159" xr:uid="{00000000-0005-0000-0000-0000D50C0000}"/>
    <cellStyle name="Comma 2 3 2 8 3 2" xfId="17784" xr:uid="{00000000-0005-0000-0000-0000D60C0000}"/>
    <cellStyle name="Comma 2 3 2 8 3 3" xfId="12482" xr:uid="{00000000-0005-0000-0000-0000D70C0000}"/>
    <cellStyle name="Comma 2 3 2 8 4" xfId="6996" xr:uid="{00000000-0005-0000-0000-0000D80C0000}"/>
    <cellStyle name="Comma 2 3 2 8 4 2" xfId="15154" xr:uid="{00000000-0005-0000-0000-0000D90C0000}"/>
    <cellStyle name="Comma 2 3 2 8 5" xfId="9825" xr:uid="{00000000-0005-0000-0000-0000DA0C0000}"/>
    <cellStyle name="Comma 2 3 2 9" xfId="487" xr:uid="{00000000-0005-0000-0000-0000DB0C0000}"/>
    <cellStyle name="Comma 2 3 2 9 2" xfId="3161" xr:uid="{00000000-0005-0000-0000-0000DC0C0000}"/>
    <cellStyle name="Comma 2 3 2 9 2 2" xfId="17786" xr:uid="{00000000-0005-0000-0000-0000DD0C0000}"/>
    <cellStyle name="Comma 2 3 2 9 2 3" xfId="12484" xr:uid="{00000000-0005-0000-0000-0000DE0C0000}"/>
    <cellStyle name="Comma 2 3 2 9 3" xfId="6998" xr:uid="{00000000-0005-0000-0000-0000DF0C0000}"/>
    <cellStyle name="Comma 2 3 2 9 3 2" xfId="15156" xr:uid="{00000000-0005-0000-0000-0000E00C0000}"/>
    <cellStyle name="Comma 2 3 2 9 4" xfId="9827" xr:uid="{00000000-0005-0000-0000-0000E10C0000}"/>
    <cellStyle name="Comma 2 3 20" xfId="6577" xr:uid="{00000000-0005-0000-0000-0000E20C0000}"/>
    <cellStyle name="Comma 2 3 21" xfId="9402" xr:uid="{00000000-0005-0000-0000-0000E30C0000}"/>
    <cellStyle name="Comma 2 3 3" xfId="66" xr:uid="{00000000-0005-0000-0000-0000E40C0000}"/>
    <cellStyle name="Comma 2 3 3 10" xfId="489" xr:uid="{00000000-0005-0000-0000-0000E50C0000}"/>
    <cellStyle name="Comma 2 3 3 10 2" xfId="3163" xr:uid="{00000000-0005-0000-0000-0000E60C0000}"/>
    <cellStyle name="Comma 2 3 3 10 2 2" xfId="17788" xr:uid="{00000000-0005-0000-0000-0000E70C0000}"/>
    <cellStyle name="Comma 2 3 3 10 2 3" xfId="12486" xr:uid="{00000000-0005-0000-0000-0000E80C0000}"/>
    <cellStyle name="Comma 2 3 3 10 3" xfId="7000" xr:uid="{00000000-0005-0000-0000-0000E90C0000}"/>
    <cellStyle name="Comma 2 3 3 10 3 2" xfId="15158" xr:uid="{00000000-0005-0000-0000-0000EA0C0000}"/>
    <cellStyle name="Comma 2 3 3 10 4" xfId="9829" xr:uid="{00000000-0005-0000-0000-0000EB0C0000}"/>
    <cellStyle name="Comma 2 3 3 11" xfId="2584" xr:uid="{00000000-0005-0000-0000-0000EC0C0000}"/>
    <cellStyle name="Comma 2 3 3 11 2" xfId="5218" xr:uid="{00000000-0005-0000-0000-0000ED0C0000}"/>
    <cellStyle name="Comma 2 3 3 11 2 2" xfId="19843" xr:uid="{00000000-0005-0000-0000-0000EE0C0000}"/>
    <cellStyle name="Comma 2 3 3 11 2 3" xfId="14553" xr:uid="{00000000-0005-0000-0000-0000EF0C0000}"/>
    <cellStyle name="Comma 2 3 3 11 3" xfId="9055" xr:uid="{00000000-0005-0000-0000-0000F00C0000}"/>
    <cellStyle name="Comma 2 3 3 11 3 2" xfId="17213" xr:uid="{00000000-0005-0000-0000-0000F10C0000}"/>
    <cellStyle name="Comma 2 3 3 11 4" xfId="11886" xr:uid="{00000000-0005-0000-0000-0000F20C0000}"/>
    <cellStyle name="Comma 2 3 3 12" xfId="2644" xr:uid="{00000000-0005-0000-0000-0000F30C0000}"/>
    <cellStyle name="Comma 2 3 3 12 2" xfId="5272" xr:uid="{00000000-0005-0000-0000-0000F40C0000}"/>
    <cellStyle name="Comma 2 3 3 12 2 2" xfId="19897" xr:uid="{00000000-0005-0000-0000-0000F50C0000}"/>
    <cellStyle name="Comma 2 3 3 12 2 3" xfId="14613" xr:uid="{00000000-0005-0000-0000-0000F60C0000}"/>
    <cellStyle name="Comma 2 3 3 12 3" xfId="9109" xr:uid="{00000000-0005-0000-0000-0000F70C0000}"/>
    <cellStyle name="Comma 2 3 3 12 3 2" xfId="17267" xr:uid="{00000000-0005-0000-0000-0000F80C0000}"/>
    <cellStyle name="Comma 2 3 3 12 4" xfId="11941" xr:uid="{00000000-0005-0000-0000-0000F90C0000}"/>
    <cellStyle name="Comma 2 3 3 13" xfId="488" xr:uid="{00000000-0005-0000-0000-0000FA0C0000}"/>
    <cellStyle name="Comma 2 3 3 13 2" xfId="3162" xr:uid="{00000000-0005-0000-0000-0000FB0C0000}"/>
    <cellStyle name="Comma 2 3 3 13 2 2" xfId="17787" xr:uid="{00000000-0005-0000-0000-0000FC0C0000}"/>
    <cellStyle name="Comma 2 3 3 13 2 3" xfId="12485" xr:uid="{00000000-0005-0000-0000-0000FD0C0000}"/>
    <cellStyle name="Comma 2 3 3 13 3" xfId="6999" xr:uid="{00000000-0005-0000-0000-0000FE0C0000}"/>
    <cellStyle name="Comma 2 3 3 13 3 2" xfId="15157" xr:uid="{00000000-0005-0000-0000-0000FF0C0000}"/>
    <cellStyle name="Comma 2 3 3 13 4" xfId="9828" xr:uid="{00000000-0005-0000-0000-0000000D0000}"/>
    <cellStyle name="Comma 2 3 3 14" xfId="6446" xr:uid="{00000000-0005-0000-0000-0000010D0000}"/>
    <cellStyle name="Comma 2 3 3 14 2" xfId="17378" xr:uid="{00000000-0005-0000-0000-0000020D0000}"/>
    <cellStyle name="Comma 2 3 3 14 3" xfId="12073" xr:uid="{00000000-0005-0000-0000-0000030D0000}"/>
    <cellStyle name="Comma 2 3 3 15" xfId="6554" xr:uid="{00000000-0005-0000-0000-0000040D0000}"/>
    <cellStyle name="Comma 2 3 3 15 2" xfId="14747" xr:uid="{00000000-0005-0000-0000-0000050D0000}"/>
    <cellStyle name="Comma 2 3 3 16" xfId="2753" xr:uid="{00000000-0005-0000-0000-0000060D0000}"/>
    <cellStyle name="Comma 2 3 3 17" xfId="6590" xr:uid="{00000000-0005-0000-0000-0000070D0000}"/>
    <cellStyle name="Comma 2 3 3 18" xfId="9419" xr:uid="{00000000-0005-0000-0000-0000080D0000}"/>
    <cellStyle name="Comma 2 3 3 2" xfId="95" xr:uid="{00000000-0005-0000-0000-0000090D0000}"/>
    <cellStyle name="Comma 2 3 3 2 10" xfId="2612" xr:uid="{00000000-0005-0000-0000-00000A0D0000}"/>
    <cellStyle name="Comma 2 3 3 2 10 2" xfId="5245" xr:uid="{00000000-0005-0000-0000-00000B0D0000}"/>
    <cellStyle name="Comma 2 3 3 2 10 2 2" xfId="19870" xr:uid="{00000000-0005-0000-0000-00000C0D0000}"/>
    <cellStyle name="Comma 2 3 3 2 10 2 3" xfId="14581" xr:uid="{00000000-0005-0000-0000-00000D0D0000}"/>
    <cellStyle name="Comma 2 3 3 2 10 3" xfId="9082" xr:uid="{00000000-0005-0000-0000-00000E0D0000}"/>
    <cellStyle name="Comma 2 3 3 2 10 3 2" xfId="17240" xr:uid="{00000000-0005-0000-0000-00000F0D0000}"/>
    <cellStyle name="Comma 2 3 3 2 10 4" xfId="11913" xr:uid="{00000000-0005-0000-0000-0000100D0000}"/>
    <cellStyle name="Comma 2 3 3 2 11" xfId="2671" xr:uid="{00000000-0005-0000-0000-0000110D0000}"/>
    <cellStyle name="Comma 2 3 3 2 11 2" xfId="5299" xr:uid="{00000000-0005-0000-0000-0000120D0000}"/>
    <cellStyle name="Comma 2 3 3 2 11 2 2" xfId="19924" xr:uid="{00000000-0005-0000-0000-0000130D0000}"/>
    <cellStyle name="Comma 2 3 3 2 11 2 3" xfId="14640" xr:uid="{00000000-0005-0000-0000-0000140D0000}"/>
    <cellStyle name="Comma 2 3 3 2 11 3" xfId="9136" xr:uid="{00000000-0005-0000-0000-0000150D0000}"/>
    <cellStyle name="Comma 2 3 3 2 11 3 2" xfId="17294" xr:uid="{00000000-0005-0000-0000-0000160D0000}"/>
    <cellStyle name="Comma 2 3 3 2 11 4" xfId="11968" xr:uid="{00000000-0005-0000-0000-0000170D0000}"/>
    <cellStyle name="Comma 2 3 3 2 12" xfId="490" xr:uid="{00000000-0005-0000-0000-0000180D0000}"/>
    <cellStyle name="Comma 2 3 3 2 12 2" xfId="3164" xr:uid="{00000000-0005-0000-0000-0000190D0000}"/>
    <cellStyle name="Comma 2 3 3 2 12 2 2" xfId="17789" xr:uid="{00000000-0005-0000-0000-00001A0D0000}"/>
    <cellStyle name="Comma 2 3 3 2 12 2 3" xfId="12487" xr:uid="{00000000-0005-0000-0000-00001B0D0000}"/>
    <cellStyle name="Comma 2 3 3 2 12 3" xfId="7001" xr:uid="{00000000-0005-0000-0000-00001C0D0000}"/>
    <cellStyle name="Comma 2 3 3 2 12 3 2" xfId="15159" xr:uid="{00000000-0005-0000-0000-00001D0D0000}"/>
    <cellStyle name="Comma 2 3 3 2 12 4" xfId="9830" xr:uid="{00000000-0005-0000-0000-00001E0D0000}"/>
    <cellStyle name="Comma 2 3 3 2 13" xfId="6475" xr:uid="{00000000-0005-0000-0000-00001F0D0000}"/>
    <cellStyle name="Comma 2 3 3 2 13 2" xfId="17405" xr:uid="{00000000-0005-0000-0000-0000200D0000}"/>
    <cellStyle name="Comma 2 3 3 2 13 3" xfId="12102" xr:uid="{00000000-0005-0000-0000-0000210D0000}"/>
    <cellStyle name="Comma 2 3 3 2 14" xfId="2780" xr:uid="{00000000-0005-0000-0000-0000220D0000}"/>
    <cellStyle name="Comma 2 3 3 2 14 2" xfId="14775" xr:uid="{00000000-0005-0000-0000-0000230D0000}"/>
    <cellStyle name="Comma 2 3 3 2 15" xfId="6617" xr:uid="{00000000-0005-0000-0000-0000240D0000}"/>
    <cellStyle name="Comma 2 3 3 2 16" xfId="9446" xr:uid="{00000000-0005-0000-0000-0000250D0000}"/>
    <cellStyle name="Comma 2 3 3 2 2" xfId="149" xr:uid="{00000000-0005-0000-0000-0000260D0000}"/>
    <cellStyle name="Comma 2 3 3 2 2 10" xfId="9500" xr:uid="{00000000-0005-0000-0000-0000270D0000}"/>
    <cellStyle name="Comma 2 3 3 2 2 2" xfId="492" xr:uid="{00000000-0005-0000-0000-0000280D0000}"/>
    <cellStyle name="Comma 2 3 3 2 2 2 2" xfId="493" xr:uid="{00000000-0005-0000-0000-0000290D0000}"/>
    <cellStyle name="Comma 2 3 3 2 2 2 2 2" xfId="3167" xr:uid="{00000000-0005-0000-0000-00002A0D0000}"/>
    <cellStyle name="Comma 2 3 3 2 2 2 2 2 2" xfId="17792" xr:uid="{00000000-0005-0000-0000-00002B0D0000}"/>
    <cellStyle name="Comma 2 3 3 2 2 2 2 2 3" xfId="12490" xr:uid="{00000000-0005-0000-0000-00002C0D0000}"/>
    <cellStyle name="Comma 2 3 3 2 2 2 2 3" xfId="7004" xr:uid="{00000000-0005-0000-0000-00002D0D0000}"/>
    <cellStyle name="Comma 2 3 3 2 2 2 2 3 2" xfId="15162" xr:uid="{00000000-0005-0000-0000-00002E0D0000}"/>
    <cellStyle name="Comma 2 3 3 2 2 2 2 4" xfId="9833" xr:uid="{00000000-0005-0000-0000-00002F0D0000}"/>
    <cellStyle name="Comma 2 3 3 2 2 2 3" xfId="3166" xr:uid="{00000000-0005-0000-0000-0000300D0000}"/>
    <cellStyle name="Comma 2 3 3 2 2 2 3 2" xfId="17791" xr:uid="{00000000-0005-0000-0000-0000310D0000}"/>
    <cellStyle name="Comma 2 3 3 2 2 2 3 3" xfId="12489" xr:uid="{00000000-0005-0000-0000-0000320D0000}"/>
    <cellStyle name="Comma 2 3 3 2 2 2 4" xfId="7003" xr:uid="{00000000-0005-0000-0000-0000330D0000}"/>
    <cellStyle name="Comma 2 3 3 2 2 2 4 2" xfId="15161" xr:uid="{00000000-0005-0000-0000-0000340D0000}"/>
    <cellStyle name="Comma 2 3 3 2 2 2 5" xfId="9832" xr:uid="{00000000-0005-0000-0000-0000350D0000}"/>
    <cellStyle name="Comma 2 3 3 2 2 3" xfId="494" xr:uid="{00000000-0005-0000-0000-0000360D0000}"/>
    <cellStyle name="Comma 2 3 3 2 2 3 2" xfId="3168" xr:uid="{00000000-0005-0000-0000-0000370D0000}"/>
    <cellStyle name="Comma 2 3 3 2 2 3 2 2" xfId="17793" xr:uid="{00000000-0005-0000-0000-0000380D0000}"/>
    <cellStyle name="Comma 2 3 3 2 2 3 2 3" xfId="12491" xr:uid="{00000000-0005-0000-0000-0000390D0000}"/>
    <cellStyle name="Comma 2 3 3 2 2 3 3" xfId="7005" xr:uid="{00000000-0005-0000-0000-00003A0D0000}"/>
    <cellStyle name="Comma 2 3 3 2 2 3 3 2" xfId="15163" xr:uid="{00000000-0005-0000-0000-00003B0D0000}"/>
    <cellStyle name="Comma 2 3 3 2 2 3 4" xfId="9834" xr:uid="{00000000-0005-0000-0000-00003C0D0000}"/>
    <cellStyle name="Comma 2 3 3 2 2 4" xfId="495" xr:uid="{00000000-0005-0000-0000-00003D0D0000}"/>
    <cellStyle name="Comma 2 3 3 2 2 4 2" xfId="3169" xr:uid="{00000000-0005-0000-0000-00003E0D0000}"/>
    <cellStyle name="Comma 2 3 3 2 2 4 2 2" xfId="17794" xr:uid="{00000000-0005-0000-0000-00003F0D0000}"/>
    <cellStyle name="Comma 2 3 3 2 2 4 2 3" xfId="12492" xr:uid="{00000000-0005-0000-0000-0000400D0000}"/>
    <cellStyle name="Comma 2 3 3 2 2 4 3" xfId="7006" xr:uid="{00000000-0005-0000-0000-0000410D0000}"/>
    <cellStyle name="Comma 2 3 3 2 2 4 3 2" xfId="15164" xr:uid="{00000000-0005-0000-0000-0000420D0000}"/>
    <cellStyle name="Comma 2 3 3 2 2 4 4" xfId="9835" xr:uid="{00000000-0005-0000-0000-0000430D0000}"/>
    <cellStyle name="Comma 2 3 3 2 2 5" xfId="2725" xr:uid="{00000000-0005-0000-0000-0000440D0000}"/>
    <cellStyle name="Comma 2 3 3 2 2 5 2" xfId="5353" xr:uid="{00000000-0005-0000-0000-0000450D0000}"/>
    <cellStyle name="Comma 2 3 3 2 2 5 2 2" xfId="19978" xr:uid="{00000000-0005-0000-0000-0000460D0000}"/>
    <cellStyle name="Comma 2 3 3 2 2 5 2 3" xfId="14694" xr:uid="{00000000-0005-0000-0000-0000470D0000}"/>
    <cellStyle name="Comma 2 3 3 2 2 5 3" xfId="9190" xr:uid="{00000000-0005-0000-0000-0000480D0000}"/>
    <cellStyle name="Comma 2 3 3 2 2 5 3 2" xfId="17348" xr:uid="{00000000-0005-0000-0000-0000490D0000}"/>
    <cellStyle name="Comma 2 3 3 2 2 5 4" xfId="12022" xr:uid="{00000000-0005-0000-0000-00004A0D0000}"/>
    <cellStyle name="Comma 2 3 3 2 2 6" xfId="491" xr:uid="{00000000-0005-0000-0000-00004B0D0000}"/>
    <cellStyle name="Comma 2 3 3 2 2 6 2" xfId="3165" xr:uid="{00000000-0005-0000-0000-00004C0D0000}"/>
    <cellStyle name="Comma 2 3 3 2 2 6 2 2" xfId="17790" xr:uid="{00000000-0005-0000-0000-00004D0D0000}"/>
    <cellStyle name="Comma 2 3 3 2 2 6 2 3" xfId="12488" xr:uid="{00000000-0005-0000-0000-00004E0D0000}"/>
    <cellStyle name="Comma 2 3 3 2 2 6 3" xfId="7002" xr:uid="{00000000-0005-0000-0000-00004F0D0000}"/>
    <cellStyle name="Comma 2 3 3 2 2 6 3 2" xfId="15160" xr:uid="{00000000-0005-0000-0000-0000500D0000}"/>
    <cellStyle name="Comma 2 3 3 2 2 6 4" xfId="9831" xr:uid="{00000000-0005-0000-0000-0000510D0000}"/>
    <cellStyle name="Comma 2 3 3 2 2 7" xfId="6527" xr:uid="{00000000-0005-0000-0000-0000520D0000}"/>
    <cellStyle name="Comma 2 3 3 2 2 7 2" xfId="17459" xr:uid="{00000000-0005-0000-0000-0000530D0000}"/>
    <cellStyle name="Comma 2 3 3 2 2 7 3" xfId="12156" xr:uid="{00000000-0005-0000-0000-0000540D0000}"/>
    <cellStyle name="Comma 2 3 3 2 2 8" xfId="2834" xr:uid="{00000000-0005-0000-0000-0000550D0000}"/>
    <cellStyle name="Comma 2 3 3 2 2 8 2" xfId="14829" xr:uid="{00000000-0005-0000-0000-0000560D0000}"/>
    <cellStyle name="Comma 2 3 3 2 2 9" xfId="6671" xr:uid="{00000000-0005-0000-0000-0000570D0000}"/>
    <cellStyle name="Comma 2 3 3 2 3" xfId="496" xr:uid="{00000000-0005-0000-0000-0000580D0000}"/>
    <cellStyle name="Comma 2 3 3 2 3 2" xfId="497" xr:uid="{00000000-0005-0000-0000-0000590D0000}"/>
    <cellStyle name="Comma 2 3 3 2 3 2 2" xfId="498" xr:uid="{00000000-0005-0000-0000-00005A0D0000}"/>
    <cellStyle name="Comma 2 3 3 2 3 2 2 2" xfId="3172" xr:uid="{00000000-0005-0000-0000-00005B0D0000}"/>
    <cellStyle name="Comma 2 3 3 2 3 2 2 2 2" xfId="17797" xr:uid="{00000000-0005-0000-0000-00005C0D0000}"/>
    <cellStyle name="Comma 2 3 3 2 3 2 2 2 3" xfId="12495" xr:uid="{00000000-0005-0000-0000-00005D0D0000}"/>
    <cellStyle name="Comma 2 3 3 2 3 2 2 3" xfId="7009" xr:uid="{00000000-0005-0000-0000-00005E0D0000}"/>
    <cellStyle name="Comma 2 3 3 2 3 2 2 3 2" xfId="15167" xr:uid="{00000000-0005-0000-0000-00005F0D0000}"/>
    <cellStyle name="Comma 2 3 3 2 3 2 2 4" xfId="9838" xr:uid="{00000000-0005-0000-0000-0000600D0000}"/>
    <cellStyle name="Comma 2 3 3 2 3 2 3" xfId="3171" xr:uid="{00000000-0005-0000-0000-0000610D0000}"/>
    <cellStyle name="Comma 2 3 3 2 3 2 3 2" xfId="17796" xr:uid="{00000000-0005-0000-0000-0000620D0000}"/>
    <cellStyle name="Comma 2 3 3 2 3 2 3 3" xfId="12494" xr:uid="{00000000-0005-0000-0000-0000630D0000}"/>
    <cellStyle name="Comma 2 3 3 2 3 2 4" xfId="7008" xr:uid="{00000000-0005-0000-0000-0000640D0000}"/>
    <cellStyle name="Comma 2 3 3 2 3 2 4 2" xfId="15166" xr:uid="{00000000-0005-0000-0000-0000650D0000}"/>
    <cellStyle name="Comma 2 3 3 2 3 2 5" xfId="9837" xr:uid="{00000000-0005-0000-0000-0000660D0000}"/>
    <cellStyle name="Comma 2 3 3 2 3 3" xfId="499" xr:uid="{00000000-0005-0000-0000-0000670D0000}"/>
    <cellStyle name="Comma 2 3 3 2 3 3 2" xfId="3173" xr:uid="{00000000-0005-0000-0000-0000680D0000}"/>
    <cellStyle name="Comma 2 3 3 2 3 3 2 2" xfId="17798" xr:uid="{00000000-0005-0000-0000-0000690D0000}"/>
    <cellStyle name="Comma 2 3 3 2 3 3 2 3" xfId="12496" xr:uid="{00000000-0005-0000-0000-00006A0D0000}"/>
    <cellStyle name="Comma 2 3 3 2 3 3 3" xfId="7010" xr:uid="{00000000-0005-0000-0000-00006B0D0000}"/>
    <cellStyle name="Comma 2 3 3 2 3 3 3 2" xfId="15168" xr:uid="{00000000-0005-0000-0000-00006C0D0000}"/>
    <cellStyle name="Comma 2 3 3 2 3 3 4" xfId="9839" xr:uid="{00000000-0005-0000-0000-00006D0D0000}"/>
    <cellStyle name="Comma 2 3 3 2 3 4" xfId="500" xr:uid="{00000000-0005-0000-0000-00006E0D0000}"/>
    <cellStyle name="Comma 2 3 3 2 3 4 2" xfId="3174" xr:uid="{00000000-0005-0000-0000-00006F0D0000}"/>
    <cellStyle name="Comma 2 3 3 2 3 4 2 2" xfId="17799" xr:uid="{00000000-0005-0000-0000-0000700D0000}"/>
    <cellStyle name="Comma 2 3 3 2 3 4 2 3" xfId="12497" xr:uid="{00000000-0005-0000-0000-0000710D0000}"/>
    <cellStyle name="Comma 2 3 3 2 3 4 3" xfId="7011" xr:uid="{00000000-0005-0000-0000-0000720D0000}"/>
    <cellStyle name="Comma 2 3 3 2 3 4 3 2" xfId="15169" xr:uid="{00000000-0005-0000-0000-0000730D0000}"/>
    <cellStyle name="Comma 2 3 3 2 3 4 4" xfId="9840" xr:uid="{00000000-0005-0000-0000-0000740D0000}"/>
    <cellStyle name="Comma 2 3 3 2 3 5" xfId="3170" xr:uid="{00000000-0005-0000-0000-0000750D0000}"/>
    <cellStyle name="Comma 2 3 3 2 3 5 2" xfId="17795" xr:uid="{00000000-0005-0000-0000-0000760D0000}"/>
    <cellStyle name="Comma 2 3 3 2 3 5 3" xfId="12493" xr:uid="{00000000-0005-0000-0000-0000770D0000}"/>
    <cellStyle name="Comma 2 3 3 2 3 6" xfId="7007" xr:uid="{00000000-0005-0000-0000-0000780D0000}"/>
    <cellStyle name="Comma 2 3 3 2 3 6 2" xfId="15165" xr:uid="{00000000-0005-0000-0000-0000790D0000}"/>
    <cellStyle name="Comma 2 3 3 2 3 7" xfId="9836" xr:uid="{00000000-0005-0000-0000-00007A0D0000}"/>
    <cellStyle name="Comma 2 3 3 2 4" xfId="501" xr:uid="{00000000-0005-0000-0000-00007B0D0000}"/>
    <cellStyle name="Comma 2 3 3 2 4 2" xfId="502" xr:uid="{00000000-0005-0000-0000-00007C0D0000}"/>
    <cellStyle name="Comma 2 3 3 2 4 2 2" xfId="503" xr:uid="{00000000-0005-0000-0000-00007D0D0000}"/>
    <cellStyle name="Comma 2 3 3 2 4 2 2 2" xfId="3177" xr:uid="{00000000-0005-0000-0000-00007E0D0000}"/>
    <cellStyle name="Comma 2 3 3 2 4 2 2 2 2" xfId="17802" xr:uid="{00000000-0005-0000-0000-00007F0D0000}"/>
    <cellStyle name="Comma 2 3 3 2 4 2 2 2 3" xfId="12500" xr:uid="{00000000-0005-0000-0000-0000800D0000}"/>
    <cellStyle name="Comma 2 3 3 2 4 2 2 3" xfId="7014" xr:uid="{00000000-0005-0000-0000-0000810D0000}"/>
    <cellStyle name="Comma 2 3 3 2 4 2 2 3 2" xfId="15172" xr:uid="{00000000-0005-0000-0000-0000820D0000}"/>
    <cellStyle name="Comma 2 3 3 2 4 2 2 4" xfId="9843" xr:uid="{00000000-0005-0000-0000-0000830D0000}"/>
    <cellStyle name="Comma 2 3 3 2 4 2 3" xfId="3176" xr:uid="{00000000-0005-0000-0000-0000840D0000}"/>
    <cellStyle name="Comma 2 3 3 2 4 2 3 2" xfId="17801" xr:uid="{00000000-0005-0000-0000-0000850D0000}"/>
    <cellStyle name="Comma 2 3 3 2 4 2 3 3" xfId="12499" xr:uid="{00000000-0005-0000-0000-0000860D0000}"/>
    <cellStyle name="Comma 2 3 3 2 4 2 4" xfId="7013" xr:uid="{00000000-0005-0000-0000-0000870D0000}"/>
    <cellStyle name="Comma 2 3 3 2 4 2 4 2" xfId="15171" xr:uid="{00000000-0005-0000-0000-0000880D0000}"/>
    <cellStyle name="Comma 2 3 3 2 4 2 5" xfId="9842" xr:uid="{00000000-0005-0000-0000-0000890D0000}"/>
    <cellStyle name="Comma 2 3 3 2 4 3" xfId="504" xr:uid="{00000000-0005-0000-0000-00008A0D0000}"/>
    <cellStyle name="Comma 2 3 3 2 4 3 2" xfId="3178" xr:uid="{00000000-0005-0000-0000-00008B0D0000}"/>
    <cellStyle name="Comma 2 3 3 2 4 3 2 2" xfId="17803" xr:uid="{00000000-0005-0000-0000-00008C0D0000}"/>
    <cellStyle name="Comma 2 3 3 2 4 3 2 3" xfId="12501" xr:uid="{00000000-0005-0000-0000-00008D0D0000}"/>
    <cellStyle name="Comma 2 3 3 2 4 3 3" xfId="7015" xr:uid="{00000000-0005-0000-0000-00008E0D0000}"/>
    <cellStyle name="Comma 2 3 3 2 4 3 3 2" xfId="15173" xr:uid="{00000000-0005-0000-0000-00008F0D0000}"/>
    <cellStyle name="Comma 2 3 3 2 4 3 4" xfId="9844" xr:uid="{00000000-0005-0000-0000-0000900D0000}"/>
    <cellStyle name="Comma 2 3 3 2 4 4" xfId="505" xr:uid="{00000000-0005-0000-0000-0000910D0000}"/>
    <cellStyle name="Comma 2 3 3 2 4 4 2" xfId="3179" xr:uid="{00000000-0005-0000-0000-0000920D0000}"/>
    <cellStyle name="Comma 2 3 3 2 4 4 2 2" xfId="17804" xr:uid="{00000000-0005-0000-0000-0000930D0000}"/>
    <cellStyle name="Comma 2 3 3 2 4 4 2 3" xfId="12502" xr:uid="{00000000-0005-0000-0000-0000940D0000}"/>
    <cellStyle name="Comma 2 3 3 2 4 4 3" xfId="7016" xr:uid="{00000000-0005-0000-0000-0000950D0000}"/>
    <cellStyle name="Comma 2 3 3 2 4 4 3 2" xfId="15174" xr:uid="{00000000-0005-0000-0000-0000960D0000}"/>
    <cellStyle name="Comma 2 3 3 2 4 4 4" xfId="9845" xr:uid="{00000000-0005-0000-0000-0000970D0000}"/>
    <cellStyle name="Comma 2 3 3 2 4 5" xfId="3175" xr:uid="{00000000-0005-0000-0000-0000980D0000}"/>
    <cellStyle name="Comma 2 3 3 2 4 5 2" xfId="17800" xr:uid="{00000000-0005-0000-0000-0000990D0000}"/>
    <cellStyle name="Comma 2 3 3 2 4 5 3" xfId="12498" xr:uid="{00000000-0005-0000-0000-00009A0D0000}"/>
    <cellStyle name="Comma 2 3 3 2 4 6" xfId="7012" xr:uid="{00000000-0005-0000-0000-00009B0D0000}"/>
    <cellStyle name="Comma 2 3 3 2 4 6 2" xfId="15170" xr:uid="{00000000-0005-0000-0000-00009C0D0000}"/>
    <cellStyle name="Comma 2 3 3 2 4 7" xfId="9841" xr:uid="{00000000-0005-0000-0000-00009D0D0000}"/>
    <cellStyle name="Comma 2 3 3 2 5" xfId="506" xr:uid="{00000000-0005-0000-0000-00009E0D0000}"/>
    <cellStyle name="Comma 2 3 3 2 5 2" xfId="507" xr:uid="{00000000-0005-0000-0000-00009F0D0000}"/>
    <cellStyle name="Comma 2 3 3 2 5 2 2" xfId="508" xr:uid="{00000000-0005-0000-0000-0000A00D0000}"/>
    <cellStyle name="Comma 2 3 3 2 5 2 2 2" xfId="3182" xr:uid="{00000000-0005-0000-0000-0000A10D0000}"/>
    <cellStyle name="Comma 2 3 3 2 5 2 2 2 2" xfId="17807" xr:uid="{00000000-0005-0000-0000-0000A20D0000}"/>
    <cellStyle name="Comma 2 3 3 2 5 2 2 2 3" xfId="12505" xr:uid="{00000000-0005-0000-0000-0000A30D0000}"/>
    <cellStyle name="Comma 2 3 3 2 5 2 2 3" xfId="7019" xr:uid="{00000000-0005-0000-0000-0000A40D0000}"/>
    <cellStyle name="Comma 2 3 3 2 5 2 2 3 2" xfId="15177" xr:uid="{00000000-0005-0000-0000-0000A50D0000}"/>
    <cellStyle name="Comma 2 3 3 2 5 2 2 4" xfId="9848" xr:uid="{00000000-0005-0000-0000-0000A60D0000}"/>
    <cellStyle name="Comma 2 3 3 2 5 2 3" xfId="3181" xr:uid="{00000000-0005-0000-0000-0000A70D0000}"/>
    <cellStyle name="Comma 2 3 3 2 5 2 3 2" xfId="17806" xr:uid="{00000000-0005-0000-0000-0000A80D0000}"/>
    <cellStyle name="Comma 2 3 3 2 5 2 3 3" xfId="12504" xr:uid="{00000000-0005-0000-0000-0000A90D0000}"/>
    <cellStyle name="Comma 2 3 3 2 5 2 4" xfId="7018" xr:uid="{00000000-0005-0000-0000-0000AA0D0000}"/>
    <cellStyle name="Comma 2 3 3 2 5 2 4 2" xfId="15176" xr:uid="{00000000-0005-0000-0000-0000AB0D0000}"/>
    <cellStyle name="Comma 2 3 3 2 5 2 5" xfId="9847" xr:uid="{00000000-0005-0000-0000-0000AC0D0000}"/>
    <cellStyle name="Comma 2 3 3 2 5 3" xfId="509" xr:uid="{00000000-0005-0000-0000-0000AD0D0000}"/>
    <cellStyle name="Comma 2 3 3 2 5 3 2" xfId="3183" xr:uid="{00000000-0005-0000-0000-0000AE0D0000}"/>
    <cellStyle name="Comma 2 3 3 2 5 3 2 2" xfId="17808" xr:uid="{00000000-0005-0000-0000-0000AF0D0000}"/>
    <cellStyle name="Comma 2 3 3 2 5 3 2 3" xfId="12506" xr:uid="{00000000-0005-0000-0000-0000B00D0000}"/>
    <cellStyle name="Comma 2 3 3 2 5 3 3" xfId="7020" xr:uid="{00000000-0005-0000-0000-0000B10D0000}"/>
    <cellStyle name="Comma 2 3 3 2 5 3 3 2" xfId="15178" xr:uid="{00000000-0005-0000-0000-0000B20D0000}"/>
    <cellStyle name="Comma 2 3 3 2 5 3 4" xfId="9849" xr:uid="{00000000-0005-0000-0000-0000B30D0000}"/>
    <cellStyle name="Comma 2 3 3 2 5 4" xfId="510" xr:uid="{00000000-0005-0000-0000-0000B40D0000}"/>
    <cellStyle name="Comma 2 3 3 2 5 4 2" xfId="3184" xr:uid="{00000000-0005-0000-0000-0000B50D0000}"/>
    <cellStyle name="Comma 2 3 3 2 5 4 2 2" xfId="17809" xr:uid="{00000000-0005-0000-0000-0000B60D0000}"/>
    <cellStyle name="Comma 2 3 3 2 5 4 2 3" xfId="12507" xr:uid="{00000000-0005-0000-0000-0000B70D0000}"/>
    <cellStyle name="Comma 2 3 3 2 5 4 3" xfId="7021" xr:uid="{00000000-0005-0000-0000-0000B80D0000}"/>
    <cellStyle name="Comma 2 3 3 2 5 4 3 2" xfId="15179" xr:uid="{00000000-0005-0000-0000-0000B90D0000}"/>
    <cellStyle name="Comma 2 3 3 2 5 4 4" xfId="9850" xr:uid="{00000000-0005-0000-0000-0000BA0D0000}"/>
    <cellStyle name="Comma 2 3 3 2 5 5" xfId="3180" xr:uid="{00000000-0005-0000-0000-0000BB0D0000}"/>
    <cellStyle name="Comma 2 3 3 2 5 5 2" xfId="17805" xr:uid="{00000000-0005-0000-0000-0000BC0D0000}"/>
    <cellStyle name="Comma 2 3 3 2 5 5 3" xfId="12503" xr:uid="{00000000-0005-0000-0000-0000BD0D0000}"/>
    <cellStyle name="Comma 2 3 3 2 5 6" xfId="7017" xr:uid="{00000000-0005-0000-0000-0000BE0D0000}"/>
    <cellStyle name="Comma 2 3 3 2 5 6 2" xfId="15175" xr:uid="{00000000-0005-0000-0000-0000BF0D0000}"/>
    <cellStyle name="Comma 2 3 3 2 5 7" xfId="9846" xr:uid="{00000000-0005-0000-0000-0000C00D0000}"/>
    <cellStyle name="Comma 2 3 3 2 6" xfId="511" xr:uid="{00000000-0005-0000-0000-0000C10D0000}"/>
    <cellStyle name="Comma 2 3 3 2 6 2" xfId="512" xr:uid="{00000000-0005-0000-0000-0000C20D0000}"/>
    <cellStyle name="Comma 2 3 3 2 6 2 2" xfId="3186" xr:uid="{00000000-0005-0000-0000-0000C30D0000}"/>
    <cellStyle name="Comma 2 3 3 2 6 2 2 2" xfId="17811" xr:uid="{00000000-0005-0000-0000-0000C40D0000}"/>
    <cellStyle name="Comma 2 3 3 2 6 2 2 3" xfId="12509" xr:uid="{00000000-0005-0000-0000-0000C50D0000}"/>
    <cellStyle name="Comma 2 3 3 2 6 2 3" xfId="7023" xr:uid="{00000000-0005-0000-0000-0000C60D0000}"/>
    <cellStyle name="Comma 2 3 3 2 6 2 3 2" xfId="15181" xr:uid="{00000000-0005-0000-0000-0000C70D0000}"/>
    <cellStyle name="Comma 2 3 3 2 6 2 4" xfId="9852" xr:uid="{00000000-0005-0000-0000-0000C80D0000}"/>
    <cellStyle name="Comma 2 3 3 2 6 3" xfId="513" xr:uid="{00000000-0005-0000-0000-0000C90D0000}"/>
    <cellStyle name="Comma 2 3 3 2 6 3 2" xfId="3187" xr:uid="{00000000-0005-0000-0000-0000CA0D0000}"/>
    <cellStyle name="Comma 2 3 3 2 6 3 2 2" xfId="17812" xr:uid="{00000000-0005-0000-0000-0000CB0D0000}"/>
    <cellStyle name="Comma 2 3 3 2 6 3 2 3" xfId="12510" xr:uid="{00000000-0005-0000-0000-0000CC0D0000}"/>
    <cellStyle name="Comma 2 3 3 2 6 3 3" xfId="7024" xr:uid="{00000000-0005-0000-0000-0000CD0D0000}"/>
    <cellStyle name="Comma 2 3 3 2 6 3 3 2" xfId="15182" xr:uid="{00000000-0005-0000-0000-0000CE0D0000}"/>
    <cellStyle name="Comma 2 3 3 2 6 3 4" xfId="9853" xr:uid="{00000000-0005-0000-0000-0000CF0D0000}"/>
    <cellStyle name="Comma 2 3 3 2 6 4" xfId="3185" xr:uid="{00000000-0005-0000-0000-0000D00D0000}"/>
    <cellStyle name="Comma 2 3 3 2 6 4 2" xfId="17810" xr:uid="{00000000-0005-0000-0000-0000D10D0000}"/>
    <cellStyle name="Comma 2 3 3 2 6 4 3" xfId="12508" xr:uid="{00000000-0005-0000-0000-0000D20D0000}"/>
    <cellStyle name="Comma 2 3 3 2 6 5" xfId="7022" xr:uid="{00000000-0005-0000-0000-0000D30D0000}"/>
    <cellStyle name="Comma 2 3 3 2 6 5 2" xfId="15180" xr:uid="{00000000-0005-0000-0000-0000D40D0000}"/>
    <cellStyle name="Comma 2 3 3 2 6 6" xfId="9851" xr:uid="{00000000-0005-0000-0000-0000D50D0000}"/>
    <cellStyle name="Comma 2 3 3 2 7" xfId="514" xr:uid="{00000000-0005-0000-0000-0000D60D0000}"/>
    <cellStyle name="Comma 2 3 3 2 7 2" xfId="515" xr:uid="{00000000-0005-0000-0000-0000D70D0000}"/>
    <cellStyle name="Comma 2 3 3 2 7 2 2" xfId="3189" xr:uid="{00000000-0005-0000-0000-0000D80D0000}"/>
    <cellStyle name="Comma 2 3 3 2 7 2 2 2" xfId="17814" xr:uid="{00000000-0005-0000-0000-0000D90D0000}"/>
    <cellStyle name="Comma 2 3 3 2 7 2 2 3" xfId="12512" xr:uid="{00000000-0005-0000-0000-0000DA0D0000}"/>
    <cellStyle name="Comma 2 3 3 2 7 2 3" xfId="7026" xr:uid="{00000000-0005-0000-0000-0000DB0D0000}"/>
    <cellStyle name="Comma 2 3 3 2 7 2 3 2" xfId="15184" xr:uid="{00000000-0005-0000-0000-0000DC0D0000}"/>
    <cellStyle name="Comma 2 3 3 2 7 2 4" xfId="9855" xr:uid="{00000000-0005-0000-0000-0000DD0D0000}"/>
    <cellStyle name="Comma 2 3 3 2 7 3" xfId="3188" xr:uid="{00000000-0005-0000-0000-0000DE0D0000}"/>
    <cellStyle name="Comma 2 3 3 2 7 3 2" xfId="17813" xr:uid="{00000000-0005-0000-0000-0000DF0D0000}"/>
    <cellStyle name="Comma 2 3 3 2 7 3 3" xfId="12511" xr:uid="{00000000-0005-0000-0000-0000E00D0000}"/>
    <cellStyle name="Comma 2 3 3 2 7 4" xfId="7025" xr:uid="{00000000-0005-0000-0000-0000E10D0000}"/>
    <cellStyle name="Comma 2 3 3 2 7 4 2" xfId="15183" xr:uid="{00000000-0005-0000-0000-0000E20D0000}"/>
    <cellStyle name="Comma 2 3 3 2 7 5" xfId="9854" xr:uid="{00000000-0005-0000-0000-0000E30D0000}"/>
    <cellStyle name="Comma 2 3 3 2 8" xfId="516" xr:uid="{00000000-0005-0000-0000-0000E40D0000}"/>
    <cellStyle name="Comma 2 3 3 2 8 2" xfId="3190" xr:uid="{00000000-0005-0000-0000-0000E50D0000}"/>
    <cellStyle name="Comma 2 3 3 2 8 2 2" xfId="17815" xr:uid="{00000000-0005-0000-0000-0000E60D0000}"/>
    <cellStyle name="Comma 2 3 3 2 8 2 3" xfId="12513" xr:uid="{00000000-0005-0000-0000-0000E70D0000}"/>
    <cellStyle name="Comma 2 3 3 2 8 3" xfId="7027" xr:uid="{00000000-0005-0000-0000-0000E80D0000}"/>
    <cellStyle name="Comma 2 3 3 2 8 3 2" xfId="15185" xr:uid="{00000000-0005-0000-0000-0000E90D0000}"/>
    <cellStyle name="Comma 2 3 3 2 8 4" xfId="9856" xr:uid="{00000000-0005-0000-0000-0000EA0D0000}"/>
    <cellStyle name="Comma 2 3 3 2 9" xfId="517" xr:uid="{00000000-0005-0000-0000-0000EB0D0000}"/>
    <cellStyle name="Comma 2 3 3 2 9 2" xfId="3191" xr:uid="{00000000-0005-0000-0000-0000EC0D0000}"/>
    <cellStyle name="Comma 2 3 3 2 9 2 2" xfId="17816" xr:uid="{00000000-0005-0000-0000-0000ED0D0000}"/>
    <cellStyle name="Comma 2 3 3 2 9 2 3" xfId="12514" xr:uid="{00000000-0005-0000-0000-0000EE0D0000}"/>
    <cellStyle name="Comma 2 3 3 2 9 3" xfId="7028" xr:uid="{00000000-0005-0000-0000-0000EF0D0000}"/>
    <cellStyle name="Comma 2 3 3 2 9 3 2" xfId="15186" xr:uid="{00000000-0005-0000-0000-0000F00D0000}"/>
    <cellStyle name="Comma 2 3 3 2 9 4" xfId="9857" xr:uid="{00000000-0005-0000-0000-0000F10D0000}"/>
    <cellStyle name="Comma 2 3 3 3" xfId="122" xr:uid="{00000000-0005-0000-0000-0000F20D0000}"/>
    <cellStyle name="Comma 2 3 3 3 10" xfId="9473" xr:uid="{00000000-0005-0000-0000-0000F30D0000}"/>
    <cellStyle name="Comma 2 3 3 3 2" xfId="519" xr:uid="{00000000-0005-0000-0000-0000F40D0000}"/>
    <cellStyle name="Comma 2 3 3 3 2 2" xfId="520" xr:uid="{00000000-0005-0000-0000-0000F50D0000}"/>
    <cellStyle name="Comma 2 3 3 3 2 2 2" xfId="3194" xr:uid="{00000000-0005-0000-0000-0000F60D0000}"/>
    <cellStyle name="Comma 2 3 3 3 2 2 2 2" xfId="17819" xr:uid="{00000000-0005-0000-0000-0000F70D0000}"/>
    <cellStyle name="Comma 2 3 3 3 2 2 2 3" xfId="12517" xr:uid="{00000000-0005-0000-0000-0000F80D0000}"/>
    <cellStyle name="Comma 2 3 3 3 2 2 3" xfId="7031" xr:uid="{00000000-0005-0000-0000-0000F90D0000}"/>
    <cellStyle name="Comma 2 3 3 3 2 2 3 2" xfId="15189" xr:uid="{00000000-0005-0000-0000-0000FA0D0000}"/>
    <cellStyle name="Comma 2 3 3 3 2 2 4" xfId="9860" xr:uid="{00000000-0005-0000-0000-0000FB0D0000}"/>
    <cellStyle name="Comma 2 3 3 3 2 3" xfId="3193" xr:uid="{00000000-0005-0000-0000-0000FC0D0000}"/>
    <cellStyle name="Comma 2 3 3 3 2 3 2" xfId="17818" xr:uid="{00000000-0005-0000-0000-0000FD0D0000}"/>
    <cellStyle name="Comma 2 3 3 3 2 3 3" xfId="12516" xr:uid="{00000000-0005-0000-0000-0000FE0D0000}"/>
    <cellStyle name="Comma 2 3 3 3 2 4" xfId="7030" xr:uid="{00000000-0005-0000-0000-0000FF0D0000}"/>
    <cellStyle name="Comma 2 3 3 3 2 4 2" xfId="15188" xr:uid="{00000000-0005-0000-0000-0000000E0000}"/>
    <cellStyle name="Comma 2 3 3 3 2 5" xfId="9859" xr:uid="{00000000-0005-0000-0000-0000010E0000}"/>
    <cellStyle name="Comma 2 3 3 3 3" xfId="521" xr:uid="{00000000-0005-0000-0000-0000020E0000}"/>
    <cellStyle name="Comma 2 3 3 3 3 2" xfId="3195" xr:uid="{00000000-0005-0000-0000-0000030E0000}"/>
    <cellStyle name="Comma 2 3 3 3 3 2 2" xfId="17820" xr:uid="{00000000-0005-0000-0000-0000040E0000}"/>
    <cellStyle name="Comma 2 3 3 3 3 2 3" xfId="12518" xr:uid="{00000000-0005-0000-0000-0000050E0000}"/>
    <cellStyle name="Comma 2 3 3 3 3 3" xfId="7032" xr:uid="{00000000-0005-0000-0000-0000060E0000}"/>
    <cellStyle name="Comma 2 3 3 3 3 3 2" xfId="15190" xr:uid="{00000000-0005-0000-0000-0000070E0000}"/>
    <cellStyle name="Comma 2 3 3 3 3 4" xfId="9861" xr:uid="{00000000-0005-0000-0000-0000080E0000}"/>
    <cellStyle name="Comma 2 3 3 3 4" xfId="522" xr:uid="{00000000-0005-0000-0000-0000090E0000}"/>
    <cellStyle name="Comma 2 3 3 3 4 2" xfId="3196" xr:uid="{00000000-0005-0000-0000-00000A0E0000}"/>
    <cellStyle name="Comma 2 3 3 3 4 2 2" xfId="17821" xr:uid="{00000000-0005-0000-0000-00000B0E0000}"/>
    <cellStyle name="Comma 2 3 3 3 4 2 3" xfId="12519" xr:uid="{00000000-0005-0000-0000-00000C0E0000}"/>
    <cellStyle name="Comma 2 3 3 3 4 3" xfId="7033" xr:uid="{00000000-0005-0000-0000-00000D0E0000}"/>
    <cellStyle name="Comma 2 3 3 3 4 3 2" xfId="15191" xr:uid="{00000000-0005-0000-0000-00000E0E0000}"/>
    <cellStyle name="Comma 2 3 3 3 4 4" xfId="9862" xr:uid="{00000000-0005-0000-0000-00000F0E0000}"/>
    <cellStyle name="Comma 2 3 3 3 5" xfId="2698" xr:uid="{00000000-0005-0000-0000-0000100E0000}"/>
    <cellStyle name="Comma 2 3 3 3 5 2" xfId="5326" xr:uid="{00000000-0005-0000-0000-0000110E0000}"/>
    <cellStyle name="Comma 2 3 3 3 5 2 2" xfId="19951" xr:uid="{00000000-0005-0000-0000-0000120E0000}"/>
    <cellStyle name="Comma 2 3 3 3 5 2 3" xfId="14667" xr:uid="{00000000-0005-0000-0000-0000130E0000}"/>
    <cellStyle name="Comma 2 3 3 3 5 3" xfId="9163" xr:uid="{00000000-0005-0000-0000-0000140E0000}"/>
    <cellStyle name="Comma 2 3 3 3 5 3 2" xfId="17321" xr:uid="{00000000-0005-0000-0000-0000150E0000}"/>
    <cellStyle name="Comma 2 3 3 3 5 4" xfId="11995" xr:uid="{00000000-0005-0000-0000-0000160E0000}"/>
    <cellStyle name="Comma 2 3 3 3 6" xfId="518" xr:uid="{00000000-0005-0000-0000-0000170E0000}"/>
    <cellStyle name="Comma 2 3 3 3 6 2" xfId="3192" xr:uid="{00000000-0005-0000-0000-0000180E0000}"/>
    <cellStyle name="Comma 2 3 3 3 6 2 2" xfId="17817" xr:uid="{00000000-0005-0000-0000-0000190E0000}"/>
    <cellStyle name="Comma 2 3 3 3 6 2 3" xfId="12515" xr:uid="{00000000-0005-0000-0000-00001A0E0000}"/>
    <cellStyle name="Comma 2 3 3 3 6 3" xfId="7029" xr:uid="{00000000-0005-0000-0000-00001B0E0000}"/>
    <cellStyle name="Comma 2 3 3 3 6 3 2" xfId="15187" xr:uid="{00000000-0005-0000-0000-00001C0E0000}"/>
    <cellStyle name="Comma 2 3 3 3 6 4" xfId="9858" xr:uid="{00000000-0005-0000-0000-00001D0E0000}"/>
    <cellStyle name="Comma 2 3 3 3 7" xfId="6501" xr:uid="{00000000-0005-0000-0000-00001E0E0000}"/>
    <cellStyle name="Comma 2 3 3 3 7 2" xfId="17432" xr:uid="{00000000-0005-0000-0000-00001F0E0000}"/>
    <cellStyle name="Comma 2 3 3 3 7 3" xfId="12129" xr:uid="{00000000-0005-0000-0000-0000200E0000}"/>
    <cellStyle name="Comma 2 3 3 3 8" xfId="2807" xr:uid="{00000000-0005-0000-0000-0000210E0000}"/>
    <cellStyle name="Comma 2 3 3 3 8 2" xfId="14802" xr:uid="{00000000-0005-0000-0000-0000220E0000}"/>
    <cellStyle name="Comma 2 3 3 3 9" xfId="6644" xr:uid="{00000000-0005-0000-0000-0000230E0000}"/>
    <cellStyle name="Comma 2 3 3 4" xfId="523" xr:uid="{00000000-0005-0000-0000-0000240E0000}"/>
    <cellStyle name="Comma 2 3 3 4 2" xfId="524" xr:uid="{00000000-0005-0000-0000-0000250E0000}"/>
    <cellStyle name="Comma 2 3 3 4 2 2" xfId="525" xr:uid="{00000000-0005-0000-0000-0000260E0000}"/>
    <cellStyle name="Comma 2 3 3 4 2 2 2" xfId="3199" xr:uid="{00000000-0005-0000-0000-0000270E0000}"/>
    <cellStyle name="Comma 2 3 3 4 2 2 2 2" xfId="17824" xr:uid="{00000000-0005-0000-0000-0000280E0000}"/>
    <cellStyle name="Comma 2 3 3 4 2 2 2 3" xfId="12522" xr:uid="{00000000-0005-0000-0000-0000290E0000}"/>
    <cellStyle name="Comma 2 3 3 4 2 2 3" xfId="7036" xr:uid="{00000000-0005-0000-0000-00002A0E0000}"/>
    <cellStyle name="Comma 2 3 3 4 2 2 3 2" xfId="15194" xr:uid="{00000000-0005-0000-0000-00002B0E0000}"/>
    <cellStyle name="Comma 2 3 3 4 2 2 4" xfId="9865" xr:uid="{00000000-0005-0000-0000-00002C0E0000}"/>
    <cellStyle name="Comma 2 3 3 4 2 3" xfId="3198" xr:uid="{00000000-0005-0000-0000-00002D0E0000}"/>
    <cellStyle name="Comma 2 3 3 4 2 3 2" xfId="17823" xr:uid="{00000000-0005-0000-0000-00002E0E0000}"/>
    <cellStyle name="Comma 2 3 3 4 2 3 3" xfId="12521" xr:uid="{00000000-0005-0000-0000-00002F0E0000}"/>
    <cellStyle name="Comma 2 3 3 4 2 4" xfId="7035" xr:uid="{00000000-0005-0000-0000-0000300E0000}"/>
    <cellStyle name="Comma 2 3 3 4 2 4 2" xfId="15193" xr:uid="{00000000-0005-0000-0000-0000310E0000}"/>
    <cellStyle name="Comma 2 3 3 4 2 5" xfId="9864" xr:uid="{00000000-0005-0000-0000-0000320E0000}"/>
    <cellStyle name="Comma 2 3 3 4 3" xfId="526" xr:uid="{00000000-0005-0000-0000-0000330E0000}"/>
    <cellStyle name="Comma 2 3 3 4 3 2" xfId="3200" xr:uid="{00000000-0005-0000-0000-0000340E0000}"/>
    <cellStyle name="Comma 2 3 3 4 3 2 2" xfId="17825" xr:uid="{00000000-0005-0000-0000-0000350E0000}"/>
    <cellStyle name="Comma 2 3 3 4 3 2 3" xfId="12523" xr:uid="{00000000-0005-0000-0000-0000360E0000}"/>
    <cellStyle name="Comma 2 3 3 4 3 3" xfId="7037" xr:uid="{00000000-0005-0000-0000-0000370E0000}"/>
    <cellStyle name="Comma 2 3 3 4 3 3 2" xfId="15195" xr:uid="{00000000-0005-0000-0000-0000380E0000}"/>
    <cellStyle name="Comma 2 3 3 4 3 4" xfId="9866" xr:uid="{00000000-0005-0000-0000-0000390E0000}"/>
    <cellStyle name="Comma 2 3 3 4 4" xfId="527" xr:uid="{00000000-0005-0000-0000-00003A0E0000}"/>
    <cellStyle name="Comma 2 3 3 4 4 2" xfId="3201" xr:uid="{00000000-0005-0000-0000-00003B0E0000}"/>
    <cellStyle name="Comma 2 3 3 4 4 2 2" xfId="17826" xr:uid="{00000000-0005-0000-0000-00003C0E0000}"/>
    <cellStyle name="Comma 2 3 3 4 4 2 3" xfId="12524" xr:uid="{00000000-0005-0000-0000-00003D0E0000}"/>
    <cellStyle name="Comma 2 3 3 4 4 3" xfId="7038" xr:uid="{00000000-0005-0000-0000-00003E0E0000}"/>
    <cellStyle name="Comma 2 3 3 4 4 3 2" xfId="15196" xr:uid="{00000000-0005-0000-0000-00003F0E0000}"/>
    <cellStyle name="Comma 2 3 3 4 4 4" xfId="9867" xr:uid="{00000000-0005-0000-0000-0000400E0000}"/>
    <cellStyle name="Comma 2 3 3 4 5" xfId="3197" xr:uid="{00000000-0005-0000-0000-0000410E0000}"/>
    <cellStyle name="Comma 2 3 3 4 5 2" xfId="17822" xr:uid="{00000000-0005-0000-0000-0000420E0000}"/>
    <cellStyle name="Comma 2 3 3 4 5 3" xfId="12520" xr:uid="{00000000-0005-0000-0000-0000430E0000}"/>
    <cellStyle name="Comma 2 3 3 4 6" xfId="7034" xr:uid="{00000000-0005-0000-0000-0000440E0000}"/>
    <cellStyle name="Comma 2 3 3 4 6 2" xfId="15192" xr:uid="{00000000-0005-0000-0000-0000450E0000}"/>
    <cellStyle name="Comma 2 3 3 4 7" xfId="9863" xr:uid="{00000000-0005-0000-0000-0000460E0000}"/>
    <cellStyle name="Comma 2 3 3 5" xfId="528" xr:uid="{00000000-0005-0000-0000-0000470E0000}"/>
    <cellStyle name="Comma 2 3 3 5 2" xfId="529" xr:uid="{00000000-0005-0000-0000-0000480E0000}"/>
    <cellStyle name="Comma 2 3 3 5 2 2" xfId="530" xr:uid="{00000000-0005-0000-0000-0000490E0000}"/>
    <cellStyle name="Comma 2 3 3 5 2 2 2" xfId="3204" xr:uid="{00000000-0005-0000-0000-00004A0E0000}"/>
    <cellStyle name="Comma 2 3 3 5 2 2 2 2" xfId="17829" xr:uid="{00000000-0005-0000-0000-00004B0E0000}"/>
    <cellStyle name="Comma 2 3 3 5 2 2 2 3" xfId="12527" xr:uid="{00000000-0005-0000-0000-00004C0E0000}"/>
    <cellStyle name="Comma 2 3 3 5 2 2 3" xfId="7041" xr:uid="{00000000-0005-0000-0000-00004D0E0000}"/>
    <cellStyle name="Comma 2 3 3 5 2 2 3 2" xfId="15199" xr:uid="{00000000-0005-0000-0000-00004E0E0000}"/>
    <cellStyle name="Comma 2 3 3 5 2 2 4" xfId="9870" xr:uid="{00000000-0005-0000-0000-00004F0E0000}"/>
    <cellStyle name="Comma 2 3 3 5 2 3" xfId="3203" xr:uid="{00000000-0005-0000-0000-0000500E0000}"/>
    <cellStyle name="Comma 2 3 3 5 2 3 2" xfId="17828" xr:uid="{00000000-0005-0000-0000-0000510E0000}"/>
    <cellStyle name="Comma 2 3 3 5 2 3 3" xfId="12526" xr:uid="{00000000-0005-0000-0000-0000520E0000}"/>
    <cellStyle name="Comma 2 3 3 5 2 4" xfId="7040" xr:uid="{00000000-0005-0000-0000-0000530E0000}"/>
    <cellStyle name="Comma 2 3 3 5 2 4 2" xfId="15198" xr:uid="{00000000-0005-0000-0000-0000540E0000}"/>
    <cellStyle name="Comma 2 3 3 5 2 5" xfId="9869" xr:uid="{00000000-0005-0000-0000-0000550E0000}"/>
    <cellStyle name="Comma 2 3 3 5 3" xfId="531" xr:uid="{00000000-0005-0000-0000-0000560E0000}"/>
    <cellStyle name="Comma 2 3 3 5 3 2" xfId="3205" xr:uid="{00000000-0005-0000-0000-0000570E0000}"/>
    <cellStyle name="Comma 2 3 3 5 3 2 2" xfId="17830" xr:uid="{00000000-0005-0000-0000-0000580E0000}"/>
    <cellStyle name="Comma 2 3 3 5 3 2 3" xfId="12528" xr:uid="{00000000-0005-0000-0000-0000590E0000}"/>
    <cellStyle name="Comma 2 3 3 5 3 3" xfId="7042" xr:uid="{00000000-0005-0000-0000-00005A0E0000}"/>
    <cellStyle name="Comma 2 3 3 5 3 3 2" xfId="15200" xr:uid="{00000000-0005-0000-0000-00005B0E0000}"/>
    <cellStyle name="Comma 2 3 3 5 3 4" xfId="9871" xr:uid="{00000000-0005-0000-0000-00005C0E0000}"/>
    <cellStyle name="Comma 2 3 3 5 4" xfId="532" xr:uid="{00000000-0005-0000-0000-00005D0E0000}"/>
    <cellStyle name="Comma 2 3 3 5 4 2" xfId="3206" xr:uid="{00000000-0005-0000-0000-00005E0E0000}"/>
    <cellStyle name="Comma 2 3 3 5 4 2 2" xfId="17831" xr:uid="{00000000-0005-0000-0000-00005F0E0000}"/>
    <cellStyle name="Comma 2 3 3 5 4 2 3" xfId="12529" xr:uid="{00000000-0005-0000-0000-0000600E0000}"/>
    <cellStyle name="Comma 2 3 3 5 4 3" xfId="7043" xr:uid="{00000000-0005-0000-0000-0000610E0000}"/>
    <cellStyle name="Comma 2 3 3 5 4 3 2" xfId="15201" xr:uid="{00000000-0005-0000-0000-0000620E0000}"/>
    <cellStyle name="Comma 2 3 3 5 4 4" xfId="9872" xr:uid="{00000000-0005-0000-0000-0000630E0000}"/>
    <cellStyle name="Comma 2 3 3 5 5" xfId="3202" xr:uid="{00000000-0005-0000-0000-0000640E0000}"/>
    <cellStyle name="Comma 2 3 3 5 5 2" xfId="17827" xr:uid="{00000000-0005-0000-0000-0000650E0000}"/>
    <cellStyle name="Comma 2 3 3 5 5 3" xfId="12525" xr:uid="{00000000-0005-0000-0000-0000660E0000}"/>
    <cellStyle name="Comma 2 3 3 5 6" xfId="7039" xr:uid="{00000000-0005-0000-0000-0000670E0000}"/>
    <cellStyle name="Comma 2 3 3 5 6 2" xfId="15197" xr:uid="{00000000-0005-0000-0000-0000680E0000}"/>
    <cellStyle name="Comma 2 3 3 5 7" xfId="9868" xr:uid="{00000000-0005-0000-0000-0000690E0000}"/>
    <cellStyle name="Comma 2 3 3 6" xfId="533" xr:uid="{00000000-0005-0000-0000-00006A0E0000}"/>
    <cellStyle name="Comma 2 3 3 6 2" xfId="534" xr:uid="{00000000-0005-0000-0000-00006B0E0000}"/>
    <cellStyle name="Comma 2 3 3 6 2 2" xfId="535" xr:uid="{00000000-0005-0000-0000-00006C0E0000}"/>
    <cellStyle name="Comma 2 3 3 6 2 2 2" xfId="3209" xr:uid="{00000000-0005-0000-0000-00006D0E0000}"/>
    <cellStyle name="Comma 2 3 3 6 2 2 2 2" xfId="17834" xr:uid="{00000000-0005-0000-0000-00006E0E0000}"/>
    <cellStyle name="Comma 2 3 3 6 2 2 2 3" xfId="12532" xr:uid="{00000000-0005-0000-0000-00006F0E0000}"/>
    <cellStyle name="Comma 2 3 3 6 2 2 3" xfId="7046" xr:uid="{00000000-0005-0000-0000-0000700E0000}"/>
    <cellStyle name="Comma 2 3 3 6 2 2 3 2" xfId="15204" xr:uid="{00000000-0005-0000-0000-0000710E0000}"/>
    <cellStyle name="Comma 2 3 3 6 2 2 4" xfId="9875" xr:uid="{00000000-0005-0000-0000-0000720E0000}"/>
    <cellStyle name="Comma 2 3 3 6 2 3" xfId="3208" xr:uid="{00000000-0005-0000-0000-0000730E0000}"/>
    <cellStyle name="Comma 2 3 3 6 2 3 2" xfId="17833" xr:uid="{00000000-0005-0000-0000-0000740E0000}"/>
    <cellStyle name="Comma 2 3 3 6 2 3 3" xfId="12531" xr:uid="{00000000-0005-0000-0000-0000750E0000}"/>
    <cellStyle name="Comma 2 3 3 6 2 4" xfId="7045" xr:uid="{00000000-0005-0000-0000-0000760E0000}"/>
    <cellStyle name="Comma 2 3 3 6 2 4 2" xfId="15203" xr:uid="{00000000-0005-0000-0000-0000770E0000}"/>
    <cellStyle name="Comma 2 3 3 6 2 5" xfId="9874" xr:uid="{00000000-0005-0000-0000-0000780E0000}"/>
    <cellStyle name="Comma 2 3 3 6 3" xfId="536" xr:uid="{00000000-0005-0000-0000-0000790E0000}"/>
    <cellStyle name="Comma 2 3 3 6 3 2" xfId="3210" xr:uid="{00000000-0005-0000-0000-00007A0E0000}"/>
    <cellStyle name="Comma 2 3 3 6 3 2 2" xfId="17835" xr:uid="{00000000-0005-0000-0000-00007B0E0000}"/>
    <cellStyle name="Comma 2 3 3 6 3 2 3" xfId="12533" xr:uid="{00000000-0005-0000-0000-00007C0E0000}"/>
    <cellStyle name="Comma 2 3 3 6 3 3" xfId="7047" xr:uid="{00000000-0005-0000-0000-00007D0E0000}"/>
    <cellStyle name="Comma 2 3 3 6 3 3 2" xfId="15205" xr:uid="{00000000-0005-0000-0000-00007E0E0000}"/>
    <cellStyle name="Comma 2 3 3 6 3 4" xfId="9876" xr:uid="{00000000-0005-0000-0000-00007F0E0000}"/>
    <cellStyle name="Comma 2 3 3 6 4" xfId="537" xr:uid="{00000000-0005-0000-0000-0000800E0000}"/>
    <cellStyle name="Comma 2 3 3 6 4 2" xfId="3211" xr:uid="{00000000-0005-0000-0000-0000810E0000}"/>
    <cellStyle name="Comma 2 3 3 6 4 2 2" xfId="17836" xr:uid="{00000000-0005-0000-0000-0000820E0000}"/>
    <cellStyle name="Comma 2 3 3 6 4 2 3" xfId="12534" xr:uid="{00000000-0005-0000-0000-0000830E0000}"/>
    <cellStyle name="Comma 2 3 3 6 4 3" xfId="7048" xr:uid="{00000000-0005-0000-0000-0000840E0000}"/>
    <cellStyle name="Comma 2 3 3 6 4 3 2" xfId="15206" xr:uid="{00000000-0005-0000-0000-0000850E0000}"/>
    <cellStyle name="Comma 2 3 3 6 4 4" xfId="9877" xr:uid="{00000000-0005-0000-0000-0000860E0000}"/>
    <cellStyle name="Comma 2 3 3 6 5" xfId="3207" xr:uid="{00000000-0005-0000-0000-0000870E0000}"/>
    <cellStyle name="Comma 2 3 3 6 5 2" xfId="17832" xr:uid="{00000000-0005-0000-0000-0000880E0000}"/>
    <cellStyle name="Comma 2 3 3 6 5 3" xfId="12530" xr:uid="{00000000-0005-0000-0000-0000890E0000}"/>
    <cellStyle name="Comma 2 3 3 6 6" xfId="7044" xr:uid="{00000000-0005-0000-0000-00008A0E0000}"/>
    <cellStyle name="Comma 2 3 3 6 6 2" xfId="15202" xr:uid="{00000000-0005-0000-0000-00008B0E0000}"/>
    <cellStyle name="Comma 2 3 3 6 7" xfId="9873" xr:uid="{00000000-0005-0000-0000-00008C0E0000}"/>
    <cellStyle name="Comma 2 3 3 7" xfId="538" xr:uid="{00000000-0005-0000-0000-00008D0E0000}"/>
    <cellStyle name="Comma 2 3 3 7 2" xfId="539" xr:uid="{00000000-0005-0000-0000-00008E0E0000}"/>
    <cellStyle name="Comma 2 3 3 7 2 2" xfId="3213" xr:uid="{00000000-0005-0000-0000-00008F0E0000}"/>
    <cellStyle name="Comma 2 3 3 7 2 2 2" xfId="17838" xr:uid="{00000000-0005-0000-0000-0000900E0000}"/>
    <cellStyle name="Comma 2 3 3 7 2 2 3" xfId="12536" xr:uid="{00000000-0005-0000-0000-0000910E0000}"/>
    <cellStyle name="Comma 2 3 3 7 2 3" xfId="7050" xr:uid="{00000000-0005-0000-0000-0000920E0000}"/>
    <cellStyle name="Comma 2 3 3 7 2 3 2" xfId="15208" xr:uid="{00000000-0005-0000-0000-0000930E0000}"/>
    <cellStyle name="Comma 2 3 3 7 2 4" xfId="9879" xr:uid="{00000000-0005-0000-0000-0000940E0000}"/>
    <cellStyle name="Comma 2 3 3 7 3" xfId="540" xr:uid="{00000000-0005-0000-0000-0000950E0000}"/>
    <cellStyle name="Comma 2 3 3 7 3 2" xfId="3214" xr:uid="{00000000-0005-0000-0000-0000960E0000}"/>
    <cellStyle name="Comma 2 3 3 7 3 2 2" xfId="17839" xr:uid="{00000000-0005-0000-0000-0000970E0000}"/>
    <cellStyle name="Comma 2 3 3 7 3 2 3" xfId="12537" xr:uid="{00000000-0005-0000-0000-0000980E0000}"/>
    <cellStyle name="Comma 2 3 3 7 3 3" xfId="7051" xr:uid="{00000000-0005-0000-0000-0000990E0000}"/>
    <cellStyle name="Comma 2 3 3 7 3 3 2" xfId="15209" xr:uid="{00000000-0005-0000-0000-00009A0E0000}"/>
    <cellStyle name="Comma 2 3 3 7 3 4" xfId="9880" xr:uid="{00000000-0005-0000-0000-00009B0E0000}"/>
    <cellStyle name="Comma 2 3 3 7 4" xfId="3212" xr:uid="{00000000-0005-0000-0000-00009C0E0000}"/>
    <cellStyle name="Comma 2 3 3 7 4 2" xfId="17837" xr:uid="{00000000-0005-0000-0000-00009D0E0000}"/>
    <cellStyle name="Comma 2 3 3 7 4 3" xfId="12535" xr:uid="{00000000-0005-0000-0000-00009E0E0000}"/>
    <cellStyle name="Comma 2 3 3 7 5" xfId="7049" xr:uid="{00000000-0005-0000-0000-00009F0E0000}"/>
    <cellStyle name="Comma 2 3 3 7 5 2" xfId="15207" xr:uid="{00000000-0005-0000-0000-0000A00E0000}"/>
    <cellStyle name="Comma 2 3 3 7 6" xfId="9878" xr:uid="{00000000-0005-0000-0000-0000A10E0000}"/>
    <cellStyle name="Comma 2 3 3 8" xfId="541" xr:uid="{00000000-0005-0000-0000-0000A20E0000}"/>
    <cellStyle name="Comma 2 3 3 8 2" xfId="542" xr:uid="{00000000-0005-0000-0000-0000A30E0000}"/>
    <cellStyle name="Comma 2 3 3 8 2 2" xfId="3216" xr:uid="{00000000-0005-0000-0000-0000A40E0000}"/>
    <cellStyle name="Comma 2 3 3 8 2 2 2" xfId="17841" xr:uid="{00000000-0005-0000-0000-0000A50E0000}"/>
    <cellStyle name="Comma 2 3 3 8 2 2 3" xfId="12539" xr:uid="{00000000-0005-0000-0000-0000A60E0000}"/>
    <cellStyle name="Comma 2 3 3 8 2 3" xfId="7053" xr:uid="{00000000-0005-0000-0000-0000A70E0000}"/>
    <cellStyle name="Comma 2 3 3 8 2 3 2" xfId="15211" xr:uid="{00000000-0005-0000-0000-0000A80E0000}"/>
    <cellStyle name="Comma 2 3 3 8 2 4" xfId="9882" xr:uid="{00000000-0005-0000-0000-0000A90E0000}"/>
    <cellStyle name="Comma 2 3 3 8 3" xfId="3215" xr:uid="{00000000-0005-0000-0000-0000AA0E0000}"/>
    <cellStyle name="Comma 2 3 3 8 3 2" xfId="17840" xr:uid="{00000000-0005-0000-0000-0000AB0E0000}"/>
    <cellStyle name="Comma 2 3 3 8 3 3" xfId="12538" xr:uid="{00000000-0005-0000-0000-0000AC0E0000}"/>
    <cellStyle name="Comma 2 3 3 8 4" xfId="7052" xr:uid="{00000000-0005-0000-0000-0000AD0E0000}"/>
    <cellStyle name="Comma 2 3 3 8 4 2" xfId="15210" xr:uid="{00000000-0005-0000-0000-0000AE0E0000}"/>
    <cellStyle name="Comma 2 3 3 8 5" xfId="9881" xr:uid="{00000000-0005-0000-0000-0000AF0E0000}"/>
    <cellStyle name="Comma 2 3 3 9" xfId="543" xr:uid="{00000000-0005-0000-0000-0000B00E0000}"/>
    <cellStyle name="Comma 2 3 3 9 2" xfId="3217" xr:uid="{00000000-0005-0000-0000-0000B10E0000}"/>
    <cellStyle name="Comma 2 3 3 9 2 2" xfId="17842" xr:uid="{00000000-0005-0000-0000-0000B20E0000}"/>
    <cellStyle name="Comma 2 3 3 9 2 3" xfId="12540" xr:uid="{00000000-0005-0000-0000-0000B30E0000}"/>
    <cellStyle name="Comma 2 3 3 9 3" xfId="7054" xr:uid="{00000000-0005-0000-0000-0000B40E0000}"/>
    <cellStyle name="Comma 2 3 3 9 3 2" xfId="15212" xr:uid="{00000000-0005-0000-0000-0000B50E0000}"/>
    <cellStyle name="Comma 2 3 3 9 4" xfId="9883" xr:uid="{00000000-0005-0000-0000-0000B60E0000}"/>
    <cellStyle name="Comma 2 3 4" xfId="82" xr:uid="{00000000-0005-0000-0000-0000B70E0000}"/>
    <cellStyle name="Comma 2 3 4 10" xfId="545" xr:uid="{00000000-0005-0000-0000-0000B80E0000}"/>
    <cellStyle name="Comma 2 3 4 10 2" xfId="3219" xr:uid="{00000000-0005-0000-0000-0000B90E0000}"/>
    <cellStyle name="Comma 2 3 4 10 2 2" xfId="17844" xr:uid="{00000000-0005-0000-0000-0000BA0E0000}"/>
    <cellStyle name="Comma 2 3 4 10 2 3" xfId="12542" xr:uid="{00000000-0005-0000-0000-0000BB0E0000}"/>
    <cellStyle name="Comma 2 3 4 10 3" xfId="7056" xr:uid="{00000000-0005-0000-0000-0000BC0E0000}"/>
    <cellStyle name="Comma 2 3 4 10 3 2" xfId="15214" xr:uid="{00000000-0005-0000-0000-0000BD0E0000}"/>
    <cellStyle name="Comma 2 3 4 10 4" xfId="9885" xr:uid="{00000000-0005-0000-0000-0000BE0E0000}"/>
    <cellStyle name="Comma 2 3 4 11" xfId="2599" xr:uid="{00000000-0005-0000-0000-0000BF0E0000}"/>
    <cellStyle name="Comma 2 3 4 11 2" xfId="5232" xr:uid="{00000000-0005-0000-0000-0000C00E0000}"/>
    <cellStyle name="Comma 2 3 4 11 2 2" xfId="19857" xr:uid="{00000000-0005-0000-0000-0000C10E0000}"/>
    <cellStyle name="Comma 2 3 4 11 2 3" xfId="14568" xr:uid="{00000000-0005-0000-0000-0000C20E0000}"/>
    <cellStyle name="Comma 2 3 4 11 3" xfId="9069" xr:uid="{00000000-0005-0000-0000-0000C30E0000}"/>
    <cellStyle name="Comma 2 3 4 11 3 2" xfId="17227" xr:uid="{00000000-0005-0000-0000-0000C40E0000}"/>
    <cellStyle name="Comma 2 3 4 11 4" xfId="11900" xr:uid="{00000000-0005-0000-0000-0000C50E0000}"/>
    <cellStyle name="Comma 2 3 4 12" xfId="2658" xr:uid="{00000000-0005-0000-0000-0000C60E0000}"/>
    <cellStyle name="Comma 2 3 4 12 2" xfId="5286" xr:uid="{00000000-0005-0000-0000-0000C70E0000}"/>
    <cellStyle name="Comma 2 3 4 12 2 2" xfId="19911" xr:uid="{00000000-0005-0000-0000-0000C80E0000}"/>
    <cellStyle name="Comma 2 3 4 12 2 3" xfId="14627" xr:uid="{00000000-0005-0000-0000-0000C90E0000}"/>
    <cellStyle name="Comma 2 3 4 12 3" xfId="9123" xr:uid="{00000000-0005-0000-0000-0000CA0E0000}"/>
    <cellStyle name="Comma 2 3 4 12 3 2" xfId="17281" xr:uid="{00000000-0005-0000-0000-0000CB0E0000}"/>
    <cellStyle name="Comma 2 3 4 12 4" xfId="11955" xr:uid="{00000000-0005-0000-0000-0000CC0E0000}"/>
    <cellStyle name="Comma 2 3 4 13" xfId="544" xr:uid="{00000000-0005-0000-0000-0000CD0E0000}"/>
    <cellStyle name="Comma 2 3 4 13 2" xfId="3218" xr:uid="{00000000-0005-0000-0000-0000CE0E0000}"/>
    <cellStyle name="Comma 2 3 4 13 2 2" xfId="17843" xr:uid="{00000000-0005-0000-0000-0000CF0E0000}"/>
    <cellStyle name="Comma 2 3 4 13 2 3" xfId="12541" xr:uid="{00000000-0005-0000-0000-0000D00E0000}"/>
    <cellStyle name="Comma 2 3 4 13 3" xfId="7055" xr:uid="{00000000-0005-0000-0000-0000D10E0000}"/>
    <cellStyle name="Comma 2 3 4 13 3 2" xfId="15213" xr:uid="{00000000-0005-0000-0000-0000D20E0000}"/>
    <cellStyle name="Comma 2 3 4 13 4" xfId="9884" xr:uid="{00000000-0005-0000-0000-0000D30E0000}"/>
    <cellStyle name="Comma 2 3 4 14" xfId="6472" xr:uid="{00000000-0005-0000-0000-0000D40E0000}"/>
    <cellStyle name="Comma 2 3 4 14 2" xfId="17392" xr:uid="{00000000-0005-0000-0000-0000D50E0000}"/>
    <cellStyle name="Comma 2 3 4 14 3" xfId="12089" xr:uid="{00000000-0005-0000-0000-0000D60E0000}"/>
    <cellStyle name="Comma 2 3 4 15" xfId="2767" xr:uid="{00000000-0005-0000-0000-0000D70E0000}"/>
    <cellStyle name="Comma 2 3 4 15 2" xfId="14762" xr:uid="{00000000-0005-0000-0000-0000D80E0000}"/>
    <cellStyle name="Comma 2 3 4 16" xfId="6604" xr:uid="{00000000-0005-0000-0000-0000D90E0000}"/>
    <cellStyle name="Comma 2 3 4 17" xfId="9433" xr:uid="{00000000-0005-0000-0000-0000DA0E0000}"/>
    <cellStyle name="Comma 2 3 4 2" xfId="136" xr:uid="{00000000-0005-0000-0000-0000DB0E0000}"/>
    <cellStyle name="Comma 2 3 4 2 10" xfId="2712" xr:uid="{00000000-0005-0000-0000-0000DC0E0000}"/>
    <cellStyle name="Comma 2 3 4 2 10 2" xfId="5340" xr:uid="{00000000-0005-0000-0000-0000DD0E0000}"/>
    <cellStyle name="Comma 2 3 4 2 10 2 2" xfId="19965" xr:uid="{00000000-0005-0000-0000-0000DE0E0000}"/>
    <cellStyle name="Comma 2 3 4 2 10 2 3" xfId="14681" xr:uid="{00000000-0005-0000-0000-0000DF0E0000}"/>
    <cellStyle name="Comma 2 3 4 2 10 3" xfId="9177" xr:uid="{00000000-0005-0000-0000-0000E00E0000}"/>
    <cellStyle name="Comma 2 3 4 2 10 3 2" xfId="17335" xr:uid="{00000000-0005-0000-0000-0000E10E0000}"/>
    <cellStyle name="Comma 2 3 4 2 10 4" xfId="12009" xr:uid="{00000000-0005-0000-0000-0000E20E0000}"/>
    <cellStyle name="Comma 2 3 4 2 11" xfId="546" xr:uid="{00000000-0005-0000-0000-0000E30E0000}"/>
    <cellStyle name="Comma 2 3 4 2 11 2" xfId="3220" xr:uid="{00000000-0005-0000-0000-0000E40E0000}"/>
    <cellStyle name="Comma 2 3 4 2 11 2 2" xfId="17845" xr:uid="{00000000-0005-0000-0000-0000E50E0000}"/>
    <cellStyle name="Comma 2 3 4 2 11 2 3" xfId="12543" xr:uid="{00000000-0005-0000-0000-0000E60E0000}"/>
    <cellStyle name="Comma 2 3 4 2 11 3" xfId="7057" xr:uid="{00000000-0005-0000-0000-0000E70E0000}"/>
    <cellStyle name="Comma 2 3 4 2 11 3 2" xfId="15215" xr:uid="{00000000-0005-0000-0000-0000E80E0000}"/>
    <cellStyle name="Comma 2 3 4 2 11 4" xfId="9886" xr:uid="{00000000-0005-0000-0000-0000E90E0000}"/>
    <cellStyle name="Comma 2 3 4 2 12" xfId="6524" xr:uid="{00000000-0005-0000-0000-0000EA0E0000}"/>
    <cellStyle name="Comma 2 3 4 2 12 2" xfId="17446" xr:uid="{00000000-0005-0000-0000-0000EB0E0000}"/>
    <cellStyle name="Comma 2 3 4 2 12 3" xfId="12143" xr:uid="{00000000-0005-0000-0000-0000EC0E0000}"/>
    <cellStyle name="Comma 2 3 4 2 13" xfId="2821" xr:uid="{00000000-0005-0000-0000-0000ED0E0000}"/>
    <cellStyle name="Comma 2 3 4 2 13 2" xfId="14816" xr:uid="{00000000-0005-0000-0000-0000EE0E0000}"/>
    <cellStyle name="Comma 2 3 4 2 14" xfId="6658" xr:uid="{00000000-0005-0000-0000-0000EF0E0000}"/>
    <cellStyle name="Comma 2 3 4 2 15" xfId="9487" xr:uid="{00000000-0005-0000-0000-0000F00E0000}"/>
    <cellStyle name="Comma 2 3 4 2 2" xfId="547" xr:uid="{00000000-0005-0000-0000-0000F10E0000}"/>
    <cellStyle name="Comma 2 3 4 2 2 2" xfId="548" xr:uid="{00000000-0005-0000-0000-0000F20E0000}"/>
    <cellStyle name="Comma 2 3 4 2 2 2 2" xfId="549" xr:uid="{00000000-0005-0000-0000-0000F30E0000}"/>
    <cellStyle name="Comma 2 3 4 2 2 2 2 2" xfId="3223" xr:uid="{00000000-0005-0000-0000-0000F40E0000}"/>
    <cellStyle name="Comma 2 3 4 2 2 2 2 2 2" xfId="17848" xr:uid="{00000000-0005-0000-0000-0000F50E0000}"/>
    <cellStyle name="Comma 2 3 4 2 2 2 2 2 3" xfId="12546" xr:uid="{00000000-0005-0000-0000-0000F60E0000}"/>
    <cellStyle name="Comma 2 3 4 2 2 2 2 3" xfId="7060" xr:uid="{00000000-0005-0000-0000-0000F70E0000}"/>
    <cellStyle name="Comma 2 3 4 2 2 2 2 3 2" xfId="15218" xr:uid="{00000000-0005-0000-0000-0000F80E0000}"/>
    <cellStyle name="Comma 2 3 4 2 2 2 2 4" xfId="9889" xr:uid="{00000000-0005-0000-0000-0000F90E0000}"/>
    <cellStyle name="Comma 2 3 4 2 2 2 3" xfId="3222" xr:uid="{00000000-0005-0000-0000-0000FA0E0000}"/>
    <cellStyle name="Comma 2 3 4 2 2 2 3 2" xfId="17847" xr:uid="{00000000-0005-0000-0000-0000FB0E0000}"/>
    <cellStyle name="Comma 2 3 4 2 2 2 3 3" xfId="12545" xr:uid="{00000000-0005-0000-0000-0000FC0E0000}"/>
    <cellStyle name="Comma 2 3 4 2 2 2 4" xfId="7059" xr:uid="{00000000-0005-0000-0000-0000FD0E0000}"/>
    <cellStyle name="Comma 2 3 4 2 2 2 4 2" xfId="15217" xr:uid="{00000000-0005-0000-0000-0000FE0E0000}"/>
    <cellStyle name="Comma 2 3 4 2 2 2 5" xfId="9888" xr:uid="{00000000-0005-0000-0000-0000FF0E0000}"/>
    <cellStyle name="Comma 2 3 4 2 2 3" xfId="550" xr:uid="{00000000-0005-0000-0000-0000000F0000}"/>
    <cellStyle name="Comma 2 3 4 2 2 3 2" xfId="3224" xr:uid="{00000000-0005-0000-0000-0000010F0000}"/>
    <cellStyle name="Comma 2 3 4 2 2 3 2 2" xfId="17849" xr:uid="{00000000-0005-0000-0000-0000020F0000}"/>
    <cellStyle name="Comma 2 3 4 2 2 3 2 3" xfId="12547" xr:uid="{00000000-0005-0000-0000-0000030F0000}"/>
    <cellStyle name="Comma 2 3 4 2 2 3 3" xfId="7061" xr:uid="{00000000-0005-0000-0000-0000040F0000}"/>
    <cellStyle name="Comma 2 3 4 2 2 3 3 2" xfId="15219" xr:uid="{00000000-0005-0000-0000-0000050F0000}"/>
    <cellStyle name="Comma 2 3 4 2 2 3 4" xfId="9890" xr:uid="{00000000-0005-0000-0000-0000060F0000}"/>
    <cellStyle name="Comma 2 3 4 2 2 4" xfId="551" xr:uid="{00000000-0005-0000-0000-0000070F0000}"/>
    <cellStyle name="Comma 2 3 4 2 2 4 2" xfId="3225" xr:uid="{00000000-0005-0000-0000-0000080F0000}"/>
    <cellStyle name="Comma 2 3 4 2 2 4 2 2" xfId="17850" xr:uid="{00000000-0005-0000-0000-0000090F0000}"/>
    <cellStyle name="Comma 2 3 4 2 2 4 2 3" xfId="12548" xr:uid="{00000000-0005-0000-0000-00000A0F0000}"/>
    <cellStyle name="Comma 2 3 4 2 2 4 3" xfId="7062" xr:uid="{00000000-0005-0000-0000-00000B0F0000}"/>
    <cellStyle name="Comma 2 3 4 2 2 4 3 2" xfId="15220" xr:uid="{00000000-0005-0000-0000-00000C0F0000}"/>
    <cellStyle name="Comma 2 3 4 2 2 4 4" xfId="9891" xr:uid="{00000000-0005-0000-0000-00000D0F0000}"/>
    <cellStyle name="Comma 2 3 4 2 2 5" xfId="3221" xr:uid="{00000000-0005-0000-0000-00000E0F0000}"/>
    <cellStyle name="Comma 2 3 4 2 2 5 2" xfId="17846" xr:uid="{00000000-0005-0000-0000-00000F0F0000}"/>
    <cellStyle name="Comma 2 3 4 2 2 5 3" xfId="12544" xr:uid="{00000000-0005-0000-0000-0000100F0000}"/>
    <cellStyle name="Comma 2 3 4 2 2 6" xfId="7058" xr:uid="{00000000-0005-0000-0000-0000110F0000}"/>
    <cellStyle name="Comma 2 3 4 2 2 6 2" xfId="15216" xr:uid="{00000000-0005-0000-0000-0000120F0000}"/>
    <cellStyle name="Comma 2 3 4 2 2 7" xfId="9887" xr:uid="{00000000-0005-0000-0000-0000130F0000}"/>
    <cellStyle name="Comma 2 3 4 2 3" xfId="552" xr:uid="{00000000-0005-0000-0000-0000140F0000}"/>
    <cellStyle name="Comma 2 3 4 2 3 2" xfId="553" xr:uid="{00000000-0005-0000-0000-0000150F0000}"/>
    <cellStyle name="Comma 2 3 4 2 3 2 2" xfId="554" xr:uid="{00000000-0005-0000-0000-0000160F0000}"/>
    <cellStyle name="Comma 2 3 4 2 3 2 2 2" xfId="3228" xr:uid="{00000000-0005-0000-0000-0000170F0000}"/>
    <cellStyle name="Comma 2 3 4 2 3 2 2 2 2" xfId="17853" xr:uid="{00000000-0005-0000-0000-0000180F0000}"/>
    <cellStyle name="Comma 2 3 4 2 3 2 2 2 3" xfId="12551" xr:uid="{00000000-0005-0000-0000-0000190F0000}"/>
    <cellStyle name="Comma 2 3 4 2 3 2 2 3" xfId="7065" xr:uid="{00000000-0005-0000-0000-00001A0F0000}"/>
    <cellStyle name="Comma 2 3 4 2 3 2 2 3 2" xfId="15223" xr:uid="{00000000-0005-0000-0000-00001B0F0000}"/>
    <cellStyle name="Comma 2 3 4 2 3 2 2 4" xfId="9894" xr:uid="{00000000-0005-0000-0000-00001C0F0000}"/>
    <cellStyle name="Comma 2 3 4 2 3 2 3" xfId="3227" xr:uid="{00000000-0005-0000-0000-00001D0F0000}"/>
    <cellStyle name="Comma 2 3 4 2 3 2 3 2" xfId="17852" xr:uid="{00000000-0005-0000-0000-00001E0F0000}"/>
    <cellStyle name="Comma 2 3 4 2 3 2 3 3" xfId="12550" xr:uid="{00000000-0005-0000-0000-00001F0F0000}"/>
    <cellStyle name="Comma 2 3 4 2 3 2 4" xfId="7064" xr:uid="{00000000-0005-0000-0000-0000200F0000}"/>
    <cellStyle name="Comma 2 3 4 2 3 2 4 2" xfId="15222" xr:uid="{00000000-0005-0000-0000-0000210F0000}"/>
    <cellStyle name="Comma 2 3 4 2 3 2 5" xfId="9893" xr:uid="{00000000-0005-0000-0000-0000220F0000}"/>
    <cellStyle name="Comma 2 3 4 2 3 3" xfId="555" xr:uid="{00000000-0005-0000-0000-0000230F0000}"/>
    <cellStyle name="Comma 2 3 4 2 3 3 2" xfId="3229" xr:uid="{00000000-0005-0000-0000-0000240F0000}"/>
    <cellStyle name="Comma 2 3 4 2 3 3 2 2" xfId="17854" xr:uid="{00000000-0005-0000-0000-0000250F0000}"/>
    <cellStyle name="Comma 2 3 4 2 3 3 2 3" xfId="12552" xr:uid="{00000000-0005-0000-0000-0000260F0000}"/>
    <cellStyle name="Comma 2 3 4 2 3 3 3" xfId="7066" xr:uid="{00000000-0005-0000-0000-0000270F0000}"/>
    <cellStyle name="Comma 2 3 4 2 3 3 3 2" xfId="15224" xr:uid="{00000000-0005-0000-0000-0000280F0000}"/>
    <cellStyle name="Comma 2 3 4 2 3 3 4" xfId="9895" xr:uid="{00000000-0005-0000-0000-0000290F0000}"/>
    <cellStyle name="Comma 2 3 4 2 3 4" xfId="556" xr:uid="{00000000-0005-0000-0000-00002A0F0000}"/>
    <cellStyle name="Comma 2 3 4 2 3 4 2" xfId="3230" xr:uid="{00000000-0005-0000-0000-00002B0F0000}"/>
    <cellStyle name="Comma 2 3 4 2 3 4 2 2" xfId="17855" xr:uid="{00000000-0005-0000-0000-00002C0F0000}"/>
    <cellStyle name="Comma 2 3 4 2 3 4 2 3" xfId="12553" xr:uid="{00000000-0005-0000-0000-00002D0F0000}"/>
    <cellStyle name="Comma 2 3 4 2 3 4 3" xfId="7067" xr:uid="{00000000-0005-0000-0000-00002E0F0000}"/>
    <cellStyle name="Comma 2 3 4 2 3 4 3 2" xfId="15225" xr:uid="{00000000-0005-0000-0000-00002F0F0000}"/>
    <cellStyle name="Comma 2 3 4 2 3 4 4" xfId="9896" xr:uid="{00000000-0005-0000-0000-0000300F0000}"/>
    <cellStyle name="Comma 2 3 4 2 3 5" xfId="3226" xr:uid="{00000000-0005-0000-0000-0000310F0000}"/>
    <cellStyle name="Comma 2 3 4 2 3 5 2" xfId="17851" xr:uid="{00000000-0005-0000-0000-0000320F0000}"/>
    <cellStyle name="Comma 2 3 4 2 3 5 3" xfId="12549" xr:uid="{00000000-0005-0000-0000-0000330F0000}"/>
    <cellStyle name="Comma 2 3 4 2 3 6" xfId="7063" xr:uid="{00000000-0005-0000-0000-0000340F0000}"/>
    <cellStyle name="Comma 2 3 4 2 3 6 2" xfId="15221" xr:uid="{00000000-0005-0000-0000-0000350F0000}"/>
    <cellStyle name="Comma 2 3 4 2 3 7" xfId="9892" xr:uid="{00000000-0005-0000-0000-0000360F0000}"/>
    <cellStyle name="Comma 2 3 4 2 4" xfId="557" xr:uid="{00000000-0005-0000-0000-0000370F0000}"/>
    <cellStyle name="Comma 2 3 4 2 4 2" xfId="558" xr:uid="{00000000-0005-0000-0000-0000380F0000}"/>
    <cellStyle name="Comma 2 3 4 2 4 2 2" xfId="559" xr:uid="{00000000-0005-0000-0000-0000390F0000}"/>
    <cellStyle name="Comma 2 3 4 2 4 2 2 2" xfId="3233" xr:uid="{00000000-0005-0000-0000-00003A0F0000}"/>
    <cellStyle name="Comma 2 3 4 2 4 2 2 2 2" xfId="17858" xr:uid="{00000000-0005-0000-0000-00003B0F0000}"/>
    <cellStyle name="Comma 2 3 4 2 4 2 2 2 3" xfId="12556" xr:uid="{00000000-0005-0000-0000-00003C0F0000}"/>
    <cellStyle name="Comma 2 3 4 2 4 2 2 3" xfId="7070" xr:uid="{00000000-0005-0000-0000-00003D0F0000}"/>
    <cellStyle name="Comma 2 3 4 2 4 2 2 3 2" xfId="15228" xr:uid="{00000000-0005-0000-0000-00003E0F0000}"/>
    <cellStyle name="Comma 2 3 4 2 4 2 2 4" xfId="9899" xr:uid="{00000000-0005-0000-0000-00003F0F0000}"/>
    <cellStyle name="Comma 2 3 4 2 4 2 3" xfId="3232" xr:uid="{00000000-0005-0000-0000-0000400F0000}"/>
    <cellStyle name="Comma 2 3 4 2 4 2 3 2" xfId="17857" xr:uid="{00000000-0005-0000-0000-0000410F0000}"/>
    <cellStyle name="Comma 2 3 4 2 4 2 3 3" xfId="12555" xr:uid="{00000000-0005-0000-0000-0000420F0000}"/>
    <cellStyle name="Comma 2 3 4 2 4 2 4" xfId="7069" xr:uid="{00000000-0005-0000-0000-0000430F0000}"/>
    <cellStyle name="Comma 2 3 4 2 4 2 4 2" xfId="15227" xr:uid="{00000000-0005-0000-0000-0000440F0000}"/>
    <cellStyle name="Comma 2 3 4 2 4 2 5" xfId="9898" xr:uid="{00000000-0005-0000-0000-0000450F0000}"/>
    <cellStyle name="Comma 2 3 4 2 4 3" xfId="560" xr:uid="{00000000-0005-0000-0000-0000460F0000}"/>
    <cellStyle name="Comma 2 3 4 2 4 3 2" xfId="3234" xr:uid="{00000000-0005-0000-0000-0000470F0000}"/>
    <cellStyle name="Comma 2 3 4 2 4 3 2 2" xfId="17859" xr:uid="{00000000-0005-0000-0000-0000480F0000}"/>
    <cellStyle name="Comma 2 3 4 2 4 3 2 3" xfId="12557" xr:uid="{00000000-0005-0000-0000-0000490F0000}"/>
    <cellStyle name="Comma 2 3 4 2 4 3 3" xfId="7071" xr:uid="{00000000-0005-0000-0000-00004A0F0000}"/>
    <cellStyle name="Comma 2 3 4 2 4 3 3 2" xfId="15229" xr:uid="{00000000-0005-0000-0000-00004B0F0000}"/>
    <cellStyle name="Comma 2 3 4 2 4 3 4" xfId="9900" xr:uid="{00000000-0005-0000-0000-00004C0F0000}"/>
    <cellStyle name="Comma 2 3 4 2 4 4" xfId="561" xr:uid="{00000000-0005-0000-0000-00004D0F0000}"/>
    <cellStyle name="Comma 2 3 4 2 4 4 2" xfId="3235" xr:uid="{00000000-0005-0000-0000-00004E0F0000}"/>
    <cellStyle name="Comma 2 3 4 2 4 4 2 2" xfId="17860" xr:uid="{00000000-0005-0000-0000-00004F0F0000}"/>
    <cellStyle name="Comma 2 3 4 2 4 4 2 3" xfId="12558" xr:uid="{00000000-0005-0000-0000-0000500F0000}"/>
    <cellStyle name="Comma 2 3 4 2 4 4 3" xfId="7072" xr:uid="{00000000-0005-0000-0000-0000510F0000}"/>
    <cellStyle name="Comma 2 3 4 2 4 4 3 2" xfId="15230" xr:uid="{00000000-0005-0000-0000-0000520F0000}"/>
    <cellStyle name="Comma 2 3 4 2 4 4 4" xfId="9901" xr:uid="{00000000-0005-0000-0000-0000530F0000}"/>
    <cellStyle name="Comma 2 3 4 2 4 5" xfId="3231" xr:uid="{00000000-0005-0000-0000-0000540F0000}"/>
    <cellStyle name="Comma 2 3 4 2 4 5 2" xfId="17856" xr:uid="{00000000-0005-0000-0000-0000550F0000}"/>
    <cellStyle name="Comma 2 3 4 2 4 5 3" xfId="12554" xr:uid="{00000000-0005-0000-0000-0000560F0000}"/>
    <cellStyle name="Comma 2 3 4 2 4 6" xfId="7068" xr:uid="{00000000-0005-0000-0000-0000570F0000}"/>
    <cellStyle name="Comma 2 3 4 2 4 6 2" xfId="15226" xr:uid="{00000000-0005-0000-0000-0000580F0000}"/>
    <cellStyle name="Comma 2 3 4 2 4 7" xfId="9897" xr:uid="{00000000-0005-0000-0000-0000590F0000}"/>
    <cellStyle name="Comma 2 3 4 2 5" xfId="562" xr:uid="{00000000-0005-0000-0000-00005A0F0000}"/>
    <cellStyle name="Comma 2 3 4 2 5 2" xfId="563" xr:uid="{00000000-0005-0000-0000-00005B0F0000}"/>
    <cellStyle name="Comma 2 3 4 2 5 2 2" xfId="564" xr:uid="{00000000-0005-0000-0000-00005C0F0000}"/>
    <cellStyle name="Comma 2 3 4 2 5 2 2 2" xfId="3238" xr:uid="{00000000-0005-0000-0000-00005D0F0000}"/>
    <cellStyle name="Comma 2 3 4 2 5 2 2 2 2" xfId="17863" xr:uid="{00000000-0005-0000-0000-00005E0F0000}"/>
    <cellStyle name="Comma 2 3 4 2 5 2 2 2 3" xfId="12561" xr:uid="{00000000-0005-0000-0000-00005F0F0000}"/>
    <cellStyle name="Comma 2 3 4 2 5 2 2 3" xfId="7075" xr:uid="{00000000-0005-0000-0000-0000600F0000}"/>
    <cellStyle name="Comma 2 3 4 2 5 2 2 3 2" xfId="15233" xr:uid="{00000000-0005-0000-0000-0000610F0000}"/>
    <cellStyle name="Comma 2 3 4 2 5 2 2 4" xfId="9904" xr:uid="{00000000-0005-0000-0000-0000620F0000}"/>
    <cellStyle name="Comma 2 3 4 2 5 2 3" xfId="3237" xr:uid="{00000000-0005-0000-0000-0000630F0000}"/>
    <cellStyle name="Comma 2 3 4 2 5 2 3 2" xfId="17862" xr:uid="{00000000-0005-0000-0000-0000640F0000}"/>
    <cellStyle name="Comma 2 3 4 2 5 2 3 3" xfId="12560" xr:uid="{00000000-0005-0000-0000-0000650F0000}"/>
    <cellStyle name="Comma 2 3 4 2 5 2 4" xfId="7074" xr:uid="{00000000-0005-0000-0000-0000660F0000}"/>
    <cellStyle name="Comma 2 3 4 2 5 2 4 2" xfId="15232" xr:uid="{00000000-0005-0000-0000-0000670F0000}"/>
    <cellStyle name="Comma 2 3 4 2 5 2 5" xfId="9903" xr:uid="{00000000-0005-0000-0000-0000680F0000}"/>
    <cellStyle name="Comma 2 3 4 2 5 3" xfId="565" xr:uid="{00000000-0005-0000-0000-0000690F0000}"/>
    <cellStyle name="Comma 2 3 4 2 5 3 2" xfId="3239" xr:uid="{00000000-0005-0000-0000-00006A0F0000}"/>
    <cellStyle name="Comma 2 3 4 2 5 3 2 2" xfId="17864" xr:uid="{00000000-0005-0000-0000-00006B0F0000}"/>
    <cellStyle name="Comma 2 3 4 2 5 3 2 3" xfId="12562" xr:uid="{00000000-0005-0000-0000-00006C0F0000}"/>
    <cellStyle name="Comma 2 3 4 2 5 3 3" xfId="7076" xr:uid="{00000000-0005-0000-0000-00006D0F0000}"/>
    <cellStyle name="Comma 2 3 4 2 5 3 3 2" xfId="15234" xr:uid="{00000000-0005-0000-0000-00006E0F0000}"/>
    <cellStyle name="Comma 2 3 4 2 5 3 4" xfId="9905" xr:uid="{00000000-0005-0000-0000-00006F0F0000}"/>
    <cellStyle name="Comma 2 3 4 2 5 4" xfId="566" xr:uid="{00000000-0005-0000-0000-0000700F0000}"/>
    <cellStyle name="Comma 2 3 4 2 5 4 2" xfId="3240" xr:uid="{00000000-0005-0000-0000-0000710F0000}"/>
    <cellStyle name="Comma 2 3 4 2 5 4 2 2" xfId="17865" xr:uid="{00000000-0005-0000-0000-0000720F0000}"/>
    <cellStyle name="Comma 2 3 4 2 5 4 2 3" xfId="12563" xr:uid="{00000000-0005-0000-0000-0000730F0000}"/>
    <cellStyle name="Comma 2 3 4 2 5 4 3" xfId="7077" xr:uid="{00000000-0005-0000-0000-0000740F0000}"/>
    <cellStyle name="Comma 2 3 4 2 5 4 3 2" xfId="15235" xr:uid="{00000000-0005-0000-0000-0000750F0000}"/>
    <cellStyle name="Comma 2 3 4 2 5 4 4" xfId="9906" xr:uid="{00000000-0005-0000-0000-0000760F0000}"/>
    <cellStyle name="Comma 2 3 4 2 5 5" xfId="3236" xr:uid="{00000000-0005-0000-0000-0000770F0000}"/>
    <cellStyle name="Comma 2 3 4 2 5 5 2" xfId="17861" xr:uid="{00000000-0005-0000-0000-0000780F0000}"/>
    <cellStyle name="Comma 2 3 4 2 5 5 3" xfId="12559" xr:uid="{00000000-0005-0000-0000-0000790F0000}"/>
    <cellStyle name="Comma 2 3 4 2 5 6" xfId="7073" xr:uid="{00000000-0005-0000-0000-00007A0F0000}"/>
    <cellStyle name="Comma 2 3 4 2 5 6 2" xfId="15231" xr:uid="{00000000-0005-0000-0000-00007B0F0000}"/>
    <cellStyle name="Comma 2 3 4 2 5 7" xfId="9902" xr:uid="{00000000-0005-0000-0000-00007C0F0000}"/>
    <cellStyle name="Comma 2 3 4 2 6" xfId="567" xr:uid="{00000000-0005-0000-0000-00007D0F0000}"/>
    <cellStyle name="Comma 2 3 4 2 6 2" xfId="568" xr:uid="{00000000-0005-0000-0000-00007E0F0000}"/>
    <cellStyle name="Comma 2 3 4 2 6 2 2" xfId="3242" xr:uid="{00000000-0005-0000-0000-00007F0F0000}"/>
    <cellStyle name="Comma 2 3 4 2 6 2 2 2" xfId="17867" xr:uid="{00000000-0005-0000-0000-0000800F0000}"/>
    <cellStyle name="Comma 2 3 4 2 6 2 2 3" xfId="12565" xr:uid="{00000000-0005-0000-0000-0000810F0000}"/>
    <cellStyle name="Comma 2 3 4 2 6 2 3" xfId="7079" xr:uid="{00000000-0005-0000-0000-0000820F0000}"/>
    <cellStyle name="Comma 2 3 4 2 6 2 3 2" xfId="15237" xr:uid="{00000000-0005-0000-0000-0000830F0000}"/>
    <cellStyle name="Comma 2 3 4 2 6 2 4" xfId="9908" xr:uid="{00000000-0005-0000-0000-0000840F0000}"/>
    <cellStyle name="Comma 2 3 4 2 6 3" xfId="569" xr:uid="{00000000-0005-0000-0000-0000850F0000}"/>
    <cellStyle name="Comma 2 3 4 2 6 3 2" xfId="3243" xr:uid="{00000000-0005-0000-0000-0000860F0000}"/>
    <cellStyle name="Comma 2 3 4 2 6 3 2 2" xfId="17868" xr:uid="{00000000-0005-0000-0000-0000870F0000}"/>
    <cellStyle name="Comma 2 3 4 2 6 3 2 3" xfId="12566" xr:uid="{00000000-0005-0000-0000-0000880F0000}"/>
    <cellStyle name="Comma 2 3 4 2 6 3 3" xfId="7080" xr:uid="{00000000-0005-0000-0000-0000890F0000}"/>
    <cellStyle name="Comma 2 3 4 2 6 3 3 2" xfId="15238" xr:uid="{00000000-0005-0000-0000-00008A0F0000}"/>
    <cellStyle name="Comma 2 3 4 2 6 3 4" xfId="9909" xr:uid="{00000000-0005-0000-0000-00008B0F0000}"/>
    <cellStyle name="Comma 2 3 4 2 6 4" xfId="3241" xr:uid="{00000000-0005-0000-0000-00008C0F0000}"/>
    <cellStyle name="Comma 2 3 4 2 6 4 2" xfId="17866" xr:uid="{00000000-0005-0000-0000-00008D0F0000}"/>
    <cellStyle name="Comma 2 3 4 2 6 4 3" xfId="12564" xr:uid="{00000000-0005-0000-0000-00008E0F0000}"/>
    <cellStyle name="Comma 2 3 4 2 6 5" xfId="7078" xr:uid="{00000000-0005-0000-0000-00008F0F0000}"/>
    <cellStyle name="Comma 2 3 4 2 6 5 2" xfId="15236" xr:uid="{00000000-0005-0000-0000-0000900F0000}"/>
    <cellStyle name="Comma 2 3 4 2 6 6" xfId="9907" xr:uid="{00000000-0005-0000-0000-0000910F0000}"/>
    <cellStyle name="Comma 2 3 4 2 7" xfId="570" xr:uid="{00000000-0005-0000-0000-0000920F0000}"/>
    <cellStyle name="Comma 2 3 4 2 7 2" xfId="571" xr:uid="{00000000-0005-0000-0000-0000930F0000}"/>
    <cellStyle name="Comma 2 3 4 2 7 2 2" xfId="3245" xr:uid="{00000000-0005-0000-0000-0000940F0000}"/>
    <cellStyle name="Comma 2 3 4 2 7 2 2 2" xfId="17870" xr:uid="{00000000-0005-0000-0000-0000950F0000}"/>
    <cellStyle name="Comma 2 3 4 2 7 2 2 3" xfId="12568" xr:uid="{00000000-0005-0000-0000-0000960F0000}"/>
    <cellStyle name="Comma 2 3 4 2 7 2 3" xfId="7082" xr:uid="{00000000-0005-0000-0000-0000970F0000}"/>
    <cellStyle name="Comma 2 3 4 2 7 2 3 2" xfId="15240" xr:uid="{00000000-0005-0000-0000-0000980F0000}"/>
    <cellStyle name="Comma 2 3 4 2 7 2 4" xfId="9911" xr:uid="{00000000-0005-0000-0000-0000990F0000}"/>
    <cellStyle name="Comma 2 3 4 2 7 3" xfId="3244" xr:uid="{00000000-0005-0000-0000-00009A0F0000}"/>
    <cellStyle name="Comma 2 3 4 2 7 3 2" xfId="17869" xr:uid="{00000000-0005-0000-0000-00009B0F0000}"/>
    <cellStyle name="Comma 2 3 4 2 7 3 3" xfId="12567" xr:uid="{00000000-0005-0000-0000-00009C0F0000}"/>
    <cellStyle name="Comma 2 3 4 2 7 4" xfId="7081" xr:uid="{00000000-0005-0000-0000-00009D0F0000}"/>
    <cellStyle name="Comma 2 3 4 2 7 4 2" xfId="15239" xr:uid="{00000000-0005-0000-0000-00009E0F0000}"/>
    <cellStyle name="Comma 2 3 4 2 7 5" xfId="9910" xr:uid="{00000000-0005-0000-0000-00009F0F0000}"/>
    <cellStyle name="Comma 2 3 4 2 8" xfId="572" xr:uid="{00000000-0005-0000-0000-0000A00F0000}"/>
    <cellStyle name="Comma 2 3 4 2 8 2" xfId="3246" xr:uid="{00000000-0005-0000-0000-0000A10F0000}"/>
    <cellStyle name="Comma 2 3 4 2 8 2 2" xfId="17871" xr:uid="{00000000-0005-0000-0000-0000A20F0000}"/>
    <cellStyle name="Comma 2 3 4 2 8 2 3" xfId="12569" xr:uid="{00000000-0005-0000-0000-0000A30F0000}"/>
    <cellStyle name="Comma 2 3 4 2 8 3" xfId="7083" xr:uid="{00000000-0005-0000-0000-0000A40F0000}"/>
    <cellStyle name="Comma 2 3 4 2 8 3 2" xfId="15241" xr:uid="{00000000-0005-0000-0000-0000A50F0000}"/>
    <cellStyle name="Comma 2 3 4 2 8 4" xfId="9912" xr:uid="{00000000-0005-0000-0000-0000A60F0000}"/>
    <cellStyle name="Comma 2 3 4 2 9" xfId="573" xr:uid="{00000000-0005-0000-0000-0000A70F0000}"/>
    <cellStyle name="Comma 2 3 4 2 9 2" xfId="3247" xr:uid="{00000000-0005-0000-0000-0000A80F0000}"/>
    <cellStyle name="Comma 2 3 4 2 9 2 2" xfId="17872" xr:uid="{00000000-0005-0000-0000-0000A90F0000}"/>
    <cellStyle name="Comma 2 3 4 2 9 2 3" xfId="12570" xr:uid="{00000000-0005-0000-0000-0000AA0F0000}"/>
    <cellStyle name="Comma 2 3 4 2 9 3" xfId="7084" xr:uid="{00000000-0005-0000-0000-0000AB0F0000}"/>
    <cellStyle name="Comma 2 3 4 2 9 3 2" xfId="15242" xr:uid="{00000000-0005-0000-0000-0000AC0F0000}"/>
    <cellStyle name="Comma 2 3 4 2 9 4" xfId="9913" xr:uid="{00000000-0005-0000-0000-0000AD0F0000}"/>
    <cellStyle name="Comma 2 3 4 3" xfId="574" xr:uid="{00000000-0005-0000-0000-0000AE0F0000}"/>
    <cellStyle name="Comma 2 3 4 3 2" xfId="575" xr:uid="{00000000-0005-0000-0000-0000AF0F0000}"/>
    <cellStyle name="Comma 2 3 4 3 2 2" xfId="576" xr:uid="{00000000-0005-0000-0000-0000B00F0000}"/>
    <cellStyle name="Comma 2 3 4 3 2 2 2" xfId="3250" xr:uid="{00000000-0005-0000-0000-0000B10F0000}"/>
    <cellStyle name="Comma 2 3 4 3 2 2 2 2" xfId="17875" xr:uid="{00000000-0005-0000-0000-0000B20F0000}"/>
    <cellStyle name="Comma 2 3 4 3 2 2 2 3" xfId="12573" xr:uid="{00000000-0005-0000-0000-0000B30F0000}"/>
    <cellStyle name="Comma 2 3 4 3 2 2 3" xfId="7087" xr:uid="{00000000-0005-0000-0000-0000B40F0000}"/>
    <cellStyle name="Comma 2 3 4 3 2 2 3 2" xfId="15245" xr:uid="{00000000-0005-0000-0000-0000B50F0000}"/>
    <cellStyle name="Comma 2 3 4 3 2 2 4" xfId="9916" xr:uid="{00000000-0005-0000-0000-0000B60F0000}"/>
    <cellStyle name="Comma 2 3 4 3 2 3" xfId="3249" xr:uid="{00000000-0005-0000-0000-0000B70F0000}"/>
    <cellStyle name="Comma 2 3 4 3 2 3 2" xfId="17874" xr:uid="{00000000-0005-0000-0000-0000B80F0000}"/>
    <cellStyle name="Comma 2 3 4 3 2 3 3" xfId="12572" xr:uid="{00000000-0005-0000-0000-0000B90F0000}"/>
    <cellStyle name="Comma 2 3 4 3 2 4" xfId="7086" xr:uid="{00000000-0005-0000-0000-0000BA0F0000}"/>
    <cellStyle name="Comma 2 3 4 3 2 4 2" xfId="15244" xr:uid="{00000000-0005-0000-0000-0000BB0F0000}"/>
    <cellStyle name="Comma 2 3 4 3 2 5" xfId="9915" xr:uid="{00000000-0005-0000-0000-0000BC0F0000}"/>
    <cellStyle name="Comma 2 3 4 3 3" xfId="577" xr:uid="{00000000-0005-0000-0000-0000BD0F0000}"/>
    <cellStyle name="Comma 2 3 4 3 3 2" xfId="3251" xr:uid="{00000000-0005-0000-0000-0000BE0F0000}"/>
    <cellStyle name="Comma 2 3 4 3 3 2 2" xfId="17876" xr:uid="{00000000-0005-0000-0000-0000BF0F0000}"/>
    <cellStyle name="Comma 2 3 4 3 3 2 3" xfId="12574" xr:uid="{00000000-0005-0000-0000-0000C00F0000}"/>
    <cellStyle name="Comma 2 3 4 3 3 3" xfId="7088" xr:uid="{00000000-0005-0000-0000-0000C10F0000}"/>
    <cellStyle name="Comma 2 3 4 3 3 3 2" xfId="15246" xr:uid="{00000000-0005-0000-0000-0000C20F0000}"/>
    <cellStyle name="Comma 2 3 4 3 3 4" xfId="9917" xr:uid="{00000000-0005-0000-0000-0000C30F0000}"/>
    <cellStyle name="Comma 2 3 4 3 4" xfId="578" xr:uid="{00000000-0005-0000-0000-0000C40F0000}"/>
    <cellStyle name="Comma 2 3 4 3 4 2" xfId="3252" xr:uid="{00000000-0005-0000-0000-0000C50F0000}"/>
    <cellStyle name="Comma 2 3 4 3 4 2 2" xfId="17877" xr:uid="{00000000-0005-0000-0000-0000C60F0000}"/>
    <cellStyle name="Comma 2 3 4 3 4 2 3" xfId="12575" xr:uid="{00000000-0005-0000-0000-0000C70F0000}"/>
    <cellStyle name="Comma 2 3 4 3 4 3" xfId="7089" xr:uid="{00000000-0005-0000-0000-0000C80F0000}"/>
    <cellStyle name="Comma 2 3 4 3 4 3 2" xfId="15247" xr:uid="{00000000-0005-0000-0000-0000C90F0000}"/>
    <cellStyle name="Comma 2 3 4 3 4 4" xfId="9918" xr:uid="{00000000-0005-0000-0000-0000CA0F0000}"/>
    <cellStyle name="Comma 2 3 4 3 5" xfId="3248" xr:uid="{00000000-0005-0000-0000-0000CB0F0000}"/>
    <cellStyle name="Comma 2 3 4 3 5 2" xfId="17873" xr:uid="{00000000-0005-0000-0000-0000CC0F0000}"/>
    <cellStyle name="Comma 2 3 4 3 5 3" xfId="12571" xr:uid="{00000000-0005-0000-0000-0000CD0F0000}"/>
    <cellStyle name="Comma 2 3 4 3 6" xfId="7085" xr:uid="{00000000-0005-0000-0000-0000CE0F0000}"/>
    <cellStyle name="Comma 2 3 4 3 6 2" xfId="15243" xr:uid="{00000000-0005-0000-0000-0000CF0F0000}"/>
    <cellStyle name="Comma 2 3 4 3 7" xfId="9914" xr:uid="{00000000-0005-0000-0000-0000D00F0000}"/>
    <cellStyle name="Comma 2 3 4 4" xfId="579" xr:uid="{00000000-0005-0000-0000-0000D10F0000}"/>
    <cellStyle name="Comma 2 3 4 4 2" xfId="580" xr:uid="{00000000-0005-0000-0000-0000D20F0000}"/>
    <cellStyle name="Comma 2 3 4 4 2 2" xfId="581" xr:uid="{00000000-0005-0000-0000-0000D30F0000}"/>
    <cellStyle name="Comma 2 3 4 4 2 2 2" xfId="3255" xr:uid="{00000000-0005-0000-0000-0000D40F0000}"/>
    <cellStyle name="Comma 2 3 4 4 2 2 2 2" xfId="17880" xr:uid="{00000000-0005-0000-0000-0000D50F0000}"/>
    <cellStyle name="Comma 2 3 4 4 2 2 2 3" xfId="12578" xr:uid="{00000000-0005-0000-0000-0000D60F0000}"/>
    <cellStyle name="Comma 2 3 4 4 2 2 3" xfId="7092" xr:uid="{00000000-0005-0000-0000-0000D70F0000}"/>
    <cellStyle name="Comma 2 3 4 4 2 2 3 2" xfId="15250" xr:uid="{00000000-0005-0000-0000-0000D80F0000}"/>
    <cellStyle name="Comma 2 3 4 4 2 2 4" xfId="9921" xr:uid="{00000000-0005-0000-0000-0000D90F0000}"/>
    <cellStyle name="Comma 2 3 4 4 2 3" xfId="3254" xr:uid="{00000000-0005-0000-0000-0000DA0F0000}"/>
    <cellStyle name="Comma 2 3 4 4 2 3 2" xfId="17879" xr:uid="{00000000-0005-0000-0000-0000DB0F0000}"/>
    <cellStyle name="Comma 2 3 4 4 2 3 3" xfId="12577" xr:uid="{00000000-0005-0000-0000-0000DC0F0000}"/>
    <cellStyle name="Comma 2 3 4 4 2 4" xfId="7091" xr:uid="{00000000-0005-0000-0000-0000DD0F0000}"/>
    <cellStyle name="Comma 2 3 4 4 2 4 2" xfId="15249" xr:uid="{00000000-0005-0000-0000-0000DE0F0000}"/>
    <cellStyle name="Comma 2 3 4 4 2 5" xfId="9920" xr:uid="{00000000-0005-0000-0000-0000DF0F0000}"/>
    <cellStyle name="Comma 2 3 4 4 3" xfId="582" xr:uid="{00000000-0005-0000-0000-0000E00F0000}"/>
    <cellStyle name="Comma 2 3 4 4 3 2" xfId="3256" xr:uid="{00000000-0005-0000-0000-0000E10F0000}"/>
    <cellStyle name="Comma 2 3 4 4 3 2 2" xfId="17881" xr:uid="{00000000-0005-0000-0000-0000E20F0000}"/>
    <cellStyle name="Comma 2 3 4 4 3 2 3" xfId="12579" xr:uid="{00000000-0005-0000-0000-0000E30F0000}"/>
    <cellStyle name="Comma 2 3 4 4 3 3" xfId="7093" xr:uid="{00000000-0005-0000-0000-0000E40F0000}"/>
    <cellStyle name="Comma 2 3 4 4 3 3 2" xfId="15251" xr:uid="{00000000-0005-0000-0000-0000E50F0000}"/>
    <cellStyle name="Comma 2 3 4 4 3 4" xfId="9922" xr:uid="{00000000-0005-0000-0000-0000E60F0000}"/>
    <cellStyle name="Comma 2 3 4 4 4" xfId="583" xr:uid="{00000000-0005-0000-0000-0000E70F0000}"/>
    <cellStyle name="Comma 2 3 4 4 4 2" xfId="3257" xr:uid="{00000000-0005-0000-0000-0000E80F0000}"/>
    <cellStyle name="Comma 2 3 4 4 4 2 2" xfId="17882" xr:uid="{00000000-0005-0000-0000-0000E90F0000}"/>
    <cellStyle name="Comma 2 3 4 4 4 2 3" xfId="12580" xr:uid="{00000000-0005-0000-0000-0000EA0F0000}"/>
    <cellStyle name="Comma 2 3 4 4 4 3" xfId="7094" xr:uid="{00000000-0005-0000-0000-0000EB0F0000}"/>
    <cellStyle name="Comma 2 3 4 4 4 3 2" xfId="15252" xr:uid="{00000000-0005-0000-0000-0000EC0F0000}"/>
    <cellStyle name="Comma 2 3 4 4 4 4" xfId="9923" xr:uid="{00000000-0005-0000-0000-0000ED0F0000}"/>
    <cellStyle name="Comma 2 3 4 4 5" xfId="3253" xr:uid="{00000000-0005-0000-0000-0000EE0F0000}"/>
    <cellStyle name="Comma 2 3 4 4 5 2" xfId="17878" xr:uid="{00000000-0005-0000-0000-0000EF0F0000}"/>
    <cellStyle name="Comma 2 3 4 4 5 3" xfId="12576" xr:uid="{00000000-0005-0000-0000-0000F00F0000}"/>
    <cellStyle name="Comma 2 3 4 4 6" xfId="7090" xr:uid="{00000000-0005-0000-0000-0000F10F0000}"/>
    <cellStyle name="Comma 2 3 4 4 6 2" xfId="15248" xr:uid="{00000000-0005-0000-0000-0000F20F0000}"/>
    <cellStyle name="Comma 2 3 4 4 7" xfId="9919" xr:uid="{00000000-0005-0000-0000-0000F30F0000}"/>
    <cellStyle name="Comma 2 3 4 5" xfId="584" xr:uid="{00000000-0005-0000-0000-0000F40F0000}"/>
    <cellStyle name="Comma 2 3 4 5 2" xfId="585" xr:uid="{00000000-0005-0000-0000-0000F50F0000}"/>
    <cellStyle name="Comma 2 3 4 5 2 2" xfId="586" xr:uid="{00000000-0005-0000-0000-0000F60F0000}"/>
    <cellStyle name="Comma 2 3 4 5 2 2 2" xfId="3260" xr:uid="{00000000-0005-0000-0000-0000F70F0000}"/>
    <cellStyle name="Comma 2 3 4 5 2 2 2 2" xfId="17885" xr:uid="{00000000-0005-0000-0000-0000F80F0000}"/>
    <cellStyle name="Comma 2 3 4 5 2 2 2 3" xfId="12583" xr:uid="{00000000-0005-0000-0000-0000F90F0000}"/>
    <cellStyle name="Comma 2 3 4 5 2 2 3" xfId="7097" xr:uid="{00000000-0005-0000-0000-0000FA0F0000}"/>
    <cellStyle name="Comma 2 3 4 5 2 2 3 2" xfId="15255" xr:uid="{00000000-0005-0000-0000-0000FB0F0000}"/>
    <cellStyle name="Comma 2 3 4 5 2 2 4" xfId="9926" xr:uid="{00000000-0005-0000-0000-0000FC0F0000}"/>
    <cellStyle name="Comma 2 3 4 5 2 3" xfId="3259" xr:uid="{00000000-0005-0000-0000-0000FD0F0000}"/>
    <cellStyle name="Comma 2 3 4 5 2 3 2" xfId="17884" xr:uid="{00000000-0005-0000-0000-0000FE0F0000}"/>
    <cellStyle name="Comma 2 3 4 5 2 3 3" xfId="12582" xr:uid="{00000000-0005-0000-0000-0000FF0F0000}"/>
    <cellStyle name="Comma 2 3 4 5 2 4" xfId="7096" xr:uid="{00000000-0005-0000-0000-000000100000}"/>
    <cellStyle name="Comma 2 3 4 5 2 4 2" xfId="15254" xr:uid="{00000000-0005-0000-0000-000001100000}"/>
    <cellStyle name="Comma 2 3 4 5 2 5" xfId="9925" xr:uid="{00000000-0005-0000-0000-000002100000}"/>
    <cellStyle name="Comma 2 3 4 5 3" xfId="587" xr:uid="{00000000-0005-0000-0000-000003100000}"/>
    <cellStyle name="Comma 2 3 4 5 3 2" xfId="3261" xr:uid="{00000000-0005-0000-0000-000004100000}"/>
    <cellStyle name="Comma 2 3 4 5 3 2 2" xfId="17886" xr:uid="{00000000-0005-0000-0000-000005100000}"/>
    <cellStyle name="Comma 2 3 4 5 3 2 3" xfId="12584" xr:uid="{00000000-0005-0000-0000-000006100000}"/>
    <cellStyle name="Comma 2 3 4 5 3 3" xfId="7098" xr:uid="{00000000-0005-0000-0000-000007100000}"/>
    <cellStyle name="Comma 2 3 4 5 3 3 2" xfId="15256" xr:uid="{00000000-0005-0000-0000-000008100000}"/>
    <cellStyle name="Comma 2 3 4 5 3 4" xfId="9927" xr:uid="{00000000-0005-0000-0000-000009100000}"/>
    <cellStyle name="Comma 2 3 4 5 4" xfId="588" xr:uid="{00000000-0005-0000-0000-00000A100000}"/>
    <cellStyle name="Comma 2 3 4 5 4 2" xfId="3262" xr:uid="{00000000-0005-0000-0000-00000B100000}"/>
    <cellStyle name="Comma 2 3 4 5 4 2 2" xfId="17887" xr:uid="{00000000-0005-0000-0000-00000C100000}"/>
    <cellStyle name="Comma 2 3 4 5 4 2 3" xfId="12585" xr:uid="{00000000-0005-0000-0000-00000D100000}"/>
    <cellStyle name="Comma 2 3 4 5 4 3" xfId="7099" xr:uid="{00000000-0005-0000-0000-00000E100000}"/>
    <cellStyle name="Comma 2 3 4 5 4 3 2" xfId="15257" xr:uid="{00000000-0005-0000-0000-00000F100000}"/>
    <cellStyle name="Comma 2 3 4 5 4 4" xfId="9928" xr:uid="{00000000-0005-0000-0000-000010100000}"/>
    <cellStyle name="Comma 2 3 4 5 5" xfId="3258" xr:uid="{00000000-0005-0000-0000-000011100000}"/>
    <cellStyle name="Comma 2 3 4 5 5 2" xfId="17883" xr:uid="{00000000-0005-0000-0000-000012100000}"/>
    <cellStyle name="Comma 2 3 4 5 5 3" xfId="12581" xr:uid="{00000000-0005-0000-0000-000013100000}"/>
    <cellStyle name="Comma 2 3 4 5 6" xfId="7095" xr:uid="{00000000-0005-0000-0000-000014100000}"/>
    <cellStyle name="Comma 2 3 4 5 6 2" xfId="15253" xr:uid="{00000000-0005-0000-0000-000015100000}"/>
    <cellStyle name="Comma 2 3 4 5 7" xfId="9924" xr:uid="{00000000-0005-0000-0000-000016100000}"/>
    <cellStyle name="Comma 2 3 4 6" xfId="589" xr:uid="{00000000-0005-0000-0000-000017100000}"/>
    <cellStyle name="Comma 2 3 4 6 2" xfId="590" xr:uid="{00000000-0005-0000-0000-000018100000}"/>
    <cellStyle name="Comma 2 3 4 6 2 2" xfId="591" xr:uid="{00000000-0005-0000-0000-000019100000}"/>
    <cellStyle name="Comma 2 3 4 6 2 2 2" xfId="3265" xr:uid="{00000000-0005-0000-0000-00001A100000}"/>
    <cellStyle name="Comma 2 3 4 6 2 2 2 2" xfId="17890" xr:uid="{00000000-0005-0000-0000-00001B100000}"/>
    <cellStyle name="Comma 2 3 4 6 2 2 2 3" xfId="12588" xr:uid="{00000000-0005-0000-0000-00001C100000}"/>
    <cellStyle name="Comma 2 3 4 6 2 2 3" xfId="7102" xr:uid="{00000000-0005-0000-0000-00001D100000}"/>
    <cellStyle name="Comma 2 3 4 6 2 2 3 2" xfId="15260" xr:uid="{00000000-0005-0000-0000-00001E100000}"/>
    <cellStyle name="Comma 2 3 4 6 2 2 4" xfId="9931" xr:uid="{00000000-0005-0000-0000-00001F100000}"/>
    <cellStyle name="Comma 2 3 4 6 2 3" xfId="3264" xr:uid="{00000000-0005-0000-0000-000020100000}"/>
    <cellStyle name="Comma 2 3 4 6 2 3 2" xfId="17889" xr:uid="{00000000-0005-0000-0000-000021100000}"/>
    <cellStyle name="Comma 2 3 4 6 2 3 3" xfId="12587" xr:uid="{00000000-0005-0000-0000-000022100000}"/>
    <cellStyle name="Comma 2 3 4 6 2 4" xfId="7101" xr:uid="{00000000-0005-0000-0000-000023100000}"/>
    <cellStyle name="Comma 2 3 4 6 2 4 2" xfId="15259" xr:uid="{00000000-0005-0000-0000-000024100000}"/>
    <cellStyle name="Comma 2 3 4 6 2 5" xfId="9930" xr:uid="{00000000-0005-0000-0000-000025100000}"/>
    <cellStyle name="Comma 2 3 4 6 3" xfId="592" xr:uid="{00000000-0005-0000-0000-000026100000}"/>
    <cellStyle name="Comma 2 3 4 6 3 2" xfId="3266" xr:uid="{00000000-0005-0000-0000-000027100000}"/>
    <cellStyle name="Comma 2 3 4 6 3 2 2" xfId="17891" xr:uid="{00000000-0005-0000-0000-000028100000}"/>
    <cellStyle name="Comma 2 3 4 6 3 2 3" xfId="12589" xr:uid="{00000000-0005-0000-0000-000029100000}"/>
    <cellStyle name="Comma 2 3 4 6 3 3" xfId="7103" xr:uid="{00000000-0005-0000-0000-00002A100000}"/>
    <cellStyle name="Comma 2 3 4 6 3 3 2" xfId="15261" xr:uid="{00000000-0005-0000-0000-00002B100000}"/>
    <cellStyle name="Comma 2 3 4 6 3 4" xfId="9932" xr:uid="{00000000-0005-0000-0000-00002C100000}"/>
    <cellStyle name="Comma 2 3 4 6 4" xfId="593" xr:uid="{00000000-0005-0000-0000-00002D100000}"/>
    <cellStyle name="Comma 2 3 4 6 4 2" xfId="3267" xr:uid="{00000000-0005-0000-0000-00002E100000}"/>
    <cellStyle name="Comma 2 3 4 6 4 2 2" xfId="17892" xr:uid="{00000000-0005-0000-0000-00002F100000}"/>
    <cellStyle name="Comma 2 3 4 6 4 2 3" xfId="12590" xr:uid="{00000000-0005-0000-0000-000030100000}"/>
    <cellStyle name="Comma 2 3 4 6 4 3" xfId="7104" xr:uid="{00000000-0005-0000-0000-000031100000}"/>
    <cellStyle name="Comma 2 3 4 6 4 3 2" xfId="15262" xr:uid="{00000000-0005-0000-0000-000032100000}"/>
    <cellStyle name="Comma 2 3 4 6 4 4" xfId="9933" xr:uid="{00000000-0005-0000-0000-000033100000}"/>
    <cellStyle name="Comma 2 3 4 6 5" xfId="3263" xr:uid="{00000000-0005-0000-0000-000034100000}"/>
    <cellStyle name="Comma 2 3 4 6 5 2" xfId="17888" xr:uid="{00000000-0005-0000-0000-000035100000}"/>
    <cellStyle name="Comma 2 3 4 6 5 3" xfId="12586" xr:uid="{00000000-0005-0000-0000-000036100000}"/>
    <cellStyle name="Comma 2 3 4 6 6" xfId="7100" xr:uid="{00000000-0005-0000-0000-000037100000}"/>
    <cellStyle name="Comma 2 3 4 6 6 2" xfId="15258" xr:uid="{00000000-0005-0000-0000-000038100000}"/>
    <cellStyle name="Comma 2 3 4 6 7" xfId="9929" xr:uid="{00000000-0005-0000-0000-000039100000}"/>
    <cellStyle name="Comma 2 3 4 7" xfId="594" xr:uid="{00000000-0005-0000-0000-00003A100000}"/>
    <cellStyle name="Comma 2 3 4 7 2" xfId="595" xr:uid="{00000000-0005-0000-0000-00003B100000}"/>
    <cellStyle name="Comma 2 3 4 7 2 2" xfId="3269" xr:uid="{00000000-0005-0000-0000-00003C100000}"/>
    <cellStyle name="Comma 2 3 4 7 2 2 2" xfId="17894" xr:uid="{00000000-0005-0000-0000-00003D100000}"/>
    <cellStyle name="Comma 2 3 4 7 2 2 3" xfId="12592" xr:uid="{00000000-0005-0000-0000-00003E100000}"/>
    <cellStyle name="Comma 2 3 4 7 2 3" xfId="7106" xr:uid="{00000000-0005-0000-0000-00003F100000}"/>
    <cellStyle name="Comma 2 3 4 7 2 3 2" xfId="15264" xr:uid="{00000000-0005-0000-0000-000040100000}"/>
    <cellStyle name="Comma 2 3 4 7 2 4" xfId="9935" xr:uid="{00000000-0005-0000-0000-000041100000}"/>
    <cellStyle name="Comma 2 3 4 7 3" xfId="596" xr:uid="{00000000-0005-0000-0000-000042100000}"/>
    <cellStyle name="Comma 2 3 4 7 3 2" xfId="3270" xr:uid="{00000000-0005-0000-0000-000043100000}"/>
    <cellStyle name="Comma 2 3 4 7 3 2 2" xfId="17895" xr:uid="{00000000-0005-0000-0000-000044100000}"/>
    <cellStyle name="Comma 2 3 4 7 3 2 3" xfId="12593" xr:uid="{00000000-0005-0000-0000-000045100000}"/>
    <cellStyle name="Comma 2 3 4 7 3 3" xfId="7107" xr:uid="{00000000-0005-0000-0000-000046100000}"/>
    <cellStyle name="Comma 2 3 4 7 3 3 2" xfId="15265" xr:uid="{00000000-0005-0000-0000-000047100000}"/>
    <cellStyle name="Comma 2 3 4 7 3 4" xfId="9936" xr:uid="{00000000-0005-0000-0000-000048100000}"/>
    <cellStyle name="Comma 2 3 4 7 4" xfId="3268" xr:uid="{00000000-0005-0000-0000-000049100000}"/>
    <cellStyle name="Comma 2 3 4 7 4 2" xfId="17893" xr:uid="{00000000-0005-0000-0000-00004A100000}"/>
    <cellStyle name="Comma 2 3 4 7 4 3" xfId="12591" xr:uid="{00000000-0005-0000-0000-00004B100000}"/>
    <cellStyle name="Comma 2 3 4 7 5" xfId="7105" xr:uid="{00000000-0005-0000-0000-00004C100000}"/>
    <cellStyle name="Comma 2 3 4 7 5 2" xfId="15263" xr:uid="{00000000-0005-0000-0000-00004D100000}"/>
    <cellStyle name="Comma 2 3 4 7 6" xfId="9934" xr:uid="{00000000-0005-0000-0000-00004E100000}"/>
    <cellStyle name="Comma 2 3 4 8" xfId="597" xr:uid="{00000000-0005-0000-0000-00004F100000}"/>
    <cellStyle name="Comma 2 3 4 8 2" xfId="598" xr:uid="{00000000-0005-0000-0000-000050100000}"/>
    <cellStyle name="Comma 2 3 4 8 2 2" xfId="3272" xr:uid="{00000000-0005-0000-0000-000051100000}"/>
    <cellStyle name="Comma 2 3 4 8 2 2 2" xfId="17897" xr:uid="{00000000-0005-0000-0000-000052100000}"/>
    <cellStyle name="Comma 2 3 4 8 2 2 3" xfId="12595" xr:uid="{00000000-0005-0000-0000-000053100000}"/>
    <cellStyle name="Comma 2 3 4 8 2 3" xfId="7109" xr:uid="{00000000-0005-0000-0000-000054100000}"/>
    <cellStyle name="Comma 2 3 4 8 2 3 2" xfId="15267" xr:uid="{00000000-0005-0000-0000-000055100000}"/>
    <cellStyle name="Comma 2 3 4 8 2 4" xfId="9938" xr:uid="{00000000-0005-0000-0000-000056100000}"/>
    <cellStyle name="Comma 2 3 4 8 3" xfId="3271" xr:uid="{00000000-0005-0000-0000-000057100000}"/>
    <cellStyle name="Comma 2 3 4 8 3 2" xfId="17896" xr:uid="{00000000-0005-0000-0000-000058100000}"/>
    <cellStyle name="Comma 2 3 4 8 3 3" xfId="12594" xr:uid="{00000000-0005-0000-0000-000059100000}"/>
    <cellStyle name="Comma 2 3 4 8 4" xfId="7108" xr:uid="{00000000-0005-0000-0000-00005A100000}"/>
    <cellStyle name="Comma 2 3 4 8 4 2" xfId="15266" xr:uid="{00000000-0005-0000-0000-00005B100000}"/>
    <cellStyle name="Comma 2 3 4 8 5" xfId="9937" xr:uid="{00000000-0005-0000-0000-00005C100000}"/>
    <cellStyle name="Comma 2 3 4 9" xfId="599" xr:uid="{00000000-0005-0000-0000-00005D100000}"/>
    <cellStyle name="Comma 2 3 4 9 2" xfId="3273" xr:uid="{00000000-0005-0000-0000-00005E100000}"/>
    <cellStyle name="Comma 2 3 4 9 2 2" xfId="17898" xr:uid="{00000000-0005-0000-0000-00005F100000}"/>
    <cellStyle name="Comma 2 3 4 9 2 3" xfId="12596" xr:uid="{00000000-0005-0000-0000-000060100000}"/>
    <cellStyle name="Comma 2 3 4 9 3" xfId="7110" xr:uid="{00000000-0005-0000-0000-000061100000}"/>
    <cellStyle name="Comma 2 3 4 9 3 2" xfId="15268" xr:uid="{00000000-0005-0000-0000-000062100000}"/>
    <cellStyle name="Comma 2 3 4 9 4" xfId="9939" xr:uid="{00000000-0005-0000-0000-000063100000}"/>
    <cellStyle name="Comma 2 3 5" xfId="109" xr:uid="{00000000-0005-0000-0000-000064100000}"/>
    <cellStyle name="Comma 2 3 5 10" xfId="2685" xr:uid="{00000000-0005-0000-0000-000065100000}"/>
    <cellStyle name="Comma 2 3 5 10 2" xfId="5313" xr:uid="{00000000-0005-0000-0000-000066100000}"/>
    <cellStyle name="Comma 2 3 5 10 2 2" xfId="19938" xr:uid="{00000000-0005-0000-0000-000067100000}"/>
    <cellStyle name="Comma 2 3 5 10 2 3" xfId="14654" xr:uid="{00000000-0005-0000-0000-000068100000}"/>
    <cellStyle name="Comma 2 3 5 10 3" xfId="9150" xr:uid="{00000000-0005-0000-0000-000069100000}"/>
    <cellStyle name="Comma 2 3 5 10 3 2" xfId="17308" xr:uid="{00000000-0005-0000-0000-00006A100000}"/>
    <cellStyle name="Comma 2 3 5 10 4" xfId="11982" xr:uid="{00000000-0005-0000-0000-00006B100000}"/>
    <cellStyle name="Comma 2 3 5 11" xfId="600" xr:uid="{00000000-0005-0000-0000-00006C100000}"/>
    <cellStyle name="Comma 2 3 5 11 2" xfId="3274" xr:uid="{00000000-0005-0000-0000-00006D100000}"/>
    <cellStyle name="Comma 2 3 5 11 2 2" xfId="17899" xr:uid="{00000000-0005-0000-0000-00006E100000}"/>
    <cellStyle name="Comma 2 3 5 11 2 3" xfId="12597" xr:uid="{00000000-0005-0000-0000-00006F100000}"/>
    <cellStyle name="Comma 2 3 5 11 3" xfId="7111" xr:uid="{00000000-0005-0000-0000-000070100000}"/>
    <cellStyle name="Comma 2 3 5 11 3 2" xfId="15269" xr:uid="{00000000-0005-0000-0000-000071100000}"/>
    <cellStyle name="Comma 2 3 5 11 4" xfId="9940" xr:uid="{00000000-0005-0000-0000-000072100000}"/>
    <cellStyle name="Comma 2 3 5 12" xfId="6498" xr:uid="{00000000-0005-0000-0000-000073100000}"/>
    <cellStyle name="Comma 2 3 5 12 2" xfId="17419" xr:uid="{00000000-0005-0000-0000-000074100000}"/>
    <cellStyle name="Comma 2 3 5 12 3" xfId="12116" xr:uid="{00000000-0005-0000-0000-000075100000}"/>
    <cellStyle name="Comma 2 3 5 13" xfId="2794" xr:uid="{00000000-0005-0000-0000-000076100000}"/>
    <cellStyle name="Comma 2 3 5 13 2" xfId="14789" xr:uid="{00000000-0005-0000-0000-000077100000}"/>
    <cellStyle name="Comma 2 3 5 14" xfId="6631" xr:uid="{00000000-0005-0000-0000-000078100000}"/>
    <cellStyle name="Comma 2 3 5 15" xfId="9460" xr:uid="{00000000-0005-0000-0000-000079100000}"/>
    <cellStyle name="Comma 2 3 5 2" xfId="601" xr:uid="{00000000-0005-0000-0000-00007A100000}"/>
    <cellStyle name="Comma 2 3 5 2 2" xfId="602" xr:uid="{00000000-0005-0000-0000-00007B100000}"/>
    <cellStyle name="Comma 2 3 5 2 2 2" xfId="603" xr:uid="{00000000-0005-0000-0000-00007C100000}"/>
    <cellStyle name="Comma 2 3 5 2 2 2 2" xfId="3277" xr:uid="{00000000-0005-0000-0000-00007D100000}"/>
    <cellStyle name="Comma 2 3 5 2 2 2 2 2" xfId="17902" xr:uid="{00000000-0005-0000-0000-00007E100000}"/>
    <cellStyle name="Comma 2 3 5 2 2 2 2 3" xfId="12600" xr:uid="{00000000-0005-0000-0000-00007F100000}"/>
    <cellStyle name="Comma 2 3 5 2 2 2 3" xfId="7114" xr:uid="{00000000-0005-0000-0000-000080100000}"/>
    <cellStyle name="Comma 2 3 5 2 2 2 3 2" xfId="15272" xr:uid="{00000000-0005-0000-0000-000081100000}"/>
    <cellStyle name="Comma 2 3 5 2 2 2 4" xfId="9943" xr:uid="{00000000-0005-0000-0000-000082100000}"/>
    <cellStyle name="Comma 2 3 5 2 2 3" xfId="3276" xr:uid="{00000000-0005-0000-0000-000083100000}"/>
    <cellStyle name="Comma 2 3 5 2 2 3 2" xfId="17901" xr:uid="{00000000-0005-0000-0000-000084100000}"/>
    <cellStyle name="Comma 2 3 5 2 2 3 3" xfId="12599" xr:uid="{00000000-0005-0000-0000-000085100000}"/>
    <cellStyle name="Comma 2 3 5 2 2 4" xfId="7113" xr:uid="{00000000-0005-0000-0000-000086100000}"/>
    <cellStyle name="Comma 2 3 5 2 2 4 2" xfId="15271" xr:uid="{00000000-0005-0000-0000-000087100000}"/>
    <cellStyle name="Comma 2 3 5 2 2 5" xfId="9942" xr:uid="{00000000-0005-0000-0000-000088100000}"/>
    <cellStyle name="Comma 2 3 5 2 3" xfId="604" xr:uid="{00000000-0005-0000-0000-000089100000}"/>
    <cellStyle name="Comma 2 3 5 2 3 2" xfId="3278" xr:uid="{00000000-0005-0000-0000-00008A100000}"/>
    <cellStyle name="Comma 2 3 5 2 3 2 2" xfId="17903" xr:uid="{00000000-0005-0000-0000-00008B100000}"/>
    <cellStyle name="Comma 2 3 5 2 3 2 3" xfId="12601" xr:uid="{00000000-0005-0000-0000-00008C100000}"/>
    <cellStyle name="Comma 2 3 5 2 3 3" xfId="7115" xr:uid="{00000000-0005-0000-0000-00008D100000}"/>
    <cellStyle name="Comma 2 3 5 2 3 3 2" xfId="15273" xr:uid="{00000000-0005-0000-0000-00008E100000}"/>
    <cellStyle name="Comma 2 3 5 2 3 4" xfId="9944" xr:uid="{00000000-0005-0000-0000-00008F100000}"/>
    <cellStyle name="Comma 2 3 5 2 4" xfId="605" xr:uid="{00000000-0005-0000-0000-000090100000}"/>
    <cellStyle name="Comma 2 3 5 2 4 2" xfId="3279" xr:uid="{00000000-0005-0000-0000-000091100000}"/>
    <cellStyle name="Comma 2 3 5 2 4 2 2" xfId="17904" xr:uid="{00000000-0005-0000-0000-000092100000}"/>
    <cellStyle name="Comma 2 3 5 2 4 2 3" xfId="12602" xr:uid="{00000000-0005-0000-0000-000093100000}"/>
    <cellStyle name="Comma 2 3 5 2 4 3" xfId="7116" xr:uid="{00000000-0005-0000-0000-000094100000}"/>
    <cellStyle name="Comma 2 3 5 2 4 3 2" xfId="15274" xr:uid="{00000000-0005-0000-0000-000095100000}"/>
    <cellStyle name="Comma 2 3 5 2 4 4" xfId="9945" xr:uid="{00000000-0005-0000-0000-000096100000}"/>
    <cellStyle name="Comma 2 3 5 2 5" xfId="3275" xr:uid="{00000000-0005-0000-0000-000097100000}"/>
    <cellStyle name="Comma 2 3 5 2 5 2" xfId="17900" xr:uid="{00000000-0005-0000-0000-000098100000}"/>
    <cellStyle name="Comma 2 3 5 2 5 3" xfId="12598" xr:uid="{00000000-0005-0000-0000-000099100000}"/>
    <cellStyle name="Comma 2 3 5 2 6" xfId="7112" xr:uid="{00000000-0005-0000-0000-00009A100000}"/>
    <cellStyle name="Comma 2 3 5 2 6 2" xfId="15270" xr:uid="{00000000-0005-0000-0000-00009B100000}"/>
    <cellStyle name="Comma 2 3 5 2 7" xfId="9941" xr:uid="{00000000-0005-0000-0000-00009C100000}"/>
    <cellStyle name="Comma 2 3 5 3" xfId="606" xr:uid="{00000000-0005-0000-0000-00009D100000}"/>
    <cellStyle name="Comma 2 3 5 3 2" xfId="607" xr:uid="{00000000-0005-0000-0000-00009E100000}"/>
    <cellStyle name="Comma 2 3 5 3 2 2" xfId="608" xr:uid="{00000000-0005-0000-0000-00009F100000}"/>
    <cellStyle name="Comma 2 3 5 3 2 2 2" xfId="3282" xr:uid="{00000000-0005-0000-0000-0000A0100000}"/>
    <cellStyle name="Comma 2 3 5 3 2 2 2 2" xfId="17907" xr:uid="{00000000-0005-0000-0000-0000A1100000}"/>
    <cellStyle name="Comma 2 3 5 3 2 2 2 3" xfId="12605" xr:uid="{00000000-0005-0000-0000-0000A2100000}"/>
    <cellStyle name="Comma 2 3 5 3 2 2 3" xfId="7119" xr:uid="{00000000-0005-0000-0000-0000A3100000}"/>
    <cellStyle name="Comma 2 3 5 3 2 2 3 2" xfId="15277" xr:uid="{00000000-0005-0000-0000-0000A4100000}"/>
    <cellStyle name="Comma 2 3 5 3 2 2 4" xfId="9948" xr:uid="{00000000-0005-0000-0000-0000A5100000}"/>
    <cellStyle name="Comma 2 3 5 3 2 3" xfId="3281" xr:uid="{00000000-0005-0000-0000-0000A6100000}"/>
    <cellStyle name="Comma 2 3 5 3 2 3 2" xfId="17906" xr:uid="{00000000-0005-0000-0000-0000A7100000}"/>
    <cellStyle name="Comma 2 3 5 3 2 3 3" xfId="12604" xr:uid="{00000000-0005-0000-0000-0000A8100000}"/>
    <cellStyle name="Comma 2 3 5 3 2 4" xfId="7118" xr:uid="{00000000-0005-0000-0000-0000A9100000}"/>
    <cellStyle name="Comma 2 3 5 3 2 4 2" xfId="15276" xr:uid="{00000000-0005-0000-0000-0000AA100000}"/>
    <cellStyle name="Comma 2 3 5 3 2 5" xfId="9947" xr:uid="{00000000-0005-0000-0000-0000AB100000}"/>
    <cellStyle name="Comma 2 3 5 3 3" xfId="609" xr:uid="{00000000-0005-0000-0000-0000AC100000}"/>
    <cellStyle name="Comma 2 3 5 3 3 2" xfId="3283" xr:uid="{00000000-0005-0000-0000-0000AD100000}"/>
    <cellStyle name="Comma 2 3 5 3 3 2 2" xfId="17908" xr:uid="{00000000-0005-0000-0000-0000AE100000}"/>
    <cellStyle name="Comma 2 3 5 3 3 2 3" xfId="12606" xr:uid="{00000000-0005-0000-0000-0000AF100000}"/>
    <cellStyle name="Comma 2 3 5 3 3 3" xfId="7120" xr:uid="{00000000-0005-0000-0000-0000B0100000}"/>
    <cellStyle name="Comma 2 3 5 3 3 3 2" xfId="15278" xr:uid="{00000000-0005-0000-0000-0000B1100000}"/>
    <cellStyle name="Comma 2 3 5 3 3 4" xfId="9949" xr:uid="{00000000-0005-0000-0000-0000B2100000}"/>
    <cellStyle name="Comma 2 3 5 3 4" xfId="610" xr:uid="{00000000-0005-0000-0000-0000B3100000}"/>
    <cellStyle name="Comma 2 3 5 3 4 2" xfId="3284" xr:uid="{00000000-0005-0000-0000-0000B4100000}"/>
    <cellStyle name="Comma 2 3 5 3 4 2 2" xfId="17909" xr:uid="{00000000-0005-0000-0000-0000B5100000}"/>
    <cellStyle name="Comma 2 3 5 3 4 2 3" xfId="12607" xr:uid="{00000000-0005-0000-0000-0000B6100000}"/>
    <cellStyle name="Comma 2 3 5 3 4 3" xfId="7121" xr:uid="{00000000-0005-0000-0000-0000B7100000}"/>
    <cellStyle name="Comma 2 3 5 3 4 3 2" xfId="15279" xr:uid="{00000000-0005-0000-0000-0000B8100000}"/>
    <cellStyle name="Comma 2 3 5 3 4 4" xfId="9950" xr:uid="{00000000-0005-0000-0000-0000B9100000}"/>
    <cellStyle name="Comma 2 3 5 3 5" xfId="3280" xr:uid="{00000000-0005-0000-0000-0000BA100000}"/>
    <cellStyle name="Comma 2 3 5 3 5 2" xfId="17905" xr:uid="{00000000-0005-0000-0000-0000BB100000}"/>
    <cellStyle name="Comma 2 3 5 3 5 3" xfId="12603" xr:uid="{00000000-0005-0000-0000-0000BC100000}"/>
    <cellStyle name="Comma 2 3 5 3 6" xfId="7117" xr:uid="{00000000-0005-0000-0000-0000BD100000}"/>
    <cellStyle name="Comma 2 3 5 3 6 2" xfId="15275" xr:uid="{00000000-0005-0000-0000-0000BE100000}"/>
    <cellStyle name="Comma 2 3 5 3 7" xfId="9946" xr:uid="{00000000-0005-0000-0000-0000BF100000}"/>
    <cellStyle name="Comma 2 3 5 4" xfId="611" xr:uid="{00000000-0005-0000-0000-0000C0100000}"/>
    <cellStyle name="Comma 2 3 5 4 2" xfId="612" xr:uid="{00000000-0005-0000-0000-0000C1100000}"/>
    <cellStyle name="Comma 2 3 5 4 2 2" xfId="613" xr:uid="{00000000-0005-0000-0000-0000C2100000}"/>
    <cellStyle name="Comma 2 3 5 4 2 2 2" xfId="3287" xr:uid="{00000000-0005-0000-0000-0000C3100000}"/>
    <cellStyle name="Comma 2 3 5 4 2 2 2 2" xfId="17912" xr:uid="{00000000-0005-0000-0000-0000C4100000}"/>
    <cellStyle name="Comma 2 3 5 4 2 2 2 3" xfId="12610" xr:uid="{00000000-0005-0000-0000-0000C5100000}"/>
    <cellStyle name="Comma 2 3 5 4 2 2 3" xfId="7124" xr:uid="{00000000-0005-0000-0000-0000C6100000}"/>
    <cellStyle name="Comma 2 3 5 4 2 2 3 2" xfId="15282" xr:uid="{00000000-0005-0000-0000-0000C7100000}"/>
    <cellStyle name="Comma 2 3 5 4 2 2 4" xfId="9953" xr:uid="{00000000-0005-0000-0000-0000C8100000}"/>
    <cellStyle name="Comma 2 3 5 4 2 3" xfId="3286" xr:uid="{00000000-0005-0000-0000-0000C9100000}"/>
    <cellStyle name="Comma 2 3 5 4 2 3 2" xfId="17911" xr:uid="{00000000-0005-0000-0000-0000CA100000}"/>
    <cellStyle name="Comma 2 3 5 4 2 3 3" xfId="12609" xr:uid="{00000000-0005-0000-0000-0000CB100000}"/>
    <cellStyle name="Comma 2 3 5 4 2 4" xfId="7123" xr:uid="{00000000-0005-0000-0000-0000CC100000}"/>
    <cellStyle name="Comma 2 3 5 4 2 4 2" xfId="15281" xr:uid="{00000000-0005-0000-0000-0000CD100000}"/>
    <cellStyle name="Comma 2 3 5 4 2 5" xfId="9952" xr:uid="{00000000-0005-0000-0000-0000CE100000}"/>
    <cellStyle name="Comma 2 3 5 4 3" xfId="614" xr:uid="{00000000-0005-0000-0000-0000CF100000}"/>
    <cellStyle name="Comma 2 3 5 4 3 2" xfId="3288" xr:uid="{00000000-0005-0000-0000-0000D0100000}"/>
    <cellStyle name="Comma 2 3 5 4 3 2 2" xfId="17913" xr:uid="{00000000-0005-0000-0000-0000D1100000}"/>
    <cellStyle name="Comma 2 3 5 4 3 2 3" xfId="12611" xr:uid="{00000000-0005-0000-0000-0000D2100000}"/>
    <cellStyle name="Comma 2 3 5 4 3 3" xfId="7125" xr:uid="{00000000-0005-0000-0000-0000D3100000}"/>
    <cellStyle name="Comma 2 3 5 4 3 3 2" xfId="15283" xr:uid="{00000000-0005-0000-0000-0000D4100000}"/>
    <cellStyle name="Comma 2 3 5 4 3 4" xfId="9954" xr:uid="{00000000-0005-0000-0000-0000D5100000}"/>
    <cellStyle name="Comma 2 3 5 4 4" xfId="615" xr:uid="{00000000-0005-0000-0000-0000D6100000}"/>
    <cellStyle name="Comma 2 3 5 4 4 2" xfId="3289" xr:uid="{00000000-0005-0000-0000-0000D7100000}"/>
    <cellStyle name="Comma 2 3 5 4 4 2 2" xfId="17914" xr:uid="{00000000-0005-0000-0000-0000D8100000}"/>
    <cellStyle name="Comma 2 3 5 4 4 2 3" xfId="12612" xr:uid="{00000000-0005-0000-0000-0000D9100000}"/>
    <cellStyle name="Comma 2 3 5 4 4 3" xfId="7126" xr:uid="{00000000-0005-0000-0000-0000DA100000}"/>
    <cellStyle name="Comma 2 3 5 4 4 3 2" xfId="15284" xr:uid="{00000000-0005-0000-0000-0000DB100000}"/>
    <cellStyle name="Comma 2 3 5 4 4 4" xfId="9955" xr:uid="{00000000-0005-0000-0000-0000DC100000}"/>
    <cellStyle name="Comma 2 3 5 4 5" xfId="3285" xr:uid="{00000000-0005-0000-0000-0000DD100000}"/>
    <cellStyle name="Comma 2 3 5 4 5 2" xfId="17910" xr:uid="{00000000-0005-0000-0000-0000DE100000}"/>
    <cellStyle name="Comma 2 3 5 4 5 3" xfId="12608" xr:uid="{00000000-0005-0000-0000-0000DF100000}"/>
    <cellStyle name="Comma 2 3 5 4 6" xfId="7122" xr:uid="{00000000-0005-0000-0000-0000E0100000}"/>
    <cellStyle name="Comma 2 3 5 4 6 2" xfId="15280" xr:uid="{00000000-0005-0000-0000-0000E1100000}"/>
    <cellStyle name="Comma 2 3 5 4 7" xfId="9951" xr:uid="{00000000-0005-0000-0000-0000E2100000}"/>
    <cellStyle name="Comma 2 3 5 5" xfId="616" xr:uid="{00000000-0005-0000-0000-0000E3100000}"/>
    <cellStyle name="Comma 2 3 5 5 2" xfId="617" xr:uid="{00000000-0005-0000-0000-0000E4100000}"/>
    <cellStyle name="Comma 2 3 5 5 2 2" xfId="618" xr:uid="{00000000-0005-0000-0000-0000E5100000}"/>
    <cellStyle name="Comma 2 3 5 5 2 2 2" xfId="3292" xr:uid="{00000000-0005-0000-0000-0000E6100000}"/>
    <cellStyle name="Comma 2 3 5 5 2 2 2 2" xfId="17917" xr:uid="{00000000-0005-0000-0000-0000E7100000}"/>
    <cellStyle name="Comma 2 3 5 5 2 2 2 3" xfId="12615" xr:uid="{00000000-0005-0000-0000-0000E8100000}"/>
    <cellStyle name="Comma 2 3 5 5 2 2 3" xfId="7129" xr:uid="{00000000-0005-0000-0000-0000E9100000}"/>
    <cellStyle name="Comma 2 3 5 5 2 2 3 2" xfId="15287" xr:uid="{00000000-0005-0000-0000-0000EA100000}"/>
    <cellStyle name="Comma 2 3 5 5 2 2 4" xfId="9958" xr:uid="{00000000-0005-0000-0000-0000EB100000}"/>
    <cellStyle name="Comma 2 3 5 5 2 3" xfId="3291" xr:uid="{00000000-0005-0000-0000-0000EC100000}"/>
    <cellStyle name="Comma 2 3 5 5 2 3 2" xfId="17916" xr:uid="{00000000-0005-0000-0000-0000ED100000}"/>
    <cellStyle name="Comma 2 3 5 5 2 3 3" xfId="12614" xr:uid="{00000000-0005-0000-0000-0000EE100000}"/>
    <cellStyle name="Comma 2 3 5 5 2 4" xfId="7128" xr:uid="{00000000-0005-0000-0000-0000EF100000}"/>
    <cellStyle name="Comma 2 3 5 5 2 4 2" xfId="15286" xr:uid="{00000000-0005-0000-0000-0000F0100000}"/>
    <cellStyle name="Comma 2 3 5 5 2 5" xfId="9957" xr:uid="{00000000-0005-0000-0000-0000F1100000}"/>
    <cellStyle name="Comma 2 3 5 5 3" xfId="619" xr:uid="{00000000-0005-0000-0000-0000F2100000}"/>
    <cellStyle name="Comma 2 3 5 5 3 2" xfId="3293" xr:uid="{00000000-0005-0000-0000-0000F3100000}"/>
    <cellStyle name="Comma 2 3 5 5 3 2 2" xfId="17918" xr:uid="{00000000-0005-0000-0000-0000F4100000}"/>
    <cellStyle name="Comma 2 3 5 5 3 2 3" xfId="12616" xr:uid="{00000000-0005-0000-0000-0000F5100000}"/>
    <cellStyle name="Comma 2 3 5 5 3 3" xfId="7130" xr:uid="{00000000-0005-0000-0000-0000F6100000}"/>
    <cellStyle name="Comma 2 3 5 5 3 3 2" xfId="15288" xr:uid="{00000000-0005-0000-0000-0000F7100000}"/>
    <cellStyle name="Comma 2 3 5 5 3 4" xfId="9959" xr:uid="{00000000-0005-0000-0000-0000F8100000}"/>
    <cellStyle name="Comma 2 3 5 5 4" xfId="620" xr:uid="{00000000-0005-0000-0000-0000F9100000}"/>
    <cellStyle name="Comma 2 3 5 5 4 2" xfId="3294" xr:uid="{00000000-0005-0000-0000-0000FA100000}"/>
    <cellStyle name="Comma 2 3 5 5 4 2 2" xfId="17919" xr:uid="{00000000-0005-0000-0000-0000FB100000}"/>
    <cellStyle name="Comma 2 3 5 5 4 2 3" xfId="12617" xr:uid="{00000000-0005-0000-0000-0000FC100000}"/>
    <cellStyle name="Comma 2 3 5 5 4 3" xfId="7131" xr:uid="{00000000-0005-0000-0000-0000FD100000}"/>
    <cellStyle name="Comma 2 3 5 5 4 3 2" xfId="15289" xr:uid="{00000000-0005-0000-0000-0000FE100000}"/>
    <cellStyle name="Comma 2 3 5 5 4 4" xfId="9960" xr:uid="{00000000-0005-0000-0000-0000FF100000}"/>
    <cellStyle name="Comma 2 3 5 5 5" xfId="3290" xr:uid="{00000000-0005-0000-0000-000000110000}"/>
    <cellStyle name="Comma 2 3 5 5 5 2" xfId="17915" xr:uid="{00000000-0005-0000-0000-000001110000}"/>
    <cellStyle name="Comma 2 3 5 5 5 3" xfId="12613" xr:uid="{00000000-0005-0000-0000-000002110000}"/>
    <cellStyle name="Comma 2 3 5 5 6" xfId="7127" xr:uid="{00000000-0005-0000-0000-000003110000}"/>
    <cellStyle name="Comma 2 3 5 5 6 2" xfId="15285" xr:uid="{00000000-0005-0000-0000-000004110000}"/>
    <cellStyle name="Comma 2 3 5 5 7" xfId="9956" xr:uid="{00000000-0005-0000-0000-000005110000}"/>
    <cellStyle name="Comma 2 3 5 6" xfId="621" xr:uid="{00000000-0005-0000-0000-000006110000}"/>
    <cellStyle name="Comma 2 3 5 6 2" xfId="622" xr:uid="{00000000-0005-0000-0000-000007110000}"/>
    <cellStyle name="Comma 2 3 5 6 2 2" xfId="3296" xr:uid="{00000000-0005-0000-0000-000008110000}"/>
    <cellStyle name="Comma 2 3 5 6 2 2 2" xfId="17921" xr:uid="{00000000-0005-0000-0000-000009110000}"/>
    <cellStyle name="Comma 2 3 5 6 2 2 3" xfId="12619" xr:uid="{00000000-0005-0000-0000-00000A110000}"/>
    <cellStyle name="Comma 2 3 5 6 2 3" xfId="7133" xr:uid="{00000000-0005-0000-0000-00000B110000}"/>
    <cellStyle name="Comma 2 3 5 6 2 3 2" xfId="15291" xr:uid="{00000000-0005-0000-0000-00000C110000}"/>
    <cellStyle name="Comma 2 3 5 6 2 4" xfId="9962" xr:uid="{00000000-0005-0000-0000-00000D110000}"/>
    <cellStyle name="Comma 2 3 5 6 3" xfId="623" xr:uid="{00000000-0005-0000-0000-00000E110000}"/>
    <cellStyle name="Comma 2 3 5 6 3 2" xfId="3297" xr:uid="{00000000-0005-0000-0000-00000F110000}"/>
    <cellStyle name="Comma 2 3 5 6 3 2 2" xfId="17922" xr:uid="{00000000-0005-0000-0000-000010110000}"/>
    <cellStyle name="Comma 2 3 5 6 3 2 3" xfId="12620" xr:uid="{00000000-0005-0000-0000-000011110000}"/>
    <cellStyle name="Comma 2 3 5 6 3 3" xfId="7134" xr:uid="{00000000-0005-0000-0000-000012110000}"/>
    <cellStyle name="Comma 2 3 5 6 3 3 2" xfId="15292" xr:uid="{00000000-0005-0000-0000-000013110000}"/>
    <cellStyle name="Comma 2 3 5 6 3 4" xfId="9963" xr:uid="{00000000-0005-0000-0000-000014110000}"/>
    <cellStyle name="Comma 2 3 5 6 4" xfId="3295" xr:uid="{00000000-0005-0000-0000-000015110000}"/>
    <cellStyle name="Comma 2 3 5 6 4 2" xfId="17920" xr:uid="{00000000-0005-0000-0000-000016110000}"/>
    <cellStyle name="Comma 2 3 5 6 4 3" xfId="12618" xr:uid="{00000000-0005-0000-0000-000017110000}"/>
    <cellStyle name="Comma 2 3 5 6 5" xfId="7132" xr:uid="{00000000-0005-0000-0000-000018110000}"/>
    <cellStyle name="Comma 2 3 5 6 5 2" xfId="15290" xr:uid="{00000000-0005-0000-0000-000019110000}"/>
    <cellStyle name="Comma 2 3 5 6 6" xfId="9961" xr:uid="{00000000-0005-0000-0000-00001A110000}"/>
    <cellStyle name="Comma 2 3 5 7" xfId="624" xr:uid="{00000000-0005-0000-0000-00001B110000}"/>
    <cellStyle name="Comma 2 3 5 7 2" xfId="625" xr:uid="{00000000-0005-0000-0000-00001C110000}"/>
    <cellStyle name="Comma 2 3 5 7 2 2" xfId="3299" xr:uid="{00000000-0005-0000-0000-00001D110000}"/>
    <cellStyle name="Comma 2 3 5 7 2 2 2" xfId="17924" xr:uid="{00000000-0005-0000-0000-00001E110000}"/>
    <cellStyle name="Comma 2 3 5 7 2 2 3" xfId="12622" xr:uid="{00000000-0005-0000-0000-00001F110000}"/>
    <cellStyle name="Comma 2 3 5 7 2 3" xfId="7136" xr:uid="{00000000-0005-0000-0000-000020110000}"/>
    <cellStyle name="Comma 2 3 5 7 2 3 2" xfId="15294" xr:uid="{00000000-0005-0000-0000-000021110000}"/>
    <cellStyle name="Comma 2 3 5 7 2 4" xfId="9965" xr:uid="{00000000-0005-0000-0000-000022110000}"/>
    <cellStyle name="Comma 2 3 5 7 3" xfId="3298" xr:uid="{00000000-0005-0000-0000-000023110000}"/>
    <cellStyle name="Comma 2 3 5 7 3 2" xfId="17923" xr:uid="{00000000-0005-0000-0000-000024110000}"/>
    <cellStyle name="Comma 2 3 5 7 3 3" xfId="12621" xr:uid="{00000000-0005-0000-0000-000025110000}"/>
    <cellStyle name="Comma 2 3 5 7 4" xfId="7135" xr:uid="{00000000-0005-0000-0000-000026110000}"/>
    <cellStyle name="Comma 2 3 5 7 4 2" xfId="15293" xr:uid="{00000000-0005-0000-0000-000027110000}"/>
    <cellStyle name="Comma 2 3 5 7 5" xfId="9964" xr:uid="{00000000-0005-0000-0000-000028110000}"/>
    <cellStyle name="Comma 2 3 5 8" xfId="626" xr:uid="{00000000-0005-0000-0000-000029110000}"/>
    <cellStyle name="Comma 2 3 5 8 2" xfId="3300" xr:uid="{00000000-0005-0000-0000-00002A110000}"/>
    <cellStyle name="Comma 2 3 5 8 2 2" xfId="17925" xr:uid="{00000000-0005-0000-0000-00002B110000}"/>
    <cellStyle name="Comma 2 3 5 8 2 3" xfId="12623" xr:uid="{00000000-0005-0000-0000-00002C110000}"/>
    <cellStyle name="Comma 2 3 5 8 3" xfId="7137" xr:uid="{00000000-0005-0000-0000-00002D110000}"/>
    <cellStyle name="Comma 2 3 5 8 3 2" xfId="15295" xr:uid="{00000000-0005-0000-0000-00002E110000}"/>
    <cellStyle name="Comma 2 3 5 8 4" xfId="9966" xr:uid="{00000000-0005-0000-0000-00002F110000}"/>
    <cellStyle name="Comma 2 3 5 9" xfId="627" xr:uid="{00000000-0005-0000-0000-000030110000}"/>
    <cellStyle name="Comma 2 3 5 9 2" xfId="3301" xr:uid="{00000000-0005-0000-0000-000031110000}"/>
    <cellStyle name="Comma 2 3 5 9 2 2" xfId="17926" xr:uid="{00000000-0005-0000-0000-000032110000}"/>
    <cellStyle name="Comma 2 3 5 9 2 3" xfId="12624" xr:uid="{00000000-0005-0000-0000-000033110000}"/>
    <cellStyle name="Comma 2 3 5 9 3" xfId="7138" xr:uid="{00000000-0005-0000-0000-000034110000}"/>
    <cellStyle name="Comma 2 3 5 9 3 2" xfId="15296" xr:uid="{00000000-0005-0000-0000-000035110000}"/>
    <cellStyle name="Comma 2 3 5 9 4" xfId="9967" xr:uid="{00000000-0005-0000-0000-000036110000}"/>
    <cellStyle name="Comma 2 3 6" xfId="628" xr:uid="{00000000-0005-0000-0000-000037110000}"/>
    <cellStyle name="Comma 2 3 6 2" xfId="629" xr:uid="{00000000-0005-0000-0000-000038110000}"/>
    <cellStyle name="Comma 2 3 6 2 2" xfId="630" xr:uid="{00000000-0005-0000-0000-000039110000}"/>
    <cellStyle name="Comma 2 3 6 2 2 2" xfId="3304" xr:uid="{00000000-0005-0000-0000-00003A110000}"/>
    <cellStyle name="Comma 2 3 6 2 2 2 2" xfId="17929" xr:uid="{00000000-0005-0000-0000-00003B110000}"/>
    <cellStyle name="Comma 2 3 6 2 2 2 3" xfId="12627" xr:uid="{00000000-0005-0000-0000-00003C110000}"/>
    <cellStyle name="Comma 2 3 6 2 2 3" xfId="7141" xr:uid="{00000000-0005-0000-0000-00003D110000}"/>
    <cellStyle name="Comma 2 3 6 2 2 3 2" xfId="15299" xr:uid="{00000000-0005-0000-0000-00003E110000}"/>
    <cellStyle name="Comma 2 3 6 2 2 4" xfId="9970" xr:uid="{00000000-0005-0000-0000-00003F110000}"/>
    <cellStyle name="Comma 2 3 6 2 3" xfId="3303" xr:uid="{00000000-0005-0000-0000-000040110000}"/>
    <cellStyle name="Comma 2 3 6 2 3 2" xfId="17928" xr:uid="{00000000-0005-0000-0000-000041110000}"/>
    <cellStyle name="Comma 2 3 6 2 3 3" xfId="12626" xr:uid="{00000000-0005-0000-0000-000042110000}"/>
    <cellStyle name="Comma 2 3 6 2 4" xfId="7140" xr:uid="{00000000-0005-0000-0000-000043110000}"/>
    <cellStyle name="Comma 2 3 6 2 4 2" xfId="15298" xr:uid="{00000000-0005-0000-0000-000044110000}"/>
    <cellStyle name="Comma 2 3 6 2 5" xfId="9969" xr:uid="{00000000-0005-0000-0000-000045110000}"/>
    <cellStyle name="Comma 2 3 6 3" xfId="631" xr:uid="{00000000-0005-0000-0000-000046110000}"/>
    <cellStyle name="Comma 2 3 6 3 2" xfId="3305" xr:uid="{00000000-0005-0000-0000-000047110000}"/>
    <cellStyle name="Comma 2 3 6 3 2 2" xfId="17930" xr:uid="{00000000-0005-0000-0000-000048110000}"/>
    <cellStyle name="Comma 2 3 6 3 2 3" xfId="12628" xr:uid="{00000000-0005-0000-0000-000049110000}"/>
    <cellStyle name="Comma 2 3 6 3 3" xfId="7142" xr:uid="{00000000-0005-0000-0000-00004A110000}"/>
    <cellStyle name="Comma 2 3 6 3 3 2" xfId="15300" xr:uid="{00000000-0005-0000-0000-00004B110000}"/>
    <cellStyle name="Comma 2 3 6 3 4" xfId="9971" xr:uid="{00000000-0005-0000-0000-00004C110000}"/>
    <cellStyle name="Comma 2 3 6 4" xfId="632" xr:uid="{00000000-0005-0000-0000-00004D110000}"/>
    <cellStyle name="Comma 2 3 6 4 2" xfId="3306" xr:uid="{00000000-0005-0000-0000-00004E110000}"/>
    <cellStyle name="Comma 2 3 6 4 2 2" xfId="17931" xr:uid="{00000000-0005-0000-0000-00004F110000}"/>
    <cellStyle name="Comma 2 3 6 4 2 3" xfId="12629" xr:uid="{00000000-0005-0000-0000-000050110000}"/>
    <cellStyle name="Comma 2 3 6 4 3" xfId="7143" xr:uid="{00000000-0005-0000-0000-000051110000}"/>
    <cellStyle name="Comma 2 3 6 4 3 2" xfId="15301" xr:uid="{00000000-0005-0000-0000-000052110000}"/>
    <cellStyle name="Comma 2 3 6 4 4" xfId="9972" xr:uid="{00000000-0005-0000-0000-000053110000}"/>
    <cellStyle name="Comma 2 3 6 5" xfId="3302" xr:uid="{00000000-0005-0000-0000-000054110000}"/>
    <cellStyle name="Comma 2 3 6 5 2" xfId="17927" xr:uid="{00000000-0005-0000-0000-000055110000}"/>
    <cellStyle name="Comma 2 3 6 5 3" xfId="12625" xr:uid="{00000000-0005-0000-0000-000056110000}"/>
    <cellStyle name="Comma 2 3 6 6" xfId="7139" xr:uid="{00000000-0005-0000-0000-000057110000}"/>
    <cellStyle name="Comma 2 3 6 6 2" xfId="15297" xr:uid="{00000000-0005-0000-0000-000058110000}"/>
    <cellStyle name="Comma 2 3 6 7" xfId="9968" xr:uid="{00000000-0005-0000-0000-000059110000}"/>
    <cellStyle name="Comma 2 3 7" xfId="633" xr:uid="{00000000-0005-0000-0000-00005A110000}"/>
    <cellStyle name="Comma 2 3 7 2" xfId="634" xr:uid="{00000000-0005-0000-0000-00005B110000}"/>
    <cellStyle name="Comma 2 3 7 2 2" xfId="635" xr:uid="{00000000-0005-0000-0000-00005C110000}"/>
    <cellStyle name="Comma 2 3 7 2 2 2" xfId="3309" xr:uid="{00000000-0005-0000-0000-00005D110000}"/>
    <cellStyle name="Comma 2 3 7 2 2 2 2" xfId="17934" xr:uid="{00000000-0005-0000-0000-00005E110000}"/>
    <cellStyle name="Comma 2 3 7 2 2 2 3" xfId="12632" xr:uid="{00000000-0005-0000-0000-00005F110000}"/>
    <cellStyle name="Comma 2 3 7 2 2 3" xfId="7146" xr:uid="{00000000-0005-0000-0000-000060110000}"/>
    <cellStyle name="Comma 2 3 7 2 2 3 2" xfId="15304" xr:uid="{00000000-0005-0000-0000-000061110000}"/>
    <cellStyle name="Comma 2 3 7 2 2 4" xfId="9975" xr:uid="{00000000-0005-0000-0000-000062110000}"/>
    <cellStyle name="Comma 2 3 7 2 3" xfId="3308" xr:uid="{00000000-0005-0000-0000-000063110000}"/>
    <cellStyle name="Comma 2 3 7 2 3 2" xfId="17933" xr:uid="{00000000-0005-0000-0000-000064110000}"/>
    <cellStyle name="Comma 2 3 7 2 3 3" xfId="12631" xr:uid="{00000000-0005-0000-0000-000065110000}"/>
    <cellStyle name="Comma 2 3 7 2 4" xfId="7145" xr:uid="{00000000-0005-0000-0000-000066110000}"/>
    <cellStyle name="Comma 2 3 7 2 4 2" xfId="15303" xr:uid="{00000000-0005-0000-0000-000067110000}"/>
    <cellStyle name="Comma 2 3 7 2 5" xfId="9974" xr:uid="{00000000-0005-0000-0000-000068110000}"/>
    <cellStyle name="Comma 2 3 7 3" xfId="636" xr:uid="{00000000-0005-0000-0000-000069110000}"/>
    <cellStyle name="Comma 2 3 7 3 2" xfId="3310" xr:uid="{00000000-0005-0000-0000-00006A110000}"/>
    <cellStyle name="Comma 2 3 7 3 2 2" xfId="17935" xr:uid="{00000000-0005-0000-0000-00006B110000}"/>
    <cellStyle name="Comma 2 3 7 3 2 3" xfId="12633" xr:uid="{00000000-0005-0000-0000-00006C110000}"/>
    <cellStyle name="Comma 2 3 7 3 3" xfId="7147" xr:uid="{00000000-0005-0000-0000-00006D110000}"/>
    <cellStyle name="Comma 2 3 7 3 3 2" xfId="15305" xr:uid="{00000000-0005-0000-0000-00006E110000}"/>
    <cellStyle name="Comma 2 3 7 3 4" xfId="9976" xr:uid="{00000000-0005-0000-0000-00006F110000}"/>
    <cellStyle name="Comma 2 3 7 4" xfId="637" xr:uid="{00000000-0005-0000-0000-000070110000}"/>
    <cellStyle name="Comma 2 3 7 4 2" xfId="3311" xr:uid="{00000000-0005-0000-0000-000071110000}"/>
    <cellStyle name="Comma 2 3 7 4 2 2" xfId="17936" xr:uid="{00000000-0005-0000-0000-000072110000}"/>
    <cellStyle name="Comma 2 3 7 4 2 3" xfId="12634" xr:uid="{00000000-0005-0000-0000-000073110000}"/>
    <cellStyle name="Comma 2 3 7 4 3" xfId="7148" xr:uid="{00000000-0005-0000-0000-000074110000}"/>
    <cellStyle name="Comma 2 3 7 4 3 2" xfId="15306" xr:uid="{00000000-0005-0000-0000-000075110000}"/>
    <cellStyle name="Comma 2 3 7 4 4" xfId="9977" xr:uid="{00000000-0005-0000-0000-000076110000}"/>
    <cellStyle name="Comma 2 3 7 5" xfId="3307" xr:uid="{00000000-0005-0000-0000-000077110000}"/>
    <cellStyle name="Comma 2 3 7 5 2" xfId="17932" xr:uid="{00000000-0005-0000-0000-000078110000}"/>
    <cellStyle name="Comma 2 3 7 5 3" xfId="12630" xr:uid="{00000000-0005-0000-0000-000079110000}"/>
    <cellStyle name="Comma 2 3 7 6" xfId="7144" xr:uid="{00000000-0005-0000-0000-00007A110000}"/>
    <cellStyle name="Comma 2 3 7 6 2" xfId="15302" xr:uid="{00000000-0005-0000-0000-00007B110000}"/>
    <cellStyle name="Comma 2 3 7 7" xfId="9973" xr:uid="{00000000-0005-0000-0000-00007C110000}"/>
    <cellStyle name="Comma 2 3 8" xfId="638" xr:uid="{00000000-0005-0000-0000-00007D110000}"/>
    <cellStyle name="Comma 2 3 8 2" xfId="639" xr:uid="{00000000-0005-0000-0000-00007E110000}"/>
    <cellStyle name="Comma 2 3 8 2 2" xfId="640" xr:uid="{00000000-0005-0000-0000-00007F110000}"/>
    <cellStyle name="Comma 2 3 8 2 2 2" xfId="3314" xr:uid="{00000000-0005-0000-0000-000080110000}"/>
    <cellStyle name="Comma 2 3 8 2 2 2 2" xfId="17939" xr:uid="{00000000-0005-0000-0000-000081110000}"/>
    <cellStyle name="Comma 2 3 8 2 2 2 3" xfId="12637" xr:uid="{00000000-0005-0000-0000-000082110000}"/>
    <cellStyle name="Comma 2 3 8 2 2 3" xfId="7151" xr:uid="{00000000-0005-0000-0000-000083110000}"/>
    <cellStyle name="Comma 2 3 8 2 2 3 2" xfId="15309" xr:uid="{00000000-0005-0000-0000-000084110000}"/>
    <cellStyle name="Comma 2 3 8 2 2 4" xfId="9980" xr:uid="{00000000-0005-0000-0000-000085110000}"/>
    <cellStyle name="Comma 2 3 8 2 3" xfId="3313" xr:uid="{00000000-0005-0000-0000-000086110000}"/>
    <cellStyle name="Comma 2 3 8 2 3 2" xfId="17938" xr:uid="{00000000-0005-0000-0000-000087110000}"/>
    <cellStyle name="Comma 2 3 8 2 3 3" xfId="12636" xr:uid="{00000000-0005-0000-0000-000088110000}"/>
    <cellStyle name="Comma 2 3 8 2 4" xfId="7150" xr:uid="{00000000-0005-0000-0000-000089110000}"/>
    <cellStyle name="Comma 2 3 8 2 4 2" xfId="15308" xr:uid="{00000000-0005-0000-0000-00008A110000}"/>
    <cellStyle name="Comma 2 3 8 2 5" xfId="9979" xr:uid="{00000000-0005-0000-0000-00008B110000}"/>
    <cellStyle name="Comma 2 3 8 3" xfId="641" xr:uid="{00000000-0005-0000-0000-00008C110000}"/>
    <cellStyle name="Comma 2 3 8 3 2" xfId="3315" xr:uid="{00000000-0005-0000-0000-00008D110000}"/>
    <cellStyle name="Comma 2 3 8 3 2 2" xfId="17940" xr:uid="{00000000-0005-0000-0000-00008E110000}"/>
    <cellStyle name="Comma 2 3 8 3 2 3" xfId="12638" xr:uid="{00000000-0005-0000-0000-00008F110000}"/>
    <cellStyle name="Comma 2 3 8 3 3" xfId="7152" xr:uid="{00000000-0005-0000-0000-000090110000}"/>
    <cellStyle name="Comma 2 3 8 3 3 2" xfId="15310" xr:uid="{00000000-0005-0000-0000-000091110000}"/>
    <cellStyle name="Comma 2 3 8 3 4" xfId="9981" xr:uid="{00000000-0005-0000-0000-000092110000}"/>
    <cellStyle name="Comma 2 3 8 4" xfId="642" xr:uid="{00000000-0005-0000-0000-000093110000}"/>
    <cellStyle name="Comma 2 3 8 4 2" xfId="3316" xr:uid="{00000000-0005-0000-0000-000094110000}"/>
    <cellStyle name="Comma 2 3 8 4 2 2" xfId="17941" xr:uid="{00000000-0005-0000-0000-000095110000}"/>
    <cellStyle name="Comma 2 3 8 4 2 3" xfId="12639" xr:uid="{00000000-0005-0000-0000-000096110000}"/>
    <cellStyle name="Comma 2 3 8 4 3" xfId="7153" xr:uid="{00000000-0005-0000-0000-000097110000}"/>
    <cellStyle name="Comma 2 3 8 4 3 2" xfId="15311" xr:uid="{00000000-0005-0000-0000-000098110000}"/>
    <cellStyle name="Comma 2 3 8 4 4" xfId="9982" xr:uid="{00000000-0005-0000-0000-000099110000}"/>
    <cellStyle name="Comma 2 3 8 5" xfId="3312" xr:uid="{00000000-0005-0000-0000-00009A110000}"/>
    <cellStyle name="Comma 2 3 8 5 2" xfId="17937" xr:uid="{00000000-0005-0000-0000-00009B110000}"/>
    <cellStyle name="Comma 2 3 8 5 3" xfId="12635" xr:uid="{00000000-0005-0000-0000-00009C110000}"/>
    <cellStyle name="Comma 2 3 8 6" xfId="7149" xr:uid="{00000000-0005-0000-0000-00009D110000}"/>
    <cellStyle name="Comma 2 3 8 6 2" xfId="15307" xr:uid="{00000000-0005-0000-0000-00009E110000}"/>
    <cellStyle name="Comma 2 3 8 7" xfId="9978" xr:uid="{00000000-0005-0000-0000-00009F110000}"/>
    <cellStyle name="Comma 2 3 9" xfId="643" xr:uid="{00000000-0005-0000-0000-0000A0110000}"/>
    <cellStyle name="Comma 2 3 9 2" xfId="644" xr:uid="{00000000-0005-0000-0000-0000A1110000}"/>
    <cellStyle name="Comma 2 3 9 2 2" xfId="645" xr:uid="{00000000-0005-0000-0000-0000A2110000}"/>
    <cellStyle name="Comma 2 3 9 2 2 2" xfId="3319" xr:uid="{00000000-0005-0000-0000-0000A3110000}"/>
    <cellStyle name="Comma 2 3 9 2 2 2 2" xfId="17944" xr:uid="{00000000-0005-0000-0000-0000A4110000}"/>
    <cellStyle name="Comma 2 3 9 2 2 2 3" xfId="12642" xr:uid="{00000000-0005-0000-0000-0000A5110000}"/>
    <cellStyle name="Comma 2 3 9 2 2 3" xfId="7156" xr:uid="{00000000-0005-0000-0000-0000A6110000}"/>
    <cellStyle name="Comma 2 3 9 2 2 3 2" xfId="15314" xr:uid="{00000000-0005-0000-0000-0000A7110000}"/>
    <cellStyle name="Comma 2 3 9 2 2 4" xfId="9985" xr:uid="{00000000-0005-0000-0000-0000A8110000}"/>
    <cellStyle name="Comma 2 3 9 2 3" xfId="3318" xr:uid="{00000000-0005-0000-0000-0000A9110000}"/>
    <cellStyle name="Comma 2 3 9 2 3 2" xfId="17943" xr:uid="{00000000-0005-0000-0000-0000AA110000}"/>
    <cellStyle name="Comma 2 3 9 2 3 3" xfId="12641" xr:uid="{00000000-0005-0000-0000-0000AB110000}"/>
    <cellStyle name="Comma 2 3 9 2 4" xfId="7155" xr:uid="{00000000-0005-0000-0000-0000AC110000}"/>
    <cellStyle name="Comma 2 3 9 2 4 2" xfId="15313" xr:uid="{00000000-0005-0000-0000-0000AD110000}"/>
    <cellStyle name="Comma 2 3 9 2 5" xfId="9984" xr:uid="{00000000-0005-0000-0000-0000AE110000}"/>
    <cellStyle name="Comma 2 3 9 3" xfId="646" xr:uid="{00000000-0005-0000-0000-0000AF110000}"/>
    <cellStyle name="Comma 2 3 9 3 2" xfId="3320" xr:uid="{00000000-0005-0000-0000-0000B0110000}"/>
    <cellStyle name="Comma 2 3 9 3 2 2" xfId="17945" xr:uid="{00000000-0005-0000-0000-0000B1110000}"/>
    <cellStyle name="Comma 2 3 9 3 2 3" xfId="12643" xr:uid="{00000000-0005-0000-0000-0000B2110000}"/>
    <cellStyle name="Comma 2 3 9 3 3" xfId="7157" xr:uid="{00000000-0005-0000-0000-0000B3110000}"/>
    <cellStyle name="Comma 2 3 9 3 3 2" xfId="15315" xr:uid="{00000000-0005-0000-0000-0000B4110000}"/>
    <cellStyle name="Comma 2 3 9 3 4" xfId="9986" xr:uid="{00000000-0005-0000-0000-0000B5110000}"/>
    <cellStyle name="Comma 2 3 9 4" xfId="647" xr:uid="{00000000-0005-0000-0000-0000B6110000}"/>
    <cellStyle name="Comma 2 3 9 4 2" xfId="3321" xr:uid="{00000000-0005-0000-0000-0000B7110000}"/>
    <cellStyle name="Comma 2 3 9 4 2 2" xfId="17946" xr:uid="{00000000-0005-0000-0000-0000B8110000}"/>
    <cellStyle name="Comma 2 3 9 4 2 3" xfId="12644" xr:uid="{00000000-0005-0000-0000-0000B9110000}"/>
    <cellStyle name="Comma 2 3 9 4 3" xfId="7158" xr:uid="{00000000-0005-0000-0000-0000BA110000}"/>
    <cellStyle name="Comma 2 3 9 4 3 2" xfId="15316" xr:uid="{00000000-0005-0000-0000-0000BB110000}"/>
    <cellStyle name="Comma 2 3 9 4 4" xfId="9987" xr:uid="{00000000-0005-0000-0000-0000BC110000}"/>
    <cellStyle name="Comma 2 3 9 5" xfId="3317" xr:uid="{00000000-0005-0000-0000-0000BD110000}"/>
    <cellStyle name="Comma 2 3 9 5 2" xfId="17942" xr:uid="{00000000-0005-0000-0000-0000BE110000}"/>
    <cellStyle name="Comma 2 3 9 5 3" xfId="12640" xr:uid="{00000000-0005-0000-0000-0000BF110000}"/>
    <cellStyle name="Comma 2 3 9 6" xfId="7154" xr:uid="{00000000-0005-0000-0000-0000C0110000}"/>
    <cellStyle name="Comma 2 3 9 6 2" xfId="15312" xr:uid="{00000000-0005-0000-0000-0000C1110000}"/>
    <cellStyle name="Comma 2 3 9 7" xfId="9983" xr:uid="{00000000-0005-0000-0000-0000C2110000}"/>
    <cellStyle name="Comma 2 4" xfId="57" xr:uid="{00000000-0005-0000-0000-0000C3110000}"/>
    <cellStyle name="Comma 2 4 10" xfId="649" xr:uid="{00000000-0005-0000-0000-0000C4110000}"/>
    <cellStyle name="Comma 2 4 10 2" xfId="650" xr:uid="{00000000-0005-0000-0000-0000C5110000}"/>
    <cellStyle name="Comma 2 4 10 2 2" xfId="3324" xr:uid="{00000000-0005-0000-0000-0000C6110000}"/>
    <cellStyle name="Comma 2 4 10 2 2 2" xfId="17949" xr:uid="{00000000-0005-0000-0000-0000C7110000}"/>
    <cellStyle name="Comma 2 4 10 2 2 3" xfId="12647" xr:uid="{00000000-0005-0000-0000-0000C8110000}"/>
    <cellStyle name="Comma 2 4 10 2 3" xfId="7161" xr:uid="{00000000-0005-0000-0000-0000C9110000}"/>
    <cellStyle name="Comma 2 4 10 2 3 2" xfId="15319" xr:uid="{00000000-0005-0000-0000-0000CA110000}"/>
    <cellStyle name="Comma 2 4 10 2 4" xfId="9990" xr:uid="{00000000-0005-0000-0000-0000CB110000}"/>
    <cellStyle name="Comma 2 4 10 3" xfId="651" xr:uid="{00000000-0005-0000-0000-0000CC110000}"/>
    <cellStyle name="Comma 2 4 10 3 2" xfId="3325" xr:uid="{00000000-0005-0000-0000-0000CD110000}"/>
    <cellStyle name="Comma 2 4 10 3 2 2" xfId="17950" xr:uid="{00000000-0005-0000-0000-0000CE110000}"/>
    <cellStyle name="Comma 2 4 10 3 2 3" xfId="12648" xr:uid="{00000000-0005-0000-0000-0000CF110000}"/>
    <cellStyle name="Comma 2 4 10 3 3" xfId="7162" xr:uid="{00000000-0005-0000-0000-0000D0110000}"/>
    <cellStyle name="Comma 2 4 10 3 3 2" xfId="15320" xr:uid="{00000000-0005-0000-0000-0000D1110000}"/>
    <cellStyle name="Comma 2 4 10 3 4" xfId="9991" xr:uid="{00000000-0005-0000-0000-0000D2110000}"/>
    <cellStyle name="Comma 2 4 10 4" xfId="3323" xr:uid="{00000000-0005-0000-0000-0000D3110000}"/>
    <cellStyle name="Comma 2 4 10 4 2" xfId="17948" xr:uid="{00000000-0005-0000-0000-0000D4110000}"/>
    <cellStyle name="Comma 2 4 10 4 3" xfId="12646" xr:uid="{00000000-0005-0000-0000-0000D5110000}"/>
    <cellStyle name="Comma 2 4 10 5" xfId="7160" xr:uid="{00000000-0005-0000-0000-0000D6110000}"/>
    <cellStyle name="Comma 2 4 10 5 2" xfId="15318" xr:uid="{00000000-0005-0000-0000-0000D7110000}"/>
    <cellStyle name="Comma 2 4 10 6" xfId="9989" xr:uid="{00000000-0005-0000-0000-0000D8110000}"/>
    <cellStyle name="Comma 2 4 11" xfId="652" xr:uid="{00000000-0005-0000-0000-0000D9110000}"/>
    <cellStyle name="Comma 2 4 11 2" xfId="653" xr:uid="{00000000-0005-0000-0000-0000DA110000}"/>
    <cellStyle name="Comma 2 4 11 2 2" xfId="3327" xr:uid="{00000000-0005-0000-0000-0000DB110000}"/>
    <cellStyle name="Comma 2 4 11 2 2 2" xfId="17952" xr:uid="{00000000-0005-0000-0000-0000DC110000}"/>
    <cellStyle name="Comma 2 4 11 2 2 3" xfId="12650" xr:uid="{00000000-0005-0000-0000-0000DD110000}"/>
    <cellStyle name="Comma 2 4 11 2 3" xfId="7164" xr:uid="{00000000-0005-0000-0000-0000DE110000}"/>
    <cellStyle name="Comma 2 4 11 2 3 2" xfId="15322" xr:uid="{00000000-0005-0000-0000-0000DF110000}"/>
    <cellStyle name="Comma 2 4 11 2 4" xfId="9993" xr:uid="{00000000-0005-0000-0000-0000E0110000}"/>
    <cellStyle name="Comma 2 4 11 3" xfId="3326" xr:uid="{00000000-0005-0000-0000-0000E1110000}"/>
    <cellStyle name="Comma 2 4 11 3 2" xfId="17951" xr:uid="{00000000-0005-0000-0000-0000E2110000}"/>
    <cellStyle name="Comma 2 4 11 3 3" xfId="12649" xr:uid="{00000000-0005-0000-0000-0000E3110000}"/>
    <cellStyle name="Comma 2 4 11 4" xfId="7163" xr:uid="{00000000-0005-0000-0000-0000E4110000}"/>
    <cellStyle name="Comma 2 4 11 4 2" xfId="15321" xr:uid="{00000000-0005-0000-0000-0000E5110000}"/>
    <cellStyle name="Comma 2 4 11 5" xfId="9992" xr:uid="{00000000-0005-0000-0000-0000E6110000}"/>
    <cellStyle name="Comma 2 4 12" xfId="654" xr:uid="{00000000-0005-0000-0000-0000E7110000}"/>
    <cellStyle name="Comma 2 4 12 2" xfId="3328" xr:uid="{00000000-0005-0000-0000-0000E8110000}"/>
    <cellStyle name="Comma 2 4 12 2 2" xfId="17953" xr:uid="{00000000-0005-0000-0000-0000E9110000}"/>
    <cellStyle name="Comma 2 4 12 2 3" xfId="12651" xr:uid="{00000000-0005-0000-0000-0000EA110000}"/>
    <cellStyle name="Comma 2 4 12 3" xfId="7165" xr:uid="{00000000-0005-0000-0000-0000EB110000}"/>
    <cellStyle name="Comma 2 4 12 3 2" xfId="15323" xr:uid="{00000000-0005-0000-0000-0000EC110000}"/>
    <cellStyle name="Comma 2 4 12 4" xfId="9994" xr:uid="{00000000-0005-0000-0000-0000ED110000}"/>
    <cellStyle name="Comma 2 4 13" xfId="655" xr:uid="{00000000-0005-0000-0000-0000EE110000}"/>
    <cellStyle name="Comma 2 4 13 2" xfId="3329" xr:uid="{00000000-0005-0000-0000-0000EF110000}"/>
    <cellStyle name="Comma 2 4 13 2 2" xfId="17954" xr:uid="{00000000-0005-0000-0000-0000F0110000}"/>
    <cellStyle name="Comma 2 4 13 2 3" xfId="12652" xr:uid="{00000000-0005-0000-0000-0000F1110000}"/>
    <cellStyle name="Comma 2 4 13 3" xfId="7166" xr:uid="{00000000-0005-0000-0000-0000F2110000}"/>
    <cellStyle name="Comma 2 4 13 3 2" xfId="15324" xr:uid="{00000000-0005-0000-0000-0000F3110000}"/>
    <cellStyle name="Comma 2 4 13 4" xfId="9995" xr:uid="{00000000-0005-0000-0000-0000F4110000}"/>
    <cellStyle name="Comma 2 4 14" xfId="2575" xr:uid="{00000000-0005-0000-0000-0000F5110000}"/>
    <cellStyle name="Comma 2 4 14 2" xfId="5209" xr:uid="{00000000-0005-0000-0000-0000F6110000}"/>
    <cellStyle name="Comma 2 4 14 2 2" xfId="19834" xr:uid="{00000000-0005-0000-0000-0000F7110000}"/>
    <cellStyle name="Comma 2 4 14 2 3" xfId="14544" xr:uid="{00000000-0005-0000-0000-0000F8110000}"/>
    <cellStyle name="Comma 2 4 14 3" xfId="9046" xr:uid="{00000000-0005-0000-0000-0000F9110000}"/>
    <cellStyle name="Comma 2 4 14 3 2" xfId="17204" xr:uid="{00000000-0005-0000-0000-0000FA110000}"/>
    <cellStyle name="Comma 2 4 14 4" xfId="11877" xr:uid="{00000000-0005-0000-0000-0000FB110000}"/>
    <cellStyle name="Comma 2 4 15" xfId="2635" xr:uid="{00000000-0005-0000-0000-0000FC110000}"/>
    <cellStyle name="Comma 2 4 15 2" xfId="5263" xr:uid="{00000000-0005-0000-0000-0000FD110000}"/>
    <cellStyle name="Comma 2 4 15 2 2" xfId="19888" xr:uid="{00000000-0005-0000-0000-0000FE110000}"/>
    <cellStyle name="Comma 2 4 15 2 3" xfId="14604" xr:uid="{00000000-0005-0000-0000-0000FF110000}"/>
    <cellStyle name="Comma 2 4 15 3" xfId="9100" xr:uid="{00000000-0005-0000-0000-000000120000}"/>
    <cellStyle name="Comma 2 4 15 3 2" xfId="17258" xr:uid="{00000000-0005-0000-0000-000001120000}"/>
    <cellStyle name="Comma 2 4 15 4" xfId="11932" xr:uid="{00000000-0005-0000-0000-000002120000}"/>
    <cellStyle name="Comma 2 4 16" xfId="648" xr:uid="{00000000-0005-0000-0000-000003120000}"/>
    <cellStyle name="Comma 2 4 16 2" xfId="3322" xr:uid="{00000000-0005-0000-0000-000004120000}"/>
    <cellStyle name="Comma 2 4 16 2 2" xfId="17947" xr:uid="{00000000-0005-0000-0000-000005120000}"/>
    <cellStyle name="Comma 2 4 16 2 3" xfId="12645" xr:uid="{00000000-0005-0000-0000-000006120000}"/>
    <cellStyle name="Comma 2 4 16 3" xfId="7159" xr:uid="{00000000-0005-0000-0000-000007120000}"/>
    <cellStyle name="Comma 2 4 16 3 2" xfId="15317" xr:uid="{00000000-0005-0000-0000-000008120000}"/>
    <cellStyle name="Comma 2 4 16 4" xfId="9988" xr:uid="{00000000-0005-0000-0000-000009120000}"/>
    <cellStyle name="Comma 2 4 17" xfId="6447" xr:uid="{00000000-0005-0000-0000-00000A120000}"/>
    <cellStyle name="Comma 2 4 17 2" xfId="17369" xr:uid="{00000000-0005-0000-0000-00000B120000}"/>
    <cellStyle name="Comma 2 4 17 3" xfId="12064" xr:uid="{00000000-0005-0000-0000-00000C120000}"/>
    <cellStyle name="Comma 2 4 18" xfId="6555" xr:uid="{00000000-0005-0000-0000-00000D120000}"/>
    <cellStyle name="Comma 2 4 18 2" xfId="14738" xr:uid="{00000000-0005-0000-0000-00000E120000}"/>
    <cellStyle name="Comma 2 4 19" xfId="2744" xr:uid="{00000000-0005-0000-0000-00000F120000}"/>
    <cellStyle name="Comma 2 4 2" xfId="70" xr:uid="{00000000-0005-0000-0000-000010120000}"/>
    <cellStyle name="Comma 2 4 2 10" xfId="657" xr:uid="{00000000-0005-0000-0000-000011120000}"/>
    <cellStyle name="Comma 2 4 2 10 2" xfId="3331" xr:uid="{00000000-0005-0000-0000-000012120000}"/>
    <cellStyle name="Comma 2 4 2 10 2 2" xfId="17956" xr:uid="{00000000-0005-0000-0000-000013120000}"/>
    <cellStyle name="Comma 2 4 2 10 2 3" xfId="12654" xr:uid="{00000000-0005-0000-0000-000014120000}"/>
    <cellStyle name="Comma 2 4 2 10 3" xfId="7168" xr:uid="{00000000-0005-0000-0000-000015120000}"/>
    <cellStyle name="Comma 2 4 2 10 3 2" xfId="15326" xr:uid="{00000000-0005-0000-0000-000016120000}"/>
    <cellStyle name="Comma 2 4 2 10 4" xfId="9997" xr:uid="{00000000-0005-0000-0000-000017120000}"/>
    <cellStyle name="Comma 2 4 2 11" xfId="2588" xr:uid="{00000000-0005-0000-0000-000018120000}"/>
    <cellStyle name="Comma 2 4 2 11 2" xfId="5222" xr:uid="{00000000-0005-0000-0000-000019120000}"/>
    <cellStyle name="Comma 2 4 2 11 2 2" xfId="19847" xr:uid="{00000000-0005-0000-0000-00001A120000}"/>
    <cellStyle name="Comma 2 4 2 11 2 3" xfId="14557" xr:uid="{00000000-0005-0000-0000-00001B120000}"/>
    <cellStyle name="Comma 2 4 2 11 3" xfId="9059" xr:uid="{00000000-0005-0000-0000-00001C120000}"/>
    <cellStyle name="Comma 2 4 2 11 3 2" xfId="17217" xr:uid="{00000000-0005-0000-0000-00001D120000}"/>
    <cellStyle name="Comma 2 4 2 11 4" xfId="11890" xr:uid="{00000000-0005-0000-0000-00001E120000}"/>
    <cellStyle name="Comma 2 4 2 12" xfId="2648" xr:uid="{00000000-0005-0000-0000-00001F120000}"/>
    <cellStyle name="Comma 2 4 2 12 2" xfId="5276" xr:uid="{00000000-0005-0000-0000-000020120000}"/>
    <cellStyle name="Comma 2 4 2 12 2 2" xfId="19901" xr:uid="{00000000-0005-0000-0000-000021120000}"/>
    <cellStyle name="Comma 2 4 2 12 2 3" xfId="14617" xr:uid="{00000000-0005-0000-0000-000022120000}"/>
    <cellStyle name="Comma 2 4 2 12 3" xfId="9113" xr:uid="{00000000-0005-0000-0000-000023120000}"/>
    <cellStyle name="Comma 2 4 2 12 3 2" xfId="17271" xr:uid="{00000000-0005-0000-0000-000024120000}"/>
    <cellStyle name="Comma 2 4 2 12 4" xfId="11945" xr:uid="{00000000-0005-0000-0000-000025120000}"/>
    <cellStyle name="Comma 2 4 2 13" xfId="656" xr:uid="{00000000-0005-0000-0000-000026120000}"/>
    <cellStyle name="Comma 2 4 2 13 2" xfId="3330" xr:uid="{00000000-0005-0000-0000-000027120000}"/>
    <cellStyle name="Comma 2 4 2 13 2 2" xfId="17955" xr:uid="{00000000-0005-0000-0000-000028120000}"/>
    <cellStyle name="Comma 2 4 2 13 2 3" xfId="12653" xr:uid="{00000000-0005-0000-0000-000029120000}"/>
    <cellStyle name="Comma 2 4 2 13 3" xfId="7167" xr:uid="{00000000-0005-0000-0000-00002A120000}"/>
    <cellStyle name="Comma 2 4 2 13 3 2" xfId="15325" xr:uid="{00000000-0005-0000-0000-00002B120000}"/>
    <cellStyle name="Comma 2 4 2 13 4" xfId="9996" xr:uid="{00000000-0005-0000-0000-00002C120000}"/>
    <cellStyle name="Comma 2 4 2 14" xfId="6448" xr:uid="{00000000-0005-0000-0000-00002D120000}"/>
    <cellStyle name="Comma 2 4 2 14 2" xfId="17382" xr:uid="{00000000-0005-0000-0000-00002E120000}"/>
    <cellStyle name="Comma 2 4 2 14 3" xfId="12077" xr:uid="{00000000-0005-0000-0000-00002F120000}"/>
    <cellStyle name="Comma 2 4 2 15" xfId="6556" xr:uid="{00000000-0005-0000-0000-000030120000}"/>
    <cellStyle name="Comma 2 4 2 15 2" xfId="14751" xr:uid="{00000000-0005-0000-0000-000031120000}"/>
    <cellStyle name="Comma 2 4 2 16" xfId="2757" xr:uid="{00000000-0005-0000-0000-000032120000}"/>
    <cellStyle name="Comma 2 4 2 17" xfId="6594" xr:uid="{00000000-0005-0000-0000-000033120000}"/>
    <cellStyle name="Comma 2 4 2 18" xfId="9423" xr:uid="{00000000-0005-0000-0000-000034120000}"/>
    <cellStyle name="Comma 2 4 2 2" xfId="99" xr:uid="{00000000-0005-0000-0000-000035120000}"/>
    <cellStyle name="Comma 2 4 2 2 10" xfId="2616" xr:uid="{00000000-0005-0000-0000-000036120000}"/>
    <cellStyle name="Comma 2 4 2 2 10 2" xfId="5249" xr:uid="{00000000-0005-0000-0000-000037120000}"/>
    <cellStyle name="Comma 2 4 2 2 10 2 2" xfId="19874" xr:uid="{00000000-0005-0000-0000-000038120000}"/>
    <cellStyle name="Comma 2 4 2 2 10 2 3" xfId="14585" xr:uid="{00000000-0005-0000-0000-000039120000}"/>
    <cellStyle name="Comma 2 4 2 2 10 3" xfId="9086" xr:uid="{00000000-0005-0000-0000-00003A120000}"/>
    <cellStyle name="Comma 2 4 2 2 10 3 2" xfId="17244" xr:uid="{00000000-0005-0000-0000-00003B120000}"/>
    <cellStyle name="Comma 2 4 2 2 10 4" xfId="11917" xr:uid="{00000000-0005-0000-0000-00003C120000}"/>
    <cellStyle name="Comma 2 4 2 2 11" xfId="2675" xr:uid="{00000000-0005-0000-0000-00003D120000}"/>
    <cellStyle name="Comma 2 4 2 2 11 2" xfId="5303" xr:uid="{00000000-0005-0000-0000-00003E120000}"/>
    <cellStyle name="Comma 2 4 2 2 11 2 2" xfId="19928" xr:uid="{00000000-0005-0000-0000-00003F120000}"/>
    <cellStyle name="Comma 2 4 2 2 11 2 3" xfId="14644" xr:uid="{00000000-0005-0000-0000-000040120000}"/>
    <cellStyle name="Comma 2 4 2 2 11 3" xfId="9140" xr:uid="{00000000-0005-0000-0000-000041120000}"/>
    <cellStyle name="Comma 2 4 2 2 11 3 2" xfId="17298" xr:uid="{00000000-0005-0000-0000-000042120000}"/>
    <cellStyle name="Comma 2 4 2 2 11 4" xfId="11972" xr:uid="{00000000-0005-0000-0000-000043120000}"/>
    <cellStyle name="Comma 2 4 2 2 12" xfId="658" xr:uid="{00000000-0005-0000-0000-000044120000}"/>
    <cellStyle name="Comma 2 4 2 2 12 2" xfId="3332" xr:uid="{00000000-0005-0000-0000-000045120000}"/>
    <cellStyle name="Comma 2 4 2 2 12 2 2" xfId="17957" xr:uid="{00000000-0005-0000-0000-000046120000}"/>
    <cellStyle name="Comma 2 4 2 2 12 2 3" xfId="12655" xr:uid="{00000000-0005-0000-0000-000047120000}"/>
    <cellStyle name="Comma 2 4 2 2 12 3" xfId="7169" xr:uid="{00000000-0005-0000-0000-000048120000}"/>
    <cellStyle name="Comma 2 4 2 2 12 3 2" xfId="15327" xr:uid="{00000000-0005-0000-0000-000049120000}"/>
    <cellStyle name="Comma 2 4 2 2 12 4" xfId="9998" xr:uid="{00000000-0005-0000-0000-00004A120000}"/>
    <cellStyle name="Comma 2 4 2 2 13" xfId="6477" xr:uid="{00000000-0005-0000-0000-00004B120000}"/>
    <cellStyle name="Comma 2 4 2 2 13 2" xfId="17409" xr:uid="{00000000-0005-0000-0000-00004C120000}"/>
    <cellStyle name="Comma 2 4 2 2 13 3" xfId="12106" xr:uid="{00000000-0005-0000-0000-00004D120000}"/>
    <cellStyle name="Comma 2 4 2 2 14" xfId="2784" xr:uid="{00000000-0005-0000-0000-00004E120000}"/>
    <cellStyle name="Comma 2 4 2 2 14 2" xfId="14779" xr:uid="{00000000-0005-0000-0000-00004F120000}"/>
    <cellStyle name="Comma 2 4 2 2 15" xfId="6621" xr:uid="{00000000-0005-0000-0000-000050120000}"/>
    <cellStyle name="Comma 2 4 2 2 16" xfId="9450" xr:uid="{00000000-0005-0000-0000-000051120000}"/>
    <cellStyle name="Comma 2 4 2 2 2" xfId="153" xr:uid="{00000000-0005-0000-0000-000052120000}"/>
    <cellStyle name="Comma 2 4 2 2 2 10" xfId="9504" xr:uid="{00000000-0005-0000-0000-000053120000}"/>
    <cellStyle name="Comma 2 4 2 2 2 2" xfId="660" xr:uid="{00000000-0005-0000-0000-000054120000}"/>
    <cellStyle name="Comma 2 4 2 2 2 2 2" xfId="661" xr:uid="{00000000-0005-0000-0000-000055120000}"/>
    <cellStyle name="Comma 2 4 2 2 2 2 2 2" xfId="3335" xr:uid="{00000000-0005-0000-0000-000056120000}"/>
    <cellStyle name="Comma 2 4 2 2 2 2 2 2 2" xfId="17960" xr:uid="{00000000-0005-0000-0000-000057120000}"/>
    <cellStyle name="Comma 2 4 2 2 2 2 2 2 3" xfId="12658" xr:uid="{00000000-0005-0000-0000-000058120000}"/>
    <cellStyle name="Comma 2 4 2 2 2 2 2 3" xfId="7172" xr:uid="{00000000-0005-0000-0000-000059120000}"/>
    <cellStyle name="Comma 2 4 2 2 2 2 2 3 2" xfId="15330" xr:uid="{00000000-0005-0000-0000-00005A120000}"/>
    <cellStyle name="Comma 2 4 2 2 2 2 2 4" xfId="10001" xr:uid="{00000000-0005-0000-0000-00005B120000}"/>
    <cellStyle name="Comma 2 4 2 2 2 2 3" xfId="3334" xr:uid="{00000000-0005-0000-0000-00005C120000}"/>
    <cellStyle name="Comma 2 4 2 2 2 2 3 2" xfId="17959" xr:uid="{00000000-0005-0000-0000-00005D120000}"/>
    <cellStyle name="Comma 2 4 2 2 2 2 3 3" xfId="12657" xr:uid="{00000000-0005-0000-0000-00005E120000}"/>
    <cellStyle name="Comma 2 4 2 2 2 2 4" xfId="7171" xr:uid="{00000000-0005-0000-0000-00005F120000}"/>
    <cellStyle name="Comma 2 4 2 2 2 2 4 2" xfId="15329" xr:uid="{00000000-0005-0000-0000-000060120000}"/>
    <cellStyle name="Comma 2 4 2 2 2 2 5" xfId="10000" xr:uid="{00000000-0005-0000-0000-000061120000}"/>
    <cellStyle name="Comma 2 4 2 2 2 3" xfId="662" xr:uid="{00000000-0005-0000-0000-000062120000}"/>
    <cellStyle name="Comma 2 4 2 2 2 3 2" xfId="3336" xr:uid="{00000000-0005-0000-0000-000063120000}"/>
    <cellStyle name="Comma 2 4 2 2 2 3 2 2" xfId="17961" xr:uid="{00000000-0005-0000-0000-000064120000}"/>
    <cellStyle name="Comma 2 4 2 2 2 3 2 3" xfId="12659" xr:uid="{00000000-0005-0000-0000-000065120000}"/>
    <cellStyle name="Comma 2 4 2 2 2 3 3" xfId="7173" xr:uid="{00000000-0005-0000-0000-000066120000}"/>
    <cellStyle name="Comma 2 4 2 2 2 3 3 2" xfId="15331" xr:uid="{00000000-0005-0000-0000-000067120000}"/>
    <cellStyle name="Comma 2 4 2 2 2 3 4" xfId="10002" xr:uid="{00000000-0005-0000-0000-000068120000}"/>
    <cellStyle name="Comma 2 4 2 2 2 4" xfId="663" xr:uid="{00000000-0005-0000-0000-000069120000}"/>
    <cellStyle name="Comma 2 4 2 2 2 4 2" xfId="3337" xr:uid="{00000000-0005-0000-0000-00006A120000}"/>
    <cellStyle name="Comma 2 4 2 2 2 4 2 2" xfId="17962" xr:uid="{00000000-0005-0000-0000-00006B120000}"/>
    <cellStyle name="Comma 2 4 2 2 2 4 2 3" xfId="12660" xr:uid="{00000000-0005-0000-0000-00006C120000}"/>
    <cellStyle name="Comma 2 4 2 2 2 4 3" xfId="7174" xr:uid="{00000000-0005-0000-0000-00006D120000}"/>
    <cellStyle name="Comma 2 4 2 2 2 4 3 2" xfId="15332" xr:uid="{00000000-0005-0000-0000-00006E120000}"/>
    <cellStyle name="Comma 2 4 2 2 2 4 4" xfId="10003" xr:uid="{00000000-0005-0000-0000-00006F120000}"/>
    <cellStyle name="Comma 2 4 2 2 2 5" xfId="2729" xr:uid="{00000000-0005-0000-0000-000070120000}"/>
    <cellStyle name="Comma 2 4 2 2 2 5 2" xfId="5357" xr:uid="{00000000-0005-0000-0000-000071120000}"/>
    <cellStyle name="Comma 2 4 2 2 2 5 2 2" xfId="19982" xr:uid="{00000000-0005-0000-0000-000072120000}"/>
    <cellStyle name="Comma 2 4 2 2 2 5 2 3" xfId="14698" xr:uid="{00000000-0005-0000-0000-000073120000}"/>
    <cellStyle name="Comma 2 4 2 2 2 5 3" xfId="9194" xr:uid="{00000000-0005-0000-0000-000074120000}"/>
    <cellStyle name="Comma 2 4 2 2 2 5 3 2" xfId="17352" xr:uid="{00000000-0005-0000-0000-000075120000}"/>
    <cellStyle name="Comma 2 4 2 2 2 5 4" xfId="12026" xr:uid="{00000000-0005-0000-0000-000076120000}"/>
    <cellStyle name="Comma 2 4 2 2 2 6" xfId="659" xr:uid="{00000000-0005-0000-0000-000077120000}"/>
    <cellStyle name="Comma 2 4 2 2 2 6 2" xfId="3333" xr:uid="{00000000-0005-0000-0000-000078120000}"/>
    <cellStyle name="Comma 2 4 2 2 2 6 2 2" xfId="17958" xr:uid="{00000000-0005-0000-0000-000079120000}"/>
    <cellStyle name="Comma 2 4 2 2 2 6 2 3" xfId="12656" xr:uid="{00000000-0005-0000-0000-00007A120000}"/>
    <cellStyle name="Comma 2 4 2 2 2 6 3" xfId="7170" xr:uid="{00000000-0005-0000-0000-00007B120000}"/>
    <cellStyle name="Comma 2 4 2 2 2 6 3 2" xfId="15328" xr:uid="{00000000-0005-0000-0000-00007C120000}"/>
    <cellStyle name="Comma 2 4 2 2 2 6 4" xfId="9999" xr:uid="{00000000-0005-0000-0000-00007D120000}"/>
    <cellStyle name="Comma 2 4 2 2 2 7" xfId="6529" xr:uid="{00000000-0005-0000-0000-00007E120000}"/>
    <cellStyle name="Comma 2 4 2 2 2 7 2" xfId="17463" xr:uid="{00000000-0005-0000-0000-00007F120000}"/>
    <cellStyle name="Comma 2 4 2 2 2 7 3" xfId="12160" xr:uid="{00000000-0005-0000-0000-000080120000}"/>
    <cellStyle name="Comma 2 4 2 2 2 8" xfId="2838" xr:uid="{00000000-0005-0000-0000-000081120000}"/>
    <cellStyle name="Comma 2 4 2 2 2 8 2" xfId="14833" xr:uid="{00000000-0005-0000-0000-000082120000}"/>
    <cellStyle name="Comma 2 4 2 2 2 9" xfId="6675" xr:uid="{00000000-0005-0000-0000-000083120000}"/>
    <cellStyle name="Comma 2 4 2 2 3" xfId="664" xr:uid="{00000000-0005-0000-0000-000084120000}"/>
    <cellStyle name="Comma 2 4 2 2 3 2" xfId="665" xr:uid="{00000000-0005-0000-0000-000085120000}"/>
    <cellStyle name="Comma 2 4 2 2 3 2 2" xfId="666" xr:uid="{00000000-0005-0000-0000-000086120000}"/>
    <cellStyle name="Comma 2 4 2 2 3 2 2 2" xfId="3340" xr:uid="{00000000-0005-0000-0000-000087120000}"/>
    <cellStyle name="Comma 2 4 2 2 3 2 2 2 2" xfId="17965" xr:uid="{00000000-0005-0000-0000-000088120000}"/>
    <cellStyle name="Comma 2 4 2 2 3 2 2 2 3" xfId="12663" xr:uid="{00000000-0005-0000-0000-000089120000}"/>
    <cellStyle name="Comma 2 4 2 2 3 2 2 3" xfId="7177" xr:uid="{00000000-0005-0000-0000-00008A120000}"/>
    <cellStyle name="Comma 2 4 2 2 3 2 2 3 2" xfId="15335" xr:uid="{00000000-0005-0000-0000-00008B120000}"/>
    <cellStyle name="Comma 2 4 2 2 3 2 2 4" xfId="10006" xr:uid="{00000000-0005-0000-0000-00008C120000}"/>
    <cellStyle name="Comma 2 4 2 2 3 2 3" xfId="3339" xr:uid="{00000000-0005-0000-0000-00008D120000}"/>
    <cellStyle name="Comma 2 4 2 2 3 2 3 2" xfId="17964" xr:uid="{00000000-0005-0000-0000-00008E120000}"/>
    <cellStyle name="Comma 2 4 2 2 3 2 3 3" xfId="12662" xr:uid="{00000000-0005-0000-0000-00008F120000}"/>
    <cellStyle name="Comma 2 4 2 2 3 2 4" xfId="7176" xr:uid="{00000000-0005-0000-0000-000090120000}"/>
    <cellStyle name="Comma 2 4 2 2 3 2 4 2" xfId="15334" xr:uid="{00000000-0005-0000-0000-000091120000}"/>
    <cellStyle name="Comma 2 4 2 2 3 2 5" xfId="10005" xr:uid="{00000000-0005-0000-0000-000092120000}"/>
    <cellStyle name="Comma 2 4 2 2 3 3" xfId="667" xr:uid="{00000000-0005-0000-0000-000093120000}"/>
    <cellStyle name="Comma 2 4 2 2 3 3 2" xfId="3341" xr:uid="{00000000-0005-0000-0000-000094120000}"/>
    <cellStyle name="Comma 2 4 2 2 3 3 2 2" xfId="17966" xr:uid="{00000000-0005-0000-0000-000095120000}"/>
    <cellStyle name="Comma 2 4 2 2 3 3 2 3" xfId="12664" xr:uid="{00000000-0005-0000-0000-000096120000}"/>
    <cellStyle name="Comma 2 4 2 2 3 3 3" xfId="7178" xr:uid="{00000000-0005-0000-0000-000097120000}"/>
    <cellStyle name="Comma 2 4 2 2 3 3 3 2" xfId="15336" xr:uid="{00000000-0005-0000-0000-000098120000}"/>
    <cellStyle name="Comma 2 4 2 2 3 3 4" xfId="10007" xr:uid="{00000000-0005-0000-0000-000099120000}"/>
    <cellStyle name="Comma 2 4 2 2 3 4" xfId="668" xr:uid="{00000000-0005-0000-0000-00009A120000}"/>
    <cellStyle name="Comma 2 4 2 2 3 4 2" xfId="3342" xr:uid="{00000000-0005-0000-0000-00009B120000}"/>
    <cellStyle name="Comma 2 4 2 2 3 4 2 2" xfId="17967" xr:uid="{00000000-0005-0000-0000-00009C120000}"/>
    <cellStyle name="Comma 2 4 2 2 3 4 2 3" xfId="12665" xr:uid="{00000000-0005-0000-0000-00009D120000}"/>
    <cellStyle name="Comma 2 4 2 2 3 4 3" xfId="7179" xr:uid="{00000000-0005-0000-0000-00009E120000}"/>
    <cellStyle name="Comma 2 4 2 2 3 4 3 2" xfId="15337" xr:uid="{00000000-0005-0000-0000-00009F120000}"/>
    <cellStyle name="Comma 2 4 2 2 3 4 4" xfId="10008" xr:uid="{00000000-0005-0000-0000-0000A0120000}"/>
    <cellStyle name="Comma 2 4 2 2 3 5" xfId="3338" xr:uid="{00000000-0005-0000-0000-0000A1120000}"/>
    <cellStyle name="Comma 2 4 2 2 3 5 2" xfId="17963" xr:uid="{00000000-0005-0000-0000-0000A2120000}"/>
    <cellStyle name="Comma 2 4 2 2 3 5 3" xfId="12661" xr:uid="{00000000-0005-0000-0000-0000A3120000}"/>
    <cellStyle name="Comma 2 4 2 2 3 6" xfId="7175" xr:uid="{00000000-0005-0000-0000-0000A4120000}"/>
    <cellStyle name="Comma 2 4 2 2 3 6 2" xfId="15333" xr:uid="{00000000-0005-0000-0000-0000A5120000}"/>
    <cellStyle name="Comma 2 4 2 2 3 7" xfId="10004" xr:uid="{00000000-0005-0000-0000-0000A6120000}"/>
    <cellStyle name="Comma 2 4 2 2 4" xfId="669" xr:uid="{00000000-0005-0000-0000-0000A7120000}"/>
    <cellStyle name="Comma 2 4 2 2 4 2" xfId="670" xr:uid="{00000000-0005-0000-0000-0000A8120000}"/>
    <cellStyle name="Comma 2 4 2 2 4 2 2" xfId="671" xr:uid="{00000000-0005-0000-0000-0000A9120000}"/>
    <cellStyle name="Comma 2 4 2 2 4 2 2 2" xfId="3345" xr:uid="{00000000-0005-0000-0000-0000AA120000}"/>
    <cellStyle name="Comma 2 4 2 2 4 2 2 2 2" xfId="17970" xr:uid="{00000000-0005-0000-0000-0000AB120000}"/>
    <cellStyle name="Comma 2 4 2 2 4 2 2 2 3" xfId="12668" xr:uid="{00000000-0005-0000-0000-0000AC120000}"/>
    <cellStyle name="Comma 2 4 2 2 4 2 2 3" xfId="7182" xr:uid="{00000000-0005-0000-0000-0000AD120000}"/>
    <cellStyle name="Comma 2 4 2 2 4 2 2 3 2" xfId="15340" xr:uid="{00000000-0005-0000-0000-0000AE120000}"/>
    <cellStyle name="Comma 2 4 2 2 4 2 2 4" xfId="10011" xr:uid="{00000000-0005-0000-0000-0000AF120000}"/>
    <cellStyle name="Comma 2 4 2 2 4 2 3" xfId="3344" xr:uid="{00000000-0005-0000-0000-0000B0120000}"/>
    <cellStyle name="Comma 2 4 2 2 4 2 3 2" xfId="17969" xr:uid="{00000000-0005-0000-0000-0000B1120000}"/>
    <cellStyle name="Comma 2 4 2 2 4 2 3 3" xfId="12667" xr:uid="{00000000-0005-0000-0000-0000B2120000}"/>
    <cellStyle name="Comma 2 4 2 2 4 2 4" xfId="7181" xr:uid="{00000000-0005-0000-0000-0000B3120000}"/>
    <cellStyle name="Comma 2 4 2 2 4 2 4 2" xfId="15339" xr:uid="{00000000-0005-0000-0000-0000B4120000}"/>
    <cellStyle name="Comma 2 4 2 2 4 2 5" xfId="10010" xr:uid="{00000000-0005-0000-0000-0000B5120000}"/>
    <cellStyle name="Comma 2 4 2 2 4 3" xfId="672" xr:uid="{00000000-0005-0000-0000-0000B6120000}"/>
    <cellStyle name="Comma 2 4 2 2 4 3 2" xfId="3346" xr:uid="{00000000-0005-0000-0000-0000B7120000}"/>
    <cellStyle name="Comma 2 4 2 2 4 3 2 2" xfId="17971" xr:uid="{00000000-0005-0000-0000-0000B8120000}"/>
    <cellStyle name="Comma 2 4 2 2 4 3 2 3" xfId="12669" xr:uid="{00000000-0005-0000-0000-0000B9120000}"/>
    <cellStyle name="Comma 2 4 2 2 4 3 3" xfId="7183" xr:uid="{00000000-0005-0000-0000-0000BA120000}"/>
    <cellStyle name="Comma 2 4 2 2 4 3 3 2" xfId="15341" xr:uid="{00000000-0005-0000-0000-0000BB120000}"/>
    <cellStyle name="Comma 2 4 2 2 4 3 4" xfId="10012" xr:uid="{00000000-0005-0000-0000-0000BC120000}"/>
    <cellStyle name="Comma 2 4 2 2 4 4" xfId="673" xr:uid="{00000000-0005-0000-0000-0000BD120000}"/>
    <cellStyle name="Comma 2 4 2 2 4 4 2" xfId="3347" xr:uid="{00000000-0005-0000-0000-0000BE120000}"/>
    <cellStyle name="Comma 2 4 2 2 4 4 2 2" xfId="17972" xr:uid="{00000000-0005-0000-0000-0000BF120000}"/>
    <cellStyle name="Comma 2 4 2 2 4 4 2 3" xfId="12670" xr:uid="{00000000-0005-0000-0000-0000C0120000}"/>
    <cellStyle name="Comma 2 4 2 2 4 4 3" xfId="7184" xr:uid="{00000000-0005-0000-0000-0000C1120000}"/>
    <cellStyle name="Comma 2 4 2 2 4 4 3 2" xfId="15342" xr:uid="{00000000-0005-0000-0000-0000C2120000}"/>
    <cellStyle name="Comma 2 4 2 2 4 4 4" xfId="10013" xr:uid="{00000000-0005-0000-0000-0000C3120000}"/>
    <cellStyle name="Comma 2 4 2 2 4 5" xfId="3343" xr:uid="{00000000-0005-0000-0000-0000C4120000}"/>
    <cellStyle name="Comma 2 4 2 2 4 5 2" xfId="17968" xr:uid="{00000000-0005-0000-0000-0000C5120000}"/>
    <cellStyle name="Comma 2 4 2 2 4 5 3" xfId="12666" xr:uid="{00000000-0005-0000-0000-0000C6120000}"/>
    <cellStyle name="Comma 2 4 2 2 4 6" xfId="7180" xr:uid="{00000000-0005-0000-0000-0000C7120000}"/>
    <cellStyle name="Comma 2 4 2 2 4 6 2" xfId="15338" xr:uid="{00000000-0005-0000-0000-0000C8120000}"/>
    <cellStyle name="Comma 2 4 2 2 4 7" xfId="10009" xr:uid="{00000000-0005-0000-0000-0000C9120000}"/>
    <cellStyle name="Comma 2 4 2 2 5" xfId="674" xr:uid="{00000000-0005-0000-0000-0000CA120000}"/>
    <cellStyle name="Comma 2 4 2 2 5 2" xfId="675" xr:uid="{00000000-0005-0000-0000-0000CB120000}"/>
    <cellStyle name="Comma 2 4 2 2 5 2 2" xfId="676" xr:uid="{00000000-0005-0000-0000-0000CC120000}"/>
    <cellStyle name="Comma 2 4 2 2 5 2 2 2" xfId="3350" xr:uid="{00000000-0005-0000-0000-0000CD120000}"/>
    <cellStyle name="Comma 2 4 2 2 5 2 2 2 2" xfId="17975" xr:uid="{00000000-0005-0000-0000-0000CE120000}"/>
    <cellStyle name="Comma 2 4 2 2 5 2 2 2 3" xfId="12673" xr:uid="{00000000-0005-0000-0000-0000CF120000}"/>
    <cellStyle name="Comma 2 4 2 2 5 2 2 3" xfId="7187" xr:uid="{00000000-0005-0000-0000-0000D0120000}"/>
    <cellStyle name="Comma 2 4 2 2 5 2 2 3 2" xfId="15345" xr:uid="{00000000-0005-0000-0000-0000D1120000}"/>
    <cellStyle name="Comma 2 4 2 2 5 2 2 4" xfId="10016" xr:uid="{00000000-0005-0000-0000-0000D2120000}"/>
    <cellStyle name="Comma 2 4 2 2 5 2 3" xfId="3349" xr:uid="{00000000-0005-0000-0000-0000D3120000}"/>
    <cellStyle name="Comma 2 4 2 2 5 2 3 2" xfId="17974" xr:uid="{00000000-0005-0000-0000-0000D4120000}"/>
    <cellStyle name="Comma 2 4 2 2 5 2 3 3" xfId="12672" xr:uid="{00000000-0005-0000-0000-0000D5120000}"/>
    <cellStyle name="Comma 2 4 2 2 5 2 4" xfId="7186" xr:uid="{00000000-0005-0000-0000-0000D6120000}"/>
    <cellStyle name="Comma 2 4 2 2 5 2 4 2" xfId="15344" xr:uid="{00000000-0005-0000-0000-0000D7120000}"/>
    <cellStyle name="Comma 2 4 2 2 5 2 5" xfId="10015" xr:uid="{00000000-0005-0000-0000-0000D8120000}"/>
    <cellStyle name="Comma 2 4 2 2 5 3" xfId="677" xr:uid="{00000000-0005-0000-0000-0000D9120000}"/>
    <cellStyle name="Comma 2 4 2 2 5 3 2" xfId="3351" xr:uid="{00000000-0005-0000-0000-0000DA120000}"/>
    <cellStyle name="Comma 2 4 2 2 5 3 2 2" xfId="17976" xr:uid="{00000000-0005-0000-0000-0000DB120000}"/>
    <cellStyle name="Comma 2 4 2 2 5 3 2 3" xfId="12674" xr:uid="{00000000-0005-0000-0000-0000DC120000}"/>
    <cellStyle name="Comma 2 4 2 2 5 3 3" xfId="7188" xr:uid="{00000000-0005-0000-0000-0000DD120000}"/>
    <cellStyle name="Comma 2 4 2 2 5 3 3 2" xfId="15346" xr:uid="{00000000-0005-0000-0000-0000DE120000}"/>
    <cellStyle name="Comma 2 4 2 2 5 3 4" xfId="10017" xr:uid="{00000000-0005-0000-0000-0000DF120000}"/>
    <cellStyle name="Comma 2 4 2 2 5 4" xfId="678" xr:uid="{00000000-0005-0000-0000-0000E0120000}"/>
    <cellStyle name="Comma 2 4 2 2 5 4 2" xfId="3352" xr:uid="{00000000-0005-0000-0000-0000E1120000}"/>
    <cellStyle name="Comma 2 4 2 2 5 4 2 2" xfId="17977" xr:uid="{00000000-0005-0000-0000-0000E2120000}"/>
    <cellStyle name="Comma 2 4 2 2 5 4 2 3" xfId="12675" xr:uid="{00000000-0005-0000-0000-0000E3120000}"/>
    <cellStyle name="Comma 2 4 2 2 5 4 3" xfId="7189" xr:uid="{00000000-0005-0000-0000-0000E4120000}"/>
    <cellStyle name="Comma 2 4 2 2 5 4 3 2" xfId="15347" xr:uid="{00000000-0005-0000-0000-0000E5120000}"/>
    <cellStyle name="Comma 2 4 2 2 5 4 4" xfId="10018" xr:uid="{00000000-0005-0000-0000-0000E6120000}"/>
    <cellStyle name="Comma 2 4 2 2 5 5" xfId="3348" xr:uid="{00000000-0005-0000-0000-0000E7120000}"/>
    <cellStyle name="Comma 2 4 2 2 5 5 2" xfId="17973" xr:uid="{00000000-0005-0000-0000-0000E8120000}"/>
    <cellStyle name="Comma 2 4 2 2 5 5 3" xfId="12671" xr:uid="{00000000-0005-0000-0000-0000E9120000}"/>
    <cellStyle name="Comma 2 4 2 2 5 6" xfId="7185" xr:uid="{00000000-0005-0000-0000-0000EA120000}"/>
    <cellStyle name="Comma 2 4 2 2 5 6 2" xfId="15343" xr:uid="{00000000-0005-0000-0000-0000EB120000}"/>
    <cellStyle name="Comma 2 4 2 2 5 7" xfId="10014" xr:uid="{00000000-0005-0000-0000-0000EC120000}"/>
    <cellStyle name="Comma 2 4 2 2 6" xfId="679" xr:uid="{00000000-0005-0000-0000-0000ED120000}"/>
    <cellStyle name="Comma 2 4 2 2 6 2" xfId="680" xr:uid="{00000000-0005-0000-0000-0000EE120000}"/>
    <cellStyle name="Comma 2 4 2 2 6 2 2" xfId="3354" xr:uid="{00000000-0005-0000-0000-0000EF120000}"/>
    <cellStyle name="Comma 2 4 2 2 6 2 2 2" xfId="17979" xr:uid="{00000000-0005-0000-0000-0000F0120000}"/>
    <cellStyle name="Comma 2 4 2 2 6 2 2 3" xfId="12677" xr:uid="{00000000-0005-0000-0000-0000F1120000}"/>
    <cellStyle name="Comma 2 4 2 2 6 2 3" xfId="7191" xr:uid="{00000000-0005-0000-0000-0000F2120000}"/>
    <cellStyle name="Comma 2 4 2 2 6 2 3 2" xfId="15349" xr:uid="{00000000-0005-0000-0000-0000F3120000}"/>
    <cellStyle name="Comma 2 4 2 2 6 2 4" xfId="10020" xr:uid="{00000000-0005-0000-0000-0000F4120000}"/>
    <cellStyle name="Comma 2 4 2 2 6 3" xfId="681" xr:uid="{00000000-0005-0000-0000-0000F5120000}"/>
    <cellStyle name="Comma 2 4 2 2 6 3 2" xfId="3355" xr:uid="{00000000-0005-0000-0000-0000F6120000}"/>
    <cellStyle name="Comma 2 4 2 2 6 3 2 2" xfId="17980" xr:uid="{00000000-0005-0000-0000-0000F7120000}"/>
    <cellStyle name="Comma 2 4 2 2 6 3 2 3" xfId="12678" xr:uid="{00000000-0005-0000-0000-0000F8120000}"/>
    <cellStyle name="Comma 2 4 2 2 6 3 3" xfId="7192" xr:uid="{00000000-0005-0000-0000-0000F9120000}"/>
    <cellStyle name="Comma 2 4 2 2 6 3 3 2" xfId="15350" xr:uid="{00000000-0005-0000-0000-0000FA120000}"/>
    <cellStyle name="Comma 2 4 2 2 6 3 4" xfId="10021" xr:uid="{00000000-0005-0000-0000-0000FB120000}"/>
    <cellStyle name="Comma 2 4 2 2 6 4" xfId="3353" xr:uid="{00000000-0005-0000-0000-0000FC120000}"/>
    <cellStyle name="Comma 2 4 2 2 6 4 2" xfId="17978" xr:uid="{00000000-0005-0000-0000-0000FD120000}"/>
    <cellStyle name="Comma 2 4 2 2 6 4 3" xfId="12676" xr:uid="{00000000-0005-0000-0000-0000FE120000}"/>
    <cellStyle name="Comma 2 4 2 2 6 5" xfId="7190" xr:uid="{00000000-0005-0000-0000-0000FF120000}"/>
    <cellStyle name="Comma 2 4 2 2 6 5 2" xfId="15348" xr:uid="{00000000-0005-0000-0000-000000130000}"/>
    <cellStyle name="Comma 2 4 2 2 6 6" xfId="10019" xr:uid="{00000000-0005-0000-0000-000001130000}"/>
    <cellStyle name="Comma 2 4 2 2 7" xfId="682" xr:uid="{00000000-0005-0000-0000-000002130000}"/>
    <cellStyle name="Comma 2 4 2 2 7 2" xfId="683" xr:uid="{00000000-0005-0000-0000-000003130000}"/>
    <cellStyle name="Comma 2 4 2 2 7 2 2" xfId="3357" xr:uid="{00000000-0005-0000-0000-000004130000}"/>
    <cellStyle name="Comma 2 4 2 2 7 2 2 2" xfId="17982" xr:uid="{00000000-0005-0000-0000-000005130000}"/>
    <cellStyle name="Comma 2 4 2 2 7 2 2 3" xfId="12680" xr:uid="{00000000-0005-0000-0000-000006130000}"/>
    <cellStyle name="Comma 2 4 2 2 7 2 3" xfId="7194" xr:uid="{00000000-0005-0000-0000-000007130000}"/>
    <cellStyle name="Comma 2 4 2 2 7 2 3 2" xfId="15352" xr:uid="{00000000-0005-0000-0000-000008130000}"/>
    <cellStyle name="Comma 2 4 2 2 7 2 4" xfId="10023" xr:uid="{00000000-0005-0000-0000-000009130000}"/>
    <cellStyle name="Comma 2 4 2 2 7 3" xfId="3356" xr:uid="{00000000-0005-0000-0000-00000A130000}"/>
    <cellStyle name="Comma 2 4 2 2 7 3 2" xfId="17981" xr:uid="{00000000-0005-0000-0000-00000B130000}"/>
    <cellStyle name="Comma 2 4 2 2 7 3 3" xfId="12679" xr:uid="{00000000-0005-0000-0000-00000C130000}"/>
    <cellStyle name="Comma 2 4 2 2 7 4" xfId="7193" xr:uid="{00000000-0005-0000-0000-00000D130000}"/>
    <cellStyle name="Comma 2 4 2 2 7 4 2" xfId="15351" xr:uid="{00000000-0005-0000-0000-00000E130000}"/>
    <cellStyle name="Comma 2 4 2 2 7 5" xfId="10022" xr:uid="{00000000-0005-0000-0000-00000F130000}"/>
    <cellStyle name="Comma 2 4 2 2 8" xfId="684" xr:uid="{00000000-0005-0000-0000-000010130000}"/>
    <cellStyle name="Comma 2 4 2 2 8 2" xfId="3358" xr:uid="{00000000-0005-0000-0000-000011130000}"/>
    <cellStyle name="Comma 2 4 2 2 8 2 2" xfId="17983" xr:uid="{00000000-0005-0000-0000-000012130000}"/>
    <cellStyle name="Comma 2 4 2 2 8 2 3" xfId="12681" xr:uid="{00000000-0005-0000-0000-000013130000}"/>
    <cellStyle name="Comma 2 4 2 2 8 3" xfId="7195" xr:uid="{00000000-0005-0000-0000-000014130000}"/>
    <cellStyle name="Comma 2 4 2 2 8 3 2" xfId="15353" xr:uid="{00000000-0005-0000-0000-000015130000}"/>
    <cellStyle name="Comma 2 4 2 2 8 4" xfId="10024" xr:uid="{00000000-0005-0000-0000-000016130000}"/>
    <cellStyle name="Comma 2 4 2 2 9" xfId="685" xr:uid="{00000000-0005-0000-0000-000017130000}"/>
    <cellStyle name="Comma 2 4 2 2 9 2" xfId="3359" xr:uid="{00000000-0005-0000-0000-000018130000}"/>
    <cellStyle name="Comma 2 4 2 2 9 2 2" xfId="17984" xr:uid="{00000000-0005-0000-0000-000019130000}"/>
    <cellStyle name="Comma 2 4 2 2 9 2 3" xfId="12682" xr:uid="{00000000-0005-0000-0000-00001A130000}"/>
    <cellStyle name="Comma 2 4 2 2 9 3" xfId="7196" xr:uid="{00000000-0005-0000-0000-00001B130000}"/>
    <cellStyle name="Comma 2 4 2 2 9 3 2" xfId="15354" xr:uid="{00000000-0005-0000-0000-00001C130000}"/>
    <cellStyle name="Comma 2 4 2 2 9 4" xfId="10025" xr:uid="{00000000-0005-0000-0000-00001D130000}"/>
    <cellStyle name="Comma 2 4 2 3" xfId="126" xr:uid="{00000000-0005-0000-0000-00001E130000}"/>
    <cellStyle name="Comma 2 4 2 3 10" xfId="9477" xr:uid="{00000000-0005-0000-0000-00001F130000}"/>
    <cellStyle name="Comma 2 4 2 3 2" xfId="687" xr:uid="{00000000-0005-0000-0000-000020130000}"/>
    <cellStyle name="Comma 2 4 2 3 2 2" xfId="688" xr:uid="{00000000-0005-0000-0000-000021130000}"/>
    <cellStyle name="Comma 2 4 2 3 2 2 2" xfId="3362" xr:uid="{00000000-0005-0000-0000-000022130000}"/>
    <cellStyle name="Comma 2 4 2 3 2 2 2 2" xfId="17987" xr:uid="{00000000-0005-0000-0000-000023130000}"/>
    <cellStyle name="Comma 2 4 2 3 2 2 2 3" xfId="12685" xr:uid="{00000000-0005-0000-0000-000024130000}"/>
    <cellStyle name="Comma 2 4 2 3 2 2 3" xfId="7199" xr:uid="{00000000-0005-0000-0000-000025130000}"/>
    <cellStyle name="Comma 2 4 2 3 2 2 3 2" xfId="15357" xr:uid="{00000000-0005-0000-0000-000026130000}"/>
    <cellStyle name="Comma 2 4 2 3 2 2 4" xfId="10028" xr:uid="{00000000-0005-0000-0000-000027130000}"/>
    <cellStyle name="Comma 2 4 2 3 2 3" xfId="3361" xr:uid="{00000000-0005-0000-0000-000028130000}"/>
    <cellStyle name="Comma 2 4 2 3 2 3 2" xfId="17986" xr:uid="{00000000-0005-0000-0000-000029130000}"/>
    <cellStyle name="Comma 2 4 2 3 2 3 3" xfId="12684" xr:uid="{00000000-0005-0000-0000-00002A130000}"/>
    <cellStyle name="Comma 2 4 2 3 2 4" xfId="7198" xr:uid="{00000000-0005-0000-0000-00002B130000}"/>
    <cellStyle name="Comma 2 4 2 3 2 4 2" xfId="15356" xr:uid="{00000000-0005-0000-0000-00002C130000}"/>
    <cellStyle name="Comma 2 4 2 3 2 5" xfId="10027" xr:uid="{00000000-0005-0000-0000-00002D130000}"/>
    <cellStyle name="Comma 2 4 2 3 3" xfId="689" xr:uid="{00000000-0005-0000-0000-00002E130000}"/>
    <cellStyle name="Comma 2 4 2 3 3 2" xfId="3363" xr:uid="{00000000-0005-0000-0000-00002F130000}"/>
    <cellStyle name="Comma 2 4 2 3 3 2 2" xfId="17988" xr:uid="{00000000-0005-0000-0000-000030130000}"/>
    <cellStyle name="Comma 2 4 2 3 3 2 3" xfId="12686" xr:uid="{00000000-0005-0000-0000-000031130000}"/>
    <cellStyle name="Comma 2 4 2 3 3 3" xfId="7200" xr:uid="{00000000-0005-0000-0000-000032130000}"/>
    <cellStyle name="Comma 2 4 2 3 3 3 2" xfId="15358" xr:uid="{00000000-0005-0000-0000-000033130000}"/>
    <cellStyle name="Comma 2 4 2 3 3 4" xfId="10029" xr:uid="{00000000-0005-0000-0000-000034130000}"/>
    <cellStyle name="Comma 2 4 2 3 4" xfId="690" xr:uid="{00000000-0005-0000-0000-000035130000}"/>
    <cellStyle name="Comma 2 4 2 3 4 2" xfId="3364" xr:uid="{00000000-0005-0000-0000-000036130000}"/>
    <cellStyle name="Comma 2 4 2 3 4 2 2" xfId="17989" xr:uid="{00000000-0005-0000-0000-000037130000}"/>
    <cellStyle name="Comma 2 4 2 3 4 2 3" xfId="12687" xr:uid="{00000000-0005-0000-0000-000038130000}"/>
    <cellStyle name="Comma 2 4 2 3 4 3" xfId="7201" xr:uid="{00000000-0005-0000-0000-000039130000}"/>
    <cellStyle name="Comma 2 4 2 3 4 3 2" xfId="15359" xr:uid="{00000000-0005-0000-0000-00003A130000}"/>
    <cellStyle name="Comma 2 4 2 3 4 4" xfId="10030" xr:uid="{00000000-0005-0000-0000-00003B130000}"/>
    <cellStyle name="Comma 2 4 2 3 5" xfId="2702" xr:uid="{00000000-0005-0000-0000-00003C130000}"/>
    <cellStyle name="Comma 2 4 2 3 5 2" xfId="5330" xr:uid="{00000000-0005-0000-0000-00003D130000}"/>
    <cellStyle name="Comma 2 4 2 3 5 2 2" xfId="19955" xr:uid="{00000000-0005-0000-0000-00003E130000}"/>
    <cellStyle name="Comma 2 4 2 3 5 2 3" xfId="14671" xr:uid="{00000000-0005-0000-0000-00003F130000}"/>
    <cellStyle name="Comma 2 4 2 3 5 3" xfId="9167" xr:uid="{00000000-0005-0000-0000-000040130000}"/>
    <cellStyle name="Comma 2 4 2 3 5 3 2" xfId="17325" xr:uid="{00000000-0005-0000-0000-000041130000}"/>
    <cellStyle name="Comma 2 4 2 3 5 4" xfId="11999" xr:uid="{00000000-0005-0000-0000-000042130000}"/>
    <cellStyle name="Comma 2 4 2 3 6" xfId="686" xr:uid="{00000000-0005-0000-0000-000043130000}"/>
    <cellStyle name="Comma 2 4 2 3 6 2" xfId="3360" xr:uid="{00000000-0005-0000-0000-000044130000}"/>
    <cellStyle name="Comma 2 4 2 3 6 2 2" xfId="17985" xr:uid="{00000000-0005-0000-0000-000045130000}"/>
    <cellStyle name="Comma 2 4 2 3 6 2 3" xfId="12683" xr:uid="{00000000-0005-0000-0000-000046130000}"/>
    <cellStyle name="Comma 2 4 2 3 6 3" xfId="7197" xr:uid="{00000000-0005-0000-0000-000047130000}"/>
    <cellStyle name="Comma 2 4 2 3 6 3 2" xfId="15355" xr:uid="{00000000-0005-0000-0000-000048130000}"/>
    <cellStyle name="Comma 2 4 2 3 6 4" xfId="10026" xr:uid="{00000000-0005-0000-0000-000049130000}"/>
    <cellStyle name="Comma 2 4 2 3 7" xfId="6503" xr:uid="{00000000-0005-0000-0000-00004A130000}"/>
    <cellStyle name="Comma 2 4 2 3 7 2" xfId="17436" xr:uid="{00000000-0005-0000-0000-00004B130000}"/>
    <cellStyle name="Comma 2 4 2 3 7 3" xfId="12133" xr:uid="{00000000-0005-0000-0000-00004C130000}"/>
    <cellStyle name="Comma 2 4 2 3 8" xfId="2811" xr:uid="{00000000-0005-0000-0000-00004D130000}"/>
    <cellStyle name="Comma 2 4 2 3 8 2" xfId="14806" xr:uid="{00000000-0005-0000-0000-00004E130000}"/>
    <cellStyle name="Comma 2 4 2 3 9" xfId="6648" xr:uid="{00000000-0005-0000-0000-00004F130000}"/>
    <cellStyle name="Comma 2 4 2 4" xfId="691" xr:uid="{00000000-0005-0000-0000-000050130000}"/>
    <cellStyle name="Comma 2 4 2 4 2" xfId="692" xr:uid="{00000000-0005-0000-0000-000051130000}"/>
    <cellStyle name="Comma 2 4 2 4 2 2" xfId="693" xr:uid="{00000000-0005-0000-0000-000052130000}"/>
    <cellStyle name="Comma 2 4 2 4 2 2 2" xfId="3367" xr:uid="{00000000-0005-0000-0000-000053130000}"/>
    <cellStyle name="Comma 2 4 2 4 2 2 2 2" xfId="17992" xr:uid="{00000000-0005-0000-0000-000054130000}"/>
    <cellStyle name="Comma 2 4 2 4 2 2 2 3" xfId="12690" xr:uid="{00000000-0005-0000-0000-000055130000}"/>
    <cellStyle name="Comma 2 4 2 4 2 2 3" xfId="7204" xr:uid="{00000000-0005-0000-0000-000056130000}"/>
    <cellStyle name="Comma 2 4 2 4 2 2 3 2" xfId="15362" xr:uid="{00000000-0005-0000-0000-000057130000}"/>
    <cellStyle name="Comma 2 4 2 4 2 2 4" xfId="10033" xr:uid="{00000000-0005-0000-0000-000058130000}"/>
    <cellStyle name="Comma 2 4 2 4 2 3" xfId="3366" xr:uid="{00000000-0005-0000-0000-000059130000}"/>
    <cellStyle name="Comma 2 4 2 4 2 3 2" xfId="17991" xr:uid="{00000000-0005-0000-0000-00005A130000}"/>
    <cellStyle name="Comma 2 4 2 4 2 3 3" xfId="12689" xr:uid="{00000000-0005-0000-0000-00005B130000}"/>
    <cellStyle name="Comma 2 4 2 4 2 4" xfId="7203" xr:uid="{00000000-0005-0000-0000-00005C130000}"/>
    <cellStyle name="Comma 2 4 2 4 2 4 2" xfId="15361" xr:uid="{00000000-0005-0000-0000-00005D130000}"/>
    <cellStyle name="Comma 2 4 2 4 2 5" xfId="10032" xr:uid="{00000000-0005-0000-0000-00005E130000}"/>
    <cellStyle name="Comma 2 4 2 4 3" xfId="694" xr:uid="{00000000-0005-0000-0000-00005F130000}"/>
    <cellStyle name="Comma 2 4 2 4 3 2" xfId="3368" xr:uid="{00000000-0005-0000-0000-000060130000}"/>
    <cellStyle name="Comma 2 4 2 4 3 2 2" xfId="17993" xr:uid="{00000000-0005-0000-0000-000061130000}"/>
    <cellStyle name="Comma 2 4 2 4 3 2 3" xfId="12691" xr:uid="{00000000-0005-0000-0000-000062130000}"/>
    <cellStyle name="Comma 2 4 2 4 3 3" xfId="7205" xr:uid="{00000000-0005-0000-0000-000063130000}"/>
    <cellStyle name="Comma 2 4 2 4 3 3 2" xfId="15363" xr:uid="{00000000-0005-0000-0000-000064130000}"/>
    <cellStyle name="Comma 2 4 2 4 3 4" xfId="10034" xr:uid="{00000000-0005-0000-0000-000065130000}"/>
    <cellStyle name="Comma 2 4 2 4 4" xfId="695" xr:uid="{00000000-0005-0000-0000-000066130000}"/>
    <cellStyle name="Comma 2 4 2 4 4 2" xfId="3369" xr:uid="{00000000-0005-0000-0000-000067130000}"/>
    <cellStyle name="Comma 2 4 2 4 4 2 2" xfId="17994" xr:uid="{00000000-0005-0000-0000-000068130000}"/>
    <cellStyle name="Comma 2 4 2 4 4 2 3" xfId="12692" xr:uid="{00000000-0005-0000-0000-000069130000}"/>
    <cellStyle name="Comma 2 4 2 4 4 3" xfId="7206" xr:uid="{00000000-0005-0000-0000-00006A130000}"/>
    <cellStyle name="Comma 2 4 2 4 4 3 2" xfId="15364" xr:uid="{00000000-0005-0000-0000-00006B130000}"/>
    <cellStyle name="Comma 2 4 2 4 4 4" xfId="10035" xr:uid="{00000000-0005-0000-0000-00006C130000}"/>
    <cellStyle name="Comma 2 4 2 4 5" xfId="3365" xr:uid="{00000000-0005-0000-0000-00006D130000}"/>
    <cellStyle name="Comma 2 4 2 4 5 2" xfId="17990" xr:uid="{00000000-0005-0000-0000-00006E130000}"/>
    <cellStyle name="Comma 2 4 2 4 5 3" xfId="12688" xr:uid="{00000000-0005-0000-0000-00006F130000}"/>
    <cellStyle name="Comma 2 4 2 4 6" xfId="7202" xr:uid="{00000000-0005-0000-0000-000070130000}"/>
    <cellStyle name="Comma 2 4 2 4 6 2" xfId="15360" xr:uid="{00000000-0005-0000-0000-000071130000}"/>
    <cellStyle name="Comma 2 4 2 4 7" xfId="10031" xr:uid="{00000000-0005-0000-0000-000072130000}"/>
    <cellStyle name="Comma 2 4 2 5" xfId="696" xr:uid="{00000000-0005-0000-0000-000073130000}"/>
    <cellStyle name="Comma 2 4 2 5 2" xfId="697" xr:uid="{00000000-0005-0000-0000-000074130000}"/>
    <cellStyle name="Comma 2 4 2 5 2 2" xfId="698" xr:uid="{00000000-0005-0000-0000-000075130000}"/>
    <cellStyle name="Comma 2 4 2 5 2 2 2" xfId="3372" xr:uid="{00000000-0005-0000-0000-000076130000}"/>
    <cellStyle name="Comma 2 4 2 5 2 2 2 2" xfId="17997" xr:uid="{00000000-0005-0000-0000-000077130000}"/>
    <cellStyle name="Comma 2 4 2 5 2 2 2 3" xfId="12695" xr:uid="{00000000-0005-0000-0000-000078130000}"/>
    <cellStyle name="Comma 2 4 2 5 2 2 3" xfId="7209" xr:uid="{00000000-0005-0000-0000-000079130000}"/>
    <cellStyle name="Comma 2 4 2 5 2 2 3 2" xfId="15367" xr:uid="{00000000-0005-0000-0000-00007A130000}"/>
    <cellStyle name="Comma 2 4 2 5 2 2 4" xfId="10038" xr:uid="{00000000-0005-0000-0000-00007B130000}"/>
    <cellStyle name="Comma 2 4 2 5 2 3" xfId="3371" xr:uid="{00000000-0005-0000-0000-00007C130000}"/>
    <cellStyle name="Comma 2 4 2 5 2 3 2" xfId="17996" xr:uid="{00000000-0005-0000-0000-00007D130000}"/>
    <cellStyle name="Comma 2 4 2 5 2 3 3" xfId="12694" xr:uid="{00000000-0005-0000-0000-00007E130000}"/>
    <cellStyle name="Comma 2 4 2 5 2 4" xfId="7208" xr:uid="{00000000-0005-0000-0000-00007F130000}"/>
    <cellStyle name="Comma 2 4 2 5 2 4 2" xfId="15366" xr:uid="{00000000-0005-0000-0000-000080130000}"/>
    <cellStyle name="Comma 2 4 2 5 2 5" xfId="10037" xr:uid="{00000000-0005-0000-0000-000081130000}"/>
    <cellStyle name="Comma 2 4 2 5 3" xfId="699" xr:uid="{00000000-0005-0000-0000-000082130000}"/>
    <cellStyle name="Comma 2 4 2 5 3 2" xfId="3373" xr:uid="{00000000-0005-0000-0000-000083130000}"/>
    <cellStyle name="Comma 2 4 2 5 3 2 2" xfId="17998" xr:uid="{00000000-0005-0000-0000-000084130000}"/>
    <cellStyle name="Comma 2 4 2 5 3 2 3" xfId="12696" xr:uid="{00000000-0005-0000-0000-000085130000}"/>
    <cellStyle name="Comma 2 4 2 5 3 3" xfId="7210" xr:uid="{00000000-0005-0000-0000-000086130000}"/>
    <cellStyle name="Comma 2 4 2 5 3 3 2" xfId="15368" xr:uid="{00000000-0005-0000-0000-000087130000}"/>
    <cellStyle name="Comma 2 4 2 5 3 4" xfId="10039" xr:uid="{00000000-0005-0000-0000-000088130000}"/>
    <cellStyle name="Comma 2 4 2 5 4" xfId="700" xr:uid="{00000000-0005-0000-0000-000089130000}"/>
    <cellStyle name="Comma 2 4 2 5 4 2" xfId="3374" xr:uid="{00000000-0005-0000-0000-00008A130000}"/>
    <cellStyle name="Comma 2 4 2 5 4 2 2" xfId="17999" xr:uid="{00000000-0005-0000-0000-00008B130000}"/>
    <cellStyle name="Comma 2 4 2 5 4 2 3" xfId="12697" xr:uid="{00000000-0005-0000-0000-00008C130000}"/>
    <cellStyle name="Comma 2 4 2 5 4 3" xfId="7211" xr:uid="{00000000-0005-0000-0000-00008D130000}"/>
    <cellStyle name="Comma 2 4 2 5 4 3 2" xfId="15369" xr:uid="{00000000-0005-0000-0000-00008E130000}"/>
    <cellStyle name="Comma 2 4 2 5 4 4" xfId="10040" xr:uid="{00000000-0005-0000-0000-00008F130000}"/>
    <cellStyle name="Comma 2 4 2 5 5" xfId="3370" xr:uid="{00000000-0005-0000-0000-000090130000}"/>
    <cellStyle name="Comma 2 4 2 5 5 2" xfId="17995" xr:uid="{00000000-0005-0000-0000-000091130000}"/>
    <cellStyle name="Comma 2 4 2 5 5 3" xfId="12693" xr:uid="{00000000-0005-0000-0000-000092130000}"/>
    <cellStyle name="Comma 2 4 2 5 6" xfId="7207" xr:uid="{00000000-0005-0000-0000-000093130000}"/>
    <cellStyle name="Comma 2 4 2 5 6 2" xfId="15365" xr:uid="{00000000-0005-0000-0000-000094130000}"/>
    <cellStyle name="Comma 2 4 2 5 7" xfId="10036" xr:uid="{00000000-0005-0000-0000-000095130000}"/>
    <cellStyle name="Comma 2 4 2 6" xfId="701" xr:uid="{00000000-0005-0000-0000-000096130000}"/>
    <cellStyle name="Comma 2 4 2 6 2" xfId="702" xr:uid="{00000000-0005-0000-0000-000097130000}"/>
    <cellStyle name="Comma 2 4 2 6 2 2" xfId="703" xr:uid="{00000000-0005-0000-0000-000098130000}"/>
    <cellStyle name="Comma 2 4 2 6 2 2 2" xfId="3377" xr:uid="{00000000-0005-0000-0000-000099130000}"/>
    <cellStyle name="Comma 2 4 2 6 2 2 2 2" xfId="18002" xr:uid="{00000000-0005-0000-0000-00009A130000}"/>
    <cellStyle name="Comma 2 4 2 6 2 2 2 3" xfId="12700" xr:uid="{00000000-0005-0000-0000-00009B130000}"/>
    <cellStyle name="Comma 2 4 2 6 2 2 3" xfId="7214" xr:uid="{00000000-0005-0000-0000-00009C130000}"/>
    <cellStyle name="Comma 2 4 2 6 2 2 3 2" xfId="15372" xr:uid="{00000000-0005-0000-0000-00009D130000}"/>
    <cellStyle name="Comma 2 4 2 6 2 2 4" xfId="10043" xr:uid="{00000000-0005-0000-0000-00009E130000}"/>
    <cellStyle name="Comma 2 4 2 6 2 3" xfId="3376" xr:uid="{00000000-0005-0000-0000-00009F130000}"/>
    <cellStyle name="Comma 2 4 2 6 2 3 2" xfId="18001" xr:uid="{00000000-0005-0000-0000-0000A0130000}"/>
    <cellStyle name="Comma 2 4 2 6 2 3 3" xfId="12699" xr:uid="{00000000-0005-0000-0000-0000A1130000}"/>
    <cellStyle name="Comma 2 4 2 6 2 4" xfId="7213" xr:uid="{00000000-0005-0000-0000-0000A2130000}"/>
    <cellStyle name="Comma 2 4 2 6 2 4 2" xfId="15371" xr:uid="{00000000-0005-0000-0000-0000A3130000}"/>
    <cellStyle name="Comma 2 4 2 6 2 5" xfId="10042" xr:uid="{00000000-0005-0000-0000-0000A4130000}"/>
    <cellStyle name="Comma 2 4 2 6 3" xfId="704" xr:uid="{00000000-0005-0000-0000-0000A5130000}"/>
    <cellStyle name="Comma 2 4 2 6 3 2" xfId="3378" xr:uid="{00000000-0005-0000-0000-0000A6130000}"/>
    <cellStyle name="Comma 2 4 2 6 3 2 2" xfId="18003" xr:uid="{00000000-0005-0000-0000-0000A7130000}"/>
    <cellStyle name="Comma 2 4 2 6 3 2 3" xfId="12701" xr:uid="{00000000-0005-0000-0000-0000A8130000}"/>
    <cellStyle name="Comma 2 4 2 6 3 3" xfId="7215" xr:uid="{00000000-0005-0000-0000-0000A9130000}"/>
    <cellStyle name="Comma 2 4 2 6 3 3 2" xfId="15373" xr:uid="{00000000-0005-0000-0000-0000AA130000}"/>
    <cellStyle name="Comma 2 4 2 6 3 4" xfId="10044" xr:uid="{00000000-0005-0000-0000-0000AB130000}"/>
    <cellStyle name="Comma 2 4 2 6 4" xfId="705" xr:uid="{00000000-0005-0000-0000-0000AC130000}"/>
    <cellStyle name="Comma 2 4 2 6 4 2" xfId="3379" xr:uid="{00000000-0005-0000-0000-0000AD130000}"/>
    <cellStyle name="Comma 2 4 2 6 4 2 2" xfId="18004" xr:uid="{00000000-0005-0000-0000-0000AE130000}"/>
    <cellStyle name="Comma 2 4 2 6 4 2 3" xfId="12702" xr:uid="{00000000-0005-0000-0000-0000AF130000}"/>
    <cellStyle name="Comma 2 4 2 6 4 3" xfId="7216" xr:uid="{00000000-0005-0000-0000-0000B0130000}"/>
    <cellStyle name="Comma 2 4 2 6 4 3 2" xfId="15374" xr:uid="{00000000-0005-0000-0000-0000B1130000}"/>
    <cellStyle name="Comma 2 4 2 6 4 4" xfId="10045" xr:uid="{00000000-0005-0000-0000-0000B2130000}"/>
    <cellStyle name="Comma 2 4 2 6 5" xfId="3375" xr:uid="{00000000-0005-0000-0000-0000B3130000}"/>
    <cellStyle name="Comma 2 4 2 6 5 2" xfId="18000" xr:uid="{00000000-0005-0000-0000-0000B4130000}"/>
    <cellStyle name="Comma 2 4 2 6 5 3" xfId="12698" xr:uid="{00000000-0005-0000-0000-0000B5130000}"/>
    <cellStyle name="Comma 2 4 2 6 6" xfId="7212" xr:uid="{00000000-0005-0000-0000-0000B6130000}"/>
    <cellStyle name="Comma 2 4 2 6 6 2" xfId="15370" xr:uid="{00000000-0005-0000-0000-0000B7130000}"/>
    <cellStyle name="Comma 2 4 2 6 7" xfId="10041" xr:uid="{00000000-0005-0000-0000-0000B8130000}"/>
    <cellStyle name="Comma 2 4 2 7" xfId="706" xr:uid="{00000000-0005-0000-0000-0000B9130000}"/>
    <cellStyle name="Comma 2 4 2 7 2" xfId="707" xr:uid="{00000000-0005-0000-0000-0000BA130000}"/>
    <cellStyle name="Comma 2 4 2 7 2 2" xfId="3381" xr:uid="{00000000-0005-0000-0000-0000BB130000}"/>
    <cellStyle name="Comma 2 4 2 7 2 2 2" xfId="18006" xr:uid="{00000000-0005-0000-0000-0000BC130000}"/>
    <cellStyle name="Comma 2 4 2 7 2 2 3" xfId="12704" xr:uid="{00000000-0005-0000-0000-0000BD130000}"/>
    <cellStyle name="Comma 2 4 2 7 2 3" xfId="7218" xr:uid="{00000000-0005-0000-0000-0000BE130000}"/>
    <cellStyle name="Comma 2 4 2 7 2 3 2" xfId="15376" xr:uid="{00000000-0005-0000-0000-0000BF130000}"/>
    <cellStyle name="Comma 2 4 2 7 2 4" xfId="10047" xr:uid="{00000000-0005-0000-0000-0000C0130000}"/>
    <cellStyle name="Comma 2 4 2 7 3" xfId="708" xr:uid="{00000000-0005-0000-0000-0000C1130000}"/>
    <cellStyle name="Comma 2 4 2 7 3 2" xfId="3382" xr:uid="{00000000-0005-0000-0000-0000C2130000}"/>
    <cellStyle name="Comma 2 4 2 7 3 2 2" xfId="18007" xr:uid="{00000000-0005-0000-0000-0000C3130000}"/>
    <cellStyle name="Comma 2 4 2 7 3 2 3" xfId="12705" xr:uid="{00000000-0005-0000-0000-0000C4130000}"/>
    <cellStyle name="Comma 2 4 2 7 3 3" xfId="7219" xr:uid="{00000000-0005-0000-0000-0000C5130000}"/>
    <cellStyle name="Comma 2 4 2 7 3 3 2" xfId="15377" xr:uid="{00000000-0005-0000-0000-0000C6130000}"/>
    <cellStyle name="Comma 2 4 2 7 3 4" xfId="10048" xr:uid="{00000000-0005-0000-0000-0000C7130000}"/>
    <cellStyle name="Comma 2 4 2 7 4" xfId="3380" xr:uid="{00000000-0005-0000-0000-0000C8130000}"/>
    <cellStyle name="Comma 2 4 2 7 4 2" xfId="18005" xr:uid="{00000000-0005-0000-0000-0000C9130000}"/>
    <cellStyle name="Comma 2 4 2 7 4 3" xfId="12703" xr:uid="{00000000-0005-0000-0000-0000CA130000}"/>
    <cellStyle name="Comma 2 4 2 7 5" xfId="7217" xr:uid="{00000000-0005-0000-0000-0000CB130000}"/>
    <cellStyle name="Comma 2 4 2 7 5 2" xfId="15375" xr:uid="{00000000-0005-0000-0000-0000CC130000}"/>
    <cellStyle name="Comma 2 4 2 7 6" xfId="10046" xr:uid="{00000000-0005-0000-0000-0000CD130000}"/>
    <cellStyle name="Comma 2 4 2 8" xfId="709" xr:uid="{00000000-0005-0000-0000-0000CE130000}"/>
    <cellStyle name="Comma 2 4 2 8 2" xfId="710" xr:uid="{00000000-0005-0000-0000-0000CF130000}"/>
    <cellStyle name="Comma 2 4 2 8 2 2" xfId="3384" xr:uid="{00000000-0005-0000-0000-0000D0130000}"/>
    <cellStyle name="Comma 2 4 2 8 2 2 2" xfId="18009" xr:uid="{00000000-0005-0000-0000-0000D1130000}"/>
    <cellStyle name="Comma 2 4 2 8 2 2 3" xfId="12707" xr:uid="{00000000-0005-0000-0000-0000D2130000}"/>
    <cellStyle name="Comma 2 4 2 8 2 3" xfId="7221" xr:uid="{00000000-0005-0000-0000-0000D3130000}"/>
    <cellStyle name="Comma 2 4 2 8 2 3 2" xfId="15379" xr:uid="{00000000-0005-0000-0000-0000D4130000}"/>
    <cellStyle name="Comma 2 4 2 8 2 4" xfId="10050" xr:uid="{00000000-0005-0000-0000-0000D5130000}"/>
    <cellStyle name="Comma 2 4 2 8 3" xfId="3383" xr:uid="{00000000-0005-0000-0000-0000D6130000}"/>
    <cellStyle name="Comma 2 4 2 8 3 2" xfId="18008" xr:uid="{00000000-0005-0000-0000-0000D7130000}"/>
    <cellStyle name="Comma 2 4 2 8 3 3" xfId="12706" xr:uid="{00000000-0005-0000-0000-0000D8130000}"/>
    <cellStyle name="Comma 2 4 2 8 4" xfId="7220" xr:uid="{00000000-0005-0000-0000-0000D9130000}"/>
    <cellStyle name="Comma 2 4 2 8 4 2" xfId="15378" xr:uid="{00000000-0005-0000-0000-0000DA130000}"/>
    <cellStyle name="Comma 2 4 2 8 5" xfId="10049" xr:uid="{00000000-0005-0000-0000-0000DB130000}"/>
    <cellStyle name="Comma 2 4 2 9" xfId="711" xr:uid="{00000000-0005-0000-0000-0000DC130000}"/>
    <cellStyle name="Comma 2 4 2 9 2" xfId="3385" xr:uid="{00000000-0005-0000-0000-0000DD130000}"/>
    <cellStyle name="Comma 2 4 2 9 2 2" xfId="18010" xr:uid="{00000000-0005-0000-0000-0000DE130000}"/>
    <cellStyle name="Comma 2 4 2 9 2 3" xfId="12708" xr:uid="{00000000-0005-0000-0000-0000DF130000}"/>
    <cellStyle name="Comma 2 4 2 9 3" xfId="7222" xr:uid="{00000000-0005-0000-0000-0000E0130000}"/>
    <cellStyle name="Comma 2 4 2 9 3 2" xfId="15380" xr:uid="{00000000-0005-0000-0000-0000E1130000}"/>
    <cellStyle name="Comma 2 4 2 9 4" xfId="10051" xr:uid="{00000000-0005-0000-0000-0000E2130000}"/>
    <cellStyle name="Comma 2 4 20" xfId="6581" xr:uid="{00000000-0005-0000-0000-0000E3130000}"/>
    <cellStyle name="Comma 2 4 21" xfId="9410" xr:uid="{00000000-0005-0000-0000-0000E4130000}"/>
    <cellStyle name="Comma 2 4 3" xfId="86" xr:uid="{00000000-0005-0000-0000-0000E5130000}"/>
    <cellStyle name="Comma 2 4 3 10" xfId="713" xr:uid="{00000000-0005-0000-0000-0000E6130000}"/>
    <cellStyle name="Comma 2 4 3 10 2" xfId="3387" xr:uid="{00000000-0005-0000-0000-0000E7130000}"/>
    <cellStyle name="Comma 2 4 3 10 2 2" xfId="18012" xr:uid="{00000000-0005-0000-0000-0000E8130000}"/>
    <cellStyle name="Comma 2 4 3 10 2 3" xfId="12710" xr:uid="{00000000-0005-0000-0000-0000E9130000}"/>
    <cellStyle name="Comma 2 4 3 10 3" xfId="7224" xr:uid="{00000000-0005-0000-0000-0000EA130000}"/>
    <cellStyle name="Comma 2 4 3 10 3 2" xfId="15382" xr:uid="{00000000-0005-0000-0000-0000EB130000}"/>
    <cellStyle name="Comma 2 4 3 10 4" xfId="10053" xr:uid="{00000000-0005-0000-0000-0000EC130000}"/>
    <cellStyle name="Comma 2 4 3 11" xfId="2603" xr:uid="{00000000-0005-0000-0000-0000ED130000}"/>
    <cellStyle name="Comma 2 4 3 11 2" xfId="5236" xr:uid="{00000000-0005-0000-0000-0000EE130000}"/>
    <cellStyle name="Comma 2 4 3 11 2 2" xfId="19861" xr:uid="{00000000-0005-0000-0000-0000EF130000}"/>
    <cellStyle name="Comma 2 4 3 11 2 3" xfId="14572" xr:uid="{00000000-0005-0000-0000-0000F0130000}"/>
    <cellStyle name="Comma 2 4 3 11 3" xfId="9073" xr:uid="{00000000-0005-0000-0000-0000F1130000}"/>
    <cellStyle name="Comma 2 4 3 11 3 2" xfId="17231" xr:uid="{00000000-0005-0000-0000-0000F2130000}"/>
    <cellStyle name="Comma 2 4 3 11 4" xfId="11904" xr:uid="{00000000-0005-0000-0000-0000F3130000}"/>
    <cellStyle name="Comma 2 4 3 12" xfId="2662" xr:uid="{00000000-0005-0000-0000-0000F4130000}"/>
    <cellStyle name="Comma 2 4 3 12 2" xfId="5290" xr:uid="{00000000-0005-0000-0000-0000F5130000}"/>
    <cellStyle name="Comma 2 4 3 12 2 2" xfId="19915" xr:uid="{00000000-0005-0000-0000-0000F6130000}"/>
    <cellStyle name="Comma 2 4 3 12 2 3" xfId="14631" xr:uid="{00000000-0005-0000-0000-0000F7130000}"/>
    <cellStyle name="Comma 2 4 3 12 3" xfId="9127" xr:uid="{00000000-0005-0000-0000-0000F8130000}"/>
    <cellStyle name="Comma 2 4 3 12 3 2" xfId="17285" xr:uid="{00000000-0005-0000-0000-0000F9130000}"/>
    <cellStyle name="Comma 2 4 3 12 4" xfId="11959" xr:uid="{00000000-0005-0000-0000-0000FA130000}"/>
    <cellStyle name="Comma 2 4 3 13" xfId="712" xr:uid="{00000000-0005-0000-0000-0000FB130000}"/>
    <cellStyle name="Comma 2 4 3 13 2" xfId="3386" xr:uid="{00000000-0005-0000-0000-0000FC130000}"/>
    <cellStyle name="Comma 2 4 3 13 2 2" xfId="18011" xr:uid="{00000000-0005-0000-0000-0000FD130000}"/>
    <cellStyle name="Comma 2 4 3 13 2 3" xfId="12709" xr:uid="{00000000-0005-0000-0000-0000FE130000}"/>
    <cellStyle name="Comma 2 4 3 13 3" xfId="7223" xr:uid="{00000000-0005-0000-0000-0000FF130000}"/>
    <cellStyle name="Comma 2 4 3 13 3 2" xfId="15381" xr:uid="{00000000-0005-0000-0000-000000140000}"/>
    <cellStyle name="Comma 2 4 3 13 4" xfId="10052" xr:uid="{00000000-0005-0000-0000-000001140000}"/>
    <cellStyle name="Comma 2 4 3 14" xfId="6476" xr:uid="{00000000-0005-0000-0000-000002140000}"/>
    <cellStyle name="Comma 2 4 3 14 2" xfId="17396" xr:uid="{00000000-0005-0000-0000-000003140000}"/>
    <cellStyle name="Comma 2 4 3 14 3" xfId="12093" xr:uid="{00000000-0005-0000-0000-000004140000}"/>
    <cellStyle name="Comma 2 4 3 15" xfId="2771" xr:uid="{00000000-0005-0000-0000-000005140000}"/>
    <cellStyle name="Comma 2 4 3 15 2" xfId="14766" xr:uid="{00000000-0005-0000-0000-000006140000}"/>
    <cellStyle name="Comma 2 4 3 16" xfId="6608" xr:uid="{00000000-0005-0000-0000-000007140000}"/>
    <cellStyle name="Comma 2 4 3 17" xfId="9437" xr:uid="{00000000-0005-0000-0000-000008140000}"/>
    <cellStyle name="Comma 2 4 3 2" xfId="140" xr:uid="{00000000-0005-0000-0000-000009140000}"/>
    <cellStyle name="Comma 2 4 3 2 10" xfId="2716" xr:uid="{00000000-0005-0000-0000-00000A140000}"/>
    <cellStyle name="Comma 2 4 3 2 10 2" xfId="5344" xr:uid="{00000000-0005-0000-0000-00000B140000}"/>
    <cellStyle name="Comma 2 4 3 2 10 2 2" xfId="19969" xr:uid="{00000000-0005-0000-0000-00000C140000}"/>
    <cellStyle name="Comma 2 4 3 2 10 2 3" xfId="14685" xr:uid="{00000000-0005-0000-0000-00000D140000}"/>
    <cellStyle name="Comma 2 4 3 2 10 3" xfId="9181" xr:uid="{00000000-0005-0000-0000-00000E140000}"/>
    <cellStyle name="Comma 2 4 3 2 10 3 2" xfId="17339" xr:uid="{00000000-0005-0000-0000-00000F140000}"/>
    <cellStyle name="Comma 2 4 3 2 10 4" xfId="12013" xr:uid="{00000000-0005-0000-0000-000010140000}"/>
    <cellStyle name="Comma 2 4 3 2 11" xfId="714" xr:uid="{00000000-0005-0000-0000-000011140000}"/>
    <cellStyle name="Comma 2 4 3 2 11 2" xfId="3388" xr:uid="{00000000-0005-0000-0000-000012140000}"/>
    <cellStyle name="Comma 2 4 3 2 11 2 2" xfId="18013" xr:uid="{00000000-0005-0000-0000-000013140000}"/>
    <cellStyle name="Comma 2 4 3 2 11 2 3" xfId="12711" xr:uid="{00000000-0005-0000-0000-000014140000}"/>
    <cellStyle name="Comma 2 4 3 2 11 3" xfId="7225" xr:uid="{00000000-0005-0000-0000-000015140000}"/>
    <cellStyle name="Comma 2 4 3 2 11 3 2" xfId="15383" xr:uid="{00000000-0005-0000-0000-000016140000}"/>
    <cellStyle name="Comma 2 4 3 2 11 4" xfId="10054" xr:uid="{00000000-0005-0000-0000-000017140000}"/>
    <cellStyle name="Comma 2 4 3 2 12" xfId="6528" xr:uid="{00000000-0005-0000-0000-000018140000}"/>
    <cellStyle name="Comma 2 4 3 2 12 2" xfId="17450" xr:uid="{00000000-0005-0000-0000-000019140000}"/>
    <cellStyle name="Comma 2 4 3 2 12 3" xfId="12147" xr:uid="{00000000-0005-0000-0000-00001A140000}"/>
    <cellStyle name="Comma 2 4 3 2 13" xfId="2825" xr:uid="{00000000-0005-0000-0000-00001B140000}"/>
    <cellStyle name="Comma 2 4 3 2 13 2" xfId="14820" xr:uid="{00000000-0005-0000-0000-00001C140000}"/>
    <cellStyle name="Comma 2 4 3 2 14" xfId="6662" xr:uid="{00000000-0005-0000-0000-00001D140000}"/>
    <cellStyle name="Comma 2 4 3 2 15" xfId="9491" xr:uid="{00000000-0005-0000-0000-00001E140000}"/>
    <cellStyle name="Comma 2 4 3 2 2" xfId="715" xr:uid="{00000000-0005-0000-0000-00001F140000}"/>
    <cellStyle name="Comma 2 4 3 2 2 2" xfId="716" xr:uid="{00000000-0005-0000-0000-000020140000}"/>
    <cellStyle name="Comma 2 4 3 2 2 2 2" xfId="717" xr:uid="{00000000-0005-0000-0000-000021140000}"/>
    <cellStyle name="Comma 2 4 3 2 2 2 2 2" xfId="3391" xr:uid="{00000000-0005-0000-0000-000022140000}"/>
    <cellStyle name="Comma 2 4 3 2 2 2 2 2 2" xfId="18016" xr:uid="{00000000-0005-0000-0000-000023140000}"/>
    <cellStyle name="Comma 2 4 3 2 2 2 2 2 3" xfId="12714" xr:uid="{00000000-0005-0000-0000-000024140000}"/>
    <cellStyle name="Comma 2 4 3 2 2 2 2 3" xfId="7228" xr:uid="{00000000-0005-0000-0000-000025140000}"/>
    <cellStyle name="Comma 2 4 3 2 2 2 2 3 2" xfId="15386" xr:uid="{00000000-0005-0000-0000-000026140000}"/>
    <cellStyle name="Comma 2 4 3 2 2 2 2 4" xfId="10057" xr:uid="{00000000-0005-0000-0000-000027140000}"/>
    <cellStyle name="Comma 2 4 3 2 2 2 3" xfId="3390" xr:uid="{00000000-0005-0000-0000-000028140000}"/>
    <cellStyle name="Comma 2 4 3 2 2 2 3 2" xfId="18015" xr:uid="{00000000-0005-0000-0000-000029140000}"/>
    <cellStyle name="Comma 2 4 3 2 2 2 3 3" xfId="12713" xr:uid="{00000000-0005-0000-0000-00002A140000}"/>
    <cellStyle name="Comma 2 4 3 2 2 2 4" xfId="7227" xr:uid="{00000000-0005-0000-0000-00002B140000}"/>
    <cellStyle name="Comma 2 4 3 2 2 2 4 2" xfId="15385" xr:uid="{00000000-0005-0000-0000-00002C140000}"/>
    <cellStyle name="Comma 2 4 3 2 2 2 5" xfId="10056" xr:uid="{00000000-0005-0000-0000-00002D140000}"/>
    <cellStyle name="Comma 2 4 3 2 2 3" xfId="718" xr:uid="{00000000-0005-0000-0000-00002E140000}"/>
    <cellStyle name="Comma 2 4 3 2 2 3 2" xfId="3392" xr:uid="{00000000-0005-0000-0000-00002F140000}"/>
    <cellStyle name="Comma 2 4 3 2 2 3 2 2" xfId="18017" xr:uid="{00000000-0005-0000-0000-000030140000}"/>
    <cellStyle name="Comma 2 4 3 2 2 3 2 3" xfId="12715" xr:uid="{00000000-0005-0000-0000-000031140000}"/>
    <cellStyle name="Comma 2 4 3 2 2 3 3" xfId="7229" xr:uid="{00000000-0005-0000-0000-000032140000}"/>
    <cellStyle name="Comma 2 4 3 2 2 3 3 2" xfId="15387" xr:uid="{00000000-0005-0000-0000-000033140000}"/>
    <cellStyle name="Comma 2 4 3 2 2 3 4" xfId="10058" xr:uid="{00000000-0005-0000-0000-000034140000}"/>
    <cellStyle name="Comma 2 4 3 2 2 4" xfId="719" xr:uid="{00000000-0005-0000-0000-000035140000}"/>
    <cellStyle name="Comma 2 4 3 2 2 4 2" xfId="3393" xr:uid="{00000000-0005-0000-0000-000036140000}"/>
    <cellStyle name="Comma 2 4 3 2 2 4 2 2" xfId="18018" xr:uid="{00000000-0005-0000-0000-000037140000}"/>
    <cellStyle name="Comma 2 4 3 2 2 4 2 3" xfId="12716" xr:uid="{00000000-0005-0000-0000-000038140000}"/>
    <cellStyle name="Comma 2 4 3 2 2 4 3" xfId="7230" xr:uid="{00000000-0005-0000-0000-000039140000}"/>
    <cellStyle name="Comma 2 4 3 2 2 4 3 2" xfId="15388" xr:uid="{00000000-0005-0000-0000-00003A140000}"/>
    <cellStyle name="Comma 2 4 3 2 2 4 4" xfId="10059" xr:uid="{00000000-0005-0000-0000-00003B140000}"/>
    <cellStyle name="Comma 2 4 3 2 2 5" xfId="3389" xr:uid="{00000000-0005-0000-0000-00003C140000}"/>
    <cellStyle name="Comma 2 4 3 2 2 5 2" xfId="18014" xr:uid="{00000000-0005-0000-0000-00003D140000}"/>
    <cellStyle name="Comma 2 4 3 2 2 5 3" xfId="12712" xr:uid="{00000000-0005-0000-0000-00003E140000}"/>
    <cellStyle name="Comma 2 4 3 2 2 6" xfId="7226" xr:uid="{00000000-0005-0000-0000-00003F140000}"/>
    <cellStyle name="Comma 2 4 3 2 2 6 2" xfId="15384" xr:uid="{00000000-0005-0000-0000-000040140000}"/>
    <cellStyle name="Comma 2 4 3 2 2 7" xfId="10055" xr:uid="{00000000-0005-0000-0000-000041140000}"/>
    <cellStyle name="Comma 2 4 3 2 3" xfId="720" xr:uid="{00000000-0005-0000-0000-000042140000}"/>
    <cellStyle name="Comma 2 4 3 2 3 2" xfId="721" xr:uid="{00000000-0005-0000-0000-000043140000}"/>
    <cellStyle name="Comma 2 4 3 2 3 2 2" xfId="722" xr:uid="{00000000-0005-0000-0000-000044140000}"/>
    <cellStyle name="Comma 2 4 3 2 3 2 2 2" xfId="3396" xr:uid="{00000000-0005-0000-0000-000045140000}"/>
    <cellStyle name="Comma 2 4 3 2 3 2 2 2 2" xfId="18021" xr:uid="{00000000-0005-0000-0000-000046140000}"/>
    <cellStyle name="Comma 2 4 3 2 3 2 2 2 3" xfId="12719" xr:uid="{00000000-0005-0000-0000-000047140000}"/>
    <cellStyle name="Comma 2 4 3 2 3 2 2 3" xfId="7233" xr:uid="{00000000-0005-0000-0000-000048140000}"/>
    <cellStyle name="Comma 2 4 3 2 3 2 2 3 2" xfId="15391" xr:uid="{00000000-0005-0000-0000-000049140000}"/>
    <cellStyle name="Comma 2 4 3 2 3 2 2 4" xfId="10062" xr:uid="{00000000-0005-0000-0000-00004A140000}"/>
    <cellStyle name="Comma 2 4 3 2 3 2 3" xfId="3395" xr:uid="{00000000-0005-0000-0000-00004B140000}"/>
    <cellStyle name="Comma 2 4 3 2 3 2 3 2" xfId="18020" xr:uid="{00000000-0005-0000-0000-00004C140000}"/>
    <cellStyle name="Comma 2 4 3 2 3 2 3 3" xfId="12718" xr:uid="{00000000-0005-0000-0000-00004D140000}"/>
    <cellStyle name="Comma 2 4 3 2 3 2 4" xfId="7232" xr:uid="{00000000-0005-0000-0000-00004E140000}"/>
    <cellStyle name="Comma 2 4 3 2 3 2 4 2" xfId="15390" xr:uid="{00000000-0005-0000-0000-00004F140000}"/>
    <cellStyle name="Comma 2 4 3 2 3 2 5" xfId="10061" xr:uid="{00000000-0005-0000-0000-000050140000}"/>
    <cellStyle name="Comma 2 4 3 2 3 3" xfId="723" xr:uid="{00000000-0005-0000-0000-000051140000}"/>
    <cellStyle name="Comma 2 4 3 2 3 3 2" xfId="3397" xr:uid="{00000000-0005-0000-0000-000052140000}"/>
    <cellStyle name="Comma 2 4 3 2 3 3 2 2" xfId="18022" xr:uid="{00000000-0005-0000-0000-000053140000}"/>
    <cellStyle name="Comma 2 4 3 2 3 3 2 3" xfId="12720" xr:uid="{00000000-0005-0000-0000-000054140000}"/>
    <cellStyle name="Comma 2 4 3 2 3 3 3" xfId="7234" xr:uid="{00000000-0005-0000-0000-000055140000}"/>
    <cellStyle name="Comma 2 4 3 2 3 3 3 2" xfId="15392" xr:uid="{00000000-0005-0000-0000-000056140000}"/>
    <cellStyle name="Comma 2 4 3 2 3 3 4" xfId="10063" xr:uid="{00000000-0005-0000-0000-000057140000}"/>
    <cellStyle name="Comma 2 4 3 2 3 4" xfId="724" xr:uid="{00000000-0005-0000-0000-000058140000}"/>
    <cellStyle name="Comma 2 4 3 2 3 4 2" xfId="3398" xr:uid="{00000000-0005-0000-0000-000059140000}"/>
    <cellStyle name="Comma 2 4 3 2 3 4 2 2" xfId="18023" xr:uid="{00000000-0005-0000-0000-00005A140000}"/>
    <cellStyle name="Comma 2 4 3 2 3 4 2 3" xfId="12721" xr:uid="{00000000-0005-0000-0000-00005B140000}"/>
    <cellStyle name="Comma 2 4 3 2 3 4 3" xfId="7235" xr:uid="{00000000-0005-0000-0000-00005C140000}"/>
    <cellStyle name="Comma 2 4 3 2 3 4 3 2" xfId="15393" xr:uid="{00000000-0005-0000-0000-00005D140000}"/>
    <cellStyle name="Comma 2 4 3 2 3 4 4" xfId="10064" xr:uid="{00000000-0005-0000-0000-00005E140000}"/>
    <cellStyle name="Comma 2 4 3 2 3 5" xfId="3394" xr:uid="{00000000-0005-0000-0000-00005F140000}"/>
    <cellStyle name="Comma 2 4 3 2 3 5 2" xfId="18019" xr:uid="{00000000-0005-0000-0000-000060140000}"/>
    <cellStyle name="Comma 2 4 3 2 3 5 3" xfId="12717" xr:uid="{00000000-0005-0000-0000-000061140000}"/>
    <cellStyle name="Comma 2 4 3 2 3 6" xfId="7231" xr:uid="{00000000-0005-0000-0000-000062140000}"/>
    <cellStyle name="Comma 2 4 3 2 3 6 2" xfId="15389" xr:uid="{00000000-0005-0000-0000-000063140000}"/>
    <cellStyle name="Comma 2 4 3 2 3 7" xfId="10060" xr:uid="{00000000-0005-0000-0000-000064140000}"/>
    <cellStyle name="Comma 2 4 3 2 4" xfId="725" xr:uid="{00000000-0005-0000-0000-000065140000}"/>
    <cellStyle name="Comma 2 4 3 2 4 2" xfId="726" xr:uid="{00000000-0005-0000-0000-000066140000}"/>
    <cellStyle name="Comma 2 4 3 2 4 2 2" xfId="727" xr:uid="{00000000-0005-0000-0000-000067140000}"/>
    <cellStyle name="Comma 2 4 3 2 4 2 2 2" xfId="3401" xr:uid="{00000000-0005-0000-0000-000068140000}"/>
    <cellStyle name="Comma 2 4 3 2 4 2 2 2 2" xfId="18026" xr:uid="{00000000-0005-0000-0000-000069140000}"/>
    <cellStyle name="Comma 2 4 3 2 4 2 2 2 3" xfId="12724" xr:uid="{00000000-0005-0000-0000-00006A140000}"/>
    <cellStyle name="Comma 2 4 3 2 4 2 2 3" xfId="7238" xr:uid="{00000000-0005-0000-0000-00006B140000}"/>
    <cellStyle name="Comma 2 4 3 2 4 2 2 3 2" xfId="15396" xr:uid="{00000000-0005-0000-0000-00006C140000}"/>
    <cellStyle name="Comma 2 4 3 2 4 2 2 4" xfId="10067" xr:uid="{00000000-0005-0000-0000-00006D140000}"/>
    <cellStyle name="Comma 2 4 3 2 4 2 3" xfId="3400" xr:uid="{00000000-0005-0000-0000-00006E140000}"/>
    <cellStyle name="Comma 2 4 3 2 4 2 3 2" xfId="18025" xr:uid="{00000000-0005-0000-0000-00006F140000}"/>
    <cellStyle name="Comma 2 4 3 2 4 2 3 3" xfId="12723" xr:uid="{00000000-0005-0000-0000-000070140000}"/>
    <cellStyle name="Comma 2 4 3 2 4 2 4" xfId="7237" xr:uid="{00000000-0005-0000-0000-000071140000}"/>
    <cellStyle name="Comma 2 4 3 2 4 2 4 2" xfId="15395" xr:uid="{00000000-0005-0000-0000-000072140000}"/>
    <cellStyle name="Comma 2 4 3 2 4 2 5" xfId="10066" xr:uid="{00000000-0005-0000-0000-000073140000}"/>
    <cellStyle name="Comma 2 4 3 2 4 3" xfId="728" xr:uid="{00000000-0005-0000-0000-000074140000}"/>
    <cellStyle name="Comma 2 4 3 2 4 3 2" xfId="3402" xr:uid="{00000000-0005-0000-0000-000075140000}"/>
    <cellStyle name="Comma 2 4 3 2 4 3 2 2" xfId="18027" xr:uid="{00000000-0005-0000-0000-000076140000}"/>
    <cellStyle name="Comma 2 4 3 2 4 3 2 3" xfId="12725" xr:uid="{00000000-0005-0000-0000-000077140000}"/>
    <cellStyle name="Comma 2 4 3 2 4 3 3" xfId="7239" xr:uid="{00000000-0005-0000-0000-000078140000}"/>
    <cellStyle name="Comma 2 4 3 2 4 3 3 2" xfId="15397" xr:uid="{00000000-0005-0000-0000-000079140000}"/>
    <cellStyle name="Comma 2 4 3 2 4 3 4" xfId="10068" xr:uid="{00000000-0005-0000-0000-00007A140000}"/>
    <cellStyle name="Comma 2 4 3 2 4 4" xfId="729" xr:uid="{00000000-0005-0000-0000-00007B140000}"/>
    <cellStyle name="Comma 2 4 3 2 4 4 2" xfId="3403" xr:uid="{00000000-0005-0000-0000-00007C140000}"/>
    <cellStyle name="Comma 2 4 3 2 4 4 2 2" xfId="18028" xr:uid="{00000000-0005-0000-0000-00007D140000}"/>
    <cellStyle name="Comma 2 4 3 2 4 4 2 3" xfId="12726" xr:uid="{00000000-0005-0000-0000-00007E140000}"/>
    <cellStyle name="Comma 2 4 3 2 4 4 3" xfId="7240" xr:uid="{00000000-0005-0000-0000-00007F140000}"/>
    <cellStyle name="Comma 2 4 3 2 4 4 3 2" xfId="15398" xr:uid="{00000000-0005-0000-0000-000080140000}"/>
    <cellStyle name="Comma 2 4 3 2 4 4 4" xfId="10069" xr:uid="{00000000-0005-0000-0000-000081140000}"/>
    <cellStyle name="Comma 2 4 3 2 4 5" xfId="3399" xr:uid="{00000000-0005-0000-0000-000082140000}"/>
    <cellStyle name="Comma 2 4 3 2 4 5 2" xfId="18024" xr:uid="{00000000-0005-0000-0000-000083140000}"/>
    <cellStyle name="Comma 2 4 3 2 4 5 3" xfId="12722" xr:uid="{00000000-0005-0000-0000-000084140000}"/>
    <cellStyle name="Comma 2 4 3 2 4 6" xfId="7236" xr:uid="{00000000-0005-0000-0000-000085140000}"/>
    <cellStyle name="Comma 2 4 3 2 4 6 2" xfId="15394" xr:uid="{00000000-0005-0000-0000-000086140000}"/>
    <cellStyle name="Comma 2 4 3 2 4 7" xfId="10065" xr:uid="{00000000-0005-0000-0000-000087140000}"/>
    <cellStyle name="Comma 2 4 3 2 5" xfId="730" xr:uid="{00000000-0005-0000-0000-000088140000}"/>
    <cellStyle name="Comma 2 4 3 2 5 2" xfId="731" xr:uid="{00000000-0005-0000-0000-000089140000}"/>
    <cellStyle name="Comma 2 4 3 2 5 2 2" xfId="732" xr:uid="{00000000-0005-0000-0000-00008A140000}"/>
    <cellStyle name="Comma 2 4 3 2 5 2 2 2" xfId="3406" xr:uid="{00000000-0005-0000-0000-00008B140000}"/>
    <cellStyle name="Comma 2 4 3 2 5 2 2 2 2" xfId="18031" xr:uid="{00000000-0005-0000-0000-00008C140000}"/>
    <cellStyle name="Comma 2 4 3 2 5 2 2 2 3" xfId="12729" xr:uid="{00000000-0005-0000-0000-00008D140000}"/>
    <cellStyle name="Comma 2 4 3 2 5 2 2 3" xfId="7243" xr:uid="{00000000-0005-0000-0000-00008E140000}"/>
    <cellStyle name="Comma 2 4 3 2 5 2 2 3 2" xfId="15401" xr:uid="{00000000-0005-0000-0000-00008F140000}"/>
    <cellStyle name="Comma 2 4 3 2 5 2 2 4" xfId="10072" xr:uid="{00000000-0005-0000-0000-000090140000}"/>
    <cellStyle name="Comma 2 4 3 2 5 2 3" xfId="3405" xr:uid="{00000000-0005-0000-0000-000091140000}"/>
    <cellStyle name="Comma 2 4 3 2 5 2 3 2" xfId="18030" xr:uid="{00000000-0005-0000-0000-000092140000}"/>
    <cellStyle name="Comma 2 4 3 2 5 2 3 3" xfId="12728" xr:uid="{00000000-0005-0000-0000-000093140000}"/>
    <cellStyle name="Comma 2 4 3 2 5 2 4" xfId="7242" xr:uid="{00000000-0005-0000-0000-000094140000}"/>
    <cellStyle name="Comma 2 4 3 2 5 2 4 2" xfId="15400" xr:uid="{00000000-0005-0000-0000-000095140000}"/>
    <cellStyle name="Comma 2 4 3 2 5 2 5" xfId="10071" xr:uid="{00000000-0005-0000-0000-000096140000}"/>
    <cellStyle name="Comma 2 4 3 2 5 3" xfId="733" xr:uid="{00000000-0005-0000-0000-000097140000}"/>
    <cellStyle name="Comma 2 4 3 2 5 3 2" xfId="3407" xr:uid="{00000000-0005-0000-0000-000098140000}"/>
    <cellStyle name="Comma 2 4 3 2 5 3 2 2" xfId="18032" xr:uid="{00000000-0005-0000-0000-000099140000}"/>
    <cellStyle name="Comma 2 4 3 2 5 3 2 3" xfId="12730" xr:uid="{00000000-0005-0000-0000-00009A140000}"/>
    <cellStyle name="Comma 2 4 3 2 5 3 3" xfId="7244" xr:uid="{00000000-0005-0000-0000-00009B140000}"/>
    <cellStyle name="Comma 2 4 3 2 5 3 3 2" xfId="15402" xr:uid="{00000000-0005-0000-0000-00009C140000}"/>
    <cellStyle name="Comma 2 4 3 2 5 3 4" xfId="10073" xr:uid="{00000000-0005-0000-0000-00009D140000}"/>
    <cellStyle name="Comma 2 4 3 2 5 4" xfId="734" xr:uid="{00000000-0005-0000-0000-00009E140000}"/>
    <cellStyle name="Comma 2 4 3 2 5 4 2" xfId="3408" xr:uid="{00000000-0005-0000-0000-00009F140000}"/>
    <cellStyle name="Comma 2 4 3 2 5 4 2 2" xfId="18033" xr:uid="{00000000-0005-0000-0000-0000A0140000}"/>
    <cellStyle name="Comma 2 4 3 2 5 4 2 3" xfId="12731" xr:uid="{00000000-0005-0000-0000-0000A1140000}"/>
    <cellStyle name="Comma 2 4 3 2 5 4 3" xfId="7245" xr:uid="{00000000-0005-0000-0000-0000A2140000}"/>
    <cellStyle name="Comma 2 4 3 2 5 4 3 2" xfId="15403" xr:uid="{00000000-0005-0000-0000-0000A3140000}"/>
    <cellStyle name="Comma 2 4 3 2 5 4 4" xfId="10074" xr:uid="{00000000-0005-0000-0000-0000A4140000}"/>
    <cellStyle name="Comma 2 4 3 2 5 5" xfId="3404" xr:uid="{00000000-0005-0000-0000-0000A5140000}"/>
    <cellStyle name="Comma 2 4 3 2 5 5 2" xfId="18029" xr:uid="{00000000-0005-0000-0000-0000A6140000}"/>
    <cellStyle name="Comma 2 4 3 2 5 5 3" xfId="12727" xr:uid="{00000000-0005-0000-0000-0000A7140000}"/>
    <cellStyle name="Comma 2 4 3 2 5 6" xfId="7241" xr:uid="{00000000-0005-0000-0000-0000A8140000}"/>
    <cellStyle name="Comma 2 4 3 2 5 6 2" xfId="15399" xr:uid="{00000000-0005-0000-0000-0000A9140000}"/>
    <cellStyle name="Comma 2 4 3 2 5 7" xfId="10070" xr:uid="{00000000-0005-0000-0000-0000AA140000}"/>
    <cellStyle name="Comma 2 4 3 2 6" xfId="735" xr:uid="{00000000-0005-0000-0000-0000AB140000}"/>
    <cellStyle name="Comma 2 4 3 2 6 2" xfId="736" xr:uid="{00000000-0005-0000-0000-0000AC140000}"/>
    <cellStyle name="Comma 2 4 3 2 6 2 2" xfId="3410" xr:uid="{00000000-0005-0000-0000-0000AD140000}"/>
    <cellStyle name="Comma 2 4 3 2 6 2 2 2" xfId="18035" xr:uid="{00000000-0005-0000-0000-0000AE140000}"/>
    <cellStyle name="Comma 2 4 3 2 6 2 2 3" xfId="12733" xr:uid="{00000000-0005-0000-0000-0000AF140000}"/>
    <cellStyle name="Comma 2 4 3 2 6 2 3" xfId="7247" xr:uid="{00000000-0005-0000-0000-0000B0140000}"/>
    <cellStyle name="Comma 2 4 3 2 6 2 3 2" xfId="15405" xr:uid="{00000000-0005-0000-0000-0000B1140000}"/>
    <cellStyle name="Comma 2 4 3 2 6 2 4" xfId="10076" xr:uid="{00000000-0005-0000-0000-0000B2140000}"/>
    <cellStyle name="Comma 2 4 3 2 6 3" xfId="737" xr:uid="{00000000-0005-0000-0000-0000B3140000}"/>
    <cellStyle name="Comma 2 4 3 2 6 3 2" xfId="3411" xr:uid="{00000000-0005-0000-0000-0000B4140000}"/>
    <cellStyle name="Comma 2 4 3 2 6 3 2 2" xfId="18036" xr:uid="{00000000-0005-0000-0000-0000B5140000}"/>
    <cellStyle name="Comma 2 4 3 2 6 3 2 3" xfId="12734" xr:uid="{00000000-0005-0000-0000-0000B6140000}"/>
    <cellStyle name="Comma 2 4 3 2 6 3 3" xfId="7248" xr:uid="{00000000-0005-0000-0000-0000B7140000}"/>
    <cellStyle name="Comma 2 4 3 2 6 3 3 2" xfId="15406" xr:uid="{00000000-0005-0000-0000-0000B8140000}"/>
    <cellStyle name="Comma 2 4 3 2 6 3 4" xfId="10077" xr:uid="{00000000-0005-0000-0000-0000B9140000}"/>
    <cellStyle name="Comma 2 4 3 2 6 4" xfId="3409" xr:uid="{00000000-0005-0000-0000-0000BA140000}"/>
    <cellStyle name="Comma 2 4 3 2 6 4 2" xfId="18034" xr:uid="{00000000-0005-0000-0000-0000BB140000}"/>
    <cellStyle name="Comma 2 4 3 2 6 4 3" xfId="12732" xr:uid="{00000000-0005-0000-0000-0000BC140000}"/>
    <cellStyle name="Comma 2 4 3 2 6 5" xfId="7246" xr:uid="{00000000-0005-0000-0000-0000BD140000}"/>
    <cellStyle name="Comma 2 4 3 2 6 5 2" xfId="15404" xr:uid="{00000000-0005-0000-0000-0000BE140000}"/>
    <cellStyle name="Comma 2 4 3 2 6 6" xfId="10075" xr:uid="{00000000-0005-0000-0000-0000BF140000}"/>
    <cellStyle name="Comma 2 4 3 2 7" xfId="738" xr:uid="{00000000-0005-0000-0000-0000C0140000}"/>
    <cellStyle name="Comma 2 4 3 2 7 2" xfId="739" xr:uid="{00000000-0005-0000-0000-0000C1140000}"/>
    <cellStyle name="Comma 2 4 3 2 7 2 2" xfId="3413" xr:uid="{00000000-0005-0000-0000-0000C2140000}"/>
    <cellStyle name="Comma 2 4 3 2 7 2 2 2" xfId="18038" xr:uid="{00000000-0005-0000-0000-0000C3140000}"/>
    <cellStyle name="Comma 2 4 3 2 7 2 2 3" xfId="12736" xr:uid="{00000000-0005-0000-0000-0000C4140000}"/>
    <cellStyle name="Comma 2 4 3 2 7 2 3" xfId="7250" xr:uid="{00000000-0005-0000-0000-0000C5140000}"/>
    <cellStyle name="Comma 2 4 3 2 7 2 3 2" xfId="15408" xr:uid="{00000000-0005-0000-0000-0000C6140000}"/>
    <cellStyle name="Comma 2 4 3 2 7 2 4" xfId="10079" xr:uid="{00000000-0005-0000-0000-0000C7140000}"/>
    <cellStyle name="Comma 2 4 3 2 7 3" xfId="3412" xr:uid="{00000000-0005-0000-0000-0000C8140000}"/>
    <cellStyle name="Comma 2 4 3 2 7 3 2" xfId="18037" xr:uid="{00000000-0005-0000-0000-0000C9140000}"/>
    <cellStyle name="Comma 2 4 3 2 7 3 3" xfId="12735" xr:uid="{00000000-0005-0000-0000-0000CA140000}"/>
    <cellStyle name="Comma 2 4 3 2 7 4" xfId="7249" xr:uid="{00000000-0005-0000-0000-0000CB140000}"/>
    <cellStyle name="Comma 2 4 3 2 7 4 2" xfId="15407" xr:uid="{00000000-0005-0000-0000-0000CC140000}"/>
    <cellStyle name="Comma 2 4 3 2 7 5" xfId="10078" xr:uid="{00000000-0005-0000-0000-0000CD140000}"/>
    <cellStyle name="Comma 2 4 3 2 8" xfId="740" xr:uid="{00000000-0005-0000-0000-0000CE140000}"/>
    <cellStyle name="Comma 2 4 3 2 8 2" xfId="3414" xr:uid="{00000000-0005-0000-0000-0000CF140000}"/>
    <cellStyle name="Comma 2 4 3 2 8 2 2" xfId="18039" xr:uid="{00000000-0005-0000-0000-0000D0140000}"/>
    <cellStyle name="Comma 2 4 3 2 8 2 3" xfId="12737" xr:uid="{00000000-0005-0000-0000-0000D1140000}"/>
    <cellStyle name="Comma 2 4 3 2 8 3" xfId="7251" xr:uid="{00000000-0005-0000-0000-0000D2140000}"/>
    <cellStyle name="Comma 2 4 3 2 8 3 2" xfId="15409" xr:uid="{00000000-0005-0000-0000-0000D3140000}"/>
    <cellStyle name="Comma 2 4 3 2 8 4" xfId="10080" xr:uid="{00000000-0005-0000-0000-0000D4140000}"/>
    <cellStyle name="Comma 2 4 3 2 9" xfId="741" xr:uid="{00000000-0005-0000-0000-0000D5140000}"/>
    <cellStyle name="Comma 2 4 3 2 9 2" xfId="3415" xr:uid="{00000000-0005-0000-0000-0000D6140000}"/>
    <cellStyle name="Comma 2 4 3 2 9 2 2" xfId="18040" xr:uid="{00000000-0005-0000-0000-0000D7140000}"/>
    <cellStyle name="Comma 2 4 3 2 9 2 3" xfId="12738" xr:uid="{00000000-0005-0000-0000-0000D8140000}"/>
    <cellStyle name="Comma 2 4 3 2 9 3" xfId="7252" xr:uid="{00000000-0005-0000-0000-0000D9140000}"/>
    <cellStyle name="Comma 2 4 3 2 9 3 2" xfId="15410" xr:uid="{00000000-0005-0000-0000-0000DA140000}"/>
    <cellStyle name="Comma 2 4 3 2 9 4" xfId="10081" xr:uid="{00000000-0005-0000-0000-0000DB140000}"/>
    <cellStyle name="Comma 2 4 3 3" xfId="742" xr:uid="{00000000-0005-0000-0000-0000DC140000}"/>
    <cellStyle name="Comma 2 4 3 3 2" xfId="743" xr:uid="{00000000-0005-0000-0000-0000DD140000}"/>
    <cellStyle name="Comma 2 4 3 3 2 2" xfId="744" xr:uid="{00000000-0005-0000-0000-0000DE140000}"/>
    <cellStyle name="Comma 2 4 3 3 2 2 2" xfId="3418" xr:uid="{00000000-0005-0000-0000-0000DF140000}"/>
    <cellStyle name="Comma 2 4 3 3 2 2 2 2" xfId="18043" xr:uid="{00000000-0005-0000-0000-0000E0140000}"/>
    <cellStyle name="Comma 2 4 3 3 2 2 2 3" xfId="12741" xr:uid="{00000000-0005-0000-0000-0000E1140000}"/>
    <cellStyle name="Comma 2 4 3 3 2 2 3" xfId="7255" xr:uid="{00000000-0005-0000-0000-0000E2140000}"/>
    <cellStyle name="Comma 2 4 3 3 2 2 3 2" xfId="15413" xr:uid="{00000000-0005-0000-0000-0000E3140000}"/>
    <cellStyle name="Comma 2 4 3 3 2 2 4" xfId="10084" xr:uid="{00000000-0005-0000-0000-0000E4140000}"/>
    <cellStyle name="Comma 2 4 3 3 2 3" xfId="3417" xr:uid="{00000000-0005-0000-0000-0000E5140000}"/>
    <cellStyle name="Comma 2 4 3 3 2 3 2" xfId="18042" xr:uid="{00000000-0005-0000-0000-0000E6140000}"/>
    <cellStyle name="Comma 2 4 3 3 2 3 3" xfId="12740" xr:uid="{00000000-0005-0000-0000-0000E7140000}"/>
    <cellStyle name="Comma 2 4 3 3 2 4" xfId="7254" xr:uid="{00000000-0005-0000-0000-0000E8140000}"/>
    <cellStyle name="Comma 2 4 3 3 2 4 2" xfId="15412" xr:uid="{00000000-0005-0000-0000-0000E9140000}"/>
    <cellStyle name="Comma 2 4 3 3 2 5" xfId="10083" xr:uid="{00000000-0005-0000-0000-0000EA140000}"/>
    <cellStyle name="Comma 2 4 3 3 3" xfId="745" xr:uid="{00000000-0005-0000-0000-0000EB140000}"/>
    <cellStyle name="Comma 2 4 3 3 3 2" xfId="3419" xr:uid="{00000000-0005-0000-0000-0000EC140000}"/>
    <cellStyle name="Comma 2 4 3 3 3 2 2" xfId="18044" xr:uid="{00000000-0005-0000-0000-0000ED140000}"/>
    <cellStyle name="Comma 2 4 3 3 3 2 3" xfId="12742" xr:uid="{00000000-0005-0000-0000-0000EE140000}"/>
    <cellStyle name="Comma 2 4 3 3 3 3" xfId="7256" xr:uid="{00000000-0005-0000-0000-0000EF140000}"/>
    <cellStyle name="Comma 2 4 3 3 3 3 2" xfId="15414" xr:uid="{00000000-0005-0000-0000-0000F0140000}"/>
    <cellStyle name="Comma 2 4 3 3 3 4" xfId="10085" xr:uid="{00000000-0005-0000-0000-0000F1140000}"/>
    <cellStyle name="Comma 2 4 3 3 4" xfId="746" xr:uid="{00000000-0005-0000-0000-0000F2140000}"/>
    <cellStyle name="Comma 2 4 3 3 4 2" xfId="3420" xr:uid="{00000000-0005-0000-0000-0000F3140000}"/>
    <cellStyle name="Comma 2 4 3 3 4 2 2" xfId="18045" xr:uid="{00000000-0005-0000-0000-0000F4140000}"/>
    <cellStyle name="Comma 2 4 3 3 4 2 3" xfId="12743" xr:uid="{00000000-0005-0000-0000-0000F5140000}"/>
    <cellStyle name="Comma 2 4 3 3 4 3" xfId="7257" xr:uid="{00000000-0005-0000-0000-0000F6140000}"/>
    <cellStyle name="Comma 2 4 3 3 4 3 2" xfId="15415" xr:uid="{00000000-0005-0000-0000-0000F7140000}"/>
    <cellStyle name="Comma 2 4 3 3 4 4" xfId="10086" xr:uid="{00000000-0005-0000-0000-0000F8140000}"/>
    <cellStyle name="Comma 2 4 3 3 5" xfId="3416" xr:uid="{00000000-0005-0000-0000-0000F9140000}"/>
    <cellStyle name="Comma 2 4 3 3 5 2" xfId="18041" xr:uid="{00000000-0005-0000-0000-0000FA140000}"/>
    <cellStyle name="Comma 2 4 3 3 5 3" xfId="12739" xr:uid="{00000000-0005-0000-0000-0000FB140000}"/>
    <cellStyle name="Comma 2 4 3 3 6" xfId="7253" xr:uid="{00000000-0005-0000-0000-0000FC140000}"/>
    <cellStyle name="Comma 2 4 3 3 6 2" xfId="15411" xr:uid="{00000000-0005-0000-0000-0000FD140000}"/>
    <cellStyle name="Comma 2 4 3 3 7" xfId="10082" xr:uid="{00000000-0005-0000-0000-0000FE140000}"/>
    <cellStyle name="Comma 2 4 3 4" xfId="747" xr:uid="{00000000-0005-0000-0000-0000FF140000}"/>
    <cellStyle name="Comma 2 4 3 4 2" xfId="748" xr:uid="{00000000-0005-0000-0000-000000150000}"/>
    <cellStyle name="Comma 2 4 3 4 2 2" xfId="749" xr:uid="{00000000-0005-0000-0000-000001150000}"/>
    <cellStyle name="Comma 2 4 3 4 2 2 2" xfId="3423" xr:uid="{00000000-0005-0000-0000-000002150000}"/>
    <cellStyle name="Comma 2 4 3 4 2 2 2 2" xfId="18048" xr:uid="{00000000-0005-0000-0000-000003150000}"/>
    <cellStyle name="Comma 2 4 3 4 2 2 2 3" xfId="12746" xr:uid="{00000000-0005-0000-0000-000004150000}"/>
    <cellStyle name="Comma 2 4 3 4 2 2 3" xfId="7260" xr:uid="{00000000-0005-0000-0000-000005150000}"/>
    <cellStyle name="Comma 2 4 3 4 2 2 3 2" xfId="15418" xr:uid="{00000000-0005-0000-0000-000006150000}"/>
    <cellStyle name="Comma 2 4 3 4 2 2 4" xfId="10089" xr:uid="{00000000-0005-0000-0000-000007150000}"/>
    <cellStyle name="Comma 2 4 3 4 2 3" xfId="3422" xr:uid="{00000000-0005-0000-0000-000008150000}"/>
    <cellStyle name="Comma 2 4 3 4 2 3 2" xfId="18047" xr:uid="{00000000-0005-0000-0000-000009150000}"/>
    <cellStyle name="Comma 2 4 3 4 2 3 3" xfId="12745" xr:uid="{00000000-0005-0000-0000-00000A150000}"/>
    <cellStyle name="Comma 2 4 3 4 2 4" xfId="7259" xr:uid="{00000000-0005-0000-0000-00000B150000}"/>
    <cellStyle name="Comma 2 4 3 4 2 4 2" xfId="15417" xr:uid="{00000000-0005-0000-0000-00000C150000}"/>
    <cellStyle name="Comma 2 4 3 4 2 5" xfId="10088" xr:uid="{00000000-0005-0000-0000-00000D150000}"/>
    <cellStyle name="Comma 2 4 3 4 3" xfId="750" xr:uid="{00000000-0005-0000-0000-00000E150000}"/>
    <cellStyle name="Comma 2 4 3 4 3 2" xfId="3424" xr:uid="{00000000-0005-0000-0000-00000F150000}"/>
    <cellStyle name="Comma 2 4 3 4 3 2 2" xfId="18049" xr:uid="{00000000-0005-0000-0000-000010150000}"/>
    <cellStyle name="Comma 2 4 3 4 3 2 3" xfId="12747" xr:uid="{00000000-0005-0000-0000-000011150000}"/>
    <cellStyle name="Comma 2 4 3 4 3 3" xfId="7261" xr:uid="{00000000-0005-0000-0000-000012150000}"/>
    <cellStyle name="Comma 2 4 3 4 3 3 2" xfId="15419" xr:uid="{00000000-0005-0000-0000-000013150000}"/>
    <cellStyle name="Comma 2 4 3 4 3 4" xfId="10090" xr:uid="{00000000-0005-0000-0000-000014150000}"/>
    <cellStyle name="Comma 2 4 3 4 4" xfId="751" xr:uid="{00000000-0005-0000-0000-000015150000}"/>
    <cellStyle name="Comma 2 4 3 4 4 2" xfId="3425" xr:uid="{00000000-0005-0000-0000-000016150000}"/>
    <cellStyle name="Comma 2 4 3 4 4 2 2" xfId="18050" xr:uid="{00000000-0005-0000-0000-000017150000}"/>
    <cellStyle name="Comma 2 4 3 4 4 2 3" xfId="12748" xr:uid="{00000000-0005-0000-0000-000018150000}"/>
    <cellStyle name="Comma 2 4 3 4 4 3" xfId="7262" xr:uid="{00000000-0005-0000-0000-000019150000}"/>
    <cellStyle name="Comma 2 4 3 4 4 3 2" xfId="15420" xr:uid="{00000000-0005-0000-0000-00001A150000}"/>
    <cellStyle name="Comma 2 4 3 4 4 4" xfId="10091" xr:uid="{00000000-0005-0000-0000-00001B150000}"/>
    <cellStyle name="Comma 2 4 3 4 5" xfId="3421" xr:uid="{00000000-0005-0000-0000-00001C150000}"/>
    <cellStyle name="Comma 2 4 3 4 5 2" xfId="18046" xr:uid="{00000000-0005-0000-0000-00001D150000}"/>
    <cellStyle name="Comma 2 4 3 4 5 3" xfId="12744" xr:uid="{00000000-0005-0000-0000-00001E150000}"/>
    <cellStyle name="Comma 2 4 3 4 6" xfId="7258" xr:uid="{00000000-0005-0000-0000-00001F150000}"/>
    <cellStyle name="Comma 2 4 3 4 6 2" xfId="15416" xr:uid="{00000000-0005-0000-0000-000020150000}"/>
    <cellStyle name="Comma 2 4 3 4 7" xfId="10087" xr:uid="{00000000-0005-0000-0000-000021150000}"/>
    <cellStyle name="Comma 2 4 3 5" xfId="752" xr:uid="{00000000-0005-0000-0000-000022150000}"/>
    <cellStyle name="Comma 2 4 3 5 2" xfId="753" xr:uid="{00000000-0005-0000-0000-000023150000}"/>
    <cellStyle name="Comma 2 4 3 5 2 2" xfId="754" xr:uid="{00000000-0005-0000-0000-000024150000}"/>
    <cellStyle name="Comma 2 4 3 5 2 2 2" xfId="3428" xr:uid="{00000000-0005-0000-0000-000025150000}"/>
    <cellStyle name="Comma 2 4 3 5 2 2 2 2" xfId="18053" xr:uid="{00000000-0005-0000-0000-000026150000}"/>
    <cellStyle name="Comma 2 4 3 5 2 2 2 3" xfId="12751" xr:uid="{00000000-0005-0000-0000-000027150000}"/>
    <cellStyle name="Comma 2 4 3 5 2 2 3" xfId="7265" xr:uid="{00000000-0005-0000-0000-000028150000}"/>
    <cellStyle name="Comma 2 4 3 5 2 2 3 2" xfId="15423" xr:uid="{00000000-0005-0000-0000-000029150000}"/>
    <cellStyle name="Comma 2 4 3 5 2 2 4" xfId="10094" xr:uid="{00000000-0005-0000-0000-00002A150000}"/>
    <cellStyle name="Comma 2 4 3 5 2 3" xfId="3427" xr:uid="{00000000-0005-0000-0000-00002B150000}"/>
    <cellStyle name="Comma 2 4 3 5 2 3 2" xfId="18052" xr:uid="{00000000-0005-0000-0000-00002C150000}"/>
    <cellStyle name="Comma 2 4 3 5 2 3 3" xfId="12750" xr:uid="{00000000-0005-0000-0000-00002D150000}"/>
    <cellStyle name="Comma 2 4 3 5 2 4" xfId="7264" xr:uid="{00000000-0005-0000-0000-00002E150000}"/>
    <cellStyle name="Comma 2 4 3 5 2 4 2" xfId="15422" xr:uid="{00000000-0005-0000-0000-00002F150000}"/>
    <cellStyle name="Comma 2 4 3 5 2 5" xfId="10093" xr:uid="{00000000-0005-0000-0000-000030150000}"/>
    <cellStyle name="Comma 2 4 3 5 3" xfId="755" xr:uid="{00000000-0005-0000-0000-000031150000}"/>
    <cellStyle name="Comma 2 4 3 5 3 2" xfId="3429" xr:uid="{00000000-0005-0000-0000-000032150000}"/>
    <cellStyle name="Comma 2 4 3 5 3 2 2" xfId="18054" xr:uid="{00000000-0005-0000-0000-000033150000}"/>
    <cellStyle name="Comma 2 4 3 5 3 2 3" xfId="12752" xr:uid="{00000000-0005-0000-0000-000034150000}"/>
    <cellStyle name="Comma 2 4 3 5 3 3" xfId="7266" xr:uid="{00000000-0005-0000-0000-000035150000}"/>
    <cellStyle name="Comma 2 4 3 5 3 3 2" xfId="15424" xr:uid="{00000000-0005-0000-0000-000036150000}"/>
    <cellStyle name="Comma 2 4 3 5 3 4" xfId="10095" xr:uid="{00000000-0005-0000-0000-000037150000}"/>
    <cellStyle name="Comma 2 4 3 5 4" xfId="756" xr:uid="{00000000-0005-0000-0000-000038150000}"/>
    <cellStyle name="Comma 2 4 3 5 4 2" xfId="3430" xr:uid="{00000000-0005-0000-0000-000039150000}"/>
    <cellStyle name="Comma 2 4 3 5 4 2 2" xfId="18055" xr:uid="{00000000-0005-0000-0000-00003A150000}"/>
    <cellStyle name="Comma 2 4 3 5 4 2 3" xfId="12753" xr:uid="{00000000-0005-0000-0000-00003B150000}"/>
    <cellStyle name="Comma 2 4 3 5 4 3" xfId="7267" xr:uid="{00000000-0005-0000-0000-00003C150000}"/>
    <cellStyle name="Comma 2 4 3 5 4 3 2" xfId="15425" xr:uid="{00000000-0005-0000-0000-00003D150000}"/>
    <cellStyle name="Comma 2 4 3 5 4 4" xfId="10096" xr:uid="{00000000-0005-0000-0000-00003E150000}"/>
    <cellStyle name="Comma 2 4 3 5 5" xfId="3426" xr:uid="{00000000-0005-0000-0000-00003F150000}"/>
    <cellStyle name="Comma 2 4 3 5 5 2" xfId="18051" xr:uid="{00000000-0005-0000-0000-000040150000}"/>
    <cellStyle name="Comma 2 4 3 5 5 3" xfId="12749" xr:uid="{00000000-0005-0000-0000-000041150000}"/>
    <cellStyle name="Comma 2 4 3 5 6" xfId="7263" xr:uid="{00000000-0005-0000-0000-000042150000}"/>
    <cellStyle name="Comma 2 4 3 5 6 2" xfId="15421" xr:uid="{00000000-0005-0000-0000-000043150000}"/>
    <cellStyle name="Comma 2 4 3 5 7" xfId="10092" xr:uid="{00000000-0005-0000-0000-000044150000}"/>
    <cellStyle name="Comma 2 4 3 6" xfId="757" xr:uid="{00000000-0005-0000-0000-000045150000}"/>
    <cellStyle name="Comma 2 4 3 6 2" xfId="758" xr:uid="{00000000-0005-0000-0000-000046150000}"/>
    <cellStyle name="Comma 2 4 3 6 2 2" xfId="759" xr:uid="{00000000-0005-0000-0000-000047150000}"/>
    <cellStyle name="Comma 2 4 3 6 2 2 2" xfId="3433" xr:uid="{00000000-0005-0000-0000-000048150000}"/>
    <cellStyle name="Comma 2 4 3 6 2 2 2 2" xfId="18058" xr:uid="{00000000-0005-0000-0000-000049150000}"/>
    <cellStyle name="Comma 2 4 3 6 2 2 2 3" xfId="12756" xr:uid="{00000000-0005-0000-0000-00004A150000}"/>
    <cellStyle name="Comma 2 4 3 6 2 2 3" xfId="7270" xr:uid="{00000000-0005-0000-0000-00004B150000}"/>
    <cellStyle name="Comma 2 4 3 6 2 2 3 2" xfId="15428" xr:uid="{00000000-0005-0000-0000-00004C150000}"/>
    <cellStyle name="Comma 2 4 3 6 2 2 4" xfId="10099" xr:uid="{00000000-0005-0000-0000-00004D150000}"/>
    <cellStyle name="Comma 2 4 3 6 2 3" xfId="3432" xr:uid="{00000000-0005-0000-0000-00004E150000}"/>
    <cellStyle name="Comma 2 4 3 6 2 3 2" xfId="18057" xr:uid="{00000000-0005-0000-0000-00004F150000}"/>
    <cellStyle name="Comma 2 4 3 6 2 3 3" xfId="12755" xr:uid="{00000000-0005-0000-0000-000050150000}"/>
    <cellStyle name="Comma 2 4 3 6 2 4" xfId="7269" xr:uid="{00000000-0005-0000-0000-000051150000}"/>
    <cellStyle name="Comma 2 4 3 6 2 4 2" xfId="15427" xr:uid="{00000000-0005-0000-0000-000052150000}"/>
    <cellStyle name="Comma 2 4 3 6 2 5" xfId="10098" xr:uid="{00000000-0005-0000-0000-000053150000}"/>
    <cellStyle name="Comma 2 4 3 6 3" xfId="760" xr:uid="{00000000-0005-0000-0000-000054150000}"/>
    <cellStyle name="Comma 2 4 3 6 3 2" xfId="3434" xr:uid="{00000000-0005-0000-0000-000055150000}"/>
    <cellStyle name="Comma 2 4 3 6 3 2 2" xfId="18059" xr:uid="{00000000-0005-0000-0000-000056150000}"/>
    <cellStyle name="Comma 2 4 3 6 3 2 3" xfId="12757" xr:uid="{00000000-0005-0000-0000-000057150000}"/>
    <cellStyle name="Comma 2 4 3 6 3 3" xfId="7271" xr:uid="{00000000-0005-0000-0000-000058150000}"/>
    <cellStyle name="Comma 2 4 3 6 3 3 2" xfId="15429" xr:uid="{00000000-0005-0000-0000-000059150000}"/>
    <cellStyle name="Comma 2 4 3 6 3 4" xfId="10100" xr:uid="{00000000-0005-0000-0000-00005A150000}"/>
    <cellStyle name="Comma 2 4 3 6 4" xfId="761" xr:uid="{00000000-0005-0000-0000-00005B150000}"/>
    <cellStyle name="Comma 2 4 3 6 4 2" xfId="3435" xr:uid="{00000000-0005-0000-0000-00005C150000}"/>
    <cellStyle name="Comma 2 4 3 6 4 2 2" xfId="18060" xr:uid="{00000000-0005-0000-0000-00005D150000}"/>
    <cellStyle name="Comma 2 4 3 6 4 2 3" xfId="12758" xr:uid="{00000000-0005-0000-0000-00005E150000}"/>
    <cellStyle name="Comma 2 4 3 6 4 3" xfId="7272" xr:uid="{00000000-0005-0000-0000-00005F150000}"/>
    <cellStyle name="Comma 2 4 3 6 4 3 2" xfId="15430" xr:uid="{00000000-0005-0000-0000-000060150000}"/>
    <cellStyle name="Comma 2 4 3 6 4 4" xfId="10101" xr:uid="{00000000-0005-0000-0000-000061150000}"/>
    <cellStyle name="Comma 2 4 3 6 5" xfId="3431" xr:uid="{00000000-0005-0000-0000-000062150000}"/>
    <cellStyle name="Comma 2 4 3 6 5 2" xfId="18056" xr:uid="{00000000-0005-0000-0000-000063150000}"/>
    <cellStyle name="Comma 2 4 3 6 5 3" xfId="12754" xr:uid="{00000000-0005-0000-0000-000064150000}"/>
    <cellStyle name="Comma 2 4 3 6 6" xfId="7268" xr:uid="{00000000-0005-0000-0000-000065150000}"/>
    <cellStyle name="Comma 2 4 3 6 6 2" xfId="15426" xr:uid="{00000000-0005-0000-0000-000066150000}"/>
    <cellStyle name="Comma 2 4 3 6 7" xfId="10097" xr:uid="{00000000-0005-0000-0000-000067150000}"/>
    <cellStyle name="Comma 2 4 3 7" xfId="762" xr:uid="{00000000-0005-0000-0000-000068150000}"/>
    <cellStyle name="Comma 2 4 3 7 2" xfId="763" xr:uid="{00000000-0005-0000-0000-000069150000}"/>
    <cellStyle name="Comma 2 4 3 7 2 2" xfId="3437" xr:uid="{00000000-0005-0000-0000-00006A150000}"/>
    <cellStyle name="Comma 2 4 3 7 2 2 2" xfId="18062" xr:uid="{00000000-0005-0000-0000-00006B150000}"/>
    <cellStyle name="Comma 2 4 3 7 2 2 3" xfId="12760" xr:uid="{00000000-0005-0000-0000-00006C150000}"/>
    <cellStyle name="Comma 2 4 3 7 2 3" xfId="7274" xr:uid="{00000000-0005-0000-0000-00006D150000}"/>
    <cellStyle name="Comma 2 4 3 7 2 3 2" xfId="15432" xr:uid="{00000000-0005-0000-0000-00006E150000}"/>
    <cellStyle name="Comma 2 4 3 7 2 4" xfId="10103" xr:uid="{00000000-0005-0000-0000-00006F150000}"/>
    <cellStyle name="Comma 2 4 3 7 3" xfId="764" xr:uid="{00000000-0005-0000-0000-000070150000}"/>
    <cellStyle name="Comma 2 4 3 7 3 2" xfId="3438" xr:uid="{00000000-0005-0000-0000-000071150000}"/>
    <cellStyle name="Comma 2 4 3 7 3 2 2" xfId="18063" xr:uid="{00000000-0005-0000-0000-000072150000}"/>
    <cellStyle name="Comma 2 4 3 7 3 2 3" xfId="12761" xr:uid="{00000000-0005-0000-0000-000073150000}"/>
    <cellStyle name="Comma 2 4 3 7 3 3" xfId="7275" xr:uid="{00000000-0005-0000-0000-000074150000}"/>
    <cellStyle name="Comma 2 4 3 7 3 3 2" xfId="15433" xr:uid="{00000000-0005-0000-0000-000075150000}"/>
    <cellStyle name="Comma 2 4 3 7 3 4" xfId="10104" xr:uid="{00000000-0005-0000-0000-000076150000}"/>
    <cellStyle name="Comma 2 4 3 7 4" xfId="3436" xr:uid="{00000000-0005-0000-0000-000077150000}"/>
    <cellStyle name="Comma 2 4 3 7 4 2" xfId="18061" xr:uid="{00000000-0005-0000-0000-000078150000}"/>
    <cellStyle name="Comma 2 4 3 7 4 3" xfId="12759" xr:uid="{00000000-0005-0000-0000-000079150000}"/>
    <cellStyle name="Comma 2 4 3 7 5" xfId="7273" xr:uid="{00000000-0005-0000-0000-00007A150000}"/>
    <cellStyle name="Comma 2 4 3 7 5 2" xfId="15431" xr:uid="{00000000-0005-0000-0000-00007B150000}"/>
    <cellStyle name="Comma 2 4 3 7 6" xfId="10102" xr:uid="{00000000-0005-0000-0000-00007C150000}"/>
    <cellStyle name="Comma 2 4 3 8" xfId="765" xr:uid="{00000000-0005-0000-0000-00007D150000}"/>
    <cellStyle name="Comma 2 4 3 8 2" xfId="766" xr:uid="{00000000-0005-0000-0000-00007E150000}"/>
    <cellStyle name="Comma 2 4 3 8 2 2" xfId="3440" xr:uid="{00000000-0005-0000-0000-00007F150000}"/>
    <cellStyle name="Comma 2 4 3 8 2 2 2" xfId="18065" xr:uid="{00000000-0005-0000-0000-000080150000}"/>
    <cellStyle name="Comma 2 4 3 8 2 2 3" xfId="12763" xr:uid="{00000000-0005-0000-0000-000081150000}"/>
    <cellStyle name="Comma 2 4 3 8 2 3" xfId="7277" xr:uid="{00000000-0005-0000-0000-000082150000}"/>
    <cellStyle name="Comma 2 4 3 8 2 3 2" xfId="15435" xr:uid="{00000000-0005-0000-0000-000083150000}"/>
    <cellStyle name="Comma 2 4 3 8 2 4" xfId="10106" xr:uid="{00000000-0005-0000-0000-000084150000}"/>
    <cellStyle name="Comma 2 4 3 8 3" xfId="3439" xr:uid="{00000000-0005-0000-0000-000085150000}"/>
    <cellStyle name="Comma 2 4 3 8 3 2" xfId="18064" xr:uid="{00000000-0005-0000-0000-000086150000}"/>
    <cellStyle name="Comma 2 4 3 8 3 3" xfId="12762" xr:uid="{00000000-0005-0000-0000-000087150000}"/>
    <cellStyle name="Comma 2 4 3 8 4" xfId="7276" xr:uid="{00000000-0005-0000-0000-000088150000}"/>
    <cellStyle name="Comma 2 4 3 8 4 2" xfId="15434" xr:uid="{00000000-0005-0000-0000-000089150000}"/>
    <cellStyle name="Comma 2 4 3 8 5" xfId="10105" xr:uid="{00000000-0005-0000-0000-00008A150000}"/>
    <cellStyle name="Comma 2 4 3 9" xfId="767" xr:uid="{00000000-0005-0000-0000-00008B150000}"/>
    <cellStyle name="Comma 2 4 3 9 2" xfId="3441" xr:uid="{00000000-0005-0000-0000-00008C150000}"/>
    <cellStyle name="Comma 2 4 3 9 2 2" xfId="18066" xr:uid="{00000000-0005-0000-0000-00008D150000}"/>
    <cellStyle name="Comma 2 4 3 9 2 3" xfId="12764" xr:uid="{00000000-0005-0000-0000-00008E150000}"/>
    <cellStyle name="Comma 2 4 3 9 3" xfId="7278" xr:uid="{00000000-0005-0000-0000-00008F150000}"/>
    <cellStyle name="Comma 2 4 3 9 3 2" xfId="15436" xr:uid="{00000000-0005-0000-0000-000090150000}"/>
    <cellStyle name="Comma 2 4 3 9 4" xfId="10107" xr:uid="{00000000-0005-0000-0000-000091150000}"/>
    <cellStyle name="Comma 2 4 4" xfId="113" xr:uid="{00000000-0005-0000-0000-000092150000}"/>
    <cellStyle name="Comma 2 4 4 10" xfId="769" xr:uid="{00000000-0005-0000-0000-000093150000}"/>
    <cellStyle name="Comma 2 4 4 10 2" xfId="3443" xr:uid="{00000000-0005-0000-0000-000094150000}"/>
    <cellStyle name="Comma 2 4 4 10 2 2" xfId="18068" xr:uid="{00000000-0005-0000-0000-000095150000}"/>
    <cellStyle name="Comma 2 4 4 10 2 3" xfId="12766" xr:uid="{00000000-0005-0000-0000-000096150000}"/>
    <cellStyle name="Comma 2 4 4 10 3" xfId="7280" xr:uid="{00000000-0005-0000-0000-000097150000}"/>
    <cellStyle name="Comma 2 4 4 10 3 2" xfId="15438" xr:uid="{00000000-0005-0000-0000-000098150000}"/>
    <cellStyle name="Comma 2 4 4 10 4" xfId="10109" xr:uid="{00000000-0005-0000-0000-000099150000}"/>
    <cellStyle name="Comma 2 4 4 11" xfId="2689" xr:uid="{00000000-0005-0000-0000-00009A150000}"/>
    <cellStyle name="Comma 2 4 4 11 2" xfId="5317" xr:uid="{00000000-0005-0000-0000-00009B150000}"/>
    <cellStyle name="Comma 2 4 4 11 2 2" xfId="19942" xr:uid="{00000000-0005-0000-0000-00009C150000}"/>
    <cellStyle name="Comma 2 4 4 11 2 3" xfId="14658" xr:uid="{00000000-0005-0000-0000-00009D150000}"/>
    <cellStyle name="Comma 2 4 4 11 3" xfId="9154" xr:uid="{00000000-0005-0000-0000-00009E150000}"/>
    <cellStyle name="Comma 2 4 4 11 3 2" xfId="17312" xr:uid="{00000000-0005-0000-0000-00009F150000}"/>
    <cellStyle name="Comma 2 4 4 11 4" xfId="11986" xr:uid="{00000000-0005-0000-0000-0000A0150000}"/>
    <cellStyle name="Comma 2 4 4 12" xfId="768" xr:uid="{00000000-0005-0000-0000-0000A1150000}"/>
    <cellStyle name="Comma 2 4 4 12 2" xfId="3442" xr:uid="{00000000-0005-0000-0000-0000A2150000}"/>
    <cellStyle name="Comma 2 4 4 12 2 2" xfId="18067" xr:uid="{00000000-0005-0000-0000-0000A3150000}"/>
    <cellStyle name="Comma 2 4 4 12 2 3" xfId="12765" xr:uid="{00000000-0005-0000-0000-0000A4150000}"/>
    <cellStyle name="Comma 2 4 4 12 3" xfId="7279" xr:uid="{00000000-0005-0000-0000-0000A5150000}"/>
    <cellStyle name="Comma 2 4 4 12 3 2" xfId="15437" xr:uid="{00000000-0005-0000-0000-0000A6150000}"/>
    <cellStyle name="Comma 2 4 4 12 4" xfId="10108" xr:uid="{00000000-0005-0000-0000-0000A7150000}"/>
    <cellStyle name="Comma 2 4 4 13" xfId="6347" xr:uid="{00000000-0005-0000-0000-0000A8150000}"/>
    <cellStyle name="Comma 2 4 4 13 2" xfId="17423" xr:uid="{00000000-0005-0000-0000-0000A9150000}"/>
    <cellStyle name="Comma 2 4 4 13 3" xfId="12120" xr:uid="{00000000-0005-0000-0000-0000AA150000}"/>
    <cellStyle name="Comma 2 4 4 14" xfId="6502" xr:uid="{00000000-0005-0000-0000-0000AB150000}"/>
    <cellStyle name="Comma 2 4 4 14 2" xfId="14793" xr:uid="{00000000-0005-0000-0000-0000AC150000}"/>
    <cellStyle name="Comma 2 4 4 15" xfId="2798" xr:uid="{00000000-0005-0000-0000-0000AD150000}"/>
    <cellStyle name="Comma 2 4 4 16" xfId="6635" xr:uid="{00000000-0005-0000-0000-0000AE150000}"/>
    <cellStyle name="Comma 2 4 4 17" xfId="9464" xr:uid="{00000000-0005-0000-0000-0000AF150000}"/>
    <cellStyle name="Comma 2 4 4 2" xfId="770" xr:uid="{00000000-0005-0000-0000-0000B0150000}"/>
    <cellStyle name="Comma 2 4 4 2 10" xfId="3444" xr:uid="{00000000-0005-0000-0000-0000B1150000}"/>
    <cellStyle name="Comma 2 4 4 2 10 2" xfId="18069" xr:uid="{00000000-0005-0000-0000-0000B2150000}"/>
    <cellStyle name="Comma 2 4 4 2 10 3" xfId="12767" xr:uid="{00000000-0005-0000-0000-0000B3150000}"/>
    <cellStyle name="Comma 2 4 4 2 11" xfId="7281" xr:uid="{00000000-0005-0000-0000-0000B4150000}"/>
    <cellStyle name="Comma 2 4 4 2 11 2" xfId="15439" xr:uid="{00000000-0005-0000-0000-0000B5150000}"/>
    <cellStyle name="Comma 2 4 4 2 12" xfId="10110" xr:uid="{00000000-0005-0000-0000-0000B6150000}"/>
    <cellStyle name="Comma 2 4 4 2 2" xfId="771" xr:uid="{00000000-0005-0000-0000-0000B7150000}"/>
    <cellStyle name="Comma 2 4 4 2 2 2" xfId="772" xr:uid="{00000000-0005-0000-0000-0000B8150000}"/>
    <cellStyle name="Comma 2 4 4 2 2 2 2" xfId="773" xr:uid="{00000000-0005-0000-0000-0000B9150000}"/>
    <cellStyle name="Comma 2 4 4 2 2 2 2 2" xfId="3447" xr:uid="{00000000-0005-0000-0000-0000BA150000}"/>
    <cellStyle name="Comma 2 4 4 2 2 2 2 2 2" xfId="18072" xr:uid="{00000000-0005-0000-0000-0000BB150000}"/>
    <cellStyle name="Comma 2 4 4 2 2 2 2 2 3" xfId="12770" xr:uid="{00000000-0005-0000-0000-0000BC150000}"/>
    <cellStyle name="Comma 2 4 4 2 2 2 2 3" xfId="7284" xr:uid="{00000000-0005-0000-0000-0000BD150000}"/>
    <cellStyle name="Comma 2 4 4 2 2 2 2 3 2" xfId="15442" xr:uid="{00000000-0005-0000-0000-0000BE150000}"/>
    <cellStyle name="Comma 2 4 4 2 2 2 2 4" xfId="10113" xr:uid="{00000000-0005-0000-0000-0000BF150000}"/>
    <cellStyle name="Comma 2 4 4 2 2 2 3" xfId="3446" xr:uid="{00000000-0005-0000-0000-0000C0150000}"/>
    <cellStyle name="Comma 2 4 4 2 2 2 3 2" xfId="18071" xr:uid="{00000000-0005-0000-0000-0000C1150000}"/>
    <cellStyle name="Comma 2 4 4 2 2 2 3 3" xfId="12769" xr:uid="{00000000-0005-0000-0000-0000C2150000}"/>
    <cellStyle name="Comma 2 4 4 2 2 2 4" xfId="7283" xr:uid="{00000000-0005-0000-0000-0000C3150000}"/>
    <cellStyle name="Comma 2 4 4 2 2 2 4 2" xfId="15441" xr:uid="{00000000-0005-0000-0000-0000C4150000}"/>
    <cellStyle name="Comma 2 4 4 2 2 2 5" xfId="10112" xr:uid="{00000000-0005-0000-0000-0000C5150000}"/>
    <cellStyle name="Comma 2 4 4 2 2 3" xfId="774" xr:uid="{00000000-0005-0000-0000-0000C6150000}"/>
    <cellStyle name="Comma 2 4 4 2 2 3 2" xfId="3448" xr:uid="{00000000-0005-0000-0000-0000C7150000}"/>
    <cellStyle name="Comma 2 4 4 2 2 3 2 2" xfId="18073" xr:uid="{00000000-0005-0000-0000-0000C8150000}"/>
    <cellStyle name="Comma 2 4 4 2 2 3 2 3" xfId="12771" xr:uid="{00000000-0005-0000-0000-0000C9150000}"/>
    <cellStyle name="Comma 2 4 4 2 2 3 3" xfId="7285" xr:uid="{00000000-0005-0000-0000-0000CA150000}"/>
    <cellStyle name="Comma 2 4 4 2 2 3 3 2" xfId="15443" xr:uid="{00000000-0005-0000-0000-0000CB150000}"/>
    <cellStyle name="Comma 2 4 4 2 2 3 4" xfId="10114" xr:uid="{00000000-0005-0000-0000-0000CC150000}"/>
    <cellStyle name="Comma 2 4 4 2 2 4" xfId="775" xr:uid="{00000000-0005-0000-0000-0000CD150000}"/>
    <cellStyle name="Comma 2 4 4 2 2 4 2" xfId="3449" xr:uid="{00000000-0005-0000-0000-0000CE150000}"/>
    <cellStyle name="Comma 2 4 4 2 2 4 2 2" xfId="18074" xr:uid="{00000000-0005-0000-0000-0000CF150000}"/>
    <cellStyle name="Comma 2 4 4 2 2 4 2 3" xfId="12772" xr:uid="{00000000-0005-0000-0000-0000D0150000}"/>
    <cellStyle name="Comma 2 4 4 2 2 4 3" xfId="7286" xr:uid="{00000000-0005-0000-0000-0000D1150000}"/>
    <cellStyle name="Comma 2 4 4 2 2 4 3 2" xfId="15444" xr:uid="{00000000-0005-0000-0000-0000D2150000}"/>
    <cellStyle name="Comma 2 4 4 2 2 4 4" xfId="10115" xr:uid="{00000000-0005-0000-0000-0000D3150000}"/>
    <cellStyle name="Comma 2 4 4 2 2 5" xfId="3445" xr:uid="{00000000-0005-0000-0000-0000D4150000}"/>
    <cellStyle name="Comma 2 4 4 2 2 5 2" xfId="18070" xr:uid="{00000000-0005-0000-0000-0000D5150000}"/>
    <cellStyle name="Comma 2 4 4 2 2 5 3" xfId="12768" xr:uid="{00000000-0005-0000-0000-0000D6150000}"/>
    <cellStyle name="Comma 2 4 4 2 2 6" xfId="7282" xr:uid="{00000000-0005-0000-0000-0000D7150000}"/>
    <cellStyle name="Comma 2 4 4 2 2 6 2" xfId="15440" xr:uid="{00000000-0005-0000-0000-0000D8150000}"/>
    <cellStyle name="Comma 2 4 4 2 2 7" xfId="10111" xr:uid="{00000000-0005-0000-0000-0000D9150000}"/>
    <cellStyle name="Comma 2 4 4 2 3" xfId="776" xr:uid="{00000000-0005-0000-0000-0000DA150000}"/>
    <cellStyle name="Comma 2 4 4 2 3 2" xfId="777" xr:uid="{00000000-0005-0000-0000-0000DB150000}"/>
    <cellStyle name="Comma 2 4 4 2 3 2 2" xfId="778" xr:uid="{00000000-0005-0000-0000-0000DC150000}"/>
    <cellStyle name="Comma 2 4 4 2 3 2 2 2" xfId="3452" xr:uid="{00000000-0005-0000-0000-0000DD150000}"/>
    <cellStyle name="Comma 2 4 4 2 3 2 2 2 2" xfId="18077" xr:uid="{00000000-0005-0000-0000-0000DE150000}"/>
    <cellStyle name="Comma 2 4 4 2 3 2 2 2 3" xfId="12775" xr:uid="{00000000-0005-0000-0000-0000DF150000}"/>
    <cellStyle name="Comma 2 4 4 2 3 2 2 3" xfId="7289" xr:uid="{00000000-0005-0000-0000-0000E0150000}"/>
    <cellStyle name="Comma 2 4 4 2 3 2 2 3 2" xfId="15447" xr:uid="{00000000-0005-0000-0000-0000E1150000}"/>
    <cellStyle name="Comma 2 4 4 2 3 2 2 4" xfId="10118" xr:uid="{00000000-0005-0000-0000-0000E2150000}"/>
    <cellStyle name="Comma 2 4 4 2 3 2 3" xfId="3451" xr:uid="{00000000-0005-0000-0000-0000E3150000}"/>
    <cellStyle name="Comma 2 4 4 2 3 2 3 2" xfId="18076" xr:uid="{00000000-0005-0000-0000-0000E4150000}"/>
    <cellStyle name="Comma 2 4 4 2 3 2 3 3" xfId="12774" xr:uid="{00000000-0005-0000-0000-0000E5150000}"/>
    <cellStyle name="Comma 2 4 4 2 3 2 4" xfId="7288" xr:uid="{00000000-0005-0000-0000-0000E6150000}"/>
    <cellStyle name="Comma 2 4 4 2 3 2 4 2" xfId="15446" xr:uid="{00000000-0005-0000-0000-0000E7150000}"/>
    <cellStyle name="Comma 2 4 4 2 3 2 5" xfId="10117" xr:uid="{00000000-0005-0000-0000-0000E8150000}"/>
    <cellStyle name="Comma 2 4 4 2 3 3" xfId="779" xr:uid="{00000000-0005-0000-0000-0000E9150000}"/>
    <cellStyle name="Comma 2 4 4 2 3 3 2" xfId="3453" xr:uid="{00000000-0005-0000-0000-0000EA150000}"/>
    <cellStyle name="Comma 2 4 4 2 3 3 2 2" xfId="18078" xr:uid="{00000000-0005-0000-0000-0000EB150000}"/>
    <cellStyle name="Comma 2 4 4 2 3 3 2 3" xfId="12776" xr:uid="{00000000-0005-0000-0000-0000EC150000}"/>
    <cellStyle name="Comma 2 4 4 2 3 3 3" xfId="7290" xr:uid="{00000000-0005-0000-0000-0000ED150000}"/>
    <cellStyle name="Comma 2 4 4 2 3 3 3 2" xfId="15448" xr:uid="{00000000-0005-0000-0000-0000EE150000}"/>
    <cellStyle name="Comma 2 4 4 2 3 3 4" xfId="10119" xr:uid="{00000000-0005-0000-0000-0000EF150000}"/>
    <cellStyle name="Comma 2 4 4 2 3 4" xfId="780" xr:uid="{00000000-0005-0000-0000-0000F0150000}"/>
    <cellStyle name="Comma 2 4 4 2 3 4 2" xfId="3454" xr:uid="{00000000-0005-0000-0000-0000F1150000}"/>
    <cellStyle name="Comma 2 4 4 2 3 4 2 2" xfId="18079" xr:uid="{00000000-0005-0000-0000-0000F2150000}"/>
    <cellStyle name="Comma 2 4 4 2 3 4 2 3" xfId="12777" xr:uid="{00000000-0005-0000-0000-0000F3150000}"/>
    <cellStyle name="Comma 2 4 4 2 3 4 3" xfId="7291" xr:uid="{00000000-0005-0000-0000-0000F4150000}"/>
    <cellStyle name="Comma 2 4 4 2 3 4 3 2" xfId="15449" xr:uid="{00000000-0005-0000-0000-0000F5150000}"/>
    <cellStyle name="Comma 2 4 4 2 3 4 4" xfId="10120" xr:uid="{00000000-0005-0000-0000-0000F6150000}"/>
    <cellStyle name="Comma 2 4 4 2 3 5" xfId="3450" xr:uid="{00000000-0005-0000-0000-0000F7150000}"/>
    <cellStyle name="Comma 2 4 4 2 3 5 2" xfId="18075" xr:uid="{00000000-0005-0000-0000-0000F8150000}"/>
    <cellStyle name="Comma 2 4 4 2 3 5 3" xfId="12773" xr:uid="{00000000-0005-0000-0000-0000F9150000}"/>
    <cellStyle name="Comma 2 4 4 2 3 6" xfId="7287" xr:uid="{00000000-0005-0000-0000-0000FA150000}"/>
    <cellStyle name="Comma 2 4 4 2 3 6 2" xfId="15445" xr:uid="{00000000-0005-0000-0000-0000FB150000}"/>
    <cellStyle name="Comma 2 4 4 2 3 7" xfId="10116" xr:uid="{00000000-0005-0000-0000-0000FC150000}"/>
    <cellStyle name="Comma 2 4 4 2 4" xfId="781" xr:uid="{00000000-0005-0000-0000-0000FD150000}"/>
    <cellStyle name="Comma 2 4 4 2 4 2" xfId="782" xr:uid="{00000000-0005-0000-0000-0000FE150000}"/>
    <cellStyle name="Comma 2 4 4 2 4 2 2" xfId="783" xr:uid="{00000000-0005-0000-0000-0000FF150000}"/>
    <cellStyle name="Comma 2 4 4 2 4 2 2 2" xfId="3457" xr:uid="{00000000-0005-0000-0000-000000160000}"/>
    <cellStyle name="Comma 2 4 4 2 4 2 2 2 2" xfId="18082" xr:uid="{00000000-0005-0000-0000-000001160000}"/>
    <cellStyle name="Comma 2 4 4 2 4 2 2 2 3" xfId="12780" xr:uid="{00000000-0005-0000-0000-000002160000}"/>
    <cellStyle name="Comma 2 4 4 2 4 2 2 3" xfId="7294" xr:uid="{00000000-0005-0000-0000-000003160000}"/>
    <cellStyle name="Comma 2 4 4 2 4 2 2 3 2" xfId="15452" xr:uid="{00000000-0005-0000-0000-000004160000}"/>
    <cellStyle name="Comma 2 4 4 2 4 2 2 4" xfId="10123" xr:uid="{00000000-0005-0000-0000-000005160000}"/>
    <cellStyle name="Comma 2 4 4 2 4 2 3" xfId="3456" xr:uid="{00000000-0005-0000-0000-000006160000}"/>
    <cellStyle name="Comma 2 4 4 2 4 2 3 2" xfId="18081" xr:uid="{00000000-0005-0000-0000-000007160000}"/>
    <cellStyle name="Comma 2 4 4 2 4 2 3 3" xfId="12779" xr:uid="{00000000-0005-0000-0000-000008160000}"/>
    <cellStyle name="Comma 2 4 4 2 4 2 4" xfId="7293" xr:uid="{00000000-0005-0000-0000-000009160000}"/>
    <cellStyle name="Comma 2 4 4 2 4 2 4 2" xfId="15451" xr:uid="{00000000-0005-0000-0000-00000A160000}"/>
    <cellStyle name="Comma 2 4 4 2 4 2 5" xfId="10122" xr:uid="{00000000-0005-0000-0000-00000B160000}"/>
    <cellStyle name="Comma 2 4 4 2 4 3" xfId="784" xr:uid="{00000000-0005-0000-0000-00000C160000}"/>
    <cellStyle name="Comma 2 4 4 2 4 3 2" xfId="3458" xr:uid="{00000000-0005-0000-0000-00000D160000}"/>
    <cellStyle name="Comma 2 4 4 2 4 3 2 2" xfId="18083" xr:uid="{00000000-0005-0000-0000-00000E160000}"/>
    <cellStyle name="Comma 2 4 4 2 4 3 2 3" xfId="12781" xr:uid="{00000000-0005-0000-0000-00000F160000}"/>
    <cellStyle name="Comma 2 4 4 2 4 3 3" xfId="7295" xr:uid="{00000000-0005-0000-0000-000010160000}"/>
    <cellStyle name="Comma 2 4 4 2 4 3 3 2" xfId="15453" xr:uid="{00000000-0005-0000-0000-000011160000}"/>
    <cellStyle name="Comma 2 4 4 2 4 3 4" xfId="10124" xr:uid="{00000000-0005-0000-0000-000012160000}"/>
    <cellStyle name="Comma 2 4 4 2 4 4" xfId="785" xr:uid="{00000000-0005-0000-0000-000013160000}"/>
    <cellStyle name="Comma 2 4 4 2 4 4 2" xfId="3459" xr:uid="{00000000-0005-0000-0000-000014160000}"/>
    <cellStyle name="Comma 2 4 4 2 4 4 2 2" xfId="18084" xr:uid="{00000000-0005-0000-0000-000015160000}"/>
    <cellStyle name="Comma 2 4 4 2 4 4 2 3" xfId="12782" xr:uid="{00000000-0005-0000-0000-000016160000}"/>
    <cellStyle name="Comma 2 4 4 2 4 4 3" xfId="7296" xr:uid="{00000000-0005-0000-0000-000017160000}"/>
    <cellStyle name="Comma 2 4 4 2 4 4 3 2" xfId="15454" xr:uid="{00000000-0005-0000-0000-000018160000}"/>
    <cellStyle name="Comma 2 4 4 2 4 4 4" xfId="10125" xr:uid="{00000000-0005-0000-0000-000019160000}"/>
    <cellStyle name="Comma 2 4 4 2 4 5" xfId="3455" xr:uid="{00000000-0005-0000-0000-00001A160000}"/>
    <cellStyle name="Comma 2 4 4 2 4 5 2" xfId="18080" xr:uid="{00000000-0005-0000-0000-00001B160000}"/>
    <cellStyle name="Comma 2 4 4 2 4 5 3" xfId="12778" xr:uid="{00000000-0005-0000-0000-00001C160000}"/>
    <cellStyle name="Comma 2 4 4 2 4 6" xfId="7292" xr:uid="{00000000-0005-0000-0000-00001D160000}"/>
    <cellStyle name="Comma 2 4 4 2 4 6 2" xfId="15450" xr:uid="{00000000-0005-0000-0000-00001E160000}"/>
    <cellStyle name="Comma 2 4 4 2 4 7" xfId="10121" xr:uid="{00000000-0005-0000-0000-00001F160000}"/>
    <cellStyle name="Comma 2 4 4 2 5" xfId="786" xr:uid="{00000000-0005-0000-0000-000020160000}"/>
    <cellStyle name="Comma 2 4 4 2 5 2" xfId="787" xr:uid="{00000000-0005-0000-0000-000021160000}"/>
    <cellStyle name="Comma 2 4 4 2 5 2 2" xfId="788" xr:uid="{00000000-0005-0000-0000-000022160000}"/>
    <cellStyle name="Comma 2 4 4 2 5 2 2 2" xfId="3462" xr:uid="{00000000-0005-0000-0000-000023160000}"/>
    <cellStyle name="Comma 2 4 4 2 5 2 2 2 2" xfId="18087" xr:uid="{00000000-0005-0000-0000-000024160000}"/>
    <cellStyle name="Comma 2 4 4 2 5 2 2 2 3" xfId="12785" xr:uid="{00000000-0005-0000-0000-000025160000}"/>
    <cellStyle name="Comma 2 4 4 2 5 2 2 3" xfId="7299" xr:uid="{00000000-0005-0000-0000-000026160000}"/>
    <cellStyle name="Comma 2 4 4 2 5 2 2 3 2" xfId="15457" xr:uid="{00000000-0005-0000-0000-000027160000}"/>
    <cellStyle name="Comma 2 4 4 2 5 2 2 4" xfId="10128" xr:uid="{00000000-0005-0000-0000-000028160000}"/>
    <cellStyle name="Comma 2 4 4 2 5 2 3" xfId="3461" xr:uid="{00000000-0005-0000-0000-000029160000}"/>
    <cellStyle name="Comma 2 4 4 2 5 2 3 2" xfId="18086" xr:uid="{00000000-0005-0000-0000-00002A160000}"/>
    <cellStyle name="Comma 2 4 4 2 5 2 3 3" xfId="12784" xr:uid="{00000000-0005-0000-0000-00002B160000}"/>
    <cellStyle name="Comma 2 4 4 2 5 2 4" xfId="7298" xr:uid="{00000000-0005-0000-0000-00002C160000}"/>
    <cellStyle name="Comma 2 4 4 2 5 2 4 2" xfId="15456" xr:uid="{00000000-0005-0000-0000-00002D160000}"/>
    <cellStyle name="Comma 2 4 4 2 5 2 5" xfId="10127" xr:uid="{00000000-0005-0000-0000-00002E160000}"/>
    <cellStyle name="Comma 2 4 4 2 5 3" xfId="789" xr:uid="{00000000-0005-0000-0000-00002F160000}"/>
    <cellStyle name="Comma 2 4 4 2 5 3 2" xfId="3463" xr:uid="{00000000-0005-0000-0000-000030160000}"/>
    <cellStyle name="Comma 2 4 4 2 5 3 2 2" xfId="18088" xr:uid="{00000000-0005-0000-0000-000031160000}"/>
    <cellStyle name="Comma 2 4 4 2 5 3 2 3" xfId="12786" xr:uid="{00000000-0005-0000-0000-000032160000}"/>
    <cellStyle name="Comma 2 4 4 2 5 3 3" xfId="7300" xr:uid="{00000000-0005-0000-0000-000033160000}"/>
    <cellStyle name="Comma 2 4 4 2 5 3 3 2" xfId="15458" xr:uid="{00000000-0005-0000-0000-000034160000}"/>
    <cellStyle name="Comma 2 4 4 2 5 3 4" xfId="10129" xr:uid="{00000000-0005-0000-0000-000035160000}"/>
    <cellStyle name="Comma 2 4 4 2 5 4" xfId="790" xr:uid="{00000000-0005-0000-0000-000036160000}"/>
    <cellStyle name="Comma 2 4 4 2 5 4 2" xfId="3464" xr:uid="{00000000-0005-0000-0000-000037160000}"/>
    <cellStyle name="Comma 2 4 4 2 5 4 2 2" xfId="18089" xr:uid="{00000000-0005-0000-0000-000038160000}"/>
    <cellStyle name="Comma 2 4 4 2 5 4 2 3" xfId="12787" xr:uid="{00000000-0005-0000-0000-000039160000}"/>
    <cellStyle name="Comma 2 4 4 2 5 4 3" xfId="7301" xr:uid="{00000000-0005-0000-0000-00003A160000}"/>
    <cellStyle name="Comma 2 4 4 2 5 4 3 2" xfId="15459" xr:uid="{00000000-0005-0000-0000-00003B160000}"/>
    <cellStyle name="Comma 2 4 4 2 5 4 4" xfId="10130" xr:uid="{00000000-0005-0000-0000-00003C160000}"/>
    <cellStyle name="Comma 2 4 4 2 5 5" xfId="3460" xr:uid="{00000000-0005-0000-0000-00003D160000}"/>
    <cellStyle name="Comma 2 4 4 2 5 5 2" xfId="18085" xr:uid="{00000000-0005-0000-0000-00003E160000}"/>
    <cellStyle name="Comma 2 4 4 2 5 5 3" xfId="12783" xr:uid="{00000000-0005-0000-0000-00003F160000}"/>
    <cellStyle name="Comma 2 4 4 2 5 6" xfId="7297" xr:uid="{00000000-0005-0000-0000-000040160000}"/>
    <cellStyle name="Comma 2 4 4 2 5 6 2" xfId="15455" xr:uid="{00000000-0005-0000-0000-000041160000}"/>
    <cellStyle name="Comma 2 4 4 2 5 7" xfId="10126" xr:uid="{00000000-0005-0000-0000-000042160000}"/>
    <cellStyle name="Comma 2 4 4 2 6" xfId="791" xr:uid="{00000000-0005-0000-0000-000043160000}"/>
    <cellStyle name="Comma 2 4 4 2 6 2" xfId="792" xr:uid="{00000000-0005-0000-0000-000044160000}"/>
    <cellStyle name="Comma 2 4 4 2 6 2 2" xfId="3466" xr:uid="{00000000-0005-0000-0000-000045160000}"/>
    <cellStyle name="Comma 2 4 4 2 6 2 2 2" xfId="18091" xr:uid="{00000000-0005-0000-0000-000046160000}"/>
    <cellStyle name="Comma 2 4 4 2 6 2 2 3" xfId="12789" xr:uid="{00000000-0005-0000-0000-000047160000}"/>
    <cellStyle name="Comma 2 4 4 2 6 2 3" xfId="7303" xr:uid="{00000000-0005-0000-0000-000048160000}"/>
    <cellStyle name="Comma 2 4 4 2 6 2 3 2" xfId="15461" xr:uid="{00000000-0005-0000-0000-000049160000}"/>
    <cellStyle name="Comma 2 4 4 2 6 2 4" xfId="10132" xr:uid="{00000000-0005-0000-0000-00004A160000}"/>
    <cellStyle name="Comma 2 4 4 2 6 3" xfId="793" xr:uid="{00000000-0005-0000-0000-00004B160000}"/>
    <cellStyle name="Comma 2 4 4 2 6 3 2" xfId="3467" xr:uid="{00000000-0005-0000-0000-00004C160000}"/>
    <cellStyle name="Comma 2 4 4 2 6 3 2 2" xfId="18092" xr:uid="{00000000-0005-0000-0000-00004D160000}"/>
    <cellStyle name="Comma 2 4 4 2 6 3 2 3" xfId="12790" xr:uid="{00000000-0005-0000-0000-00004E160000}"/>
    <cellStyle name="Comma 2 4 4 2 6 3 3" xfId="7304" xr:uid="{00000000-0005-0000-0000-00004F160000}"/>
    <cellStyle name="Comma 2 4 4 2 6 3 3 2" xfId="15462" xr:uid="{00000000-0005-0000-0000-000050160000}"/>
    <cellStyle name="Comma 2 4 4 2 6 3 4" xfId="10133" xr:uid="{00000000-0005-0000-0000-000051160000}"/>
    <cellStyle name="Comma 2 4 4 2 6 4" xfId="3465" xr:uid="{00000000-0005-0000-0000-000052160000}"/>
    <cellStyle name="Comma 2 4 4 2 6 4 2" xfId="18090" xr:uid="{00000000-0005-0000-0000-000053160000}"/>
    <cellStyle name="Comma 2 4 4 2 6 4 3" xfId="12788" xr:uid="{00000000-0005-0000-0000-000054160000}"/>
    <cellStyle name="Comma 2 4 4 2 6 5" xfId="7302" xr:uid="{00000000-0005-0000-0000-000055160000}"/>
    <cellStyle name="Comma 2 4 4 2 6 5 2" xfId="15460" xr:uid="{00000000-0005-0000-0000-000056160000}"/>
    <cellStyle name="Comma 2 4 4 2 6 6" xfId="10131" xr:uid="{00000000-0005-0000-0000-000057160000}"/>
    <cellStyle name="Comma 2 4 4 2 7" xfId="794" xr:uid="{00000000-0005-0000-0000-000058160000}"/>
    <cellStyle name="Comma 2 4 4 2 7 2" xfId="795" xr:uid="{00000000-0005-0000-0000-000059160000}"/>
    <cellStyle name="Comma 2 4 4 2 7 2 2" xfId="3469" xr:uid="{00000000-0005-0000-0000-00005A160000}"/>
    <cellStyle name="Comma 2 4 4 2 7 2 2 2" xfId="18094" xr:uid="{00000000-0005-0000-0000-00005B160000}"/>
    <cellStyle name="Comma 2 4 4 2 7 2 2 3" xfId="12792" xr:uid="{00000000-0005-0000-0000-00005C160000}"/>
    <cellStyle name="Comma 2 4 4 2 7 2 3" xfId="7306" xr:uid="{00000000-0005-0000-0000-00005D160000}"/>
    <cellStyle name="Comma 2 4 4 2 7 2 3 2" xfId="15464" xr:uid="{00000000-0005-0000-0000-00005E160000}"/>
    <cellStyle name="Comma 2 4 4 2 7 2 4" xfId="10135" xr:uid="{00000000-0005-0000-0000-00005F160000}"/>
    <cellStyle name="Comma 2 4 4 2 7 3" xfId="3468" xr:uid="{00000000-0005-0000-0000-000060160000}"/>
    <cellStyle name="Comma 2 4 4 2 7 3 2" xfId="18093" xr:uid="{00000000-0005-0000-0000-000061160000}"/>
    <cellStyle name="Comma 2 4 4 2 7 3 3" xfId="12791" xr:uid="{00000000-0005-0000-0000-000062160000}"/>
    <cellStyle name="Comma 2 4 4 2 7 4" xfId="7305" xr:uid="{00000000-0005-0000-0000-000063160000}"/>
    <cellStyle name="Comma 2 4 4 2 7 4 2" xfId="15463" xr:uid="{00000000-0005-0000-0000-000064160000}"/>
    <cellStyle name="Comma 2 4 4 2 7 5" xfId="10134" xr:uid="{00000000-0005-0000-0000-000065160000}"/>
    <cellStyle name="Comma 2 4 4 2 8" xfId="796" xr:uid="{00000000-0005-0000-0000-000066160000}"/>
    <cellStyle name="Comma 2 4 4 2 8 2" xfId="3470" xr:uid="{00000000-0005-0000-0000-000067160000}"/>
    <cellStyle name="Comma 2 4 4 2 8 2 2" xfId="18095" xr:uid="{00000000-0005-0000-0000-000068160000}"/>
    <cellStyle name="Comma 2 4 4 2 8 2 3" xfId="12793" xr:uid="{00000000-0005-0000-0000-000069160000}"/>
    <cellStyle name="Comma 2 4 4 2 8 3" xfId="7307" xr:uid="{00000000-0005-0000-0000-00006A160000}"/>
    <cellStyle name="Comma 2 4 4 2 8 3 2" xfId="15465" xr:uid="{00000000-0005-0000-0000-00006B160000}"/>
    <cellStyle name="Comma 2 4 4 2 8 4" xfId="10136" xr:uid="{00000000-0005-0000-0000-00006C160000}"/>
    <cellStyle name="Comma 2 4 4 2 9" xfId="797" xr:uid="{00000000-0005-0000-0000-00006D160000}"/>
    <cellStyle name="Comma 2 4 4 2 9 2" xfId="3471" xr:uid="{00000000-0005-0000-0000-00006E160000}"/>
    <cellStyle name="Comma 2 4 4 2 9 2 2" xfId="18096" xr:uid="{00000000-0005-0000-0000-00006F160000}"/>
    <cellStyle name="Comma 2 4 4 2 9 2 3" xfId="12794" xr:uid="{00000000-0005-0000-0000-000070160000}"/>
    <cellStyle name="Comma 2 4 4 2 9 3" xfId="7308" xr:uid="{00000000-0005-0000-0000-000071160000}"/>
    <cellStyle name="Comma 2 4 4 2 9 3 2" xfId="15466" xr:uid="{00000000-0005-0000-0000-000072160000}"/>
    <cellStyle name="Comma 2 4 4 2 9 4" xfId="10137" xr:uid="{00000000-0005-0000-0000-000073160000}"/>
    <cellStyle name="Comma 2 4 4 3" xfId="798" xr:uid="{00000000-0005-0000-0000-000074160000}"/>
    <cellStyle name="Comma 2 4 4 3 2" xfId="799" xr:uid="{00000000-0005-0000-0000-000075160000}"/>
    <cellStyle name="Comma 2 4 4 3 2 2" xfId="800" xr:uid="{00000000-0005-0000-0000-000076160000}"/>
    <cellStyle name="Comma 2 4 4 3 2 2 2" xfId="3474" xr:uid="{00000000-0005-0000-0000-000077160000}"/>
    <cellStyle name="Comma 2 4 4 3 2 2 2 2" xfId="18099" xr:uid="{00000000-0005-0000-0000-000078160000}"/>
    <cellStyle name="Comma 2 4 4 3 2 2 2 3" xfId="12797" xr:uid="{00000000-0005-0000-0000-000079160000}"/>
    <cellStyle name="Comma 2 4 4 3 2 2 3" xfId="7311" xr:uid="{00000000-0005-0000-0000-00007A160000}"/>
    <cellStyle name="Comma 2 4 4 3 2 2 3 2" xfId="15469" xr:uid="{00000000-0005-0000-0000-00007B160000}"/>
    <cellStyle name="Comma 2 4 4 3 2 2 4" xfId="10140" xr:uid="{00000000-0005-0000-0000-00007C160000}"/>
    <cellStyle name="Comma 2 4 4 3 2 3" xfId="3473" xr:uid="{00000000-0005-0000-0000-00007D160000}"/>
    <cellStyle name="Comma 2 4 4 3 2 3 2" xfId="18098" xr:uid="{00000000-0005-0000-0000-00007E160000}"/>
    <cellStyle name="Comma 2 4 4 3 2 3 3" xfId="12796" xr:uid="{00000000-0005-0000-0000-00007F160000}"/>
    <cellStyle name="Comma 2 4 4 3 2 4" xfId="7310" xr:uid="{00000000-0005-0000-0000-000080160000}"/>
    <cellStyle name="Comma 2 4 4 3 2 4 2" xfId="15468" xr:uid="{00000000-0005-0000-0000-000081160000}"/>
    <cellStyle name="Comma 2 4 4 3 2 5" xfId="10139" xr:uid="{00000000-0005-0000-0000-000082160000}"/>
    <cellStyle name="Comma 2 4 4 3 3" xfId="801" xr:uid="{00000000-0005-0000-0000-000083160000}"/>
    <cellStyle name="Comma 2 4 4 3 3 2" xfId="3475" xr:uid="{00000000-0005-0000-0000-000084160000}"/>
    <cellStyle name="Comma 2 4 4 3 3 2 2" xfId="18100" xr:uid="{00000000-0005-0000-0000-000085160000}"/>
    <cellStyle name="Comma 2 4 4 3 3 2 3" xfId="12798" xr:uid="{00000000-0005-0000-0000-000086160000}"/>
    <cellStyle name="Comma 2 4 4 3 3 3" xfId="7312" xr:uid="{00000000-0005-0000-0000-000087160000}"/>
    <cellStyle name="Comma 2 4 4 3 3 3 2" xfId="15470" xr:uid="{00000000-0005-0000-0000-000088160000}"/>
    <cellStyle name="Comma 2 4 4 3 3 4" xfId="10141" xr:uid="{00000000-0005-0000-0000-000089160000}"/>
    <cellStyle name="Comma 2 4 4 3 4" xfId="802" xr:uid="{00000000-0005-0000-0000-00008A160000}"/>
    <cellStyle name="Comma 2 4 4 3 4 2" xfId="3476" xr:uid="{00000000-0005-0000-0000-00008B160000}"/>
    <cellStyle name="Comma 2 4 4 3 4 2 2" xfId="18101" xr:uid="{00000000-0005-0000-0000-00008C160000}"/>
    <cellStyle name="Comma 2 4 4 3 4 2 3" xfId="12799" xr:uid="{00000000-0005-0000-0000-00008D160000}"/>
    <cellStyle name="Comma 2 4 4 3 4 3" xfId="7313" xr:uid="{00000000-0005-0000-0000-00008E160000}"/>
    <cellStyle name="Comma 2 4 4 3 4 3 2" xfId="15471" xr:uid="{00000000-0005-0000-0000-00008F160000}"/>
    <cellStyle name="Comma 2 4 4 3 4 4" xfId="10142" xr:uid="{00000000-0005-0000-0000-000090160000}"/>
    <cellStyle name="Comma 2 4 4 3 5" xfId="3472" xr:uid="{00000000-0005-0000-0000-000091160000}"/>
    <cellStyle name="Comma 2 4 4 3 5 2" xfId="18097" xr:uid="{00000000-0005-0000-0000-000092160000}"/>
    <cellStyle name="Comma 2 4 4 3 5 3" xfId="12795" xr:uid="{00000000-0005-0000-0000-000093160000}"/>
    <cellStyle name="Comma 2 4 4 3 6" xfId="7309" xr:uid="{00000000-0005-0000-0000-000094160000}"/>
    <cellStyle name="Comma 2 4 4 3 6 2" xfId="15467" xr:uid="{00000000-0005-0000-0000-000095160000}"/>
    <cellStyle name="Comma 2 4 4 3 7" xfId="10138" xr:uid="{00000000-0005-0000-0000-000096160000}"/>
    <cellStyle name="Comma 2 4 4 4" xfId="803" xr:uid="{00000000-0005-0000-0000-000097160000}"/>
    <cellStyle name="Comma 2 4 4 4 2" xfId="804" xr:uid="{00000000-0005-0000-0000-000098160000}"/>
    <cellStyle name="Comma 2 4 4 4 2 2" xfId="805" xr:uid="{00000000-0005-0000-0000-000099160000}"/>
    <cellStyle name="Comma 2 4 4 4 2 2 2" xfId="3479" xr:uid="{00000000-0005-0000-0000-00009A160000}"/>
    <cellStyle name="Comma 2 4 4 4 2 2 2 2" xfId="18104" xr:uid="{00000000-0005-0000-0000-00009B160000}"/>
    <cellStyle name="Comma 2 4 4 4 2 2 2 3" xfId="12802" xr:uid="{00000000-0005-0000-0000-00009C160000}"/>
    <cellStyle name="Comma 2 4 4 4 2 2 3" xfId="7316" xr:uid="{00000000-0005-0000-0000-00009D160000}"/>
    <cellStyle name="Comma 2 4 4 4 2 2 3 2" xfId="15474" xr:uid="{00000000-0005-0000-0000-00009E160000}"/>
    <cellStyle name="Comma 2 4 4 4 2 2 4" xfId="10145" xr:uid="{00000000-0005-0000-0000-00009F160000}"/>
    <cellStyle name="Comma 2 4 4 4 2 3" xfId="3478" xr:uid="{00000000-0005-0000-0000-0000A0160000}"/>
    <cellStyle name="Comma 2 4 4 4 2 3 2" xfId="18103" xr:uid="{00000000-0005-0000-0000-0000A1160000}"/>
    <cellStyle name="Comma 2 4 4 4 2 3 3" xfId="12801" xr:uid="{00000000-0005-0000-0000-0000A2160000}"/>
    <cellStyle name="Comma 2 4 4 4 2 4" xfId="7315" xr:uid="{00000000-0005-0000-0000-0000A3160000}"/>
    <cellStyle name="Comma 2 4 4 4 2 4 2" xfId="15473" xr:uid="{00000000-0005-0000-0000-0000A4160000}"/>
    <cellStyle name="Comma 2 4 4 4 2 5" xfId="10144" xr:uid="{00000000-0005-0000-0000-0000A5160000}"/>
    <cellStyle name="Comma 2 4 4 4 3" xfId="806" xr:uid="{00000000-0005-0000-0000-0000A6160000}"/>
    <cellStyle name="Comma 2 4 4 4 3 2" xfId="3480" xr:uid="{00000000-0005-0000-0000-0000A7160000}"/>
    <cellStyle name="Comma 2 4 4 4 3 2 2" xfId="18105" xr:uid="{00000000-0005-0000-0000-0000A8160000}"/>
    <cellStyle name="Comma 2 4 4 4 3 2 3" xfId="12803" xr:uid="{00000000-0005-0000-0000-0000A9160000}"/>
    <cellStyle name="Comma 2 4 4 4 3 3" xfId="7317" xr:uid="{00000000-0005-0000-0000-0000AA160000}"/>
    <cellStyle name="Comma 2 4 4 4 3 3 2" xfId="15475" xr:uid="{00000000-0005-0000-0000-0000AB160000}"/>
    <cellStyle name="Comma 2 4 4 4 3 4" xfId="10146" xr:uid="{00000000-0005-0000-0000-0000AC160000}"/>
    <cellStyle name="Comma 2 4 4 4 4" xfId="807" xr:uid="{00000000-0005-0000-0000-0000AD160000}"/>
    <cellStyle name="Comma 2 4 4 4 4 2" xfId="3481" xr:uid="{00000000-0005-0000-0000-0000AE160000}"/>
    <cellStyle name="Comma 2 4 4 4 4 2 2" xfId="18106" xr:uid="{00000000-0005-0000-0000-0000AF160000}"/>
    <cellStyle name="Comma 2 4 4 4 4 2 3" xfId="12804" xr:uid="{00000000-0005-0000-0000-0000B0160000}"/>
    <cellStyle name="Comma 2 4 4 4 4 3" xfId="7318" xr:uid="{00000000-0005-0000-0000-0000B1160000}"/>
    <cellStyle name="Comma 2 4 4 4 4 3 2" xfId="15476" xr:uid="{00000000-0005-0000-0000-0000B2160000}"/>
    <cellStyle name="Comma 2 4 4 4 4 4" xfId="10147" xr:uid="{00000000-0005-0000-0000-0000B3160000}"/>
    <cellStyle name="Comma 2 4 4 4 5" xfId="3477" xr:uid="{00000000-0005-0000-0000-0000B4160000}"/>
    <cellStyle name="Comma 2 4 4 4 5 2" xfId="18102" xr:uid="{00000000-0005-0000-0000-0000B5160000}"/>
    <cellStyle name="Comma 2 4 4 4 5 3" xfId="12800" xr:uid="{00000000-0005-0000-0000-0000B6160000}"/>
    <cellStyle name="Comma 2 4 4 4 6" xfId="7314" xr:uid="{00000000-0005-0000-0000-0000B7160000}"/>
    <cellStyle name="Comma 2 4 4 4 6 2" xfId="15472" xr:uid="{00000000-0005-0000-0000-0000B8160000}"/>
    <cellStyle name="Comma 2 4 4 4 7" xfId="10143" xr:uid="{00000000-0005-0000-0000-0000B9160000}"/>
    <cellStyle name="Comma 2 4 4 5" xfId="808" xr:uid="{00000000-0005-0000-0000-0000BA160000}"/>
    <cellStyle name="Comma 2 4 4 5 2" xfId="809" xr:uid="{00000000-0005-0000-0000-0000BB160000}"/>
    <cellStyle name="Comma 2 4 4 5 2 2" xfId="810" xr:uid="{00000000-0005-0000-0000-0000BC160000}"/>
    <cellStyle name="Comma 2 4 4 5 2 2 2" xfId="3484" xr:uid="{00000000-0005-0000-0000-0000BD160000}"/>
    <cellStyle name="Comma 2 4 4 5 2 2 2 2" xfId="18109" xr:uid="{00000000-0005-0000-0000-0000BE160000}"/>
    <cellStyle name="Comma 2 4 4 5 2 2 2 3" xfId="12807" xr:uid="{00000000-0005-0000-0000-0000BF160000}"/>
    <cellStyle name="Comma 2 4 4 5 2 2 3" xfId="7321" xr:uid="{00000000-0005-0000-0000-0000C0160000}"/>
    <cellStyle name="Comma 2 4 4 5 2 2 3 2" xfId="15479" xr:uid="{00000000-0005-0000-0000-0000C1160000}"/>
    <cellStyle name="Comma 2 4 4 5 2 2 4" xfId="10150" xr:uid="{00000000-0005-0000-0000-0000C2160000}"/>
    <cellStyle name="Comma 2 4 4 5 2 3" xfId="3483" xr:uid="{00000000-0005-0000-0000-0000C3160000}"/>
    <cellStyle name="Comma 2 4 4 5 2 3 2" xfId="18108" xr:uid="{00000000-0005-0000-0000-0000C4160000}"/>
    <cellStyle name="Comma 2 4 4 5 2 3 3" xfId="12806" xr:uid="{00000000-0005-0000-0000-0000C5160000}"/>
    <cellStyle name="Comma 2 4 4 5 2 4" xfId="7320" xr:uid="{00000000-0005-0000-0000-0000C6160000}"/>
    <cellStyle name="Comma 2 4 4 5 2 4 2" xfId="15478" xr:uid="{00000000-0005-0000-0000-0000C7160000}"/>
    <cellStyle name="Comma 2 4 4 5 2 5" xfId="10149" xr:uid="{00000000-0005-0000-0000-0000C8160000}"/>
    <cellStyle name="Comma 2 4 4 5 3" xfId="811" xr:uid="{00000000-0005-0000-0000-0000C9160000}"/>
    <cellStyle name="Comma 2 4 4 5 3 2" xfId="3485" xr:uid="{00000000-0005-0000-0000-0000CA160000}"/>
    <cellStyle name="Comma 2 4 4 5 3 2 2" xfId="18110" xr:uid="{00000000-0005-0000-0000-0000CB160000}"/>
    <cellStyle name="Comma 2 4 4 5 3 2 3" xfId="12808" xr:uid="{00000000-0005-0000-0000-0000CC160000}"/>
    <cellStyle name="Comma 2 4 4 5 3 3" xfId="7322" xr:uid="{00000000-0005-0000-0000-0000CD160000}"/>
    <cellStyle name="Comma 2 4 4 5 3 3 2" xfId="15480" xr:uid="{00000000-0005-0000-0000-0000CE160000}"/>
    <cellStyle name="Comma 2 4 4 5 3 4" xfId="10151" xr:uid="{00000000-0005-0000-0000-0000CF160000}"/>
    <cellStyle name="Comma 2 4 4 5 4" xfId="812" xr:uid="{00000000-0005-0000-0000-0000D0160000}"/>
    <cellStyle name="Comma 2 4 4 5 4 2" xfId="3486" xr:uid="{00000000-0005-0000-0000-0000D1160000}"/>
    <cellStyle name="Comma 2 4 4 5 4 2 2" xfId="18111" xr:uid="{00000000-0005-0000-0000-0000D2160000}"/>
    <cellStyle name="Comma 2 4 4 5 4 2 3" xfId="12809" xr:uid="{00000000-0005-0000-0000-0000D3160000}"/>
    <cellStyle name="Comma 2 4 4 5 4 3" xfId="7323" xr:uid="{00000000-0005-0000-0000-0000D4160000}"/>
    <cellStyle name="Comma 2 4 4 5 4 3 2" xfId="15481" xr:uid="{00000000-0005-0000-0000-0000D5160000}"/>
    <cellStyle name="Comma 2 4 4 5 4 4" xfId="10152" xr:uid="{00000000-0005-0000-0000-0000D6160000}"/>
    <cellStyle name="Comma 2 4 4 5 5" xfId="3482" xr:uid="{00000000-0005-0000-0000-0000D7160000}"/>
    <cellStyle name="Comma 2 4 4 5 5 2" xfId="18107" xr:uid="{00000000-0005-0000-0000-0000D8160000}"/>
    <cellStyle name="Comma 2 4 4 5 5 3" xfId="12805" xr:uid="{00000000-0005-0000-0000-0000D9160000}"/>
    <cellStyle name="Comma 2 4 4 5 6" xfId="7319" xr:uid="{00000000-0005-0000-0000-0000DA160000}"/>
    <cellStyle name="Comma 2 4 4 5 6 2" xfId="15477" xr:uid="{00000000-0005-0000-0000-0000DB160000}"/>
    <cellStyle name="Comma 2 4 4 5 7" xfId="10148" xr:uid="{00000000-0005-0000-0000-0000DC160000}"/>
    <cellStyle name="Comma 2 4 4 6" xfId="813" xr:uid="{00000000-0005-0000-0000-0000DD160000}"/>
    <cellStyle name="Comma 2 4 4 6 2" xfId="814" xr:uid="{00000000-0005-0000-0000-0000DE160000}"/>
    <cellStyle name="Comma 2 4 4 6 2 2" xfId="815" xr:uid="{00000000-0005-0000-0000-0000DF160000}"/>
    <cellStyle name="Comma 2 4 4 6 2 2 2" xfId="3489" xr:uid="{00000000-0005-0000-0000-0000E0160000}"/>
    <cellStyle name="Comma 2 4 4 6 2 2 2 2" xfId="18114" xr:uid="{00000000-0005-0000-0000-0000E1160000}"/>
    <cellStyle name="Comma 2 4 4 6 2 2 2 3" xfId="12812" xr:uid="{00000000-0005-0000-0000-0000E2160000}"/>
    <cellStyle name="Comma 2 4 4 6 2 2 3" xfId="7326" xr:uid="{00000000-0005-0000-0000-0000E3160000}"/>
    <cellStyle name="Comma 2 4 4 6 2 2 3 2" xfId="15484" xr:uid="{00000000-0005-0000-0000-0000E4160000}"/>
    <cellStyle name="Comma 2 4 4 6 2 2 4" xfId="10155" xr:uid="{00000000-0005-0000-0000-0000E5160000}"/>
    <cellStyle name="Comma 2 4 4 6 2 3" xfId="3488" xr:uid="{00000000-0005-0000-0000-0000E6160000}"/>
    <cellStyle name="Comma 2 4 4 6 2 3 2" xfId="18113" xr:uid="{00000000-0005-0000-0000-0000E7160000}"/>
    <cellStyle name="Comma 2 4 4 6 2 3 3" xfId="12811" xr:uid="{00000000-0005-0000-0000-0000E8160000}"/>
    <cellStyle name="Comma 2 4 4 6 2 4" xfId="7325" xr:uid="{00000000-0005-0000-0000-0000E9160000}"/>
    <cellStyle name="Comma 2 4 4 6 2 4 2" xfId="15483" xr:uid="{00000000-0005-0000-0000-0000EA160000}"/>
    <cellStyle name="Comma 2 4 4 6 2 5" xfId="10154" xr:uid="{00000000-0005-0000-0000-0000EB160000}"/>
    <cellStyle name="Comma 2 4 4 6 3" xfId="816" xr:uid="{00000000-0005-0000-0000-0000EC160000}"/>
    <cellStyle name="Comma 2 4 4 6 3 2" xfId="3490" xr:uid="{00000000-0005-0000-0000-0000ED160000}"/>
    <cellStyle name="Comma 2 4 4 6 3 2 2" xfId="18115" xr:uid="{00000000-0005-0000-0000-0000EE160000}"/>
    <cellStyle name="Comma 2 4 4 6 3 2 3" xfId="12813" xr:uid="{00000000-0005-0000-0000-0000EF160000}"/>
    <cellStyle name="Comma 2 4 4 6 3 3" xfId="7327" xr:uid="{00000000-0005-0000-0000-0000F0160000}"/>
    <cellStyle name="Comma 2 4 4 6 3 3 2" xfId="15485" xr:uid="{00000000-0005-0000-0000-0000F1160000}"/>
    <cellStyle name="Comma 2 4 4 6 3 4" xfId="10156" xr:uid="{00000000-0005-0000-0000-0000F2160000}"/>
    <cellStyle name="Comma 2 4 4 6 4" xfId="817" xr:uid="{00000000-0005-0000-0000-0000F3160000}"/>
    <cellStyle name="Comma 2 4 4 6 4 2" xfId="3491" xr:uid="{00000000-0005-0000-0000-0000F4160000}"/>
    <cellStyle name="Comma 2 4 4 6 4 2 2" xfId="18116" xr:uid="{00000000-0005-0000-0000-0000F5160000}"/>
    <cellStyle name="Comma 2 4 4 6 4 2 3" xfId="12814" xr:uid="{00000000-0005-0000-0000-0000F6160000}"/>
    <cellStyle name="Comma 2 4 4 6 4 3" xfId="7328" xr:uid="{00000000-0005-0000-0000-0000F7160000}"/>
    <cellStyle name="Comma 2 4 4 6 4 3 2" xfId="15486" xr:uid="{00000000-0005-0000-0000-0000F8160000}"/>
    <cellStyle name="Comma 2 4 4 6 4 4" xfId="10157" xr:uid="{00000000-0005-0000-0000-0000F9160000}"/>
    <cellStyle name="Comma 2 4 4 6 5" xfId="3487" xr:uid="{00000000-0005-0000-0000-0000FA160000}"/>
    <cellStyle name="Comma 2 4 4 6 5 2" xfId="18112" xr:uid="{00000000-0005-0000-0000-0000FB160000}"/>
    <cellStyle name="Comma 2 4 4 6 5 3" xfId="12810" xr:uid="{00000000-0005-0000-0000-0000FC160000}"/>
    <cellStyle name="Comma 2 4 4 6 6" xfId="7324" xr:uid="{00000000-0005-0000-0000-0000FD160000}"/>
    <cellStyle name="Comma 2 4 4 6 6 2" xfId="15482" xr:uid="{00000000-0005-0000-0000-0000FE160000}"/>
    <cellStyle name="Comma 2 4 4 6 7" xfId="10153" xr:uid="{00000000-0005-0000-0000-0000FF160000}"/>
    <cellStyle name="Comma 2 4 4 7" xfId="818" xr:uid="{00000000-0005-0000-0000-000000170000}"/>
    <cellStyle name="Comma 2 4 4 7 2" xfId="819" xr:uid="{00000000-0005-0000-0000-000001170000}"/>
    <cellStyle name="Comma 2 4 4 7 2 2" xfId="3493" xr:uid="{00000000-0005-0000-0000-000002170000}"/>
    <cellStyle name="Comma 2 4 4 7 2 2 2" xfId="18118" xr:uid="{00000000-0005-0000-0000-000003170000}"/>
    <cellStyle name="Comma 2 4 4 7 2 2 3" xfId="12816" xr:uid="{00000000-0005-0000-0000-000004170000}"/>
    <cellStyle name="Comma 2 4 4 7 2 3" xfId="7330" xr:uid="{00000000-0005-0000-0000-000005170000}"/>
    <cellStyle name="Comma 2 4 4 7 2 3 2" xfId="15488" xr:uid="{00000000-0005-0000-0000-000006170000}"/>
    <cellStyle name="Comma 2 4 4 7 2 4" xfId="10159" xr:uid="{00000000-0005-0000-0000-000007170000}"/>
    <cellStyle name="Comma 2 4 4 7 3" xfId="820" xr:uid="{00000000-0005-0000-0000-000008170000}"/>
    <cellStyle name="Comma 2 4 4 7 3 2" xfId="3494" xr:uid="{00000000-0005-0000-0000-000009170000}"/>
    <cellStyle name="Comma 2 4 4 7 3 2 2" xfId="18119" xr:uid="{00000000-0005-0000-0000-00000A170000}"/>
    <cellStyle name="Comma 2 4 4 7 3 2 3" xfId="12817" xr:uid="{00000000-0005-0000-0000-00000B170000}"/>
    <cellStyle name="Comma 2 4 4 7 3 3" xfId="7331" xr:uid="{00000000-0005-0000-0000-00000C170000}"/>
    <cellStyle name="Comma 2 4 4 7 3 3 2" xfId="15489" xr:uid="{00000000-0005-0000-0000-00000D170000}"/>
    <cellStyle name="Comma 2 4 4 7 3 4" xfId="10160" xr:uid="{00000000-0005-0000-0000-00000E170000}"/>
    <cellStyle name="Comma 2 4 4 7 4" xfId="3492" xr:uid="{00000000-0005-0000-0000-00000F170000}"/>
    <cellStyle name="Comma 2 4 4 7 4 2" xfId="18117" xr:uid="{00000000-0005-0000-0000-000010170000}"/>
    <cellStyle name="Comma 2 4 4 7 4 3" xfId="12815" xr:uid="{00000000-0005-0000-0000-000011170000}"/>
    <cellStyle name="Comma 2 4 4 7 5" xfId="7329" xr:uid="{00000000-0005-0000-0000-000012170000}"/>
    <cellStyle name="Comma 2 4 4 7 5 2" xfId="15487" xr:uid="{00000000-0005-0000-0000-000013170000}"/>
    <cellStyle name="Comma 2 4 4 7 6" xfId="10158" xr:uid="{00000000-0005-0000-0000-000014170000}"/>
    <cellStyle name="Comma 2 4 4 8" xfId="821" xr:uid="{00000000-0005-0000-0000-000015170000}"/>
    <cellStyle name="Comma 2 4 4 8 2" xfId="822" xr:uid="{00000000-0005-0000-0000-000016170000}"/>
    <cellStyle name="Comma 2 4 4 8 2 2" xfId="3496" xr:uid="{00000000-0005-0000-0000-000017170000}"/>
    <cellStyle name="Comma 2 4 4 8 2 2 2" xfId="18121" xr:uid="{00000000-0005-0000-0000-000018170000}"/>
    <cellStyle name="Comma 2 4 4 8 2 2 3" xfId="12819" xr:uid="{00000000-0005-0000-0000-000019170000}"/>
    <cellStyle name="Comma 2 4 4 8 2 3" xfId="7333" xr:uid="{00000000-0005-0000-0000-00001A170000}"/>
    <cellStyle name="Comma 2 4 4 8 2 3 2" xfId="15491" xr:uid="{00000000-0005-0000-0000-00001B170000}"/>
    <cellStyle name="Comma 2 4 4 8 2 4" xfId="10162" xr:uid="{00000000-0005-0000-0000-00001C170000}"/>
    <cellStyle name="Comma 2 4 4 8 3" xfId="3495" xr:uid="{00000000-0005-0000-0000-00001D170000}"/>
    <cellStyle name="Comma 2 4 4 8 3 2" xfId="18120" xr:uid="{00000000-0005-0000-0000-00001E170000}"/>
    <cellStyle name="Comma 2 4 4 8 3 3" xfId="12818" xr:uid="{00000000-0005-0000-0000-00001F170000}"/>
    <cellStyle name="Comma 2 4 4 8 4" xfId="7332" xr:uid="{00000000-0005-0000-0000-000020170000}"/>
    <cellStyle name="Comma 2 4 4 8 4 2" xfId="15490" xr:uid="{00000000-0005-0000-0000-000021170000}"/>
    <cellStyle name="Comma 2 4 4 8 5" xfId="10161" xr:uid="{00000000-0005-0000-0000-000022170000}"/>
    <cellStyle name="Comma 2 4 4 9" xfId="823" xr:uid="{00000000-0005-0000-0000-000023170000}"/>
    <cellStyle name="Comma 2 4 4 9 2" xfId="3497" xr:uid="{00000000-0005-0000-0000-000024170000}"/>
    <cellStyle name="Comma 2 4 4 9 2 2" xfId="18122" xr:uid="{00000000-0005-0000-0000-000025170000}"/>
    <cellStyle name="Comma 2 4 4 9 2 3" xfId="12820" xr:uid="{00000000-0005-0000-0000-000026170000}"/>
    <cellStyle name="Comma 2 4 4 9 3" xfId="7334" xr:uid="{00000000-0005-0000-0000-000027170000}"/>
    <cellStyle name="Comma 2 4 4 9 3 2" xfId="15492" xr:uid="{00000000-0005-0000-0000-000028170000}"/>
    <cellStyle name="Comma 2 4 4 9 4" xfId="10163" xr:uid="{00000000-0005-0000-0000-000029170000}"/>
    <cellStyle name="Comma 2 4 5" xfId="824" xr:uid="{00000000-0005-0000-0000-00002A170000}"/>
    <cellStyle name="Comma 2 4 5 10" xfId="3498" xr:uid="{00000000-0005-0000-0000-00002B170000}"/>
    <cellStyle name="Comma 2 4 5 10 2" xfId="18123" xr:uid="{00000000-0005-0000-0000-00002C170000}"/>
    <cellStyle name="Comma 2 4 5 10 3" xfId="12821" xr:uid="{00000000-0005-0000-0000-00002D170000}"/>
    <cellStyle name="Comma 2 4 5 11" xfId="7335" xr:uid="{00000000-0005-0000-0000-00002E170000}"/>
    <cellStyle name="Comma 2 4 5 11 2" xfId="15493" xr:uid="{00000000-0005-0000-0000-00002F170000}"/>
    <cellStyle name="Comma 2 4 5 12" xfId="10164" xr:uid="{00000000-0005-0000-0000-000030170000}"/>
    <cellStyle name="Comma 2 4 5 2" xfId="825" xr:uid="{00000000-0005-0000-0000-000031170000}"/>
    <cellStyle name="Comma 2 4 5 2 2" xfId="826" xr:uid="{00000000-0005-0000-0000-000032170000}"/>
    <cellStyle name="Comma 2 4 5 2 2 2" xfId="827" xr:uid="{00000000-0005-0000-0000-000033170000}"/>
    <cellStyle name="Comma 2 4 5 2 2 2 2" xfId="3501" xr:uid="{00000000-0005-0000-0000-000034170000}"/>
    <cellStyle name="Comma 2 4 5 2 2 2 2 2" xfId="18126" xr:uid="{00000000-0005-0000-0000-000035170000}"/>
    <cellStyle name="Comma 2 4 5 2 2 2 2 3" xfId="12824" xr:uid="{00000000-0005-0000-0000-000036170000}"/>
    <cellStyle name="Comma 2 4 5 2 2 2 3" xfId="7338" xr:uid="{00000000-0005-0000-0000-000037170000}"/>
    <cellStyle name="Comma 2 4 5 2 2 2 3 2" xfId="15496" xr:uid="{00000000-0005-0000-0000-000038170000}"/>
    <cellStyle name="Comma 2 4 5 2 2 2 4" xfId="10167" xr:uid="{00000000-0005-0000-0000-000039170000}"/>
    <cellStyle name="Comma 2 4 5 2 2 3" xfId="3500" xr:uid="{00000000-0005-0000-0000-00003A170000}"/>
    <cellStyle name="Comma 2 4 5 2 2 3 2" xfId="18125" xr:uid="{00000000-0005-0000-0000-00003B170000}"/>
    <cellStyle name="Comma 2 4 5 2 2 3 3" xfId="12823" xr:uid="{00000000-0005-0000-0000-00003C170000}"/>
    <cellStyle name="Comma 2 4 5 2 2 4" xfId="7337" xr:uid="{00000000-0005-0000-0000-00003D170000}"/>
    <cellStyle name="Comma 2 4 5 2 2 4 2" xfId="15495" xr:uid="{00000000-0005-0000-0000-00003E170000}"/>
    <cellStyle name="Comma 2 4 5 2 2 5" xfId="10166" xr:uid="{00000000-0005-0000-0000-00003F170000}"/>
    <cellStyle name="Comma 2 4 5 2 3" xfId="828" xr:uid="{00000000-0005-0000-0000-000040170000}"/>
    <cellStyle name="Comma 2 4 5 2 3 2" xfId="3502" xr:uid="{00000000-0005-0000-0000-000041170000}"/>
    <cellStyle name="Comma 2 4 5 2 3 2 2" xfId="18127" xr:uid="{00000000-0005-0000-0000-000042170000}"/>
    <cellStyle name="Comma 2 4 5 2 3 2 3" xfId="12825" xr:uid="{00000000-0005-0000-0000-000043170000}"/>
    <cellStyle name="Comma 2 4 5 2 3 3" xfId="7339" xr:uid="{00000000-0005-0000-0000-000044170000}"/>
    <cellStyle name="Comma 2 4 5 2 3 3 2" xfId="15497" xr:uid="{00000000-0005-0000-0000-000045170000}"/>
    <cellStyle name="Comma 2 4 5 2 3 4" xfId="10168" xr:uid="{00000000-0005-0000-0000-000046170000}"/>
    <cellStyle name="Comma 2 4 5 2 4" xfId="829" xr:uid="{00000000-0005-0000-0000-000047170000}"/>
    <cellStyle name="Comma 2 4 5 2 4 2" xfId="3503" xr:uid="{00000000-0005-0000-0000-000048170000}"/>
    <cellStyle name="Comma 2 4 5 2 4 2 2" xfId="18128" xr:uid="{00000000-0005-0000-0000-000049170000}"/>
    <cellStyle name="Comma 2 4 5 2 4 2 3" xfId="12826" xr:uid="{00000000-0005-0000-0000-00004A170000}"/>
    <cellStyle name="Comma 2 4 5 2 4 3" xfId="7340" xr:uid="{00000000-0005-0000-0000-00004B170000}"/>
    <cellStyle name="Comma 2 4 5 2 4 3 2" xfId="15498" xr:uid="{00000000-0005-0000-0000-00004C170000}"/>
    <cellStyle name="Comma 2 4 5 2 4 4" xfId="10169" xr:uid="{00000000-0005-0000-0000-00004D170000}"/>
    <cellStyle name="Comma 2 4 5 2 5" xfId="3499" xr:uid="{00000000-0005-0000-0000-00004E170000}"/>
    <cellStyle name="Comma 2 4 5 2 5 2" xfId="18124" xr:uid="{00000000-0005-0000-0000-00004F170000}"/>
    <cellStyle name="Comma 2 4 5 2 5 3" xfId="12822" xr:uid="{00000000-0005-0000-0000-000050170000}"/>
    <cellStyle name="Comma 2 4 5 2 6" xfId="7336" xr:uid="{00000000-0005-0000-0000-000051170000}"/>
    <cellStyle name="Comma 2 4 5 2 6 2" xfId="15494" xr:uid="{00000000-0005-0000-0000-000052170000}"/>
    <cellStyle name="Comma 2 4 5 2 7" xfId="10165" xr:uid="{00000000-0005-0000-0000-000053170000}"/>
    <cellStyle name="Comma 2 4 5 3" xfId="830" xr:uid="{00000000-0005-0000-0000-000054170000}"/>
    <cellStyle name="Comma 2 4 5 3 2" xfId="831" xr:uid="{00000000-0005-0000-0000-000055170000}"/>
    <cellStyle name="Comma 2 4 5 3 2 2" xfId="832" xr:uid="{00000000-0005-0000-0000-000056170000}"/>
    <cellStyle name="Comma 2 4 5 3 2 2 2" xfId="3506" xr:uid="{00000000-0005-0000-0000-000057170000}"/>
    <cellStyle name="Comma 2 4 5 3 2 2 2 2" xfId="18131" xr:uid="{00000000-0005-0000-0000-000058170000}"/>
    <cellStyle name="Comma 2 4 5 3 2 2 2 3" xfId="12829" xr:uid="{00000000-0005-0000-0000-000059170000}"/>
    <cellStyle name="Comma 2 4 5 3 2 2 3" xfId="7343" xr:uid="{00000000-0005-0000-0000-00005A170000}"/>
    <cellStyle name="Comma 2 4 5 3 2 2 3 2" xfId="15501" xr:uid="{00000000-0005-0000-0000-00005B170000}"/>
    <cellStyle name="Comma 2 4 5 3 2 2 4" xfId="10172" xr:uid="{00000000-0005-0000-0000-00005C170000}"/>
    <cellStyle name="Comma 2 4 5 3 2 3" xfId="3505" xr:uid="{00000000-0005-0000-0000-00005D170000}"/>
    <cellStyle name="Comma 2 4 5 3 2 3 2" xfId="18130" xr:uid="{00000000-0005-0000-0000-00005E170000}"/>
    <cellStyle name="Comma 2 4 5 3 2 3 3" xfId="12828" xr:uid="{00000000-0005-0000-0000-00005F170000}"/>
    <cellStyle name="Comma 2 4 5 3 2 4" xfId="7342" xr:uid="{00000000-0005-0000-0000-000060170000}"/>
    <cellStyle name="Comma 2 4 5 3 2 4 2" xfId="15500" xr:uid="{00000000-0005-0000-0000-000061170000}"/>
    <cellStyle name="Comma 2 4 5 3 2 5" xfId="10171" xr:uid="{00000000-0005-0000-0000-000062170000}"/>
    <cellStyle name="Comma 2 4 5 3 3" xfId="833" xr:uid="{00000000-0005-0000-0000-000063170000}"/>
    <cellStyle name="Comma 2 4 5 3 3 2" xfId="3507" xr:uid="{00000000-0005-0000-0000-000064170000}"/>
    <cellStyle name="Comma 2 4 5 3 3 2 2" xfId="18132" xr:uid="{00000000-0005-0000-0000-000065170000}"/>
    <cellStyle name="Comma 2 4 5 3 3 2 3" xfId="12830" xr:uid="{00000000-0005-0000-0000-000066170000}"/>
    <cellStyle name="Comma 2 4 5 3 3 3" xfId="7344" xr:uid="{00000000-0005-0000-0000-000067170000}"/>
    <cellStyle name="Comma 2 4 5 3 3 3 2" xfId="15502" xr:uid="{00000000-0005-0000-0000-000068170000}"/>
    <cellStyle name="Comma 2 4 5 3 3 4" xfId="10173" xr:uid="{00000000-0005-0000-0000-000069170000}"/>
    <cellStyle name="Comma 2 4 5 3 4" xfId="834" xr:uid="{00000000-0005-0000-0000-00006A170000}"/>
    <cellStyle name="Comma 2 4 5 3 4 2" xfId="3508" xr:uid="{00000000-0005-0000-0000-00006B170000}"/>
    <cellStyle name="Comma 2 4 5 3 4 2 2" xfId="18133" xr:uid="{00000000-0005-0000-0000-00006C170000}"/>
    <cellStyle name="Comma 2 4 5 3 4 2 3" xfId="12831" xr:uid="{00000000-0005-0000-0000-00006D170000}"/>
    <cellStyle name="Comma 2 4 5 3 4 3" xfId="7345" xr:uid="{00000000-0005-0000-0000-00006E170000}"/>
    <cellStyle name="Comma 2 4 5 3 4 3 2" xfId="15503" xr:uid="{00000000-0005-0000-0000-00006F170000}"/>
    <cellStyle name="Comma 2 4 5 3 4 4" xfId="10174" xr:uid="{00000000-0005-0000-0000-000070170000}"/>
    <cellStyle name="Comma 2 4 5 3 5" xfId="3504" xr:uid="{00000000-0005-0000-0000-000071170000}"/>
    <cellStyle name="Comma 2 4 5 3 5 2" xfId="18129" xr:uid="{00000000-0005-0000-0000-000072170000}"/>
    <cellStyle name="Comma 2 4 5 3 5 3" xfId="12827" xr:uid="{00000000-0005-0000-0000-000073170000}"/>
    <cellStyle name="Comma 2 4 5 3 6" xfId="7341" xr:uid="{00000000-0005-0000-0000-000074170000}"/>
    <cellStyle name="Comma 2 4 5 3 6 2" xfId="15499" xr:uid="{00000000-0005-0000-0000-000075170000}"/>
    <cellStyle name="Comma 2 4 5 3 7" xfId="10170" xr:uid="{00000000-0005-0000-0000-000076170000}"/>
    <cellStyle name="Comma 2 4 5 4" xfId="835" xr:uid="{00000000-0005-0000-0000-000077170000}"/>
    <cellStyle name="Comma 2 4 5 4 2" xfId="836" xr:uid="{00000000-0005-0000-0000-000078170000}"/>
    <cellStyle name="Comma 2 4 5 4 2 2" xfId="837" xr:uid="{00000000-0005-0000-0000-000079170000}"/>
    <cellStyle name="Comma 2 4 5 4 2 2 2" xfId="3511" xr:uid="{00000000-0005-0000-0000-00007A170000}"/>
    <cellStyle name="Comma 2 4 5 4 2 2 2 2" xfId="18136" xr:uid="{00000000-0005-0000-0000-00007B170000}"/>
    <cellStyle name="Comma 2 4 5 4 2 2 2 3" xfId="12834" xr:uid="{00000000-0005-0000-0000-00007C170000}"/>
    <cellStyle name="Comma 2 4 5 4 2 2 3" xfId="7348" xr:uid="{00000000-0005-0000-0000-00007D170000}"/>
    <cellStyle name="Comma 2 4 5 4 2 2 3 2" xfId="15506" xr:uid="{00000000-0005-0000-0000-00007E170000}"/>
    <cellStyle name="Comma 2 4 5 4 2 2 4" xfId="10177" xr:uid="{00000000-0005-0000-0000-00007F170000}"/>
    <cellStyle name="Comma 2 4 5 4 2 3" xfId="3510" xr:uid="{00000000-0005-0000-0000-000080170000}"/>
    <cellStyle name="Comma 2 4 5 4 2 3 2" xfId="18135" xr:uid="{00000000-0005-0000-0000-000081170000}"/>
    <cellStyle name="Comma 2 4 5 4 2 3 3" xfId="12833" xr:uid="{00000000-0005-0000-0000-000082170000}"/>
    <cellStyle name="Comma 2 4 5 4 2 4" xfId="7347" xr:uid="{00000000-0005-0000-0000-000083170000}"/>
    <cellStyle name="Comma 2 4 5 4 2 4 2" xfId="15505" xr:uid="{00000000-0005-0000-0000-000084170000}"/>
    <cellStyle name="Comma 2 4 5 4 2 5" xfId="10176" xr:uid="{00000000-0005-0000-0000-000085170000}"/>
    <cellStyle name="Comma 2 4 5 4 3" xfId="838" xr:uid="{00000000-0005-0000-0000-000086170000}"/>
    <cellStyle name="Comma 2 4 5 4 3 2" xfId="3512" xr:uid="{00000000-0005-0000-0000-000087170000}"/>
    <cellStyle name="Comma 2 4 5 4 3 2 2" xfId="18137" xr:uid="{00000000-0005-0000-0000-000088170000}"/>
    <cellStyle name="Comma 2 4 5 4 3 2 3" xfId="12835" xr:uid="{00000000-0005-0000-0000-000089170000}"/>
    <cellStyle name="Comma 2 4 5 4 3 3" xfId="7349" xr:uid="{00000000-0005-0000-0000-00008A170000}"/>
    <cellStyle name="Comma 2 4 5 4 3 3 2" xfId="15507" xr:uid="{00000000-0005-0000-0000-00008B170000}"/>
    <cellStyle name="Comma 2 4 5 4 3 4" xfId="10178" xr:uid="{00000000-0005-0000-0000-00008C170000}"/>
    <cellStyle name="Comma 2 4 5 4 4" xfId="839" xr:uid="{00000000-0005-0000-0000-00008D170000}"/>
    <cellStyle name="Comma 2 4 5 4 4 2" xfId="3513" xr:uid="{00000000-0005-0000-0000-00008E170000}"/>
    <cellStyle name="Comma 2 4 5 4 4 2 2" xfId="18138" xr:uid="{00000000-0005-0000-0000-00008F170000}"/>
    <cellStyle name="Comma 2 4 5 4 4 2 3" xfId="12836" xr:uid="{00000000-0005-0000-0000-000090170000}"/>
    <cellStyle name="Comma 2 4 5 4 4 3" xfId="7350" xr:uid="{00000000-0005-0000-0000-000091170000}"/>
    <cellStyle name="Comma 2 4 5 4 4 3 2" xfId="15508" xr:uid="{00000000-0005-0000-0000-000092170000}"/>
    <cellStyle name="Comma 2 4 5 4 4 4" xfId="10179" xr:uid="{00000000-0005-0000-0000-000093170000}"/>
    <cellStyle name="Comma 2 4 5 4 5" xfId="3509" xr:uid="{00000000-0005-0000-0000-000094170000}"/>
    <cellStyle name="Comma 2 4 5 4 5 2" xfId="18134" xr:uid="{00000000-0005-0000-0000-000095170000}"/>
    <cellStyle name="Comma 2 4 5 4 5 3" xfId="12832" xr:uid="{00000000-0005-0000-0000-000096170000}"/>
    <cellStyle name="Comma 2 4 5 4 6" xfId="7346" xr:uid="{00000000-0005-0000-0000-000097170000}"/>
    <cellStyle name="Comma 2 4 5 4 6 2" xfId="15504" xr:uid="{00000000-0005-0000-0000-000098170000}"/>
    <cellStyle name="Comma 2 4 5 4 7" xfId="10175" xr:uid="{00000000-0005-0000-0000-000099170000}"/>
    <cellStyle name="Comma 2 4 5 5" xfId="840" xr:uid="{00000000-0005-0000-0000-00009A170000}"/>
    <cellStyle name="Comma 2 4 5 5 2" xfId="841" xr:uid="{00000000-0005-0000-0000-00009B170000}"/>
    <cellStyle name="Comma 2 4 5 5 2 2" xfId="842" xr:uid="{00000000-0005-0000-0000-00009C170000}"/>
    <cellStyle name="Comma 2 4 5 5 2 2 2" xfId="3516" xr:uid="{00000000-0005-0000-0000-00009D170000}"/>
    <cellStyle name="Comma 2 4 5 5 2 2 2 2" xfId="18141" xr:uid="{00000000-0005-0000-0000-00009E170000}"/>
    <cellStyle name="Comma 2 4 5 5 2 2 2 3" xfId="12839" xr:uid="{00000000-0005-0000-0000-00009F170000}"/>
    <cellStyle name="Comma 2 4 5 5 2 2 3" xfId="7353" xr:uid="{00000000-0005-0000-0000-0000A0170000}"/>
    <cellStyle name="Comma 2 4 5 5 2 2 3 2" xfId="15511" xr:uid="{00000000-0005-0000-0000-0000A1170000}"/>
    <cellStyle name="Comma 2 4 5 5 2 2 4" xfId="10182" xr:uid="{00000000-0005-0000-0000-0000A2170000}"/>
    <cellStyle name="Comma 2 4 5 5 2 3" xfId="3515" xr:uid="{00000000-0005-0000-0000-0000A3170000}"/>
    <cellStyle name="Comma 2 4 5 5 2 3 2" xfId="18140" xr:uid="{00000000-0005-0000-0000-0000A4170000}"/>
    <cellStyle name="Comma 2 4 5 5 2 3 3" xfId="12838" xr:uid="{00000000-0005-0000-0000-0000A5170000}"/>
    <cellStyle name="Comma 2 4 5 5 2 4" xfId="7352" xr:uid="{00000000-0005-0000-0000-0000A6170000}"/>
    <cellStyle name="Comma 2 4 5 5 2 4 2" xfId="15510" xr:uid="{00000000-0005-0000-0000-0000A7170000}"/>
    <cellStyle name="Comma 2 4 5 5 2 5" xfId="10181" xr:uid="{00000000-0005-0000-0000-0000A8170000}"/>
    <cellStyle name="Comma 2 4 5 5 3" xfId="843" xr:uid="{00000000-0005-0000-0000-0000A9170000}"/>
    <cellStyle name="Comma 2 4 5 5 3 2" xfId="3517" xr:uid="{00000000-0005-0000-0000-0000AA170000}"/>
    <cellStyle name="Comma 2 4 5 5 3 2 2" xfId="18142" xr:uid="{00000000-0005-0000-0000-0000AB170000}"/>
    <cellStyle name="Comma 2 4 5 5 3 2 3" xfId="12840" xr:uid="{00000000-0005-0000-0000-0000AC170000}"/>
    <cellStyle name="Comma 2 4 5 5 3 3" xfId="7354" xr:uid="{00000000-0005-0000-0000-0000AD170000}"/>
    <cellStyle name="Comma 2 4 5 5 3 3 2" xfId="15512" xr:uid="{00000000-0005-0000-0000-0000AE170000}"/>
    <cellStyle name="Comma 2 4 5 5 3 4" xfId="10183" xr:uid="{00000000-0005-0000-0000-0000AF170000}"/>
    <cellStyle name="Comma 2 4 5 5 4" xfId="844" xr:uid="{00000000-0005-0000-0000-0000B0170000}"/>
    <cellStyle name="Comma 2 4 5 5 4 2" xfId="3518" xr:uid="{00000000-0005-0000-0000-0000B1170000}"/>
    <cellStyle name="Comma 2 4 5 5 4 2 2" xfId="18143" xr:uid="{00000000-0005-0000-0000-0000B2170000}"/>
    <cellStyle name="Comma 2 4 5 5 4 2 3" xfId="12841" xr:uid="{00000000-0005-0000-0000-0000B3170000}"/>
    <cellStyle name="Comma 2 4 5 5 4 3" xfId="7355" xr:uid="{00000000-0005-0000-0000-0000B4170000}"/>
    <cellStyle name="Comma 2 4 5 5 4 3 2" xfId="15513" xr:uid="{00000000-0005-0000-0000-0000B5170000}"/>
    <cellStyle name="Comma 2 4 5 5 4 4" xfId="10184" xr:uid="{00000000-0005-0000-0000-0000B6170000}"/>
    <cellStyle name="Comma 2 4 5 5 5" xfId="3514" xr:uid="{00000000-0005-0000-0000-0000B7170000}"/>
    <cellStyle name="Comma 2 4 5 5 5 2" xfId="18139" xr:uid="{00000000-0005-0000-0000-0000B8170000}"/>
    <cellStyle name="Comma 2 4 5 5 5 3" xfId="12837" xr:uid="{00000000-0005-0000-0000-0000B9170000}"/>
    <cellStyle name="Comma 2 4 5 5 6" xfId="7351" xr:uid="{00000000-0005-0000-0000-0000BA170000}"/>
    <cellStyle name="Comma 2 4 5 5 6 2" xfId="15509" xr:uid="{00000000-0005-0000-0000-0000BB170000}"/>
    <cellStyle name="Comma 2 4 5 5 7" xfId="10180" xr:uid="{00000000-0005-0000-0000-0000BC170000}"/>
    <cellStyle name="Comma 2 4 5 6" xfId="845" xr:uid="{00000000-0005-0000-0000-0000BD170000}"/>
    <cellStyle name="Comma 2 4 5 6 2" xfId="846" xr:uid="{00000000-0005-0000-0000-0000BE170000}"/>
    <cellStyle name="Comma 2 4 5 6 2 2" xfId="3520" xr:uid="{00000000-0005-0000-0000-0000BF170000}"/>
    <cellStyle name="Comma 2 4 5 6 2 2 2" xfId="18145" xr:uid="{00000000-0005-0000-0000-0000C0170000}"/>
    <cellStyle name="Comma 2 4 5 6 2 2 3" xfId="12843" xr:uid="{00000000-0005-0000-0000-0000C1170000}"/>
    <cellStyle name="Comma 2 4 5 6 2 3" xfId="7357" xr:uid="{00000000-0005-0000-0000-0000C2170000}"/>
    <cellStyle name="Comma 2 4 5 6 2 3 2" xfId="15515" xr:uid="{00000000-0005-0000-0000-0000C3170000}"/>
    <cellStyle name="Comma 2 4 5 6 2 4" xfId="10186" xr:uid="{00000000-0005-0000-0000-0000C4170000}"/>
    <cellStyle name="Comma 2 4 5 6 3" xfId="847" xr:uid="{00000000-0005-0000-0000-0000C5170000}"/>
    <cellStyle name="Comma 2 4 5 6 3 2" xfId="3521" xr:uid="{00000000-0005-0000-0000-0000C6170000}"/>
    <cellStyle name="Comma 2 4 5 6 3 2 2" xfId="18146" xr:uid="{00000000-0005-0000-0000-0000C7170000}"/>
    <cellStyle name="Comma 2 4 5 6 3 2 3" xfId="12844" xr:uid="{00000000-0005-0000-0000-0000C8170000}"/>
    <cellStyle name="Comma 2 4 5 6 3 3" xfId="7358" xr:uid="{00000000-0005-0000-0000-0000C9170000}"/>
    <cellStyle name="Comma 2 4 5 6 3 3 2" xfId="15516" xr:uid="{00000000-0005-0000-0000-0000CA170000}"/>
    <cellStyle name="Comma 2 4 5 6 3 4" xfId="10187" xr:uid="{00000000-0005-0000-0000-0000CB170000}"/>
    <cellStyle name="Comma 2 4 5 6 4" xfId="3519" xr:uid="{00000000-0005-0000-0000-0000CC170000}"/>
    <cellStyle name="Comma 2 4 5 6 4 2" xfId="18144" xr:uid="{00000000-0005-0000-0000-0000CD170000}"/>
    <cellStyle name="Comma 2 4 5 6 4 3" xfId="12842" xr:uid="{00000000-0005-0000-0000-0000CE170000}"/>
    <cellStyle name="Comma 2 4 5 6 5" xfId="7356" xr:uid="{00000000-0005-0000-0000-0000CF170000}"/>
    <cellStyle name="Comma 2 4 5 6 5 2" xfId="15514" xr:uid="{00000000-0005-0000-0000-0000D0170000}"/>
    <cellStyle name="Comma 2 4 5 6 6" xfId="10185" xr:uid="{00000000-0005-0000-0000-0000D1170000}"/>
    <cellStyle name="Comma 2 4 5 7" xfId="848" xr:uid="{00000000-0005-0000-0000-0000D2170000}"/>
    <cellStyle name="Comma 2 4 5 7 2" xfId="849" xr:uid="{00000000-0005-0000-0000-0000D3170000}"/>
    <cellStyle name="Comma 2 4 5 7 2 2" xfId="3523" xr:uid="{00000000-0005-0000-0000-0000D4170000}"/>
    <cellStyle name="Comma 2 4 5 7 2 2 2" xfId="18148" xr:uid="{00000000-0005-0000-0000-0000D5170000}"/>
    <cellStyle name="Comma 2 4 5 7 2 2 3" xfId="12846" xr:uid="{00000000-0005-0000-0000-0000D6170000}"/>
    <cellStyle name="Comma 2 4 5 7 2 3" xfId="7360" xr:uid="{00000000-0005-0000-0000-0000D7170000}"/>
    <cellStyle name="Comma 2 4 5 7 2 3 2" xfId="15518" xr:uid="{00000000-0005-0000-0000-0000D8170000}"/>
    <cellStyle name="Comma 2 4 5 7 2 4" xfId="10189" xr:uid="{00000000-0005-0000-0000-0000D9170000}"/>
    <cellStyle name="Comma 2 4 5 7 3" xfId="3522" xr:uid="{00000000-0005-0000-0000-0000DA170000}"/>
    <cellStyle name="Comma 2 4 5 7 3 2" xfId="18147" xr:uid="{00000000-0005-0000-0000-0000DB170000}"/>
    <cellStyle name="Comma 2 4 5 7 3 3" xfId="12845" xr:uid="{00000000-0005-0000-0000-0000DC170000}"/>
    <cellStyle name="Comma 2 4 5 7 4" xfId="7359" xr:uid="{00000000-0005-0000-0000-0000DD170000}"/>
    <cellStyle name="Comma 2 4 5 7 4 2" xfId="15517" xr:uid="{00000000-0005-0000-0000-0000DE170000}"/>
    <cellStyle name="Comma 2 4 5 7 5" xfId="10188" xr:uid="{00000000-0005-0000-0000-0000DF170000}"/>
    <cellStyle name="Comma 2 4 5 8" xfId="850" xr:uid="{00000000-0005-0000-0000-0000E0170000}"/>
    <cellStyle name="Comma 2 4 5 8 2" xfId="3524" xr:uid="{00000000-0005-0000-0000-0000E1170000}"/>
    <cellStyle name="Comma 2 4 5 8 2 2" xfId="18149" xr:uid="{00000000-0005-0000-0000-0000E2170000}"/>
    <cellStyle name="Comma 2 4 5 8 2 3" xfId="12847" xr:uid="{00000000-0005-0000-0000-0000E3170000}"/>
    <cellStyle name="Comma 2 4 5 8 3" xfId="7361" xr:uid="{00000000-0005-0000-0000-0000E4170000}"/>
    <cellStyle name="Comma 2 4 5 8 3 2" xfId="15519" xr:uid="{00000000-0005-0000-0000-0000E5170000}"/>
    <cellStyle name="Comma 2 4 5 8 4" xfId="10190" xr:uid="{00000000-0005-0000-0000-0000E6170000}"/>
    <cellStyle name="Comma 2 4 5 9" xfId="851" xr:uid="{00000000-0005-0000-0000-0000E7170000}"/>
    <cellStyle name="Comma 2 4 5 9 2" xfId="3525" xr:uid="{00000000-0005-0000-0000-0000E8170000}"/>
    <cellStyle name="Comma 2 4 5 9 2 2" xfId="18150" xr:uid="{00000000-0005-0000-0000-0000E9170000}"/>
    <cellStyle name="Comma 2 4 5 9 2 3" xfId="12848" xr:uid="{00000000-0005-0000-0000-0000EA170000}"/>
    <cellStyle name="Comma 2 4 5 9 3" xfId="7362" xr:uid="{00000000-0005-0000-0000-0000EB170000}"/>
    <cellStyle name="Comma 2 4 5 9 3 2" xfId="15520" xr:uid="{00000000-0005-0000-0000-0000EC170000}"/>
    <cellStyle name="Comma 2 4 5 9 4" xfId="10191" xr:uid="{00000000-0005-0000-0000-0000ED170000}"/>
    <cellStyle name="Comma 2 4 6" xfId="852" xr:uid="{00000000-0005-0000-0000-0000EE170000}"/>
    <cellStyle name="Comma 2 4 6 2" xfId="853" xr:uid="{00000000-0005-0000-0000-0000EF170000}"/>
    <cellStyle name="Comma 2 4 6 2 2" xfId="854" xr:uid="{00000000-0005-0000-0000-0000F0170000}"/>
    <cellStyle name="Comma 2 4 6 2 2 2" xfId="3528" xr:uid="{00000000-0005-0000-0000-0000F1170000}"/>
    <cellStyle name="Comma 2 4 6 2 2 2 2" xfId="18153" xr:uid="{00000000-0005-0000-0000-0000F2170000}"/>
    <cellStyle name="Comma 2 4 6 2 2 2 3" xfId="12851" xr:uid="{00000000-0005-0000-0000-0000F3170000}"/>
    <cellStyle name="Comma 2 4 6 2 2 3" xfId="7365" xr:uid="{00000000-0005-0000-0000-0000F4170000}"/>
    <cellStyle name="Comma 2 4 6 2 2 3 2" xfId="15523" xr:uid="{00000000-0005-0000-0000-0000F5170000}"/>
    <cellStyle name="Comma 2 4 6 2 2 4" xfId="10194" xr:uid="{00000000-0005-0000-0000-0000F6170000}"/>
    <cellStyle name="Comma 2 4 6 2 3" xfId="3527" xr:uid="{00000000-0005-0000-0000-0000F7170000}"/>
    <cellStyle name="Comma 2 4 6 2 3 2" xfId="18152" xr:uid="{00000000-0005-0000-0000-0000F8170000}"/>
    <cellStyle name="Comma 2 4 6 2 3 3" xfId="12850" xr:uid="{00000000-0005-0000-0000-0000F9170000}"/>
    <cellStyle name="Comma 2 4 6 2 4" xfId="7364" xr:uid="{00000000-0005-0000-0000-0000FA170000}"/>
    <cellStyle name="Comma 2 4 6 2 4 2" xfId="15522" xr:uid="{00000000-0005-0000-0000-0000FB170000}"/>
    <cellStyle name="Comma 2 4 6 2 5" xfId="10193" xr:uid="{00000000-0005-0000-0000-0000FC170000}"/>
    <cellStyle name="Comma 2 4 6 3" xfId="855" xr:uid="{00000000-0005-0000-0000-0000FD170000}"/>
    <cellStyle name="Comma 2 4 6 3 2" xfId="3529" xr:uid="{00000000-0005-0000-0000-0000FE170000}"/>
    <cellStyle name="Comma 2 4 6 3 2 2" xfId="18154" xr:uid="{00000000-0005-0000-0000-0000FF170000}"/>
    <cellStyle name="Comma 2 4 6 3 2 3" xfId="12852" xr:uid="{00000000-0005-0000-0000-000000180000}"/>
    <cellStyle name="Comma 2 4 6 3 3" xfId="7366" xr:uid="{00000000-0005-0000-0000-000001180000}"/>
    <cellStyle name="Comma 2 4 6 3 3 2" xfId="15524" xr:uid="{00000000-0005-0000-0000-000002180000}"/>
    <cellStyle name="Comma 2 4 6 3 4" xfId="10195" xr:uid="{00000000-0005-0000-0000-000003180000}"/>
    <cellStyle name="Comma 2 4 6 4" xfId="856" xr:uid="{00000000-0005-0000-0000-000004180000}"/>
    <cellStyle name="Comma 2 4 6 4 2" xfId="3530" xr:uid="{00000000-0005-0000-0000-000005180000}"/>
    <cellStyle name="Comma 2 4 6 4 2 2" xfId="18155" xr:uid="{00000000-0005-0000-0000-000006180000}"/>
    <cellStyle name="Comma 2 4 6 4 2 3" xfId="12853" xr:uid="{00000000-0005-0000-0000-000007180000}"/>
    <cellStyle name="Comma 2 4 6 4 3" xfId="7367" xr:uid="{00000000-0005-0000-0000-000008180000}"/>
    <cellStyle name="Comma 2 4 6 4 3 2" xfId="15525" xr:uid="{00000000-0005-0000-0000-000009180000}"/>
    <cellStyle name="Comma 2 4 6 4 4" xfId="10196" xr:uid="{00000000-0005-0000-0000-00000A180000}"/>
    <cellStyle name="Comma 2 4 6 5" xfId="3526" xr:uid="{00000000-0005-0000-0000-00000B180000}"/>
    <cellStyle name="Comma 2 4 6 5 2" xfId="18151" xr:uid="{00000000-0005-0000-0000-00000C180000}"/>
    <cellStyle name="Comma 2 4 6 5 3" xfId="12849" xr:uid="{00000000-0005-0000-0000-00000D180000}"/>
    <cellStyle name="Comma 2 4 6 6" xfId="7363" xr:uid="{00000000-0005-0000-0000-00000E180000}"/>
    <cellStyle name="Comma 2 4 6 6 2" xfId="15521" xr:uid="{00000000-0005-0000-0000-00000F180000}"/>
    <cellStyle name="Comma 2 4 6 7" xfId="10192" xr:uid="{00000000-0005-0000-0000-000010180000}"/>
    <cellStyle name="Comma 2 4 7" xfId="857" xr:uid="{00000000-0005-0000-0000-000011180000}"/>
    <cellStyle name="Comma 2 4 7 2" xfId="858" xr:uid="{00000000-0005-0000-0000-000012180000}"/>
    <cellStyle name="Comma 2 4 7 2 2" xfId="859" xr:uid="{00000000-0005-0000-0000-000013180000}"/>
    <cellStyle name="Comma 2 4 7 2 2 2" xfId="3533" xr:uid="{00000000-0005-0000-0000-000014180000}"/>
    <cellStyle name="Comma 2 4 7 2 2 2 2" xfId="18158" xr:uid="{00000000-0005-0000-0000-000015180000}"/>
    <cellStyle name="Comma 2 4 7 2 2 2 3" xfId="12856" xr:uid="{00000000-0005-0000-0000-000016180000}"/>
    <cellStyle name="Comma 2 4 7 2 2 3" xfId="7370" xr:uid="{00000000-0005-0000-0000-000017180000}"/>
    <cellStyle name="Comma 2 4 7 2 2 3 2" xfId="15528" xr:uid="{00000000-0005-0000-0000-000018180000}"/>
    <cellStyle name="Comma 2 4 7 2 2 4" xfId="10199" xr:uid="{00000000-0005-0000-0000-000019180000}"/>
    <cellStyle name="Comma 2 4 7 2 3" xfId="3532" xr:uid="{00000000-0005-0000-0000-00001A180000}"/>
    <cellStyle name="Comma 2 4 7 2 3 2" xfId="18157" xr:uid="{00000000-0005-0000-0000-00001B180000}"/>
    <cellStyle name="Comma 2 4 7 2 3 3" xfId="12855" xr:uid="{00000000-0005-0000-0000-00001C180000}"/>
    <cellStyle name="Comma 2 4 7 2 4" xfId="7369" xr:uid="{00000000-0005-0000-0000-00001D180000}"/>
    <cellStyle name="Comma 2 4 7 2 4 2" xfId="15527" xr:uid="{00000000-0005-0000-0000-00001E180000}"/>
    <cellStyle name="Comma 2 4 7 2 5" xfId="10198" xr:uid="{00000000-0005-0000-0000-00001F180000}"/>
    <cellStyle name="Comma 2 4 7 3" xfId="860" xr:uid="{00000000-0005-0000-0000-000020180000}"/>
    <cellStyle name="Comma 2 4 7 3 2" xfId="3534" xr:uid="{00000000-0005-0000-0000-000021180000}"/>
    <cellStyle name="Comma 2 4 7 3 2 2" xfId="18159" xr:uid="{00000000-0005-0000-0000-000022180000}"/>
    <cellStyle name="Comma 2 4 7 3 2 3" xfId="12857" xr:uid="{00000000-0005-0000-0000-000023180000}"/>
    <cellStyle name="Comma 2 4 7 3 3" xfId="7371" xr:uid="{00000000-0005-0000-0000-000024180000}"/>
    <cellStyle name="Comma 2 4 7 3 3 2" xfId="15529" xr:uid="{00000000-0005-0000-0000-000025180000}"/>
    <cellStyle name="Comma 2 4 7 3 4" xfId="10200" xr:uid="{00000000-0005-0000-0000-000026180000}"/>
    <cellStyle name="Comma 2 4 7 4" xfId="861" xr:uid="{00000000-0005-0000-0000-000027180000}"/>
    <cellStyle name="Comma 2 4 7 4 2" xfId="3535" xr:uid="{00000000-0005-0000-0000-000028180000}"/>
    <cellStyle name="Comma 2 4 7 4 2 2" xfId="18160" xr:uid="{00000000-0005-0000-0000-000029180000}"/>
    <cellStyle name="Comma 2 4 7 4 2 3" xfId="12858" xr:uid="{00000000-0005-0000-0000-00002A180000}"/>
    <cellStyle name="Comma 2 4 7 4 3" xfId="7372" xr:uid="{00000000-0005-0000-0000-00002B180000}"/>
    <cellStyle name="Comma 2 4 7 4 3 2" xfId="15530" xr:uid="{00000000-0005-0000-0000-00002C180000}"/>
    <cellStyle name="Comma 2 4 7 4 4" xfId="10201" xr:uid="{00000000-0005-0000-0000-00002D180000}"/>
    <cellStyle name="Comma 2 4 7 5" xfId="3531" xr:uid="{00000000-0005-0000-0000-00002E180000}"/>
    <cellStyle name="Comma 2 4 7 5 2" xfId="18156" xr:uid="{00000000-0005-0000-0000-00002F180000}"/>
    <cellStyle name="Comma 2 4 7 5 3" xfId="12854" xr:uid="{00000000-0005-0000-0000-000030180000}"/>
    <cellStyle name="Comma 2 4 7 6" xfId="7368" xr:uid="{00000000-0005-0000-0000-000031180000}"/>
    <cellStyle name="Comma 2 4 7 6 2" xfId="15526" xr:uid="{00000000-0005-0000-0000-000032180000}"/>
    <cellStyle name="Comma 2 4 7 7" xfId="10197" xr:uid="{00000000-0005-0000-0000-000033180000}"/>
    <cellStyle name="Comma 2 4 8" xfId="862" xr:uid="{00000000-0005-0000-0000-000034180000}"/>
    <cellStyle name="Comma 2 4 8 2" xfId="863" xr:uid="{00000000-0005-0000-0000-000035180000}"/>
    <cellStyle name="Comma 2 4 8 2 2" xfId="864" xr:uid="{00000000-0005-0000-0000-000036180000}"/>
    <cellStyle name="Comma 2 4 8 2 2 2" xfId="3538" xr:uid="{00000000-0005-0000-0000-000037180000}"/>
    <cellStyle name="Comma 2 4 8 2 2 2 2" xfId="18163" xr:uid="{00000000-0005-0000-0000-000038180000}"/>
    <cellStyle name="Comma 2 4 8 2 2 2 3" xfId="12861" xr:uid="{00000000-0005-0000-0000-000039180000}"/>
    <cellStyle name="Comma 2 4 8 2 2 3" xfId="7375" xr:uid="{00000000-0005-0000-0000-00003A180000}"/>
    <cellStyle name="Comma 2 4 8 2 2 3 2" xfId="15533" xr:uid="{00000000-0005-0000-0000-00003B180000}"/>
    <cellStyle name="Comma 2 4 8 2 2 4" xfId="10204" xr:uid="{00000000-0005-0000-0000-00003C180000}"/>
    <cellStyle name="Comma 2 4 8 2 3" xfId="3537" xr:uid="{00000000-0005-0000-0000-00003D180000}"/>
    <cellStyle name="Comma 2 4 8 2 3 2" xfId="18162" xr:uid="{00000000-0005-0000-0000-00003E180000}"/>
    <cellStyle name="Comma 2 4 8 2 3 3" xfId="12860" xr:uid="{00000000-0005-0000-0000-00003F180000}"/>
    <cellStyle name="Comma 2 4 8 2 4" xfId="7374" xr:uid="{00000000-0005-0000-0000-000040180000}"/>
    <cellStyle name="Comma 2 4 8 2 4 2" xfId="15532" xr:uid="{00000000-0005-0000-0000-000041180000}"/>
    <cellStyle name="Comma 2 4 8 2 5" xfId="10203" xr:uid="{00000000-0005-0000-0000-000042180000}"/>
    <cellStyle name="Comma 2 4 8 3" xfId="865" xr:uid="{00000000-0005-0000-0000-000043180000}"/>
    <cellStyle name="Comma 2 4 8 3 2" xfId="3539" xr:uid="{00000000-0005-0000-0000-000044180000}"/>
    <cellStyle name="Comma 2 4 8 3 2 2" xfId="18164" xr:uid="{00000000-0005-0000-0000-000045180000}"/>
    <cellStyle name="Comma 2 4 8 3 2 3" xfId="12862" xr:uid="{00000000-0005-0000-0000-000046180000}"/>
    <cellStyle name="Comma 2 4 8 3 3" xfId="7376" xr:uid="{00000000-0005-0000-0000-000047180000}"/>
    <cellStyle name="Comma 2 4 8 3 3 2" xfId="15534" xr:uid="{00000000-0005-0000-0000-000048180000}"/>
    <cellStyle name="Comma 2 4 8 3 4" xfId="10205" xr:uid="{00000000-0005-0000-0000-000049180000}"/>
    <cellStyle name="Comma 2 4 8 4" xfId="866" xr:uid="{00000000-0005-0000-0000-00004A180000}"/>
    <cellStyle name="Comma 2 4 8 4 2" xfId="3540" xr:uid="{00000000-0005-0000-0000-00004B180000}"/>
    <cellStyle name="Comma 2 4 8 4 2 2" xfId="18165" xr:uid="{00000000-0005-0000-0000-00004C180000}"/>
    <cellStyle name="Comma 2 4 8 4 2 3" xfId="12863" xr:uid="{00000000-0005-0000-0000-00004D180000}"/>
    <cellStyle name="Comma 2 4 8 4 3" xfId="7377" xr:uid="{00000000-0005-0000-0000-00004E180000}"/>
    <cellStyle name="Comma 2 4 8 4 3 2" xfId="15535" xr:uid="{00000000-0005-0000-0000-00004F180000}"/>
    <cellStyle name="Comma 2 4 8 4 4" xfId="10206" xr:uid="{00000000-0005-0000-0000-000050180000}"/>
    <cellStyle name="Comma 2 4 8 5" xfId="3536" xr:uid="{00000000-0005-0000-0000-000051180000}"/>
    <cellStyle name="Comma 2 4 8 5 2" xfId="18161" xr:uid="{00000000-0005-0000-0000-000052180000}"/>
    <cellStyle name="Comma 2 4 8 5 3" xfId="12859" xr:uid="{00000000-0005-0000-0000-000053180000}"/>
    <cellStyle name="Comma 2 4 8 6" xfId="7373" xr:uid="{00000000-0005-0000-0000-000054180000}"/>
    <cellStyle name="Comma 2 4 8 6 2" xfId="15531" xr:uid="{00000000-0005-0000-0000-000055180000}"/>
    <cellStyle name="Comma 2 4 8 7" xfId="10202" xr:uid="{00000000-0005-0000-0000-000056180000}"/>
    <cellStyle name="Comma 2 4 9" xfId="867" xr:uid="{00000000-0005-0000-0000-000057180000}"/>
    <cellStyle name="Comma 2 4 9 2" xfId="868" xr:uid="{00000000-0005-0000-0000-000058180000}"/>
    <cellStyle name="Comma 2 4 9 2 2" xfId="869" xr:uid="{00000000-0005-0000-0000-000059180000}"/>
    <cellStyle name="Comma 2 4 9 2 2 2" xfId="3543" xr:uid="{00000000-0005-0000-0000-00005A180000}"/>
    <cellStyle name="Comma 2 4 9 2 2 2 2" xfId="18168" xr:uid="{00000000-0005-0000-0000-00005B180000}"/>
    <cellStyle name="Comma 2 4 9 2 2 2 3" xfId="12866" xr:uid="{00000000-0005-0000-0000-00005C180000}"/>
    <cellStyle name="Comma 2 4 9 2 2 3" xfId="7380" xr:uid="{00000000-0005-0000-0000-00005D180000}"/>
    <cellStyle name="Comma 2 4 9 2 2 3 2" xfId="15538" xr:uid="{00000000-0005-0000-0000-00005E180000}"/>
    <cellStyle name="Comma 2 4 9 2 2 4" xfId="10209" xr:uid="{00000000-0005-0000-0000-00005F180000}"/>
    <cellStyle name="Comma 2 4 9 2 3" xfId="3542" xr:uid="{00000000-0005-0000-0000-000060180000}"/>
    <cellStyle name="Comma 2 4 9 2 3 2" xfId="18167" xr:uid="{00000000-0005-0000-0000-000061180000}"/>
    <cellStyle name="Comma 2 4 9 2 3 3" xfId="12865" xr:uid="{00000000-0005-0000-0000-000062180000}"/>
    <cellStyle name="Comma 2 4 9 2 4" xfId="7379" xr:uid="{00000000-0005-0000-0000-000063180000}"/>
    <cellStyle name="Comma 2 4 9 2 4 2" xfId="15537" xr:uid="{00000000-0005-0000-0000-000064180000}"/>
    <cellStyle name="Comma 2 4 9 2 5" xfId="10208" xr:uid="{00000000-0005-0000-0000-000065180000}"/>
    <cellStyle name="Comma 2 4 9 3" xfId="870" xr:uid="{00000000-0005-0000-0000-000066180000}"/>
    <cellStyle name="Comma 2 4 9 3 2" xfId="3544" xr:uid="{00000000-0005-0000-0000-000067180000}"/>
    <cellStyle name="Comma 2 4 9 3 2 2" xfId="18169" xr:uid="{00000000-0005-0000-0000-000068180000}"/>
    <cellStyle name="Comma 2 4 9 3 2 3" xfId="12867" xr:uid="{00000000-0005-0000-0000-000069180000}"/>
    <cellStyle name="Comma 2 4 9 3 3" xfId="7381" xr:uid="{00000000-0005-0000-0000-00006A180000}"/>
    <cellStyle name="Comma 2 4 9 3 3 2" xfId="15539" xr:uid="{00000000-0005-0000-0000-00006B180000}"/>
    <cellStyle name="Comma 2 4 9 3 4" xfId="10210" xr:uid="{00000000-0005-0000-0000-00006C180000}"/>
    <cellStyle name="Comma 2 4 9 4" xfId="871" xr:uid="{00000000-0005-0000-0000-00006D180000}"/>
    <cellStyle name="Comma 2 4 9 4 2" xfId="3545" xr:uid="{00000000-0005-0000-0000-00006E180000}"/>
    <cellStyle name="Comma 2 4 9 4 2 2" xfId="18170" xr:uid="{00000000-0005-0000-0000-00006F180000}"/>
    <cellStyle name="Comma 2 4 9 4 2 3" xfId="12868" xr:uid="{00000000-0005-0000-0000-000070180000}"/>
    <cellStyle name="Comma 2 4 9 4 3" xfId="7382" xr:uid="{00000000-0005-0000-0000-000071180000}"/>
    <cellStyle name="Comma 2 4 9 4 3 2" xfId="15540" xr:uid="{00000000-0005-0000-0000-000072180000}"/>
    <cellStyle name="Comma 2 4 9 4 4" xfId="10211" xr:uid="{00000000-0005-0000-0000-000073180000}"/>
    <cellStyle name="Comma 2 4 9 5" xfId="3541" xr:uid="{00000000-0005-0000-0000-000074180000}"/>
    <cellStyle name="Comma 2 4 9 5 2" xfId="18166" xr:uid="{00000000-0005-0000-0000-000075180000}"/>
    <cellStyle name="Comma 2 4 9 5 3" xfId="12864" xr:uid="{00000000-0005-0000-0000-000076180000}"/>
    <cellStyle name="Comma 2 4 9 6" xfId="7378" xr:uid="{00000000-0005-0000-0000-000077180000}"/>
    <cellStyle name="Comma 2 4 9 6 2" xfId="15536" xr:uid="{00000000-0005-0000-0000-000078180000}"/>
    <cellStyle name="Comma 2 4 9 7" xfId="10207" xr:uid="{00000000-0005-0000-0000-000079180000}"/>
    <cellStyle name="Comma 2 5" xfId="63" xr:uid="{00000000-0005-0000-0000-00007A180000}"/>
    <cellStyle name="Comma 2 5 10" xfId="873" xr:uid="{00000000-0005-0000-0000-00007B180000}"/>
    <cellStyle name="Comma 2 5 10 2" xfId="874" xr:uid="{00000000-0005-0000-0000-00007C180000}"/>
    <cellStyle name="Comma 2 5 10 2 2" xfId="3548" xr:uid="{00000000-0005-0000-0000-00007D180000}"/>
    <cellStyle name="Comma 2 5 10 2 2 2" xfId="18173" xr:uid="{00000000-0005-0000-0000-00007E180000}"/>
    <cellStyle name="Comma 2 5 10 2 2 3" xfId="12871" xr:uid="{00000000-0005-0000-0000-00007F180000}"/>
    <cellStyle name="Comma 2 5 10 2 3" xfId="7385" xr:uid="{00000000-0005-0000-0000-000080180000}"/>
    <cellStyle name="Comma 2 5 10 2 3 2" xfId="15543" xr:uid="{00000000-0005-0000-0000-000081180000}"/>
    <cellStyle name="Comma 2 5 10 2 4" xfId="10214" xr:uid="{00000000-0005-0000-0000-000082180000}"/>
    <cellStyle name="Comma 2 5 10 3" xfId="875" xr:uid="{00000000-0005-0000-0000-000083180000}"/>
    <cellStyle name="Comma 2 5 10 3 2" xfId="3549" xr:uid="{00000000-0005-0000-0000-000084180000}"/>
    <cellStyle name="Comma 2 5 10 3 2 2" xfId="18174" xr:uid="{00000000-0005-0000-0000-000085180000}"/>
    <cellStyle name="Comma 2 5 10 3 2 3" xfId="12872" xr:uid="{00000000-0005-0000-0000-000086180000}"/>
    <cellStyle name="Comma 2 5 10 3 3" xfId="7386" xr:uid="{00000000-0005-0000-0000-000087180000}"/>
    <cellStyle name="Comma 2 5 10 3 3 2" xfId="15544" xr:uid="{00000000-0005-0000-0000-000088180000}"/>
    <cellStyle name="Comma 2 5 10 3 4" xfId="10215" xr:uid="{00000000-0005-0000-0000-000089180000}"/>
    <cellStyle name="Comma 2 5 10 4" xfId="3547" xr:uid="{00000000-0005-0000-0000-00008A180000}"/>
    <cellStyle name="Comma 2 5 10 4 2" xfId="18172" xr:uid="{00000000-0005-0000-0000-00008B180000}"/>
    <cellStyle name="Comma 2 5 10 4 3" xfId="12870" xr:uid="{00000000-0005-0000-0000-00008C180000}"/>
    <cellStyle name="Comma 2 5 10 5" xfId="7384" xr:uid="{00000000-0005-0000-0000-00008D180000}"/>
    <cellStyle name="Comma 2 5 10 5 2" xfId="15542" xr:uid="{00000000-0005-0000-0000-00008E180000}"/>
    <cellStyle name="Comma 2 5 10 6" xfId="10213" xr:uid="{00000000-0005-0000-0000-00008F180000}"/>
    <cellStyle name="Comma 2 5 11" xfId="876" xr:uid="{00000000-0005-0000-0000-000090180000}"/>
    <cellStyle name="Comma 2 5 11 2" xfId="877" xr:uid="{00000000-0005-0000-0000-000091180000}"/>
    <cellStyle name="Comma 2 5 11 2 2" xfId="3551" xr:uid="{00000000-0005-0000-0000-000092180000}"/>
    <cellStyle name="Comma 2 5 11 2 2 2" xfId="18176" xr:uid="{00000000-0005-0000-0000-000093180000}"/>
    <cellStyle name="Comma 2 5 11 2 2 3" xfId="12874" xr:uid="{00000000-0005-0000-0000-000094180000}"/>
    <cellStyle name="Comma 2 5 11 2 3" xfId="7388" xr:uid="{00000000-0005-0000-0000-000095180000}"/>
    <cellStyle name="Comma 2 5 11 2 3 2" xfId="15546" xr:uid="{00000000-0005-0000-0000-000096180000}"/>
    <cellStyle name="Comma 2 5 11 2 4" xfId="10217" xr:uid="{00000000-0005-0000-0000-000097180000}"/>
    <cellStyle name="Comma 2 5 11 3" xfId="3550" xr:uid="{00000000-0005-0000-0000-000098180000}"/>
    <cellStyle name="Comma 2 5 11 3 2" xfId="18175" xr:uid="{00000000-0005-0000-0000-000099180000}"/>
    <cellStyle name="Comma 2 5 11 3 3" xfId="12873" xr:uid="{00000000-0005-0000-0000-00009A180000}"/>
    <cellStyle name="Comma 2 5 11 4" xfId="7387" xr:uid="{00000000-0005-0000-0000-00009B180000}"/>
    <cellStyle name="Comma 2 5 11 4 2" xfId="15545" xr:uid="{00000000-0005-0000-0000-00009C180000}"/>
    <cellStyle name="Comma 2 5 11 5" xfId="10216" xr:uid="{00000000-0005-0000-0000-00009D180000}"/>
    <cellStyle name="Comma 2 5 12" xfId="878" xr:uid="{00000000-0005-0000-0000-00009E180000}"/>
    <cellStyle name="Comma 2 5 12 2" xfId="3552" xr:uid="{00000000-0005-0000-0000-00009F180000}"/>
    <cellStyle name="Comma 2 5 12 2 2" xfId="18177" xr:uid="{00000000-0005-0000-0000-0000A0180000}"/>
    <cellStyle name="Comma 2 5 12 2 3" xfId="12875" xr:uid="{00000000-0005-0000-0000-0000A1180000}"/>
    <cellStyle name="Comma 2 5 12 3" xfId="7389" xr:uid="{00000000-0005-0000-0000-0000A2180000}"/>
    <cellStyle name="Comma 2 5 12 3 2" xfId="15547" xr:uid="{00000000-0005-0000-0000-0000A3180000}"/>
    <cellStyle name="Comma 2 5 12 4" xfId="10218" xr:uid="{00000000-0005-0000-0000-0000A4180000}"/>
    <cellStyle name="Comma 2 5 13" xfId="879" xr:uid="{00000000-0005-0000-0000-0000A5180000}"/>
    <cellStyle name="Comma 2 5 13 2" xfId="3553" xr:uid="{00000000-0005-0000-0000-0000A6180000}"/>
    <cellStyle name="Comma 2 5 13 2 2" xfId="18178" xr:uid="{00000000-0005-0000-0000-0000A7180000}"/>
    <cellStyle name="Comma 2 5 13 2 3" xfId="12876" xr:uid="{00000000-0005-0000-0000-0000A8180000}"/>
    <cellStyle name="Comma 2 5 13 3" xfId="7390" xr:uid="{00000000-0005-0000-0000-0000A9180000}"/>
    <cellStyle name="Comma 2 5 13 3 2" xfId="15548" xr:uid="{00000000-0005-0000-0000-0000AA180000}"/>
    <cellStyle name="Comma 2 5 13 4" xfId="10219" xr:uid="{00000000-0005-0000-0000-0000AB180000}"/>
    <cellStyle name="Comma 2 5 14" xfId="2581" xr:uid="{00000000-0005-0000-0000-0000AC180000}"/>
    <cellStyle name="Comma 2 5 14 2" xfId="5215" xr:uid="{00000000-0005-0000-0000-0000AD180000}"/>
    <cellStyle name="Comma 2 5 14 2 2" xfId="19840" xr:uid="{00000000-0005-0000-0000-0000AE180000}"/>
    <cellStyle name="Comma 2 5 14 2 3" xfId="14550" xr:uid="{00000000-0005-0000-0000-0000AF180000}"/>
    <cellStyle name="Comma 2 5 14 3" xfId="9052" xr:uid="{00000000-0005-0000-0000-0000B0180000}"/>
    <cellStyle name="Comma 2 5 14 3 2" xfId="17210" xr:uid="{00000000-0005-0000-0000-0000B1180000}"/>
    <cellStyle name="Comma 2 5 14 4" xfId="11883" xr:uid="{00000000-0005-0000-0000-0000B2180000}"/>
    <cellStyle name="Comma 2 5 15" xfId="2641" xr:uid="{00000000-0005-0000-0000-0000B3180000}"/>
    <cellStyle name="Comma 2 5 15 2" xfId="5269" xr:uid="{00000000-0005-0000-0000-0000B4180000}"/>
    <cellStyle name="Comma 2 5 15 2 2" xfId="19894" xr:uid="{00000000-0005-0000-0000-0000B5180000}"/>
    <cellStyle name="Comma 2 5 15 2 3" xfId="14610" xr:uid="{00000000-0005-0000-0000-0000B6180000}"/>
    <cellStyle name="Comma 2 5 15 3" xfId="9106" xr:uid="{00000000-0005-0000-0000-0000B7180000}"/>
    <cellStyle name="Comma 2 5 15 3 2" xfId="17264" xr:uid="{00000000-0005-0000-0000-0000B8180000}"/>
    <cellStyle name="Comma 2 5 15 4" xfId="11938" xr:uid="{00000000-0005-0000-0000-0000B9180000}"/>
    <cellStyle name="Comma 2 5 16" xfId="872" xr:uid="{00000000-0005-0000-0000-0000BA180000}"/>
    <cellStyle name="Comma 2 5 16 2" xfId="3546" xr:uid="{00000000-0005-0000-0000-0000BB180000}"/>
    <cellStyle name="Comma 2 5 16 2 2" xfId="18171" xr:uid="{00000000-0005-0000-0000-0000BC180000}"/>
    <cellStyle name="Comma 2 5 16 2 3" xfId="12869" xr:uid="{00000000-0005-0000-0000-0000BD180000}"/>
    <cellStyle name="Comma 2 5 16 3" xfId="7383" xr:uid="{00000000-0005-0000-0000-0000BE180000}"/>
    <cellStyle name="Comma 2 5 16 3 2" xfId="15541" xr:uid="{00000000-0005-0000-0000-0000BF180000}"/>
    <cellStyle name="Comma 2 5 16 4" xfId="10212" xr:uid="{00000000-0005-0000-0000-0000C0180000}"/>
    <cellStyle name="Comma 2 5 17" xfId="6449" xr:uid="{00000000-0005-0000-0000-0000C1180000}"/>
    <cellStyle name="Comma 2 5 17 2" xfId="17375" xr:uid="{00000000-0005-0000-0000-0000C2180000}"/>
    <cellStyle name="Comma 2 5 17 3" xfId="12070" xr:uid="{00000000-0005-0000-0000-0000C3180000}"/>
    <cellStyle name="Comma 2 5 18" xfId="6557" xr:uid="{00000000-0005-0000-0000-0000C4180000}"/>
    <cellStyle name="Comma 2 5 18 2" xfId="14744" xr:uid="{00000000-0005-0000-0000-0000C5180000}"/>
    <cellStyle name="Comma 2 5 19" xfId="2750" xr:uid="{00000000-0005-0000-0000-0000C6180000}"/>
    <cellStyle name="Comma 2 5 2" xfId="92" xr:uid="{00000000-0005-0000-0000-0000C7180000}"/>
    <cellStyle name="Comma 2 5 2 10" xfId="881" xr:uid="{00000000-0005-0000-0000-0000C8180000}"/>
    <cellStyle name="Comma 2 5 2 10 2" xfId="3555" xr:uid="{00000000-0005-0000-0000-0000C9180000}"/>
    <cellStyle name="Comma 2 5 2 10 2 2" xfId="18180" xr:uid="{00000000-0005-0000-0000-0000CA180000}"/>
    <cellStyle name="Comma 2 5 2 10 2 3" xfId="12878" xr:uid="{00000000-0005-0000-0000-0000CB180000}"/>
    <cellStyle name="Comma 2 5 2 10 3" xfId="7392" xr:uid="{00000000-0005-0000-0000-0000CC180000}"/>
    <cellStyle name="Comma 2 5 2 10 3 2" xfId="15550" xr:uid="{00000000-0005-0000-0000-0000CD180000}"/>
    <cellStyle name="Comma 2 5 2 10 4" xfId="10221" xr:uid="{00000000-0005-0000-0000-0000CE180000}"/>
    <cellStyle name="Comma 2 5 2 11" xfId="2609" xr:uid="{00000000-0005-0000-0000-0000CF180000}"/>
    <cellStyle name="Comma 2 5 2 11 2" xfId="5242" xr:uid="{00000000-0005-0000-0000-0000D0180000}"/>
    <cellStyle name="Comma 2 5 2 11 2 2" xfId="19867" xr:uid="{00000000-0005-0000-0000-0000D1180000}"/>
    <cellStyle name="Comma 2 5 2 11 2 3" xfId="14578" xr:uid="{00000000-0005-0000-0000-0000D2180000}"/>
    <cellStyle name="Comma 2 5 2 11 3" xfId="9079" xr:uid="{00000000-0005-0000-0000-0000D3180000}"/>
    <cellStyle name="Comma 2 5 2 11 3 2" xfId="17237" xr:uid="{00000000-0005-0000-0000-0000D4180000}"/>
    <cellStyle name="Comma 2 5 2 11 4" xfId="11910" xr:uid="{00000000-0005-0000-0000-0000D5180000}"/>
    <cellStyle name="Comma 2 5 2 12" xfId="2668" xr:uid="{00000000-0005-0000-0000-0000D6180000}"/>
    <cellStyle name="Comma 2 5 2 12 2" xfId="5296" xr:uid="{00000000-0005-0000-0000-0000D7180000}"/>
    <cellStyle name="Comma 2 5 2 12 2 2" xfId="19921" xr:uid="{00000000-0005-0000-0000-0000D8180000}"/>
    <cellStyle name="Comma 2 5 2 12 2 3" xfId="14637" xr:uid="{00000000-0005-0000-0000-0000D9180000}"/>
    <cellStyle name="Comma 2 5 2 12 3" xfId="9133" xr:uid="{00000000-0005-0000-0000-0000DA180000}"/>
    <cellStyle name="Comma 2 5 2 12 3 2" xfId="17291" xr:uid="{00000000-0005-0000-0000-0000DB180000}"/>
    <cellStyle name="Comma 2 5 2 12 4" xfId="11965" xr:uid="{00000000-0005-0000-0000-0000DC180000}"/>
    <cellStyle name="Comma 2 5 2 13" xfId="880" xr:uid="{00000000-0005-0000-0000-0000DD180000}"/>
    <cellStyle name="Comma 2 5 2 13 2" xfId="3554" xr:uid="{00000000-0005-0000-0000-0000DE180000}"/>
    <cellStyle name="Comma 2 5 2 13 2 2" xfId="18179" xr:uid="{00000000-0005-0000-0000-0000DF180000}"/>
    <cellStyle name="Comma 2 5 2 13 2 3" xfId="12877" xr:uid="{00000000-0005-0000-0000-0000E0180000}"/>
    <cellStyle name="Comma 2 5 2 13 3" xfId="7391" xr:uid="{00000000-0005-0000-0000-0000E1180000}"/>
    <cellStyle name="Comma 2 5 2 13 3 2" xfId="15549" xr:uid="{00000000-0005-0000-0000-0000E2180000}"/>
    <cellStyle name="Comma 2 5 2 13 4" xfId="10220" xr:uid="{00000000-0005-0000-0000-0000E3180000}"/>
    <cellStyle name="Comma 2 5 2 14" xfId="6478" xr:uid="{00000000-0005-0000-0000-0000E4180000}"/>
    <cellStyle name="Comma 2 5 2 14 2" xfId="17402" xr:uid="{00000000-0005-0000-0000-0000E5180000}"/>
    <cellStyle name="Comma 2 5 2 14 3" xfId="12099" xr:uid="{00000000-0005-0000-0000-0000E6180000}"/>
    <cellStyle name="Comma 2 5 2 15" xfId="2777" xr:uid="{00000000-0005-0000-0000-0000E7180000}"/>
    <cellStyle name="Comma 2 5 2 15 2" xfId="14772" xr:uid="{00000000-0005-0000-0000-0000E8180000}"/>
    <cellStyle name="Comma 2 5 2 16" xfId="6614" xr:uid="{00000000-0005-0000-0000-0000E9180000}"/>
    <cellStyle name="Comma 2 5 2 17" xfId="9443" xr:uid="{00000000-0005-0000-0000-0000EA180000}"/>
    <cellStyle name="Comma 2 5 2 2" xfId="146" xr:uid="{00000000-0005-0000-0000-0000EB180000}"/>
    <cellStyle name="Comma 2 5 2 2 10" xfId="2722" xr:uid="{00000000-0005-0000-0000-0000EC180000}"/>
    <cellStyle name="Comma 2 5 2 2 10 2" xfId="5350" xr:uid="{00000000-0005-0000-0000-0000ED180000}"/>
    <cellStyle name="Comma 2 5 2 2 10 2 2" xfId="19975" xr:uid="{00000000-0005-0000-0000-0000EE180000}"/>
    <cellStyle name="Comma 2 5 2 2 10 2 3" xfId="14691" xr:uid="{00000000-0005-0000-0000-0000EF180000}"/>
    <cellStyle name="Comma 2 5 2 2 10 3" xfId="9187" xr:uid="{00000000-0005-0000-0000-0000F0180000}"/>
    <cellStyle name="Comma 2 5 2 2 10 3 2" xfId="17345" xr:uid="{00000000-0005-0000-0000-0000F1180000}"/>
    <cellStyle name="Comma 2 5 2 2 10 4" xfId="12019" xr:uid="{00000000-0005-0000-0000-0000F2180000}"/>
    <cellStyle name="Comma 2 5 2 2 11" xfId="882" xr:uid="{00000000-0005-0000-0000-0000F3180000}"/>
    <cellStyle name="Comma 2 5 2 2 11 2" xfId="3556" xr:uid="{00000000-0005-0000-0000-0000F4180000}"/>
    <cellStyle name="Comma 2 5 2 2 11 2 2" xfId="18181" xr:uid="{00000000-0005-0000-0000-0000F5180000}"/>
    <cellStyle name="Comma 2 5 2 2 11 2 3" xfId="12879" xr:uid="{00000000-0005-0000-0000-0000F6180000}"/>
    <cellStyle name="Comma 2 5 2 2 11 3" xfId="7393" xr:uid="{00000000-0005-0000-0000-0000F7180000}"/>
    <cellStyle name="Comma 2 5 2 2 11 3 2" xfId="15551" xr:uid="{00000000-0005-0000-0000-0000F8180000}"/>
    <cellStyle name="Comma 2 5 2 2 11 4" xfId="10222" xr:uid="{00000000-0005-0000-0000-0000F9180000}"/>
    <cellStyle name="Comma 2 5 2 2 12" xfId="6530" xr:uid="{00000000-0005-0000-0000-0000FA180000}"/>
    <cellStyle name="Comma 2 5 2 2 12 2" xfId="17456" xr:uid="{00000000-0005-0000-0000-0000FB180000}"/>
    <cellStyle name="Comma 2 5 2 2 12 3" xfId="12153" xr:uid="{00000000-0005-0000-0000-0000FC180000}"/>
    <cellStyle name="Comma 2 5 2 2 13" xfId="2831" xr:uid="{00000000-0005-0000-0000-0000FD180000}"/>
    <cellStyle name="Comma 2 5 2 2 13 2" xfId="14826" xr:uid="{00000000-0005-0000-0000-0000FE180000}"/>
    <cellStyle name="Comma 2 5 2 2 14" xfId="6668" xr:uid="{00000000-0005-0000-0000-0000FF180000}"/>
    <cellStyle name="Comma 2 5 2 2 15" xfId="9497" xr:uid="{00000000-0005-0000-0000-000000190000}"/>
    <cellStyle name="Comma 2 5 2 2 2" xfId="883" xr:uid="{00000000-0005-0000-0000-000001190000}"/>
    <cellStyle name="Comma 2 5 2 2 2 2" xfId="884" xr:uid="{00000000-0005-0000-0000-000002190000}"/>
    <cellStyle name="Comma 2 5 2 2 2 2 2" xfId="885" xr:uid="{00000000-0005-0000-0000-000003190000}"/>
    <cellStyle name="Comma 2 5 2 2 2 2 2 2" xfId="3559" xr:uid="{00000000-0005-0000-0000-000004190000}"/>
    <cellStyle name="Comma 2 5 2 2 2 2 2 2 2" xfId="18184" xr:uid="{00000000-0005-0000-0000-000005190000}"/>
    <cellStyle name="Comma 2 5 2 2 2 2 2 2 3" xfId="12882" xr:uid="{00000000-0005-0000-0000-000006190000}"/>
    <cellStyle name="Comma 2 5 2 2 2 2 2 3" xfId="7396" xr:uid="{00000000-0005-0000-0000-000007190000}"/>
    <cellStyle name="Comma 2 5 2 2 2 2 2 3 2" xfId="15554" xr:uid="{00000000-0005-0000-0000-000008190000}"/>
    <cellStyle name="Comma 2 5 2 2 2 2 2 4" xfId="10225" xr:uid="{00000000-0005-0000-0000-000009190000}"/>
    <cellStyle name="Comma 2 5 2 2 2 2 3" xfId="3558" xr:uid="{00000000-0005-0000-0000-00000A190000}"/>
    <cellStyle name="Comma 2 5 2 2 2 2 3 2" xfId="18183" xr:uid="{00000000-0005-0000-0000-00000B190000}"/>
    <cellStyle name="Comma 2 5 2 2 2 2 3 3" xfId="12881" xr:uid="{00000000-0005-0000-0000-00000C190000}"/>
    <cellStyle name="Comma 2 5 2 2 2 2 4" xfId="7395" xr:uid="{00000000-0005-0000-0000-00000D190000}"/>
    <cellStyle name="Comma 2 5 2 2 2 2 4 2" xfId="15553" xr:uid="{00000000-0005-0000-0000-00000E190000}"/>
    <cellStyle name="Comma 2 5 2 2 2 2 5" xfId="10224" xr:uid="{00000000-0005-0000-0000-00000F190000}"/>
    <cellStyle name="Comma 2 5 2 2 2 3" xfId="886" xr:uid="{00000000-0005-0000-0000-000010190000}"/>
    <cellStyle name="Comma 2 5 2 2 2 3 2" xfId="3560" xr:uid="{00000000-0005-0000-0000-000011190000}"/>
    <cellStyle name="Comma 2 5 2 2 2 3 2 2" xfId="18185" xr:uid="{00000000-0005-0000-0000-000012190000}"/>
    <cellStyle name="Comma 2 5 2 2 2 3 2 3" xfId="12883" xr:uid="{00000000-0005-0000-0000-000013190000}"/>
    <cellStyle name="Comma 2 5 2 2 2 3 3" xfId="7397" xr:uid="{00000000-0005-0000-0000-000014190000}"/>
    <cellStyle name="Comma 2 5 2 2 2 3 3 2" xfId="15555" xr:uid="{00000000-0005-0000-0000-000015190000}"/>
    <cellStyle name="Comma 2 5 2 2 2 3 4" xfId="10226" xr:uid="{00000000-0005-0000-0000-000016190000}"/>
    <cellStyle name="Comma 2 5 2 2 2 4" xfId="887" xr:uid="{00000000-0005-0000-0000-000017190000}"/>
    <cellStyle name="Comma 2 5 2 2 2 4 2" xfId="3561" xr:uid="{00000000-0005-0000-0000-000018190000}"/>
    <cellStyle name="Comma 2 5 2 2 2 4 2 2" xfId="18186" xr:uid="{00000000-0005-0000-0000-000019190000}"/>
    <cellStyle name="Comma 2 5 2 2 2 4 2 3" xfId="12884" xr:uid="{00000000-0005-0000-0000-00001A190000}"/>
    <cellStyle name="Comma 2 5 2 2 2 4 3" xfId="7398" xr:uid="{00000000-0005-0000-0000-00001B190000}"/>
    <cellStyle name="Comma 2 5 2 2 2 4 3 2" xfId="15556" xr:uid="{00000000-0005-0000-0000-00001C190000}"/>
    <cellStyle name="Comma 2 5 2 2 2 4 4" xfId="10227" xr:uid="{00000000-0005-0000-0000-00001D190000}"/>
    <cellStyle name="Comma 2 5 2 2 2 5" xfId="3557" xr:uid="{00000000-0005-0000-0000-00001E190000}"/>
    <cellStyle name="Comma 2 5 2 2 2 5 2" xfId="18182" xr:uid="{00000000-0005-0000-0000-00001F190000}"/>
    <cellStyle name="Comma 2 5 2 2 2 5 3" xfId="12880" xr:uid="{00000000-0005-0000-0000-000020190000}"/>
    <cellStyle name="Comma 2 5 2 2 2 6" xfId="7394" xr:uid="{00000000-0005-0000-0000-000021190000}"/>
    <cellStyle name="Comma 2 5 2 2 2 6 2" xfId="15552" xr:uid="{00000000-0005-0000-0000-000022190000}"/>
    <cellStyle name="Comma 2 5 2 2 2 7" xfId="10223" xr:uid="{00000000-0005-0000-0000-000023190000}"/>
    <cellStyle name="Comma 2 5 2 2 3" xfId="888" xr:uid="{00000000-0005-0000-0000-000024190000}"/>
    <cellStyle name="Comma 2 5 2 2 3 2" xfId="889" xr:uid="{00000000-0005-0000-0000-000025190000}"/>
    <cellStyle name="Comma 2 5 2 2 3 2 2" xfId="890" xr:uid="{00000000-0005-0000-0000-000026190000}"/>
    <cellStyle name="Comma 2 5 2 2 3 2 2 2" xfId="3564" xr:uid="{00000000-0005-0000-0000-000027190000}"/>
    <cellStyle name="Comma 2 5 2 2 3 2 2 2 2" xfId="18189" xr:uid="{00000000-0005-0000-0000-000028190000}"/>
    <cellStyle name="Comma 2 5 2 2 3 2 2 2 3" xfId="12887" xr:uid="{00000000-0005-0000-0000-000029190000}"/>
    <cellStyle name="Comma 2 5 2 2 3 2 2 3" xfId="7401" xr:uid="{00000000-0005-0000-0000-00002A190000}"/>
    <cellStyle name="Comma 2 5 2 2 3 2 2 3 2" xfId="15559" xr:uid="{00000000-0005-0000-0000-00002B190000}"/>
    <cellStyle name="Comma 2 5 2 2 3 2 2 4" xfId="10230" xr:uid="{00000000-0005-0000-0000-00002C190000}"/>
    <cellStyle name="Comma 2 5 2 2 3 2 3" xfId="3563" xr:uid="{00000000-0005-0000-0000-00002D190000}"/>
    <cellStyle name="Comma 2 5 2 2 3 2 3 2" xfId="18188" xr:uid="{00000000-0005-0000-0000-00002E190000}"/>
    <cellStyle name="Comma 2 5 2 2 3 2 3 3" xfId="12886" xr:uid="{00000000-0005-0000-0000-00002F190000}"/>
    <cellStyle name="Comma 2 5 2 2 3 2 4" xfId="7400" xr:uid="{00000000-0005-0000-0000-000030190000}"/>
    <cellStyle name="Comma 2 5 2 2 3 2 4 2" xfId="15558" xr:uid="{00000000-0005-0000-0000-000031190000}"/>
    <cellStyle name="Comma 2 5 2 2 3 2 5" xfId="10229" xr:uid="{00000000-0005-0000-0000-000032190000}"/>
    <cellStyle name="Comma 2 5 2 2 3 3" xfId="891" xr:uid="{00000000-0005-0000-0000-000033190000}"/>
    <cellStyle name="Comma 2 5 2 2 3 3 2" xfId="3565" xr:uid="{00000000-0005-0000-0000-000034190000}"/>
    <cellStyle name="Comma 2 5 2 2 3 3 2 2" xfId="18190" xr:uid="{00000000-0005-0000-0000-000035190000}"/>
    <cellStyle name="Comma 2 5 2 2 3 3 2 3" xfId="12888" xr:uid="{00000000-0005-0000-0000-000036190000}"/>
    <cellStyle name="Comma 2 5 2 2 3 3 3" xfId="7402" xr:uid="{00000000-0005-0000-0000-000037190000}"/>
    <cellStyle name="Comma 2 5 2 2 3 3 3 2" xfId="15560" xr:uid="{00000000-0005-0000-0000-000038190000}"/>
    <cellStyle name="Comma 2 5 2 2 3 3 4" xfId="10231" xr:uid="{00000000-0005-0000-0000-000039190000}"/>
    <cellStyle name="Comma 2 5 2 2 3 4" xfId="892" xr:uid="{00000000-0005-0000-0000-00003A190000}"/>
    <cellStyle name="Comma 2 5 2 2 3 4 2" xfId="3566" xr:uid="{00000000-0005-0000-0000-00003B190000}"/>
    <cellStyle name="Comma 2 5 2 2 3 4 2 2" xfId="18191" xr:uid="{00000000-0005-0000-0000-00003C190000}"/>
    <cellStyle name="Comma 2 5 2 2 3 4 2 3" xfId="12889" xr:uid="{00000000-0005-0000-0000-00003D190000}"/>
    <cellStyle name="Comma 2 5 2 2 3 4 3" xfId="7403" xr:uid="{00000000-0005-0000-0000-00003E190000}"/>
    <cellStyle name="Comma 2 5 2 2 3 4 3 2" xfId="15561" xr:uid="{00000000-0005-0000-0000-00003F190000}"/>
    <cellStyle name="Comma 2 5 2 2 3 4 4" xfId="10232" xr:uid="{00000000-0005-0000-0000-000040190000}"/>
    <cellStyle name="Comma 2 5 2 2 3 5" xfId="3562" xr:uid="{00000000-0005-0000-0000-000041190000}"/>
    <cellStyle name="Comma 2 5 2 2 3 5 2" xfId="18187" xr:uid="{00000000-0005-0000-0000-000042190000}"/>
    <cellStyle name="Comma 2 5 2 2 3 5 3" xfId="12885" xr:uid="{00000000-0005-0000-0000-000043190000}"/>
    <cellStyle name="Comma 2 5 2 2 3 6" xfId="7399" xr:uid="{00000000-0005-0000-0000-000044190000}"/>
    <cellStyle name="Comma 2 5 2 2 3 6 2" xfId="15557" xr:uid="{00000000-0005-0000-0000-000045190000}"/>
    <cellStyle name="Comma 2 5 2 2 3 7" xfId="10228" xr:uid="{00000000-0005-0000-0000-000046190000}"/>
    <cellStyle name="Comma 2 5 2 2 4" xfId="893" xr:uid="{00000000-0005-0000-0000-000047190000}"/>
    <cellStyle name="Comma 2 5 2 2 4 2" xfId="894" xr:uid="{00000000-0005-0000-0000-000048190000}"/>
    <cellStyle name="Comma 2 5 2 2 4 2 2" xfId="895" xr:uid="{00000000-0005-0000-0000-000049190000}"/>
    <cellStyle name="Comma 2 5 2 2 4 2 2 2" xfId="3569" xr:uid="{00000000-0005-0000-0000-00004A190000}"/>
    <cellStyle name="Comma 2 5 2 2 4 2 2 2 2" xfId="18194" xr:uid="{00000000-0005-0000-0000-00004B190000}"/>
    <cellStyle name="Comma 2 5 2 2 4 2 2 2 3" xfId="12892" xr:uid="{00000000-0005-0000-0000-00004C190000}"/>
    <cellStyle name="Comma 2 5 2 2 4 2 2 3" xfId="7406" xr:uid="{00000000-0005-0000-0000-00004D190000}"/>
    <cellStyle name="Comma 2 5 2 2 4 2 2 3 2" xfId="15564" xr:uid="{00000000-0005-0000-0000-00004E190000}"/>
    <cellStyle name="Comma 2 5 2 2 4 2 2 4" xfId="10235" xr:uid="{00000000-0005-0000-0000-00004F190000}"/>
    <cellStyle name="Comma 2 5 2 2 4 2 3" xfId="3568" xr:uid="{00000000-0005-0000-0000-000050190000}"/>
    <cellStyle name="Comma 2 5 2 2 4 2 3 2" xfId="18193" xr:uid="{00000000-0005-0000-0000-000051190000}"/>
    <cellStyle name="Comma 2 5 2 2 4 2 3 3" xfId="12891" xr:uid="{00000000-0005-0000-0000-000052190000}"/>
    <cellStyle name="Comma 2 5 2 2 4 2 4" xfId="7405" xr:uid="{00000000-0005-0000-0000-000053190000}"/>
    <cellStyle name="Comma 2 5 2 2 4 2 4 2" xfId="15563" xr:uid="{00000000-0005-0000-0000-000054190000}"/>
    <cellStyle name="Comma 2 5 2 2 4 2 5" xfId="10234" xr:uid="{00000000-0005-0000-0000-000055190000}"/>
    <cellStyle name="Comma 2 5 2 2 4 3" xfId="896" xr:uid="{00000000-0005-0000-0000-000056190000}"/>
    <cellStyle name="Comma 2 5 2 2 4 3 2" xfId="3570" xr:uid="{00000000-0005-0000-0000-000057190000}"/>
    <cellStyle name="Comma 2 5 2 2 4 3 2 2" xfId="18195" xr:uid="{00000000-0005-0000-0000-000058190000}"/>
    <cellStyle name="Comma 2 5 2 2 4 3 2 3" xfId="12893" xr:uid="{00000000-0005-0000-0000-000059190000}"/>
    <cellStyle name="Comma 2 5 2 2 4 3 3" xfId="7407" xr:uid="{00000000-0005-0000-0000-00005A190000}"/>
    <cellStyle name="Comma 2 5 2 2 4 3 3 2" xfId="15565" xr:uid="{00000000-0005-0000-0000-00005B190000}"/>
    <cellStyle name="Comma 2 5 2 2 4 3 4" xfId="10236" xr:uid="{00000000-0005-0000-0000-00005C190000}"/>
    <cellStyle name="Comma 2 5 2 2 4 4" xfId="897" xr:uid="{00000000-0005-0000-0000-00005D190000}"/>
    <cellStyle name="Comma 2 5 2 2 4 4 2" xfId="3571" xr:uid="{00000000-0005-0000-0000-00005E190000}"/>
    <cellStyle name="Comma 2 5 2 2 4 4 2 2" xfId="18196" xr:uid="{00000000-0005-0000-0000-00005F190000}"/>
    <cellStyle name="Comma 2 5 2 2 4 4 2 3" xfId="12894" xr:uid="{00000000-0005-0000-0000-000060190000}"/>
    <cellStyle name="Comma 2 5 2 2 4 4 3" xfId="7408" xr:uid="{00000000-0005-0000-0000-000061190000}"/>
    <cellStyle name="Comma 2 5 2 2 4 4 3 2" xfId="15566" xr:uid="{00000000-0005-0000-0000-000062190000}"/>
    <cellStyle name="Comma 2 5 2 2 4 4 4" xfId="10237" xr:uid="{00000000-0005-0000-0000-000063190000}"/>
    <cellStyle name="Comma 2 5 2 2 4 5" xfId="3567" xr:uid="{00000000-0005-0000-0000-000064190000}"/>
    <cellStyle name="Comma 2 5 2 2 4 5 2" xfId="18192" xr:uid="{00000000-0005-0000-0000-000065190000}"/>
    <cellStyle name="Comma 2 5 2 2 4 5 3" xfId="12890" xr:uid="{00000000-0005-0000-0000-000066190000}"/>
    <cellStyle name="Comma 2 5 2 2 4 6" xfId="7404" xr:uid="{00000000-0005-0000-0000-000067190000}"/>
    <cellStyle name="Comma 2 5 2 2 4 6 2" xfId="15562" xr:uid="{00000000-0005-0000-0000-000068190000}"/>
    <cellStyle name="Comma 2 5 2 2 4 7" xfId="10233" xr:uid="{00000000-0005-0000-0000-000069190000}"/>
    <cellStyle name="Comma 2 5 2 2 5" xfId="898" xr:uid="{00000000-0005-0000-0000-00006A190000}"/>
    <cellStyle name="Comma 2 5 2 2 5 2" xfId="899" xr:uid="{00000000-0005-0000-0000-00006B190000}"/>
    <cellStyle name="Comma 2 5 2 2 5 2 2" xfId="900" xr:uid="{00000000-0005-0000-0000-00006C190000}"/>
    <cellStyle name="Comma 2 5 2 2 5 2 2 2" xfId="3574" xr:uid="{00000000-0005-0000-0000-00006D190000}"/>
    <cellStyle name="Comma 2 5 2 2 5 2 2 2 2" xfId="18199" xr:uid="{00000000-0005-0000-0000-00006E190000}"/>
    <cellStyle name="Comma 2 5 2 2 5 2 2 2 3" xfId="12897" xr:uid="{00000000-0005-0000-0000-00006F190000}"/>
    <cellStyle name="Comma 2 5 2 2 5 2 2 3" xfId="7411" xr:uid="{00000000-0005-0000-0000-000070190000}"/>
    <cellStyle name="Comma 2 5 2 2 5 2 2 3 2" xfId="15569" xr:uid="{00000000-0005-0000-0000-000071190000}"/>
    <cellStyle name="Comma 2 5 2 2 5 2 2 4" xfId="10240" xr:uid="{00000000-0005-0000-0000-000072190000}"/>
    <cellStyle name="Comma 2 5 2 2 5 2 3" xfId="3573" xr:uid="{00000000-0005-0000-0000-000073190000}"/>
    <cellStyle name="Comma 2 5 2 2 5 2 3 2" xfId="18198" xr:uid="{00000000-0005-0000-0000-000074190000}"/>
    <cellStyle name="Comma 2 5 2 2 5 2 3 3" xfId="12896" xr:uid="{00000000-0005-0000-0000-000075190000}"/>
    <cellStyle name="Comma 2 5 2 2 5 2 4" xfId="7410" xr:uid="{00000000-0005-0000-0000-000076190000}"/>
    <cellStyle name="Comma 2 5 2 2 5 2 4 2" xfId="15568" xr:uid="{00000000-0005-0000-0000-000077190000}"/>
    <cellStyle name="Comma 2 5 2 2 5 2 5" xfId="10239" xr:uid="{00000000-0005-0000-0000-000078190000}"/>
    <cellStyle name="Comma 2 5 2 2 5 3" xfId="901" xr:uid="{00000000-0005-0000-0000-000079190000}"/>
    <cellStyle name="Comma 2 5 2 2 5 3 2" xfId="3575" xr:uid="{00000000-0005-0000-0000-00007A190000}"/>
    <cellStyle name="Comma 2 5 2 2 5 3 2 2" xfId="18200" xr:uid="{00000000-0005-0000-0000-00007B190000}"/>
    <cellStyle name="Comma 2 5 2 2 5 3 2 3" xfId="12898" xr:uid="{00000000-0005-0000-0000-00007C190000}"/>
    <cellStyle name="Comma 2 5 2 2 5 3 3" xfId="7412" xr:uid="{00000000-0005-0000-0000-00007D190000}"/>
    <cellStyle name="Comma 2 5 2 2 5 3 3 2" xfId="15570" xr:uid="{00000000-0005-0000-0000-00007E190000}"/>
    <cellStyle name="Comma 2 5 2 2 5 3 4" xfId="10241" xr:uid="{00000000-0005-0000-0000-00007F190000}"/>
    <cellStyle name="Comma 2 5 2 2 5 4" xfId="902" xr:uid="{00000000-0005-0000-0000-000080190000}"/>
    <cellStyle name="Comma 2 5 2 2 5 4 2" xfId="3576" xr:uid="{00000000-0005-0000-0000-000081190000}"/>
    <cellStyle name="Comma 2 5 2 2 5 4 2 2" xfId="18201" xr:uid="{00000000-0005-0000-0000-000082190000}"/>
    <cellStyle name="Comma 2 5 2 2 5 4 2 3" xfId="12899" xr:uid="{00000000-0005-0000-0000-000083190000}"/>
    <cellStyle name="Comma 2 5 2 2 5 4 3" xfId="7413" xr:uid="{00000000-0005-0000-0000-000084190000}"/>
    <cellStyle name="Comma 2 5 2 2 5 4 3 2" xfId="15571" xr:uid="{00000000-0005-0000-0000-000085190000}"/>
    <cellStyle name="Comma 2 5 2 2 5 4 4" xfId="10242" xr:uid="{00000000-0005-0000-0000-000086190000}"/>
    <cellStyle name="Comma 2 5 2 2 5 5" xfId="3572" xr:uid="{00000000-0005-0000-0000-000087190000}"/>
    <cellStyle name="Comma 2 5 2 2 5 5 2" xfId="18197" xr:uid="{00000000-0005-0000-0000-000088190000}"/>
    <cellStyle name="Comma 2 5 2 2 5 5 3" xfId="12895" xr:uid="{00000000-0005-0000-0000-000089190000}"/>
    <cellStyle name="Comma 2 5 2 2 5 6" xfId="7409" xr:uid="{00000000-0005-0000-0000-00008A190000}"/>
    <cellStyle name="Comma 2 5 2 2 5 6 2" xfId="15567" xr:uid="{00000000-0005-0000-0000-00008B190000}"/>
    <cellStyle name="Comma 2 5 2 2 5 7" xfId="10238" xr:uid="{00000000-0005-0000-0000-00008C190000}"/>
    <cellStyle name="Comma 2 5 2 2 6" xfId="903" xr:uid="{00000000-0005-0000-0000-00008D190000}"/>
    <cellStyle name="Comma 2 5 2 2 6 2" xfId="904" xr:uid="{00000000-0005-0000-0000-00008E190000}"/>
    <cellStyle name="Comma 2 5 2 2 6 2 2" xfId="3578" xr:uid="{00000000-0005-0000-0000-00008F190000}"/>
    <cellStyle name="Comma 2 5 2 2 6 2 2 2" xfId="18203" xr:uid="{00000000-0005-0000-0000-000090190000}"/>
    <cellStyle name="Comma 2 5 2 2 6 2 2 3" xfId="12901" xr:uid="{00000000-0005-0000-0000-000091190000}"/>
    <cellStyle name="Comma 2 5 2 2 6 2 3" xfId="7415" xr:uid="{00000000-0005-0000-0000-000092190000}"/>
    <cellStyle name="Comma 2 5 2 2 6 2 3 2" xfId="15573" xr:uid="{00000000-0005-0000-0000-000093190000}"/>
    <cellStyle name="Comma 2 5 2 2 6 2 4" xfId="10244" xr:uid="{00000000-0005-0000-0000-000094190000}"/>
    <cellStyle name="Comma 2 5 2 2 6 3" xfId="905" xr:uid="{00000000-0005-0000-0000-000095190000}"/>
    <cellStyle name="Comma 2 5 2 2 6 3 2" xfId="3579" xr:uid="{00000000-0005-0000-0000-000096190000}"/>
    <cellStyle name="Comma 2 5 2 2 6 3 2 2" xfId="18204" xr:uid="{00000000-0005-0000-0000-000097190000}"/>
    <cellStyle name="Comma 2 5 2 2 6 3 2 3" xfId="12902" xr:uid="{00000000-0005-0000-0000-000098190000}"/>
    <cellStyle name="Comma 2 5 2 2 6 3 3" xfId="7416" xr:uid="{00000000-0005-0000-0000-000099190000}"/>
    <cellStyle name="Comma 2 5 2 2 6 3 3 2" xfId="15574" xr:uid="{00000000-0005-0000-0000-00009A190000}"/>
    <cellStyle name="Comma 2 5 2 2 6 3 4" xfId="10245" xr:uid="{00000000-0005-0000-0000-00009B190000}"/>
    <cellStyle name="Comma 2 5 2 2 6 4" xfId="3577" xr:uid="{00000000-0005-0000-0000-00009C190000}"/>
    <cellStyle name="Comma 2 5 2 2 6 4 2" xfId="18202" xr:uid="{00000000-0005-0000-0000-00009D190000}"/>
    <cellStyle name="Comma 2 5 2 2 6 4 3" xfId="12900" xr:uid="{00000000-0005-0000-0000-00009E190000}"/>
    <cellStyle name="Comma 2 5 2 2 6 5" xfId="7414" xr:uid="{00000000-0005-0000-0000-00009F190000}"/>
    <cellStyle name="Comma 2 5 2 2 6 5 2" xfId="15572" xr:uid="{00000000-0005-0000-0000-0000A0190000}"/>
    <cellStyle name="Comma 2 5 2 2 6 6" xfId="10243" xr:uid="{00000000-0005-0000-0000-0000A1190000}"/>
    <cellStyle name="Comma 2 5 2 2 7" xfId="906" xr:uid="{00000000-0005-0000-0000-0000A2190000}"/>
    <cellStyle name="Comma 2 5 2 2 7 2" xfId="907" xr:uid="{00000000-0005-0000-0000-0000A3190000}"/>
    <cellStyle name="Comma 2 5 2 2 7 2 2" xfId="3581" xr:uid="{00000000-0005-0000-0000-0000A4190000}"/>
    <cellStyle name="Comma 2 5 2 2 7 2 2 2" xfId="18206" xr:uid="{00000000-0005-0000-0000-0000A5190000}"/>
    <cellStyle name="Comma 2 5 2 2 7 2 2 3" xfId="12904" xr:uid="{00000000-0005-0000-0000-0000A6190000}"/>
    <cellStyle name="Comma 2 5 2 2 7 2 3" xfId="7418" xr:uid="{00000000-0005-0000-0000-0000A7190000}"/>
    <cellStyle name="Comma 2 5 2 2 7 2 3 2" xfId="15576" xr:uid="{00000000-0005-0000-0000-0000A8190000}"/>
    <cellStyle name="Comma 2 5 2 2 7 2 4" xfId="10247" xr:uid="{00000000-0005-0000-0000-0000A9190000}"/>
    <cellStyle name="Comma 2 5 2 2 7 3" xfId="3580" xr:uid="{00000000-0005-0000-0000-0000AA190000}"/>
    <cellStyle name="Comma 2 5 2 2 7 3 2" xfId="18205" xr:uid="{00000000-0005-0000-0000-0000AB190000}"/>
    <cellStyle name="Comma 2 5 2 2 7 3 3" xfId="12903" xr:uid="{00000000-0005-0000-0000-0000AC190000}"/>
    <cellStyle name="Comma 2 5 2 2 7 4" xfId="7417" xr:uid="{00000000-0005-0000-0000-0000AD190000}"/>
    <cellStyle name="Comma 2 5 2 2 7 4 2" xfId="15575" xr:uid="{00000000-0005-0000-0000-0000AE190000}"/>
    <cellStyle name="Comma 2 5 2 2 7 5" xfId="10246" xr:uid="{00000000-0005-0000-0000-0000AF190000}"/>
    <cellStyle name="Comma 2 5 2 2 8" xfId="908" xr:uid="{00000000-0005-0000-0000-0000B0190000}"/>
    <cellStyle name="Comma 2 5 2 2 8 2" xfId="3582" xr:uid="{00000000-0005-0000-0000-0000B1190000}"/>
    <cellStyle name="Comma 2 5 2 2 8 2 2" xfId="18207" xr:uid="{00000000-0005-0000-0000-0000B2190000}"/>
    <cellStyle name="Comma 2 5 2 2 8 2 3" xfId="12905" xr:uid="{00000000-0005-0000-0000-0000B3190000}"/>
    <cellStyle name="Comma 2 5 2 2 8 3" xfId="7419" xr:uid="{00000000-0005-0000-0000-0000B4190000}"/>
    <cellStyle name="Comma 2 5 2 2 8 3 2" xfId="15577" xr:uid="{00000000-0005-0000-0000-0000B5190000}"/>
    <cellStyle name="Comma 2 5 2 2 8 4" xfId="10248" xr:uid="{00000000-0005-0000-0000-0000B6190000}"/>
    <cellStyle name="Comma 2 5 2 2 9" xfId="909" xr:uid="{00000000-0005-0000-0000-0000B7190000}"/>
    <cellStyle name="Comma 2 5 2 2 9 2" xfId="3583" xr:uid="{00000000-0005-0000-0000-0000B8190000}"/>
    <cellStyle name="Comma 2 5 2 2 9 2 2" xfId="18208" xr:uid="{00000000-0005-0000-0000-0000B9190000}"/>
    <cellStyle name="Comma 2 5 2 2 9 2 3" xfId="12906" xr:uid="{00000000-0005-0000-0000-0000BA190000}"/>
    <cellStyle name="Comma 2 5 2 2 9 3" xfId="7420" xr:uid="{00000000-0005-0000-0000-0000BB190000}"/>
    <cellStyle name="Comma 2 5 2 2 9 3 2" xfId="15578" xr:uid="{00000000-0005-0000-0000-0000BC190000}"/>
    <cellStyle name="Comma 2 5 2 2 9 4" xfId="10249" xr:uid="{00000000-0005-0000-0000-0000BD190000}"/>
    <cellStyle name="Comma 2 5 2 3" xfId="910" xr:uid="{00000000-0005-0000-0000-0000BE190000}"/>
    <cellStyle name="Comma 2 5 2 3 2" xfId="911" xr:uid="{00000000-0005-0000-0000-0000BF190000}"/>
    <cellStyle name="Comma 2 5 2 3 2 2" xfId="912" xr:uid="{00000000-0005-0000-0000-0000C0190000}"/>
    <cellStyle name="Comma 2 5 2 3 2 2 2" xfId="3586" xr:uid="{00000000-0005-0000-0000-0000C1190000}"/>
    <cellStyle name="Comma 2 5 2 3 2 2 2 2" xfId="18211" xr:uid="{00000000-0005-0000-0000-0000C2190000}"/>
    <cellStyle name="Comma 2 5 2 3 2 2 2 3" xfId="12909" xr:uid="{00000000-0005-0000-0000-0000C3190000}"/>
    <cellStyle name="Comma 2 5 2 3 2 2 3" xfId="7423" xr:uid="{00000000-0005-0000-0000-0000C4190000}"/>
    <cellStyle name="Comma 2 5 2 3 2 2 3 2" xfId="15581" xr:uid="{00000000-0005-0000-0000-0000C5190000}"/>
    <cellStyle name="Comma 2 5 2 3 2 2 4" xfId="10252" xr:uid="{00000000-0005-0000-0000-0000C6190000}"/>
    <cellStyle name="Comma 2 5 2 3 2 3" xfId="3585" xr:uid="{00000000-0005-0000-0000-0000C7190000}"/>
    <cellStyle name="Comma 2 5 2 3 2 3 2" xfId="18210" xr:uid="{00000000-0005-0000-0000-0000C8190000}"/>
    <cellStyle name="Comma 2 5 2 3 2 3 3" xfId="12908" xr:uid="{00000000-0005-0000-0000-0000C9190000}"/>
    <cellStyle name="Comma 2 5 2 3 2 4" xfId="7422" xr:uid="{00000000-0005-0000-0000-0000CA190000}"/>
    <cellStyle name="Comma 2 5 2 3 2 4 2" xfId="15580" xr:uid="{00000000-0005-0000-0000-0000CB190000}"/>
    <cellStyle name="Comma 2 5 2 3 2 5" xfId="10251" xr:uid="{00000000-0005-0000-0000-0000CC190000}"/>
    <cellStyle name="Comma 2 5 2 3 3" xfId="913" xr:uid="{00000000-0005-0000-0000-0000CD190000}"/>
    <cellStyle name="Comma 2 5 2 3 3 2" xfId="3587" xr:uid="{00000000-0005-0000-0000-0000CE190000}"/>
    <cellStyle name="Comma 2 5 2 3 3 2 2" xfId="18212" xr:uid="{00000000-0005-0000-0000-0000CF190000}"/>
    <cellStyle name="Comma 2 5 2 3 3 2 3" xfId="12910" xr:uid="{00000000-0005-0000-0000-0000D0190000}"/>
    <cellStyle name="Comma 2 5 2 3 3 3" xfId="7424" xr:uid="{00000000-0005-0000-0000-0000D1190000}"/>
    <cellStyle name="Comma 2 5 2 3 3 3 2" xfId="15582" xr:uid="{00000000-0005-0000-0000-0000D2190000}"/>
    <cellStyle name="Comma 2 5 2 3 3 4" xfId="10253" xr:uid="{00000000-0005-0000-0000-0000D3190000}"/>
    <cellStyle name="Comma 2 5 2 3 4" xfId="914" xr:uid="{00000000-0005-0000-0000-0000D4190000}"/>
    <cellStyle name="Comma 2 5 2 3 4 2" xfId="3588" xr:uid="{00000000-0005-0000-0000-0000D5190000}"/>
    <cellStyle name="Comma 2 5 2 3 4 2 2" xfId="18213" xr:uid="{00000000-0005-0000-0000-0000D6190000}"/>
    <cellStyle name="Comma 2 5 2 3 4 2 3" xfId="12911" xr:uid="{00000000-0005-0000-0000-0000D7190000}"/>
    <cellStyle name="Comma 2 5 2 3 4 3" xfId="7425" xr:uid="{00000000-0005-0000-0000-0000D8190000}"/>
    <cellStyle name="Comma 2 5 2 3 4 3 2" xfId="15583" xr:uid="{00000000-0005-0000-0000-0000D9190000}"/>
    <cellStyle name="Comma 2 5 2 3 4 4" xfId="10254" xr:uid="{00000000-0005-0000-0000-0000DA190000}"/>
    <cellStyle name="Comma 2 5 2 3 5" xfId="3584" xr:uid="{00000000-0005-0000-0000-0000DB190000}"/>
    <cellStyle name="Comma 2 5 2 3 5 2" xfId="18209" xr:uid="{00000000-0005-0000-0000-0000DC190000}"/>
    <cellStyle name="Comma 2 5 2 3 5 3" xfId="12907" xr:uid="{00000000-0005-0000-0000-0000DD190000}"/>
    <cellStyle name="Comma 2 5 2 3 6" xfId="7421" xr:uid="{00000000-0005-0000-0000-0000DE190000}"/>
    <cellStyle name="Comma 2 5 2 3 6 2" xfId="15579" xr:uid="{00000000-0005-0000-0000-0000DF190000}"/>
    <cellStyle name="Comma 2 5 2 3 7" xfId="10250" xr:uid="{00000000-0005-0000-0000-0000E0190000}"/>
    <cellStyle name="Comma 2 5 2 4" xfId="915" xr:uid="{00000000-0005-0000-0000-0000E1190000}"/>
    <cellStyle name="Comma 2 5 2 4 2" xfId="916" xr:uid="{00000000-0005-0000-0000-0000E2190000}"/>
    <cellStyle name="Comma 2 5 2 4 2 2" xfId="917" xr:uid="{00000000-0005-0000-0000-0000E3190000}"/>
    <cellStyle name="Comma 2 5 2 4 2 2 2" xfId="3591" xr:uid="{00000000-0005-0000-0000-0000E4190000}"/>
    <cellStyle name="Comma 2 5 2 4 2 2 2 2" xfId="18216" xr:uid="{00000000-0005-0000-0000-0000E5190000}"/>
    <cellStyle name="Comma 2 5 2 4 2 2 2 3" xfId="12914" xr:uid="{00000000-0005-0000-0000-0000E6190000}"/>
    <cellStyle name="Comma 2 5 2 4 2 2 3" xfId="7428" xr:uid="{00000000-0005-0000-0000-0000E7190000}"/>
    <cellStyle name="Comma 2 5 2 4 2 2 3 2" xfId="15586" xr:uid="{00000000-0005-0000-0000-0000E8190000}"/>
    <cellStyle name="Comma 2 5 2 4 2 2 4" xfId="10257" xr:uid="{00000000-0005-0000-0000-0000E9190000}"/>
    <cellStyle name="Comma 2 5 2 4 2 3" xfId="3590" xr:uid="{00000000-0005-0000-0000-0000EA190000}"/>
    <cellStyle name="Comma 2 5 2 4 2 3 2" xfId="18215" xr:uid="{00000000-0005-0000-0000-0000EB190000}"/>
    <cellStyle name="Comma 2 5 2 4 2 3 3" xfId="12913" xr:uid="{00000000-0005-0000-0000-0000EC190000}"/>
    <cellStyle name="Comma 2 5 2 4 2 4" xfId="7427" xr:uid="{00000000-0005-0000-0000-0000ED190000}"/>
    <cellStyle name="Comma 2 5 2 4 2 4 2" xfId="15585" xr:uid="{00000000-0005-0000-0000-0000EE190000}"/>
    <cellStyle name="Comma 2 5 2 4 2 5" xfId="10256" xr:uid="{00000000-0005-0000-0000-0000EF190000}"/>
    <cellStyle name="Comma 2 5 2 4 3" xfId="918" xr:uid="{00000000-0005-0000-0000-0000F0190000}"/>
    <cellStyle name="Comma 2 5 2 4 3 2" xfId="3592" xr:uid="{00000000-0005-0000-0000-0000F1190000}"/>
    <cellStyle name="Comma 2 5 2 4 3 2 2" xfId="18217" xr:uid="{00000000-0005-0000-0000-0000F2190000}"/>
    <cellStyle name="Comma 2 5 2 4 3 2 3" xfId="12915" xr:uid="{00000000-0005-0000-0000-0000F3190000}"/>
    <cellStyle name="Comma 2 5 2 4 3 3" xfId="7429" xr:uid="{00000000-0005-0000-0000-0000F4190000}"/>
    <cellStyle name="Comma 2 5 2 4 3 3 2" xfId="15587" xr:uid="{00000000-0005-0000-0000-0000F5190000}"/>
    <cellStyle name="Comma 2 5 2 4 3 4" xfId="10258" xr:uid="{00000000-0005-0000-0000-0000F6190000}"/>
    <cellStyle name="Comma 2 5 2 4 4" xfId="919" xr:uid="{00000000-0005-0000-0000-0000F7190000}"/>
    <cellStyle name="Comma 2 5 2 4 4 2" xfId="3593" xr:uid="{00000000-0005-0000-0000-0000F8190000}"/>
    <cellStyle name="Comma 2 5 2 4 4 2 2" xfId="18218" xr:uid="{00000000-0005-0000-0000-0000F9190000}"/>
    <cellStyle name="Comma 2 5 2 4 4 2 3" xfId="12916" xr:uid="{00000000-0005-0000-0000-0000FA190000}"/>
    <cellStyle name="Comma 2 5 2 4 4 3" xfId="7430" xr:uid="{00000000-0005-0000-0000-0000FB190000}"/>
    <cellStyle name="Comma 2 5 2 4 4 3 2" xfId="15588" xr:uid="{00000000-0005-0000-0000-0000FC190000}"/>
    <cellStyle name="Comma 2 5 2 4 4 4" xfId="10259" xr:uid="{00000000-0005-0000-0000-0000FD190000}"/>
    <cellStyle name="Comma 2 5 2 4 5" xfId="3589" xr:uid="{00000000-0005-0000-0000-0000FE190000}"/>
    <cellStyle name="Comma 2 5 2 4 5 2" xfId="18214" xr:uid="{00000000-0005-0000-0000-0000FF190000}"/>
    <cellStyle name="Comma 2 5 2 4 5 3" xfId="12912" xr:uid="{00000000-0005-0000-0000-0000001A0000}"/>
    <cellStyle name="Comma 2 5 2 4 6" xfId="7426" xr:uid="{00000000-0005-0000-0000-0000011A0000}"/>
    <cellStyle name="Comma 2 5 2 4 6 2" xfId="15584" xr:uid="{00000000-0005-0000-0000-0000021A0000}"/>
    <cellStyle name="Comma 2 5 2 4 7" xfId="10255" xr:uid="{00000000-0005-0000-0000-0000031A0000}"/>
    <cellStyle name="Comma 2 5 2 5" xfId="920" xr:uid="{00000000-0005-0000-0000-0000041A0000}"/>
    <cellStyle name="Comma 2 5 2 5 2" xfId="921" xr:uid="{00000000-0005-0000-0000-0000051A0000}"/>
    <cellStyle name="Comma 2 5 2 5 2 2" xfId="922" xr:uid="{00000000-0005-0000-0000-0000061A0000}"/>
    <cellStyle name="Comma 2 5 2 5 2 2 2" xfId="3596" xr:uid="{00000000-0005-0000-0000-0000071A0000}"/>
    <cellStyle name="Comma 2 5 2 5 2 2 2 2" xfId="18221" xr:uid="{00000000-0005-0000-0000-0000081A0000}"/>
    <cellStyle name="Comma 2 5 2 5 2 2 2 3" xfId="12919" xr:uid="{00000000-0005-0000-0000-0000091A0000}"/>
    <cellStyle name="Comma 2 5 2 5 2 2 3" xfId="7433" xr:uid="{00000000-0005-0000-0000-00000A1A0000}"/>
    <cellStyle name="Comma 2 5 2 5 2 2 3 2" xfId="15591" xr:uid="{00000000-0005-0000-0000-00000B1A0000}"/>
    <cellStyle name="Comma 2 5 2 5 2 2 4" xfId="10262" xr:uid="{00000000-0005-0000-0000-00000C1A0000}"/>
    <cellStyle name="Comma 2 5 2 5 2 3" xfId="3595" xr:uid="{00000000-0005-0000-0000-00000D1A0000}"/>
    <cellStyle name="Comma 2 5 2 5 2 3 2" xfId="18220" xr:uid="{00000000-0005-0000-0000-00000E1A0000}"/>
    <cellStyle name="Comma 2 5 2 5 2 3 3" xfId="12918" xr:uid="{00000000-0005-0000-0000-00000F1A0000}"/>
    <cellStyle name="Comma 2 5 2 5 2 4" xfId="7432" xr:uid="{00000000-0005-0000-0000-0000101A0000}"/>
    <cellStyle name="Comma 2 5 2 5 2 4 2" xfId="15590" xr:uid="{00000000-0005-0000-0000-0000111A0000}"/>
    <cellStyle name="Comma 2 5 2 5 2 5" xfId="10261" xr:uid="{00000000-0005-0000-0000-0000121A0000}"/>
    <cellStyle name="Comma 2 5 2 5 3" xfId="923" xr:uid="{00000000-0005-0000-0000-0000131A0000}"/>
    <cellStyle name="Comma 2 5 2 5 3 2" xfId="3597" xr:uid="{00000000-0005-0000-0000-0000141A0000}"/>
    <cellStyle name="Comma 2 5 2 5 3 2 2" xfId="18222" xr:uid="{00000000-0005-0000-0000-0000151A0000}"/>
    <cellStyle name="Comma 2 5 2 5 3 2 3" xfId="12920" xr:uid="{00000000-0005-0000-0000-0000161A0000}"/>
    <cellStyle name="Comma 2 5 2 5 3 3" xfId="7434" xr:uid="{00000000-0005-0000-0000-0000171A0000}"/>
    <cellStyle name="Comma 2 5 2 5 3 3 2" xfId="15592" xr:uid="{00000000-0005-0000-0000-0000181A0000}"/>
    <cellStyle name="Comma 2 5 2 5 3 4" xfId="10263" xr:uid="{00000000-0005-0000-0000-0000191A0000}"/>
    <cellStyle name="Comma 2 5 2 5 4" xfId="924" xr:uid="{00000000-0005-0000-0000-00001A1A0000}"/>
    <cellStyle name="Comma 2 5 2 5 4 2" xfId="3598" xr:uid="{00000000-0005-0000-0000-00001B1A0000}"/>
    <cellStyle name="Comma 2 5 2 5 4 2 2" xfId="18223" xr:uid="{00000000-0005-0000-0000-00001C1A0000}"/>
    <cellStyle name="Comma 2 5 2 5 4 2 3" xfId="12921" xr:uid="{00000000-0005-0000-0000-00001D1A0000}"/>
    <cellStyle name="Comma 2 5 2 5 4 3" xfId="7435" xr:uid="{00000000-0005-0000-0000-00001E1A0000}"/>
    <cellStyle name="Comma 2 5 2 5 4 3 2" xfId="15593" xr:uid="{00000000-0005-0000-0000-00001F1A0000}"/>
    <cellStyle name="Comma 2 5 2 5 4 4" xfId="10264" xr:uid="{00000000-0005-0000-0000-0000201A0000}"/>
    <cellStyle name="Comma 2 5 2 5 5" xfId="3594" xr:uid="{00000000-0005-0000-0000-0000211A0000}"/>
    <cellStyle name="Comma 2 5 2 5 5 2" xfId="18219" xr:uid="{00000000-0005-0000-0000-0000221A0000}"/>
    <cellStyle name="Comma 2 5 2 5 5 3" xfId="12917" xr:uid="{00000000-0005-0000-0000-0000231A0000}"/>
    <cellStyle name="Comma 2 5 2 5 6" xfId="7431" xr:uid="{00000000-0005-0000-0000-0000241A0000}"/>
    <cellStyle name="Comma 2 5 2 5 6 2" xfId="15589" xr:uid="{00000000-0005-0000-0000-0000251A0000}"/>
    <cellStyle name="Comma 2 5 2 5 7" xfId="10260" xr:uid="{00000000-0005-0000-0000-0000261A0000}"/>
    <cellStyle name="Comma 2 5 2 6" xfId="925" xr:uid="{00000000-0005-0000-0000-0000271A0000}"/>
    <cellStyle name="Comma 2 5 2 6 2" xfId="926" xr:uid="{00000000-0005-0000-0000-0000281A0000}"/>
    <cellStyle name="Comma 2 5 2 6 2 2" xfId="927" xr:uid="{00000000-0005-0000-0000-0000291A0000}"/>
    <cellStyle name="Comma 2 5 2 6 2 2 2" xfId="3601" xr:uid="{00000000-0005-0000-0000-00002A1A0000}"/>
    <cellStyle name="Comma 2 5 2 6 2 2 2 2" xfId="18226" xr:uid="{00000000-0005-0000-0000-00002B1A0000}"/>
    <cellStyle name="Comma 2 5 2 6 2 2 2 3" xfId="12924" xr:uid="{00000000-0005-0000-0000-00002C1A0000}"/>
    <cellStyle name="Comma 2 5 2 6 2 2 3" xfId="7438" xr:uid="{00000000-0005-0000-0000-00002D1A0000}"/>
    <cellStyle name="Comma 2 5 2 6 2 2 3 2" xfId="15596" xr:uid="{00000000-0005-0000-0000-00002E1A0000}"/>
    <cellStyle name="Comma 2 5 2 6 2 2 4" xfId="10267" xr:uid="{00000000-0005-0000-0000-00002F1A0000}"/>
    <cellStyle name="Comma 2 5 2 6 2 3" xfId="3600" xr:uid="{00000000-0005-0000-0000-0000301A0000}"/>
    <cellStyle name="Comma 2 5 2 6 2 3 2" xfId="18225" xr:uid="{00000000-0005-0000-0000-0000311A0000}"/>
    <cellStyle name="Comma 2 5 2 6 2 3 3" xfId="12923" xr:uid="{00000000-0005-0000-0000-0000321A0000}"/>
    <cellStyle name="Comma 2 5 2 6 2 4" xfId="7437" xr:uid="{00000000-0005-0000-0000-0000331A0000}"/>
    <cellStyle name="Comma 2 5 2 6 2 4 2" xfId="15595" xr:uid="{00000000-0005-0000-0000-0000341A0000}"/>
    <cellStyle name="Comma 2 5 2 6 2 5" xfId="10266" xr:uid="{00000000-0005-0000-0000-0000351A0000}"/>
    <cellStyle name="Comma 2 5 2 6 3" xfId="928" xr:uid="{00000000-0005-0000-0000-0000361A0000}"/>
    <cellStyle name="Comma 2 5 2 6 3 2" xfId="3602" xr:uid="{00000000-0005-0000-0000-0000371A0000}"/>
    <cellStyle name="Comma 2 5 2 6 3 2 2" xfId="18227" xr:uid="{00000000-0005-0000-0000-0000381A0000}"/>
    <cellStyle name="Comma 2 5 2 6 3 2 3" xfId="12925" xr:uid="{00000000-0005-0000-0000-0000391A0000}"/>
    <cellStyle name="Comma 2 5 2 6 3 3" xfId="7439" xr:uid="{00000000-0005-0000-0000-00003A1A0000}"/>
    <cellStyle name="Comma 2 5 2 6 3 3 2" xfId="15597" xr:uid="{00000000-0005-0000-0000-00003B1A0000}"/>
    <cellStyle name="Comma 2 5 2 6 3 4" xfId="10268" xr:uid="{00000000-0005-0000-0000-00003C1A0000}"/>
    <cellStyle name="Comma 2 5 2 6 4" xfId="929" xr:uid="{00000000-0005-0000-0000-00003D1A0000}"/>
    <cellStyle name="Comma 2 5 2 6 4 2" xfId="3603" xr:uid="{00000000-0005-0000-0000-00003E1A0000}"/>
    <cellStyle name="Comma 2 5 2 6 4 2 2" xfId="18228" xr:uid="{00000000-0005-0000-0000-00003F1A0000}"/>
    <cellStyle name="Comma 2 5 2 6 4 2 3" xfId="12926" xr:uid="{00000000-0005-0000-0000-0000401A0000}"/>
    <cellStyle name="Comma 2 5 2 6 4 3" xfId="7440" xr:uid="{00000000-0005-0000-0000-0000411A0000}"/>
    <cellStyle name="Comma 2 5 2 6 4 3 2" xfId="15598" xr:uid="{00000000-0005-0000-0000-0000421A0000}"/>
    <cellStyle name="Comma 2 5 2 6 4 4" xfId="10269" xr:uid="{00000000-0005-0000-0000-0000431A0000}"/>
    <cellStyle name="Comma 2 5 2 6 5" xfId="3599" xr:uid="{00000000-0005-0000-0000-0000441A0000}"/>
    <cellStyle name="Comma 2 5 2 6 5 2" xfId="18224" xr:uid="{00000000-0005-0000-0000-0000451A0000}"/>
    <cellStyle name="Comma 2 5 2 6 5 3" xfId="12922" xr:uid="{00000000-0005-0000-0000-0000461A0000}"/>
    <cellStyle name="Comma 2 5 2 6 6" xfId="7436" xr:uid="{00000000-0005-0000-0000-0000471A0000}"/>
    <cellStyle name="Comma 2 5 2 6 6 2" xfId="15594" xr:uid="{00000000-0005-0000-0000-0000481A0000}"/>
    <cellStyle name="Comma 2 5 2 6 7" xfId="10265" xr:uid="{00000000-0005-0000-0000-0000491A0000}"/>
    <cellStyle name="Comma 2 5 2 7" xfId="930" xr:uid="{00000000-0005-0000-0000-00004A1A0000}"/>
    <cellStyle name="Comma 2 5 2 7 2" xfId="931" xr:uid="{00000000-0005-0000-0000-00004B1A0000}"/>
    <cellStyle name="Comma 2 5 2 7 2 2" xfId="3605" xr:uid="{00000000-0005-0000-0000-00004C1A0000}"/>
    <cellStyle name="Comma 2 5 2 7 2 2 2" xfId="18230" xr:uid="{00000000-0005-0000-0000-00004D1A0000}"/>
    <cellStyle name="Comma 2 5 2 7 2 2 3" xfId="12928" xr:uid="{00000000-0005-0000-0000-00004E1A0000}"/>
    <cellStyle name="Comma 2 5 2 7 2 3" xfId="7442" xr:uid="{00000000-0005-0000-0000-00004F1A0000}"/>
    <cellStyle name="Comma 2 5 2 7 2 3 2" xfId="15600" xr:uid="{00000000-0005-0000-0000-0000501A0000}"/>
    <cellStyle name="Comma 2 5 2 7 2 4" xfId="10271" xr:uid="{00000000-0005-0000-0000-0000511A0000}"/>
    <cellStyle name="Comma 2 5 2 7 3" xfId="932" xr:uid="{00000000-0005-0000-0000-0000521A0000}"/>
    <cellStyle name="Comma 2 5 2 7 3 2" xfId="3606" xr:uid="{00000000-0005-0000-0000-0000531A0000}"/>
    <cellStyle name="Comma 2 5 2 7 3 2 2" xfId="18231" xr:uid="{00000000-0005-0000-0000-0000541A0000}"/>
    <cellStyle name="Comma 2 5 2 7 3 2 3" xfId="12929" xr:uid="{00000000-0005-0000-0000-0000551A0000}"/>
    <cellStyle name="Comma 2 5 2 7 3 3" xfId="7443" xr:uid="{00000000-0005-0000-0000-0000561A0000}"/>
    <cellStyle name="Comma 2 5 2 7 3 3 2" xfId="15601" xr:uid="{00000000-0005-0000-0000-0000571A0000}"/>
    <cellStyle name="Comma 2 5 2 7 3 4" xfId="10272" xr:uid="{00000000-0005-0000-0000-0000581A0000}"/>
    <cellStyle name="Comma 2 5 2 7 4" xfId="3604" xr:uid="{00000000-0005-0000-0000-0000591A0000}"/>
    <cellStyle name="Comma 2 5 2 7 4 2" xfId="18229" xr:uid="{00000000-0005-0000-0000-00005A1A0000}"/>
    <cellStyle name="Comma 2 5 2 7 4 3" xfId="12927" xr:uid="{00000000-0005-0000-0000-00005B1A0000}"/>
    <cellStyle name="Comma 2 5 2 7 5" xfId="7441" xr:uid="{00000000-0005-0000-0000-00005C1A0000}"/>
    <cellStyle name="Comma 2 5 2 7 5 2" xfId="15599" xr:uid="{00000000-0005-0000-0000-00005D1A0000}"/>
    <cellStyle name="Comma 2 5 2 7 6" xfId="10270" xr:uid="{00000000-0005-0000-0000-00005E1A0000}"/>
    <cellStyle name="Comma 2 5 2 8" xfId="933" xr:uid="{00000000-0005-0000-0000-00005F1A0000}"/>
    <cellStyle name="Comma 2 5 2 8 2" xfId="934" xr:uid="{00000000-0005-0000-0000-0000601A0000}"/>
    <cellStyle name="Comma 2 5 2 8 2 2" xfId="3608" xr:uid="{00000000-0005-0000-0000-0000611A0000}"/>
    <cellStyle name="Comma 2 5 2 8 2 2 2" xfId="18233" xr:uid="{00000000-0005-0000-0000-0000621A0000}"/>
    <cellStyle name="Comma 2 5 2 8 2 2 3" xfId="12931" xr:uid="{00000000-0005-0000-0000-0000631A0000}"/>
    <cellStyle name="Comma 2 5 2 8 2 3" xfId="7445" xr:uid="{00000000-0005-0000-0000-0000641A0000}"/>
    <cellStyle name="Comma 2 5 2 8 2 3 2" xfId="15603" xr:uid="{00000000-0005-0000-0000-0000651A0000}"/>
    <cellStyle name="Comma 2 5 2 8 2 4" xfId="10274" xr:uid="{00000000-0005-0000-0000-0000661A0000}"/>
    <cellStyle name="Comma 2 5 2 8 3" xfId="3607" xr:uid="{00000000-0005-0000-0000-0000671A0000}"/>
    <cellStyle name="Comma 2 5 2 8 3 2" xfId="18232" xr:uid="{00000000-0005-0000-0000-0000681A0000}"/>
    <cellStyle name="Comma 2 5 2 8 3 3" xfId="12930" xr:uid="{00000000-0005-0000-0000-0000691A0000}"/>
    <cellStyle name="Comma 2 5 2 8 4" xfId="7444" xr:uid="{00000000-0005-0000-0000-00006A1A0000}"/>
    <cellStyle name="Comma 2 5 2 8 4 2" xfId="15602" xr:uid="{00000000-0005-0000-0000-00006B1A0000}"/>
    <cellStyle name="Comma 2 5 2 8 5" xfId="10273" xr:uid="{00000000-0005-0000-0000-00006C1A0000}"/>
    <cellStyle name="Comma 2 5 2 9" xfId="935" xr:uid="{00000000-0005-0000-0000-00006D1A0000}"/>
    <cellStyle name="Comma 2 5 2 9 2" xfId="3609" xr:uid="{00000000-0005-0000-0000-00006E1A0000}"/>
    <cellStyle name="Comma 2 5 2 9 2 2" xfId="18234" xr:uid="{00000000-0005-0000-0000-00006F1A0000}"/>
    <cellStyle name="Comma 2 5 2 9 2 3" xfId="12932" xr:uid="{00000000-0005-0000-0000-0000701A0000}"/>
    <cellStyle name="Comma 2 5 2 9 3" xfId="7446" xr:uid="{00000000-0005-0000-0000-0000711A0000}"/>
    <cellStyle name="Comma 2 5 2 9 3 2" xfId="15604" xr:uid="{00000000-0005-0000-0000-0000721A0000}"/>
    <cellStyle name="Comma 2 5 2 9 4" xfId="10275" xr:uid="{00000000-0005-0000-0000-0000731A0000}"/>
    <cellStyle name="Comma 2 5 20" xfId="6587" xr:uid="{00000000-0005-0000-0000-0000741A0000}"/>
    <cellStyle name="Comma 2 5 21" xfId="9416" xr:uid="{00000000-0005-0000-0000-0000751A0000}"/>
    <cellStyle name="Comma 2 5 3" xfId="119" xr:uid="{00000000-0005-0000-0000-0000761A0000}"/>
    <cellStyle name="Comma 2 5 3 10" xfId="937" xr:uid="{00000000-0005-0000-0000-0000771A0000}"/>
    <cellStyle name="Comma 2 5 3 10 2" xfId="3611" xr:uid="{00000000-0005-0000-0000-0000781A0000}"/>
    <cellStyle name="Comma 2 5 3 10 2 2" xfId="18236" xr:uid="{00000000-0005-0000-0000-0000791A0000}"/>
    <cellStyle name="Comma 2 5 3 10 2 3" xfId="12934" xr:uid="{00000000-0005-0000-0000-00007A1A0000}"/>
    <cellStyle name="Comma 2 5 3 10 3" xfId="7448" xr:uid="{00000000-0005-0000-0000-00007B1A0000}"/>
    <cellStyle name="Comma 2 5 3 10 3 2" xfId="15606" xr:uid="{00000000-0005-0000-0000-00007C1A0000}"/>
    <cellStyle name="Comma 2 5 3 10 4" xfId="10277" xr:uid="{00000000-0005-0000-0000-00007D1A0000}"/>
    <cellStyle name="Comma 2 5 3 11" xfId="2695" xr:uid="{00000000-0005-0000-0000-00007E1A0000}"/>
    <cellStyle name="Comma 2 5 3 11 2" xfId="5323" xr:uid="{00000000-0005-0000-0000-00007F1A0000}"/>
    <cellStyle name="Comma 2 5 3 11 2 2" xfId="19948" xr:uid="{00000000-0005-0000-0000-0000801A0000}"/>
    <cellStyle name="Comma 2 5 3 11 2 3" xfId="14664" xr:uid="{00000000-0005-0000-0000-0000811A0000}"/>
    <cellStyle name="Comma 2 5 3 11 3" xfId="9160" xr:uid="{00000000-0005-0000-0000-0000821A0000}"/>
    <cellStyle name="Comma 2 5 3 11 3 2" xfId="17318" xr:uid="{00000000-0005-0000-0000-0000831A0000}"/>
    <cellStyle name="Comma 2 5 3 11 4" xfId="11992" xr:uid="{00000000-0005-0000-0000-0000841A0000}"/>
    <cellStyle name="Comma 2 5 3 12" xfId="936" xr:uid="{00000000-0005-0000-0000-0000851A0000}"/>
    <cellStyle name="Comma 2 5 3 12 2" xfId="3610" xr:uid="{00000000-0005-0000-0000-0000861A0000}"/>
    <cellStyle name="Comma 2 5 3 12 2 2" xfId="18235" xr:uid="{00000000-0005-0000-0000-0000871A0000}"/>
    <cellStyle name="Comma 2 5 3 12 2 3" xfId="12933" xr:uid="{00000000-0005-0000-0000-0000881A0000}"/>
    <cellStyle name="Comma 2 5 3 12 3" xfId="7447" xr:uid="{00000000-0005-0000-0000-0000891A0000}"/>
    <cellStyle name="Comma 2 5 3 12 3 2" xfId="15605" xr:uid="{00000000-0005-0000-0000-00008A1A0000}"/>
    <cellStyle name="Comma 2 5 3 12 4" xfId="10276" xr:uid="{00000000-0005-0000-0000-00008B1A0000}"/>
    <cellStyle name="Comma 2 5 3 13" xfId="6504" xr:uid="{00000000-0005-0000-0000-00008C1A0000}"/>
    <cellStyle name="Comma 2 5 3 13 2" xfId="17429" xr:uid="{00000000-0005-0000-0000-00008D1A0000}"/>
    <cellStyle name="Comma 2 5 3 13 3" xfId="12126" xr:uid="{00000000-0005-0000-0000-00008E1A0000}"/>
    <cellStyle name="Comma 2 5 3 14" xfId="2804" xr:uid="{00000000-0005-0000-0000-00008F1A0000}"/>
    <cellStyle name="Comma 2 5 3 14 2" xfId="14799" xr:uid="{00000000-0005-0000-0000-0000901A0000}"/>
    <cellStyle name="Comma 2 5 3 15" xfId="6641" xr:uid="{00000000-0005-0000-0000-0000911A0000}"/>
    <cellStyle name="Comma 2 5 3 16" xfId="9470" xr:uid="{00000000-0005-0000-0000-0000921A0000}"/>
    <cellStyle name="Comma 2 5 3 2" xfId="938" xr:uid="{00000000-0005-0000-0000-0000931A0000}"/>
    <cellStyle name="Comma 2 5 3 2 10" xfId="3612" xr:uid="{00000000-0005-0000-0000-0000941A0000}"/>
    <cellStyle name="Comma 2 5 3 2 10 2" xfId="18237" xr:uid="{00000000-0005-0000-0000-0000951A0000}"/>
    <cellStyle name="Comma 2 5 3 2 10 3" xfId="12935" xr:uid="{00000000-0005-0000-0000-0000961A0000}"/>
    <cellStyle name="Comma 2 5 3 2 11" xfId="7449" xr:uid="{00000000-0005-0000-0000-0000971A0000}"/>
    <cellStyle name="Comma 2 5 3 2 11 2" xfId="15607" xr:uid="{00000000-0005-0000-0000-0000981A0000}"/>
    <cellStyle name="Comma 2 5 3 2 12" xfId="10278" xr:uid="{00000000-0005-0000-0000-0000991A0000}"/>
    <cellStyle name="Comma 2 5 3 2 2" xfId="939" xr:uid="{00000000-0005-0000-0000-00009A1A0000}"/>
    <cellStyle name="Comma 2 5 3 2 2 2" xfId="940" xr:uid="{00000000-0005-0000-0000-00009B1A0000}"/>
    <cellStyle name="Comma 2 5 3 2 2 2 2" xfId="941" xr:uid="{00000000-0005-0000-0000-00009C1A0000}"/>
    <cellStyle name="Comma 2 5 3 2 2 2 2 2" xfId="3615" xr:uid="{00000000-0005-0000-0000-00009D1A0000}"/>
    <cellStyle name="Comma 2 5 3 2 2 2 2 2 2" xfId="18240" xr:uid="{00000000-0005-0000-0000-00009E1A0000}"/>
    <cellStyle name="Comma 2 5 3 2 2 2 2 2 3" xfId="12938" xr:uid="{00000000-0005-0000-0000-00009F1A0000}"/>
    <cellStyle name="Comma 2 5 3 2 2 2 2 3" xfId="7452" xr:uid="{00000000-0005-0000-0000-0000A01A0000}"/>
    <cellStyle name="Comma 2 5 3 2 2 2 2 3 2" xfId="15610" xr:uid="{00000000-0005-0000-0000-0000A11A0000}"/>
    <cellStyle name="Comma 2 5 3 2 2 2 2 4" xfId="10281" xr:uid="{00000000-0005-0000-0000-0000A21A0000}"/>
    <cellStyle name="Comma 2 5 3 2 2 2 3" xfId="3614" xr:uid="{00000000-0005-0000-0000-0000A31A0000}"/>
    <cellStyle name="Comma 2 5 3 2 2 2 3 2" xfId="18239" xr:uid="{00000000-0005-0000-0000-0000A41A0000}"/>
    <cellStyle name="Comma 2 5 3 2 2 2 3 3" xfId="12937" xr:uid="{00000000-0005-0000-0000-0000A51A0000}"/>
    <cellStyle name="Comma 2 5 3 2 2 2 4" xfId="7451" xr:uid="{00000000-0005-0000-0000-0000A61A0000}"/>
    <cellStyle name="Comma 2 5 3 2 2 2 4 2" xfId="15609" xr:uid="{00000000-0005-0000-0000-0000A71A0000}"/>
    <cellStyle name="Comma 2 5 3 2 2 2 5" xfId="10280" xr:uid="{00000000-0005-0000-0000-0000A81A0000}"/>
    <cellStyle name="Comma 2 5 3 2 2 3" xfId="942" xr:uid="{00000000-0005-0000-0000-0000A91A0000}"/>
    <cellStyle name="Comma 2 5 3 2 2 3 2" xfId="3616" xr:uid="{00000000-0005-0000-0000-0000AA1A0000}"/>
    <cellStyle name="Comma 2 5 3 2 2 3 2 2" xfId="18241" xr:uid="{00000000-0005-0000-0000-0000AB1A0000}"/>
    <cellStyle name="Comma 2 5 3 2 2 3 2 3" xfId="12939" xr:uid="{00000000-0005-0000-0000-0000AC1A0000}"/>
    <cellStyle name="Comma 2 5 3 2 2 3 3" xfId="7453" xr:uid="{00000000-0005-0000-0000-0000AD1A0000}"/>
    <cellStyle name="Comma 2 5 3 2 2 3 3 2" xfId="15611" xr:uid="{00000000-0005-0000-0000-0000AE1A0000}"/>
    <cellStyle name="Comma 2 5 3 2 2 3 4" xfId="10282" xr:uid="{00000000-0005-0000-0000-0000AF1A0000}"/>
    <cellStyle name="Comma 2 5 3 2 2 4" xfId="943" xr:uid="{00000000-0005-0000-0000-0000B01A0000}"/>
    <cellStyle name="Comma 2 5 3 2 2 4 2" xfId="3617" xr:uid="{00000000-0005-0000-0000-0000B11A0000}"/>
    <cellStyle name="Comma 2 5 3 2 2 4 2 2" xfId="18242" xr:uid="{00000000-0005-0000-0000-0000B21A0000}"/>
    <cellStyle name="Comma 2 5 3 2 2 4 2 3" xfId="12940" xr:uid="{00000000-0005-0000-0000-0000B31A0000}"/>
    <cellStyle name="Comma 2 5 3 2 2 4 3" xfId="7454" xr:uid="{00000000-0005-0000-0000-0000B41A0000}"/>
    <cellStyle name="Comma 2 5 3 2 2 4 3 2" xfId="15612" xr:uid="{00000000-0005-0000-0000-0000B51A0000}"/>
    <cellStyle name="Comma 2 5 3 2 2 4 4" xfId="10283" xr:uid="{00000000-0005-0000-0000-0000B61A0000}"/>
    <cellStyle name="Comma 2 5 3 2 2 5" xfId="3613" xr:uid="{00000000-0005-0000-0000-0000B71A0000}"/>
    <cellStyle name="Comma 2 5 3 2 2 5 2" xfId="18238" xr:uid="{00000000-0005-0000-0000-0000B81A0000}"/>
    <cellStyle name="Comma 2 5 3 2 2 5 3" xfId="12936" xr:uid="{00000000-0005-0000-0000-0000B91A0000}"/>
    <cellStyle name="Comma 2 5 3 2 2 6" xfId="7450" xr:uid="{00000000-0005-0000-0000-0000BA1A0000}"/>
    <cellStyle name="Comma 2 5 3 2 2 6 2" xfId="15608" xr:uid="{00000000-0005-0000-0000-0000BB1A0000}"/>
    <cellStyle name="Comma 2 5 3 2 2 7" xfId="10279" xr:uid="{00000000-0005-0000-0000-0000BC1A0000}"/>
    <cellStyle name="Comma 2 5 3 2 3" xfId="944" xr:uid="{00000000-0005-0000-0000-0000BD1A0000}"/>
    <cellStyle name="Comma 2 5 3 2 3 2" xfId="945" xr:uid="{00000000-0005-0000-0000-0000BE1A0000}"/>
    <cellStyle name="Comma 2 5 3 2 3 2 2" xfId="946" xr:uid="{00000000-0005-0000-0000-0000BF1A0000}"/>
    <cellStyle name="Comma 2 5 3 2 3 2 2 2" xfId="3620" xr:uid="{00000000-0005-0000-0000-0000C01A0000}"/>
    <cellStyle name="Comma 2 5 3 2 3 2 2 2 2" xfId="18245" xr:uid="{00000000-0005-0000-0000-0000C11A0000}"/>
    <cellStyle name="Comma 2 5 3 2 3 2 2 2 3" xfId="12943" xr:uid="{00000000-0005-0000-0000-0000C21A0000}"/>
    <cellStyle name="Comma 2 5 3 2 3 2 2 3" xfId="7457" xr:uid="{00000000-0005-0000-0000-0000C31A0000}"/>
    <cellStyle name="Comma 2 5 3 2 3 2 2 3 2" xfId="15615" xr:uid="{00000000-0005-0000-0000-0000C41A0000}"/>
    <cellStyle name="Comma 2 5 3 2 3 2 2 4" xfId="10286" xr:uid="{00000000-0005-0000-0000-0000C51A0000}"/>
    <cellStyle name="Comma 2 5 3 2 3 2 3" xfId="3619" xr:uid="{00000000-0005-0000-0000-0000C61A0000}"/>
    <cellStyle name="Comma 2 5 3 2 3 2 3 2" xfId="18244" xr:uid="{00000000-0005-0000-0000-0000C71A0000}"/>
    <cellStyle name="Comma 2 5 3 2 3 2 3 3" xfId="12942" xr:uid="{00000000-0005-0000-0000-0000C81A0000}"/>
    <cellStyle name="Comma 2 5 3 2 3 2 4" xfId="7456" xr:uid="{00000000-0005-0000-0000-0000C91A0000}"/>
    <cellStyle name="Comma 2 5 3 2 3 2 4 2" xfId="15614" xr:uid="{00000000-0005-0000-0000-0000CA1A0000}"/>
    <cellStyle name="Comma 2 5 3 2 3 2 5" xfId="10285" xr:uid="{00000000-0005-0000-0000-0000CB1A0000}"/>
    <cellStyle name="Comma 2 5 3 2 3 3" xfId="947" xr:uid="{00000000-0005-0000-0000-0000CC1A0000}"/>
    <cellStyle name="Comma 2 5 3 2 3 3 2" xfId="3621" xr:uid="{00000000-0005-0000-0000-0000CD1A0000}"/>
    <cellStyle name="Comma 2 5 3 2 3 3 2 2" xfId="18246" xr:uid="{00000000-0005-0000-0000-0000CE1A0000}"/>
    <cellStyle name="Comma 2 5 3 2 3 3 2 3" xfId="12944" xr:uid="{00000000-0005-0000-0000-0000CF1A0000}"/>
    <cellStyle name="Comma 2 5 3 2 3 3 3" xfId="7458" xr:uid="{00000000-0005-0000-0000-0000D01A0000}"/>
    <cellStyle name="Comma 2 5 3 2 3 3 3 2" xfId="15616" xr:uid="{00000000-0005-0000-0000-0000D11A0000}"/>
    <cellStyle name="Comma 2 5 3 2 3 3 4" xfId="10287" xr:uid="{00000000-0005-0000-0000-0000D21A0000}"/>
    <cellStyle name="Comma 2 5 3 2 3 4" xfId="948" xr:uid="{00000000-0005-0000-0000-0000D31A0000}"/>
    <cellStyle name="Comma 2 5 3 2 3 4 2" xfId="3622" xr:uid="{00000000-0005-0000-0000-0000D41A0000}"/>
    <cellStyle name="Comma 2 5 3 2 3 4 2 2" xfId="18247" xr:uid="{00000000-0005-0000-0000-0000D51A0000}"/>
    <cellStyle name="Comma 2 5 3 2 3 4 2 3" xfId="12945" xr:uid="{00000000-0005-0000-0000-0000D61A0000}"/>
    <cellStyle name="Comma 2 5 3 2 3 4 3" xfId="7459" xr:uid="{00000000-0005-0000-0000-0000D71A0000}"/>
    <cellStyle name="Comma 2 5 3 2 3 4 3 2" xfId="15617" xr:uid="{00000000-0005-0000-0000-0000D81A0000}"/>
    <cellStyle name="Comma 2 5 3 2 3 4 4" xfId="10288" xr:uid="{00000000-0005-0000-0000-0000D91A0000}"/>
    <cellStyle name="Comma 2 5 3 2 3 5" xfId="3618" xr:uid="{00000000-0005-0000-0000-0000DA1A0000}"/>
    <cellStyle name="Comma 2 5 3 2 3 5 2" xfId="18243" xr:uid="{00000000-0005-0000-0000-0000DB1A0000}"/>
    <cellStyle name="Comma 2 5 3 2 3 5 3" xfId="12941" xr:uid="{00000000-0005-0000-0000-0000DC1A0000}"/>
    <cellStyle name="Comma 2 5 3 2 3 6" xfId="7455" xr:uid="{00000000-0005-0000-0000-0000DD1A0000}"/>
    <cellStyle name="Comma 2 5 3 2 3 6 2" xfId="15613" xr:uid="{00000000-0005-0000-0000-0000DE1A0000}"/>
    <cellStyle name="Comma 2 5 3 2 3 7" xfId="10284" xr:uid="{00000000-0005-0000-0000-0000DF1A0000}"/>
    <cellStyle name="Comma 2 5 3 2 4" xfId="949" xr:uid="{00000000-0005-0000-0000-0000E01A0000}"/>
    <cellStyle name="Comma 2 5 3 2 4 2" xfId="950" xr:uid="{00000000-0005-0000-0000-0000E11A0000}"/>
    <cellStyle name="Comma 2 5 3 2 4 2 2" xfId="951" xr:uid="{00000000-0005-0000-0000-0000E21A0000}"/>
    <cellStyle name="Comma 2 5 3 2 4 2 2 2" xfId="3625" xr:uid="{00000000-0005-0000-0000-0000E31A0000}"/>
    <cellStyle name="Comma 2 5 3 2 4 2 2 2 2" xfId="18250" xr:uid="{00000000-0005-0000-0000-0000E41A0000}"/>
    <cellStyle name="Comma 2 5 3 2 4 2 2 2 3" xfId="12948" xr:uid="{00000000-0005-0000-0000-0000E51A0000}"/>
    <cellStyle name="Comma 2 5 3 2 4 2 2 3" xfId="7462" xr:uid="{00000000-0005-0000-0000-0000E61A0000}"/>
    <cellStyle name="Comma 2 5 3 2 4 2 2 3 2" xfId="15620" xr:uid="{00000000-0005-0000-0000-0000E71A0000}"/>
    <cellStyle name="Comma 2 5 3 2 4 2 2 4" xfId="10291" xr:uid="{00000000-0005-0000-0000-0000E81A0000}"/>
    <cellStyle name="Comma 2 5 3 2 4 2 3" xfId="3624" xr:uid="{00000000-0005-0000-0000-0000E91A0000}"/>
    <cellStyle name="Comma 2 5 3 2 4 2 3 2" xfId="18249" xr:uid="{00000000-0005-0000-0000-0000EA1A0000}"/>
    <cellStyle name="Comma 2 5 3 2 4 2 3 3" xfId="12947" xr:uid="{00000000-0005-0000-0000-0000EB1A0000}"/>
    <cellStyle name="Comma 2 5 3 2 4 2 4" xfId="7461" xr:uid="{00000000-0005-0000-0000-0000EC1A0000}"/>
    <cellStyle name="Comma 2 5 3 2 4 2 4 2" xfId="15619" xr:uid="{00000000-0005-0000-0000-0000ED1A0000}"/>
    <cellStyle name="Comma 2 5 3 2 4 2 5" xfId="10290" xr:uid="{00000000-0005-0000-0000-0000EE1A0000}"/>
    <cellStyle name="Comma 2 5 3 2 4 3" xfId="952" xr:uid="{00000000-0005-0000-0000-0000EF1A0000}"/>
    <cellStyle name="Comma 2 5 3 2 4 3 2" xfId="3626" xr:uid="{00000000-0005-0000-0000-0000F01A0000}"/>
    <cellStyle name="Comma 2 5 3 2 4 3 2 2" xfId="18251" xr:uid="{00000000-0005-0000-0000-0000F11A0000}"/>
    <cellStyle name="Comma 2 5 3 2 4 3 2 3" xfId="12949" xr:uid="{00000000-0005-0000-0000-0000F21A0000}"/>
    <cellStyle name="Comma 2 5 3 2 4 3 3" xfId="7463" xr:uid="{00000000-0005-0000-0000-0000F31A0000}"/>
    <cellStyle name="Comma 2 5 3 2 4 3 3 2" xfId="15621" xr:uid="{00000000-0005-0000-0000-0000F41A0000}"/>
    <cellStyle name="Comma 2 5 3 2 4 3 4" xfId="10292" xr:uid="{00000000-0005-0000-0000-0000F51A0000}"/>
    <cellStyle name="Comma 2 5 3 2 4 4" xfId="953" xr:uid="{00000000-0005-0000-0000-0000F61A0000}"/>
    <cellStyle name="Comma 2 5 3 2 4 4 2" xfId="3627" xr:uid="{00000000-0005-0000-0000-0000F71A0000}"/>
    <cellStyle name="Comma 2 5 3 2 4 4 2 2" xfId="18252" xr:uid="{00000000-0005-0000-0000-0000F81A0000}"/>
    <cellStyle name="Comma 2 5 3 2 4 4 2 3" xfId="12950" xr:uid="{00000000-0005-0000-0000-0000F91A0000}"/>
    <cellStyle name="Comma 2 5 3 2 4 4 3" xfId="7464" xr:uid="{00000000-0005-0000-0000-0000FA1A0000}"/>
    <cellStyle name="Comma 2 5 3 2 4 4 3 2" xfId="15622" xr:uid="{00000000-0005-0000-0000-0000FB1A0000}"/>
    <cellStyle name="Comma 2 5 3 2 4 4 4" xfId="10293" xr:uid="{00000000-0005-0000-0000-0000FC1A0000}"/>
    <cellStyle name="Comma 2 5 3 2 4 5" xfId="3623" xr:uid="{00000000-0005-0000-0000-0000FD1A0000}"/>
    <cellStyle name="Comma 2 5 3 2 4 5 2" xfId="18248" xr:uid="{00000000-0005-0000-0000-0000FE1A0000}"/>
    <cellStyle name="Comma 2 5 3 2 4 5 3" xfId="12946" xr:uid="{00000000-0005-0000-0000-0000FF1A0000}"/>
    <cellStyle name="Comma 2 5 3 2 4 6" xfId="7460" xr:uid="{00000000-0005-0000-0000-0000001B0000}"/>
    <cellStyle name="Comma 2 5 3 2 4 6 2" xfId="15618" xr:uid="{00000000-0005-0000-0000-0000011B0000}"/>
    <cellStyle name="Comma 2 5 3 2 4 7" xfId="10289" xr:uid="{00000000-0005-0000-0000-0000021B0000}"/>
    <cellStyle name="Comma 2 5 3 2 5" xfId="954" xr:uid="{00000000-0005-0000-0000-0000031B0000}"/>
    <cellStyle name="Comma 2 5 3 2 5 2" xfId="955" xr:uid="{00000000-0005-0000-0000-0000041B0000}"/>
    <cellStyle name="Comma 2 5 3 2 5 2 2" xfId="956" xr:uid="{00000000-0005-0000-0000-0000051B0000}"/>
    <cellStyle name="Comma 2 5 3 2 5 2 2 2" xfId="3630" xr:uid="{00000000-0005-0000-0000-0000061B0000}"/>
    <cellStyle name="Comma 2 5 3 2 5 2 2 2 2" xfId="18255" xr:uid="{00000000-0005-0000-0000-0000071B0000}"/>
    <cellStyle name="Comma 2 5 3 2 5 2 2 2 3" xfId="12953" xr:uid="{00000000-0005-0000-0000-0000081B0000}"/>
    <cellStyle name="Comma 2 5 3 2 5 2 2 3" xfId="7467" xr:uid="{00000000-0005-0000-0000-0000091B0000}"/>
    <cellStyle name="Comma 2 5 3 2 5 2 2 3 2" xfId="15625" xr:uid="{00000000-0005-0000-0000-00000A1B0000}"/>
    <cellStyle name="Comma 2 5 3 2 5 2 2 4" xfId="10296" xr:uid="{00000000-0005-0000-0000-00000B1B0000}"/>
    <cellStyle name="Comma 2 5 3 2 5 2 3" xfId="3629" xr:uid="{00000000-0005-0000-0000-00000C1B0000}"/>
    <cellStyle name="Comma 2 5 3 2 5 2 3 2" xfId="18254" xr:uid="{00000000-0005-0000-0000-00000D1B0000}"/>
    <cellStyle name="Comma 2 5 3 2 5 2 3 3" xfId="12952" xr:uid="{00000000-0005-0000-0000-00000E1B0000}"/>
    <cellStyle name="Comma 2 5 3 2 5 2 4" xfId="7466" xr:uid="{00000000-0005-0000-0000-00000F1B0000}"/>
    <cellStyle name="Comma 2 5 3 2 5 2 4 2" xfId="15624" xr:uid="{00000000-0005-0000-0000-0000101B0000}"/>
    <cellStyle name="Comma 2 5 3 2 5 2 5" xfId="10295" xr:uid="{00000000-0005-0000-0000-0000111B0000}"/>
    <cellStyle name="Comma 2 5 3 2 5 3" xfId="957" xr:uid="{00000000-0005-0000-0000-0000121B0000}"/>
    <cellStyle name="Comma 2 5 3 2 5 3 2" xfId="3631" xr:uid="{00000000-0005-0000-0000-0000131B0000}"/>
    <cellStyle name="Comma 2 5 3 2 5 3 2 2" xfId="18256" xr:uid="{00000000-0005-0000-0000-0000141B0000}"/>
    <cellStyle name="Comma 2 5 3 2 5 3 2 3" xfId="12954" xr:uid="{00000000-0005-0000-0000-0000151B0000}"/>
    <cellStyle name="Comma 2 5 3 2 5 3 3" xfId="7468" xr:uid="{00000000-0005-0000-0000-0000161B0000}"/>
    <cellStyle name="Comma 2 5 3 2 5 3 3 2" xfId="15626" xr:uid="{00000000-0005-0000-0000-0000171B0000}"/>
    <cellStyle name="Comma 2 5 3 2 5 3 4" xfId="10297" xr:uid="{00000000-0005-0000-0000-0000181B0000}"/>
    <cellStyle name="Comma 2 5 3 2 5 4" xfId="958" xr:uid="{00000000-0005-0000-0000-0000191B0000}"/>
    <cellStyle name="Comma 2 5 3 2 5 4 2" xfId="3632" xr:uid="{00000000-0005-0000-0000-00001A1B0000}"/>
    <cellStyle name="Comma 2 5 3 2 5 4 2 2" xfId="18257" xr:uid="{00000000-0005-0000-0000-00001B1B0000}"/>
    <cellStyle name="Comma 2 5 3 2 5 4 2 3" xfId="12955" xr:uid="{00000000-0005-0000-0000-00001C1B0000}"/>
    <cellStyle name="Comma 2 5 3 2 5 4 3" xfId="7469" xr:uid="{00000000-0005-0000-0000-00001D1B0000}"/>
    <cellStyle name="Comma 2 5 3 2 5 4 3 2" xfId="15627" xr:uid="{00000000-0005-0000-0000-00001E1B0000}"/>
    <cellStyle name="Comma 2 5 3 2 5 4 4" xfId="10298" xr:uid="{00000000-0005-0000-0000-00001F1B0000}"/>
    <cellStyle name="Comma 2 5 3 2 5 5" xfId="3628" xr:uid="{00000000-0005-0000-0000-0000201B0000}"/>
    <cellStyle name="Comma 2 5 3 2 5 5 2" xfId="18253" xr:uid="{00000000-0005-0000-0000-0000211B0000}"/>
    <cellStyle name="Comma 2 5 3 2 5 5 3" xfId="12951" xr:uid="{00000000-0005-0000-0000-0000221B0000}"/>
    <cellStyle name="Comma 2 5 3 2 5 6" xfId="7465" xr:uid="{00000000-0005-0000-0000-0000231B0000}"/>
    <cellStyle name="Comma 2 5 3 2 5 6 2" xfId="15623" xr:uid="{00000000-0005-0000-0000-0000241B0000}"/>
    <cellStyle name="Comma 2 5 3 2 5 7" xfId="10294" xr:uid="{00000000-0005-0000-0000-0000251B0000}"/>
    <cellStyle name="Comma 2 5 3 2 6" xfId="959" xr:uid="{00000000-0005-0000-0000-0000261B0000}"/>
    <cellStyle name="Comma 2 5 3 2 6 2" xfId="960" xr:uid="{00000000-0005-0000-0000-0000271B0000}"/>
    <cellStyle name="Comma 2 5 3 2 6 2 2" xfId="3634" xr:uid="{00000000-0005-0000-0000-0000281B0000}"/>
    <cellStyle name="Comma 2 5 3 2 6 2 2 2" xfId="18259" xr:uid="{00000000-0005-0000-0000-0000291B0000}"/>
    <cellStyle name="Comma 2 5 3 2 6 2 2 3" xfId="12957" xr:uid="{00000000-0005-0000-0000-00002A1B0000}"/>
    <cellStyle name="Comma 2 5 3 2 6 2 3" xfId="7471" xr:uid="{00000000-0005-0000-0000-00002B1B0000}"/>
    <cellStyle name="Comma 2 5 3 2 6 2 3 2" xfId="15629" xr:uid="{00000000-0005-0000-0000-00002C1B0000}"/>
    <cellStyle name="Comma 2 5 3 2 6 2 4" xfId="10300" xr:uid="{00000000-0005-0000-0000-00002D1B0000}"/>
    <cellStyle name="Comma 2 5 3 2 6 3" xfId="961" xr:uid="{00000000-0005-0000-0000-00002E1B0000}"/>
    <cellStyle name="Comma 2 5 3 2 6 3 2" xfId="3635" xr:uid="{00000000-0005-0000-0000-00002F1B0000}"/>
    <cellStyle name="Comma 2 5 3 2 6 3 2 2" xfId="18260" xr:uid="{00000000-0005-0000-0000-0000301B0000}"/>
    <cellStyle name="Comma 2 5 3 2 6 3 2 3" xfId="12958" xr:uid="{00000000-0005-0000-0000-0000311B0000}"/>
    <cellStyle name="Comma 2 5 3 2 6 3 3" xfId="7472" xr:uid="{00000000-0005-0000-0000-0000321B0000}"/>
    <cellStyle name="Comma 2 5 3 2 6 3 3 2" xfId="15630" xr:uid="{00000000-0005-0000-0000-0000331B0000}"/>
    <cellStyle name="Comma 2 5 3 2 6 3 4" xfId="10301" xr:uid="{00000000-0005-0000-0000-0000341B0000}"/>
    <cellStyle name="Comma 2 5 3 2 6 4" xfId="3633" xr:uid="{00000000-0005-0000-0000-0000351B0000}"/>
    <cellStyle name="Comma 2 5 3 2 6 4 2" xfId="18258" xr:uid="{00000000-0005-0000-0000-0000361B0000}"/>
    <cellStyle name="Comma 2 5 3 2 6 4 3" xfId="12956" xr:uid="{00000000-0005-0000-0000-0000371B0000}"/>
    <cellStyle name="Comma 2 5 3 2 6 5" xfId="7470" xr:uid="{00000000-0005-0000-0000-0000381B0000}"/>
    <cellStyle name="Comma 2 5 3 2 6 5 2" xfId="15628" xr:uid="{00000000-0005-0000-0000-0000391B0000}"/>
    <cellStyle name="Comma 2 5 3 2 6 6" xfId="10299" xr:uid="{00000000-0005-0000-0000-00003A1B0000}"/>
    <cellStyle name="Comma 2 5 3 2 7" xfId="962" xr:uid="{00000000-0005-0000-0000-00003B1B0000}"/>
    <cellStyle name="Comma 2 5 3 2 7 2" xfId="963" xr:uid="{00000000-0005-0000-0000-00003C1B0000}"/>
    <cellStyle name="Comma 2 5 3 2 7 2 2" xfId="3637" xr:uid="{00000000-0005-0000-0000-00003D1B0000}"/>
    <cellStyle name="Comma 2 5 3 2 7 2 2 2" xfId="18262" xr:uid="{00000000-0005-0000-0000-00003E1B0000}"/>
    <cellStyle name="Comma 2 5 3 2 7 2 2 3" xfId="12960" xr:uid="{00000000-0005-0000-0000-00003F1B0000}"/>
    <cellStyle name="Comma 2 5 3 2 7 2 3" xfId="7474" xr:uid="{00000000-0005-0000-0000-0000401B0000}"/>
    <cellStyle name="Comma 2 5 3 2 7 2 3 2" xfId="15632" xr:uid="{00000000-0005-0000-0000-0000411B0000}"/>
    <cellStyle name="Comma 2 5 3 2 7 2 4" xfId="10303" xr:uid="{00000000-0005-0000-0000-0000421B0000}"/>
    <cellStyle name="Comma 2 5 3 2 7 3" xfId="3636" xr:uid="{00000000-0005-0000-0000-0000431B0000}"/>
    <cellStyle name="Comma 2 5 3 2 7 3 2" xfId="18261" xr:uid="{00000000-0005-0000-0000-0000441B0000}"/>
    <cellStyle name="Comma 2 5 3 2 7 3 3" xfId="12959" xr:uid="{00000000-0005-0000-0000-0000451B0000}"/>
    <cellStyle name="Comma 2 5 3 2 7 4" xfId="7473" xr:uid="{00000000-0005-0000-0000-0000461B0000}"/>
    <cellStyle name="Comma 2 5 3 2 7 4 2" xfId="15631" xr:uid="{00000000-0005-0000-0000-0000471B0000}"/>
    <cellStyle name="Comma 2 5 3 2 7 5" xfId="10302" xr:uid="{00000000-0005-0000-0000-0000481B0000}"/>
    <cellStyle name="Comma 2 5 3 2 8" xfId="964" xr:uid="{00000000-0005-0000-0000-0000491B0000}"/>
    <cellStyle name="Comma 2 5 3 2 8 2" xfId="3638" xr:uid="{00000000-0005-0000-0000-00004A1B0000}"/>
    <cellStyle name="Comma 2 5 3 2 8 2 2" xfId="18263" xr:uid="{00000000-0005-0000-0000-00004B1B0000}"/>
    <cellStyle name="Comma 2 5 3 2 8 2 3" xfId="12961" xr:uid="{00000000-0005-0000-0000-00004C1B0000}"/>
    <cellStyle name="Comma 2 5 3 2 8 3" xfId="7475" xr:uid="{00000000-0005-0000-0000-00004D1B0000}"/>
    <cellStyle name="Comma 2 5 3 2 8 3 2" xfId="15633" xr:uid="{00000000-0005-0000-0000-00004E1B0000}"/>
    <cellStyle name="Comma 2 5 3 2 8 4" xfId="10304" xr:uid="{00000000-0005-0000-0000-00004F1B0000}"/>
    <cellStyle name="Comma 2 5 3 2 9" xfId="965" xr:uid="{00000000-0005-0000-0000-0000501B0000}"/>
    <cellStyle name="Comma 2 5 3 2 9 2" xfId="3639" xr:uid="{00000000-0005-0000-0000-0000511B0000}"/>
    <cellStyle name="Comma 2 5 3 2 9 2 2" xfId="18264" xr:uid="{00000000-0005-0000-0000-0000521B0000}"/>
    <cellStyle name="Comma 2 5 3 2 9 2 3" xfId="12962" xr:uid="{00000000-0005-0000-0000-0000531B0000}"/>
    <cellStyle name="Comma 2 5 3 2 9 3" xfId="7476" xr:uid="{00000000-0005-0000-0000-0000541B0000}"/>
    <cellStyle name="Comma 2 5 3 2 9 3 2" xfId="15634" xr:uid="{00000000-0005-0000-0000-0000551B0000}"/>
    <cellStyle name="Comma 2 5 3 2 9 4" xfId="10305" xr:uid="{00000000-0005-0000-0000-0000561B0000}"/>
    <cellStyle name="Comma 2 5 3 3" xfId="966" xr:uid="{00000000-0005-0000-0000-0000571B0000}"/>
    <cellStyle name="Comma 2 5 3 3 2" xfId="967" xr:uid="{00000000-0005-0000-0000-0000581B0000}"/>
    <cellStyle name="Comma 2 5 3 3 2 2" xfId="968" xr:uid="{00000000-0005-0000-0000-0000591B0000}"/>
    <cellStyle name="Comma 2 5 3 3 2 2 2" xfId="3642" xr:uid="{00000000-0005-0000-0000-00005A1B0000}"/>
    <cellStyle name="Comma 2 5 3 3 2 2 2 2" xfId="18267" xr:uid="{00000000-0005-0000-0000-00005B1B0000}"/>
    <cellStyle name="Comma 2 5 3 3 2 2 2 3" xfId="12965" xr:uid="{00000000-0005-0000-0000-00005C1B0000}"/>
    <cellStyle name="Comma 2 5 3 3 2 2 3" xfId="7479" xr:uid="{00000000-0005-0000-0000-00005D1B0000}"/>
    <cellStyle name="Comma 2 5 3 3 2 2 3 2" xfId="15637" xr:uid="{00000000-0005-0000-0000-00005E1B0000}"/>
    <cellStyle name="Comma 2 5 3 3 2 2 4" xfId="10308" xr:uid="{00000000-0005-0000-0000-00005F1B0000}"/>
    <cellStyle name="Comma 2 5 3 3 2 3" xfId="3641" xr:uid="{00000000-0005-0000-0000-0000601B0000}"/>
    <cellStyle name="Comma 2 5 3 3 2 3 2" xfId="18266" xr:uid="{00000000-0005-0000-0000-0000611B0000}"/>
    <cellStyle name="Comma 2 5 3 3 2 3 3" xfId="12964" xr:uid="{00000000-0005-0000-0000-0000621B0000}"/>
    <cellStyle name="Comma 2 5 3 3 2 4" xfId="7478" xr:uid="{00000000-0005-0000-0000-0000631B0000}"/>
    <cellStyle name="Comma 2 5 3 3 2 4 2" xfId="15636" xr:uid="{00000000-0005-0000-0000-0000641B0000}"/>
    <cellStyle name="Comma 2 5 3 3 2 5" xfId="10307" xr:uid="{00000000-0005-0000-0000-0000651B0000}"/>
    <cellStyle name="Comma 2 5 3 3 3" xfId="969" xr:uid="{00000000-0005-0000-0000-0000661B0000}"/>
    <cellStyle name="Comma 2 5 3 3 3 2" xfId="3643" xr:uid="{00000000-0005-0000-0000-0000671B0000}"/>
    <cellStyle name="Comma 2 5 3 3 3 2 2" xfId="18268" xr:uid="{00000000-0005-0000-0000-0000681B0000}"/>
    <cellStyle name="Comma 2 5 3 3 3 2 3" xfId="12966" xr:uid="{00000000-0005-0000-0000-0000691B0000}"/>
    <cellStyle name="Comma 2 5 3 3 3 3" xfId="7480" xr:uid="{00000000-0005-0000-0000-00006A1B0000}"/>
    <cellStyle name="Comma 2 5 3 3 3 3 2" xfId="15638" xr:uid="{00000000-0005-0000-0000-00006B1B0000}"/>
    <cellStyle name="Comma 2 5 3 3 3 4" xfId="10309" xr:uid="{00000000-0005-0000-0000-00006C1B0000}"/>
    <cellStyle name="Comma 2 5 3 3 4" xfId="970" xr:uid="{00000000-0005-0000-0000-00006D1B0000}"/>
    <cellStyle name="Comma 2 5 3 3 4 2" xfId="3644" xr:uid="{00000000-0005-0000-0000-00006E1B0000}"/>
    <cellStyle name="Comma 2 5 3 3 4 2 2" xfId="18269" xr:uid="{00000000-0005-0000-0000-00006F1B0000}"/>
    <cellStyle name="Comma 2 5 3 3 4 2 3" xfId="12967" xr:uid="{00000000-0005-0000-0000-0000701B0000}"/>
    <cellStyle name="Comma 2 5 3 3 4 3" xfId="7481" xr:uid="{00000000-0005-0000-0000-0000711B0000}"/>
    <cellStyle name="Comma 2 5 3 3 4 3 2" xfId="15639" xr:uid="{00000000-0005-0000-0000-0000721B0000}"/>
    <cellStyle name="Comma 2 5 3 3 4 4" xfId="10310" xr:uid="{00000000-0005-0000-0000-0000731B0000}"/>
    <cellStyle name="Comma 2 5 3 3 5" xfId="3640" xr:uid="{00000000-0005-0000-0000-0000741B0000}"/>
    <cellStyle name="Comma 2 5 3 3 5 2" xfId="18265" xr:uid="{00000000-0005-0000-0000-0000751B0000}"/>
    <cellStyle name="Comma 2 5 3 3 5 3" xfId="12963" xr:uid="{00000000-0005-0000-0000-0000761B0000}"/>
    <cellStyle name="Comma 2 5 3 3 6" xfId="7477" xr:uid="{00000000-0005-0000-0000-0000771B0000}"/>
    <cellStyle name="Comma 2 5 3 3 6 2" xfId="15635" xr:uid="{00000000-0005-0000-0000-0000781B0000}"/>
    <cellStyle name="Comma 2 5 3 3 7" xfId="10306" xr:uid="{00000000-0005-0000-0000-0000791B0000}"/>
    <cellStyle name="Comma 2 5 3 4" xfId="971" xr:uid="{00000000-0005-0000-0000-00007A1B0000}"/>
    <cellStyle name="Comma 2 5 3 4 2" xfId="972" xr:uid="{00000000-0005-0000-0000-00007B1B0000}"/>
    <cellStyle name="Comma 2 5 3 4 2 2" xfId="973" xr:uid="{00000000-0005-0000-0000-00007C1B0000}"/>
    <cellStyle name="Comma 2 5 3 4 2 2 2" xfId="3647" xr:uid="{00000000-0005-0000-0000-00007D1B0000}"/>
    <cellStyle name="Comma 2 5 3 4 2 2 2 2" xfId="18272" xr:uid="{00000000-0005-0000-0000-00007E1B0000}"/>
    <cellStyle name="Comma 2 5 3 4 2 2 2 3" xfId="12970" xr:uid="{00000000-0005-0000-0000-00007F1B0000}"/>
    <cellStyle name="Comma 2 5 3 4 2 2 3" xfId="7484" xr:uid="{00000000-0005-0000-0000-0000801B0000}"/>
    <cellStyle name="Comma 2 5 3 4 2 2 3 2" xfId="15642" xr:uid="{00000000-0005-0000-0000-0000811B0000}"/>
    <cellStyle name="Comma 2 5 3 4 2 2 4" xfId="10313" xr:uid="{00000000-0005-0000-0000-0000821B0000}"/>
    <cellStyle name="Comma 2 5 3 4 2 3" xfId="3646" xr:uid="{00000000-0005-0000-0000-0000831B0000}"/>
    <cellStyle name="Comma 2 5 3 4 2 3 2" xfId="18271" xr:uid="{00000000-0005-0000-0000-0000841B0000}"/>
    <cellStyle name="Comma 2 5 3 4 2 3 3" xfId="12969" xr:uid="{00000000-0005-0000-0000-0000851B0000}"/>
    <cellStyle name="Comma 2 5 3 4 2 4" xfId="7483" xr:uid="{00000000-0005-0000-0000-0000861B0000}"/>
    <cellStyle name="Comma 2 5 3 4 2 4 2" xfId="15641" xr:uid="{00000000-0005-0000-0000-0000871B0000}"/>
    <cellStyle name="Comma 2 5 3 4 2 5" xfId="10312" xr:uid="{00000000-0005-0000-0000-0000881B0000}"/>
    <cellStyle name="Comma 2 5 3 4 3" xfId="974" xr:uid="{00000000-0005-0000-0000-0000891B0000}"/>
    <cellStyle name="Comma 2 5 3 4 3 2" xfId="3648" xr:uid="{00000000-0005-0000-0000-00008A1B0000}"/>
    <cellStyle name="Comma 2 5 3 4 3 2 2" xfId="18273" xr:uid="{00000000-0005-0000-0000-00008B1B0000}"/>
    <cellStyle name="Comma 2 5 3 4 3 2 3" xfId="12971" xr:uid="{00000000-0005-0000-0000-00008C1B0000}"/>
    <cellStyle name="Comma 2 5 3 4 3 3" xfId="7485" xr:uid="{00000000-0005-0000-0000-00008D1B0000}"/>
    <cellStyle name="Comma 2 5 3 4 3 3 2" xfId="15643" xr:uid="{00000000-0005-0000-0000-00008E1B0000}"/>
    <cellStyle name="Comma 2 5 3 4 3 4" xfId="10314" xr:uid="{00000000-0005-0000-0000-00008F1B0000}"/>
    <cellStyle name="Comma 2 5 3 4 4" xfId="975" xr:uid="{00000000-0005-0000-0000-0000901B0000}"/>
    <cellStyle name="Comma 2 5 3 4 4 2" xfId="3649" xr:uid="{00000000-0005-0000-0000-0000911B0000}"/>
    <cellStyle name="Comma 2 5 3 4 4 2 2" xfId="18274" xr:uid="{00000000-0005-0000-0000-0000921B0000}"/>
    <cellStyle name="Comma 2 5 3 4 4 2 3" xfId="12972" xr:uid="{00000000-0005-0000-0000-0000931B0000}"/>
    <cellStyle name="Comma 2 5 3 4 4 3" xfId="7486" xr:uid="{00000000-0005-0000-0000-0000941B0000}"/>
    <cellStyle name="Comma 2 5 3 4 4 3 2" xfId="15644" xr:uid="{00000000-0005-0000-0000-0000951B0000}"/>
    <cellStyle name="Comma 2 5 3 4 4 4" xfId="10315" xr:uid="{00000000-0005-0000-0000-0000961B0000}"/>
    <cellStyle name="Comma 2 5 3 4 5" xfId="3645" xr:uid="{00000000-0005-0000-0000-0000971B0000}"/>
    <cellStyle name="Comma 2 5 3 4 5 2" xfId="18270" xr:uid="{00000000-0005-0000-0000-0000981B0000}"/>
    <cellStyle name="Comma 2 5 3 4 5 3" xfId="12968" xr:uid="{00000000-0005-0000-0000-0000991B0000}"/>
    <cellStyle name="Comma 2 5 3 4 6" xfId="7482" xr:uid="{00000000-0005-0000-0000-00009A1B0000}"/>
    <cellStyle name="Comma 2 5 3 4 6 2" xfId="15640" xr:uid="{00000000-0005-0000-0000-00009B1B0000}"/>
    <cellStyle name="Comma 2 5 3 4 7" xfId="10311" xr:uid="{00000000-0005-0000-0000-00009C1B0000}"/>
    <cellStyle name="Comma 2 5 3 5" xfId="976" xr:uid="{00000000-0005-0000-0000-00009D1B0000}"/>
    <cellStyle name="Comma 2 5 3 5 2" xfId="977" xr:uid="{00000000-0005-0000-0000-00009E1B0000}"/>
    <cellStyle name="Comma 2 5 3 5 2 2" xfId="978" xr:uid="{00000000-0005-0000-0000-00009F1B0000}"/>
    <cellStyle name="Comma 2 5 3 5 2 2 2" xfId="3652" xr:uid="{00000000-0005-0000-0000-0000A01B0000}"/>
    <cellStyle name="Comma 2 5 3 5 2 2 2 2" xfId="18277" xr:uid="{00000000-0005-0000-0000-0000A11B0000}"/>
    <cellStyle name="Comma 2 5 3 5 2 2 2 3" xfId="12975" xr:uid="{00000000-0005-0000-0000-0000A21B0000}"/>
    <cellStyle name="Comma 2 5 3 5 2 2 3" xfId="7489" xr:uid="{00000000-0005-0000-0000-0000A31B0000}"/>
    <cellStyle name="Comma 2 5 3 5 2 2 3 2" xfId="15647" xr:uid="{00000000-0005-0000-0000-0000A41B0000}"/>
    <cellStyle name="Comma 2 5 3 5 2 2 4" xfId="10318" xr:uid="{00000000-0005-0000-0000-0000A51B0000}"/>
    <cellStyle name="Comma 2 5 3 5 2 3" xfId="3651" xr:uid="{00000000-0005-0000-0000-0000A61B0000}"/>
    <cellStyle name="Comma 2 5 3 5 2 3 2" xfId="18276" xr:uid="{00000000-0005-0000-0000-0000A71B0000}"/>
    <cellStyle name="Comma 2 5 3 5 2 3 3" xfId="12974" xr:uid="{00000000-0005-0000-0000-0000A81B0000}"/>
    <cellStyle name="Comma 2 5 3 5 2 4" xfId="7488" xr:uid="{00000000-0005-0000-0000-0000A91B0000}"/>
    <cellStyle name="Comma 2 5 3 5 2 4 2" xfId="15646" xr:uid="{00000000-0005-0000-0000-0000AA1B0000}"/>
    <cellStyle name="Comma 2 5 3 5 2 5" xfId="10317" xr:uid="{00000000-0005-0000-0000-0000AB1B0000}"/>
    <cellStyle name="Comma 2 5 3 5 3" xfId="979" xr:uid="{00000000-0005-0000-0000-0000AC1B0000}"/>
    <cellStyle name="Comma 2 5 3 5 3 2" xfId="3653" xr:uid="{00000000-0005-0000-0000-0000AD1B0000}"/>
    <cellStyle name="Comma 2 5 3 5 3 2 2" xfId="18278" xr:uid="{00000000-0005-0000-0000-0000AE1B0000}"/>
    <cellStyle name="Comma 2 5 3 5 3 2 3" xfId="12976" xr:uid="{00000000-0005-0000-0000-0000AF1B0000}"/>
    <cellStyle name="Comma 2 5 3 5 3 3" xfId="7490" xr:uid="{00000000-0005-0000-0000-0000B01B0000}"/>
    <cellStyle name="Comma 2 5 3 5 3 3 2" xfId="15648" xr:uid="{00000000-0005-0000-0000-0000B11B0000}"/>
    <cellStyle name="Comma 2 5 3 5 3 4" xfId="10319" xr:uid="{00000000-0005-0000-0000-0000B21B0000}"/>
    <cellStyle name="Comma 2 5 3 5 4" xfId="980" xr:uid="{00000000-0005-0000-0000-0000B31B0000}"/>
    <cellStyle name="Comma 2 5 3 5 4 2" xfId="3654" xr:uid="{00000000-0005-0000-0000-0000B41B0000}"/>
    <cellStyle name="Comma 2 5 3 5 4 2 2" xfId="18279" xr:uid="{00000000-0005-0000-0000-0000B51B0000}"/>
    <cellStyle name="Comma 2 5 3 5 4 2 3" xfId="12977" xr:uid="{00000000-0005-0000-0000-0000B61B0000}"/>
    <cellStyle name="Comma 2 5 3 5 4 3" xfId="7491" xr:uid="{00000000-0005-0000-0000-0000B71B0000}"/>
    <cellStyle name="Comma 2 5 3 5 4 3 2" xfId="15649" xr:uid="{00000000-0005-0000-0000-0000B81B0000}"/>
    <cellStyle name="Comma 2 5 3 5 4 4" xfId="10320" xr:uid="{00000000-0005-0000-0000-0000B91B0000}"/>
    <cellStyle name="Comma 2 5 3 5 5" xfId="3650" xr:uid="{00000000-0005-0000-0000-0000BA1B0000}"/>
    <cellStyle name="Comma 2 5 3 5 5 2" xfId="18275" xr:uid="{00000000-0005-0000-0000-0000BB1B0000}"/>
    <cellStyle name="Comma 2 5 3 5 5 3" xfId="12973" xr:uid="{00000000-0005-0000-0000-0000BC1B0000}"/>
    <cellStyle name="Comma 2 5 3 5 6" xfId="7487" xr:uid="{00000000-0005-0000-0000-0000BD1B0000}"/>
    <cellStyle name="Comma 2 5 3 5 6 2" xfId="15645" xr:uid="{00000000-0005-0000-0000-0000BE1B0000}"/>
    <cellStyle name="Comma 2 5 3 5 7" xfId="10316" xr:uid="{00000000-0005-0000-0000-0000BF1B0000}"/>
    <cellStyle name="Comma 2 5 3 6" xfId="981" xr:uid="{00000000-0005-0000-0000-0000C01B0000}"/>
    <cellStyle name="Comma 2 5 3 6 2" xfId="982" xr:uid="{00000000-0005-0000-0000-0000C11B0000}"/>
    <cellStyle name="Comma 2 5 3 6 2 2" xfId="983" xr:uid="{00000000-0005-0000-0000-0000C21B0000}"/>
    <cellStyle name="Comma 2 5 3 6 2 2 2" xfId="3657" xr:uid="{00000000-0005-0000-0000-0000C31B0000}"/>
    <cellStyle name="Comma 2 5 3 6 2 2 2 2" xfId="18282" xr:uid="{00000000-0005-0000-0000-0000C41B0000}"/>
    <cellStyle name="Comma 2 5 3 6 2 2 2 3" xfId="12980" xr:uid="{00000000-0005-0000-0000-0000C51B0000}"/>
    <cellStyle name="Comma 2 5 3 6 2 2 3" xfId="7494" xr:uid="{00000000-0005-0000-0000-0000C61B0000}"/>
    <cellStyle name="Comma 2 5 3 6 2 2 3 2" xfId="15652" xr:uid="{00000000-0005-0000-0000-0000C71B0000}"/>
    <cellStyle name="Comma 2 5 3 6 2 2 4" xfId="10323" xr:uid="{00000000-0005-0000-0000-0000C81B0000}"/>
    <cellStyle name="Comma 2 5 3 6 2 3" xfId="3656" xr:uid="{00000000-0005-0000-0000-0000C91B0000}"/>
    <cellStyle name="Comma 2 5 3 6 2 3 2" xfId="18281" xr:uid="{00000000-0005-0000-0000-0000CA1B0000}"/>
    <cellStyle name="Comma 2 5 3 6 2 3 3" xfId="12979" xr:uid="{00000000-0005-0000-0000-0000CB1B0000}"/>
    <cellStyle name="Comma 2 5 3 6 2 4" xfId="7493" xr:uid="{00000000-0005-0000-0000-0000CC1B0000}"/>
    <cellStyle name="Comma 2 5 3 6 2 4 2" xfId="15651" xr:uid="{00000000-0005-0000-0000-0000CD1B0000}"/>
    <cellStyle name="Comma 2 5 3 6 2 5" xfId="10322" xr:uid="{00000000-0005-0000-0000-0000CE1B0000}"/>
    <cellStyle name="Comma 2 5 3 6 3" xfId="984" xr:uid="{00000000-0005-0000-0000-0000CF1B0000}"/>
    <cellStyle name="Comma 2 5 3 6 3 2" xfId="3658" xr:uid="{00000000-0005-0000-0000-0000D01B0000}"/>
    <cellStyle name="Comma 2 5 3 6 3 2 2" xfId="18283" xr:uid="{00000000-0005-0000-0000-0000D11B0000}"/>
    <cellStyle name="Comma 2 5 3 6 3 2 3" xfId="12981" xr:uid="{00000000-0005-0000-0000-0000D21B0000}"/>
    <cellStyle name="Comma 2 5 3 6 3 3" xfId="7495" xr:uid="{00000000-0005-0000-0000-0000D31B0000}"/>
    <cellStyle name="Comma 2 5 3 6 3 3 2" xfId="15653" xr:uid="{00000000-0005-0000-0000-0000D41B0000}"/>
    <cellStyle name="Comma 2 5 3 6 3 4" xfId="10324" xr:uid="{00000000-0005-0000-0000-0000D51B0000}"/>
    <cellStyle name="Comma 2 5 3 6 4" xfId="985" xr:uid="{00000000-0005-0000-0000-0000D61B0000}"/>
    <cellStyle name="Comma 2 5 3 6 4 2" xfId="3659" xr:uid="{00000000-0005-0000-0000-0000D71B0000}"/>
    <cellStyle name="Comma 2 5 3 6 4 2 2" xfId="18284" xr:uid="{00000000-0005-0000-0000-0000D81B0000}"/>
    <cellStyle name="Comma 2 5 3 6 4 2 3" xfId="12982" xr:uid="{00000000-0005-0000-0000-0000D91B0000}"/>
    <cellStyle name="Comma 2 5 3 6 4 3" xfId="7496" xr:uid="{00000000-0005-0000-0000-0000DA1B0000}"/>
    <cellStyle name="Comma 2 5 3 6 4 3 2" xfId="15654" xr:uid="{00000000-0005-0000-0000-0000DB1B0000}"/>
    <cellStyle name="Comma 2 5 3 6 4 4" xfId="10325" xr:uid="{00000000-0005-0000-0000-0000DC1B0000}"/>
    <cellStyle name="Comma 2 5 3 6 5" xfId="3655" xr:uid="{00000000-0005-0000-0000-0000DD1B0000}"/>
    <cellStyle name="Comma 2 5 3 6 5 2" xfId="18280" xr:uid="{00000000-0005-0000-0000-0000DE1B0000}"/>
    <cellStyle name="Comma 2 5 3 6 5 3" xfId="12978" xr:uid="{00000000-0005-0000-0000-0000DF1B0000}"/>
    <cellStyle name="Comma 2 5 3 6 6" xfId="7492" xr:uid="{00000000-0005-0000-0000-0000E01B0000}"/>
    <cellStyle name="Comma 2 5 3 6 6 2" xfId="15650" xr:uid="{00000000-0005-0000-0000-0000E11B0000}"/>
    <cellStyle name="Comma 2 5 3 6 7" xfId="10321" xr:uid="{00000000-0005-0000-0000-0000E21B0000}"/>
    <cellStyle name="Comma 2 5 3 7" xfId="986" xr:uid="{00000000-0005-0000-0000-0000E31B0000}"/>
    <cellStyle name="Comma 2 5 3 7 2" xfId="987" xr:uid="{00000000-0005-0000-0000-0000E41B0000}"/>
    <cellStyle name="Comma 2 5 3 7 2 2" xfId="3661" xr:uid="{00000000-0005-0000-0000-0000E51B0000}"/>
    <cellStyle name="Comma 2 5 3 7 2 2 2" xfId="18286" xr:uid="{00000000-0005-0000-0000-0000E61B0000}"/>
    <cellStyle name="Comma 2 5 3 7 2 2 3" xfId="12984" xr:uid="{00000000-0005-0000-0000-0000E71B0000}"/>
    <cellStyle name="Comma 2 5 3 7 2 3" xfId="7498" xr:uid="{00000000-0005-0000-0000-0000E81B0000}"/>
    <cellStyle name="Comma 2 5 3 7 2 3 2" xfId="15656" xr:uid="{00000000-0005-0000-0000-0000E91B0000}"/>
    <cellStyle name="Comma 2 5 3 7 2 4" xfId="10327" xr:uid="{00000000-0005-0000-0000-0000EA1B0000}"/>
    <cellStyle name="Comma 2 5 3 7 3" xfId="988" xr:uid="{00000000-0005-0000-0000-0000EB1B0000}"/>
    <cellStyle name="Comma 2 5 3 7 3 2" xfId="3662" xr:uid="{00000000-0005-0000-0000-0000EC1B0000}"/>
    <cellStyle name="Comma 2 5 3 7 3 2 2" xfId="18287" xr:uid="{00000000-0005-0000-0000-0000ED1B0000}"/>
    <cellStyle name="Comma 2 5 3 7 3 2 3" xfId="12985" xr:uid="{00000000-0005-0000-0000-0000EE1B0000}"/>
    <cellStyle name="Comma 2 5 3 7 3 3" xfId="7499" xr:uid="{00000000-0005-0000-0000-0000EF1B0000}"/>
    <cellStyle name="Comma 2 5 3 7 3 3 2" xfId="15657" xr:uid="{00000000-0005-0000-0000-0000F01B0000}"/>
    <cellStyle name="Comma 2 5 3 7 3 4" xfId="10328" xr:uid="{00000000-0005-0000-0000-0000F11B0000}"/>
    <cellStyle name="Comma 2 5 3 7 4" xfId="3660" xr:uid="{00000000-0005-0000-0000-0000F21B0000}"/>
    <cellStyle name="Comma 2 5 3 7 4 2" xfId="18285" xr:uid="{00000000-0005-0000-0000-0000F31B0000}"/>
    <cellStyle name="Comma 2 5 3 7 4 3" xfId="12983" xr:uid="{00000000-0005-0000-0000-0000F41B0000}"/>
    <cellStyle name="Comma 2 5 3 7 5" xfId="7497" xr:uid="{00000000-0005-0000-0000-0000F51B0000}"/>
    <cellStyle name="Comma 2 5 3 7 5 2" xfId="15655" xr:uid="{00000000-0005-0000-0000-0000F61B0000}"/>
    <cellStyle name="Comma 2 5 3 7 6" xfId="10326" xr:uid="{00000000-0005-0000-0000-0000F71B0000}"/>
    <cellStyle name="Comma 2 5 3 8" xfId="989" xr:uid="{00000000-0005-0000-0000-0000F81B0000}"/>
    <cellStyle name="Comma 2 5 3 8 2" xfId="990" xr:uid="{00000000-0005-0000-0000-0000F91B0000}"/>
    <cellStyle name="Comma 2 5 3 8 2 2" xfId="3664" xr:uid="{00000000-0005-0000-0000-0000FA1B0000}"/>
    <cellStyle name="Comma 2 5 3 8 2 2 2" xfId="18289" xr:uid="{00000000-0005-0000-0000-0000FB1B0000}"/>
    <cellStyle name="Comma 2 5 3 8 2 2 3" xfId="12987" xr:uid="{00000000-0005-0000-0000-0000FC1B0000}"/>
    <cellStyle name="Comma 2 5 3 8 2 3" xfId="7501" xr:uid="{00000000-0005-0000-0000-0000FD1B0000}"/>
    <cellStyle name="Comma 2 5 3 8 2 3 2" xfId="15659" xr:uid="{00000000-0005-0000-0000-0000FE1B0000}"/>
    <cellStyle name="Comma 2 5 3 8 2 4" xfId="10330" xr:uid="{00000000-0005-0000-0000-0000FF1B0000}"/>
    <cellStyle name="Comma 2 5 3 8 3" xfId="3663" xr:uid="{00000000-0005-0000-0000-0000001C0000}"/>
    <cellStyle name="Comma 2 5 3 8 3 2" xfId="18288" xr:uid="{00000000-0005-0000-0000-0000011C0000}"/>
    <cellStyle name="Comma 2 5 3 8 3 3" xfId="12986" xr:uid="{00000000-0005-0000-0000-0000021C0000}"/>
    <cellStyle name="Comma 2 5 3 8 4" xfId="7500" xr:uid="{00000000-0005-0000-0000-0000031C0000}"/>
    <cellStyle name="Comma 2 5 3 8 4 2" xfId="15658" xr:uid="{00000000-0005-0000-0000-0000041C0000}"/>
    <cellStyle name="Comma 2 5 3 8 5" xfId="10329" xr:uid="{00000000-0005-0000-0000-0000051C0000}"/>
    <cellStyle name="Comma 2 5 3 9" xfId="991" xr:uid="{00000000-0005-0000-0000-0000061C0000}"/>
    <cellStyle name="Comma 2 5 3 9 2" xfId="3665" xr:uid="{00000000-0005-0000-0000-0000071C0000}"/>
    <cellStyle name="Comma 2 5 3 9 2 2" xfId="18290" xr:uid="{00000000-0005-0000-0000-0000081C0000}"/>
    <cellStyle name="Comma 2 5 3 9 2 3" xfId="12988" xr:uid="{00000000-0005-0000-0000-0000091C0000}"/>
    <cellStyle name="Comma 2 5 3 9 3" xfId="7502" xr:uid="{00000000-0005-0000-0000-00000A1C0000}"/>
    <cellStyle name="Comma 2 5 3 9 3 2" xfId="15660" xr:uid="{00000000-0005-0000-0000-00000B1C0000}"/>
    <cellStyle name="Comma 2 5 3 9 4" xfId="10331" xr:uid="{00000000-0005-0000-0000-00000C1C0000}"/>
    <cellStyle name="Comma 2 5 4" xfId="992" xr:uid="{00000000-0005-0000-0000-00000D1C0000}"/>
    <cellStyle name="Comma 2 5 4 10" xfId="993" xr:uid="{00000000-0005-0000-0000-00000E1C0000}"/>
    <cellStyle name="Comma 2 5 4 10 2" xfId="3667" xr:uid="{00000000-0005-0000-0000-00000F1C0000}"/>
    <cellStyle name="Comma 2 5 4 10 2 2" xfId="18292" xr:uid="{00000000-0005-0000-0000-0000101C0000}"/>
    <cellStyle name="Comma 2 5 4 10 2 3" xfId="12990" xr:uid="{00000000-0005-0000-0000-0000111C0000}"/>
    <cellStyle name="Comma 2 5 4 10 3" xfId="7504" xr:uid="{00000000-0005-0000-0000-0000121C0000}"/>
    <cellStyle name="Comma 2 5 4 10 3 2" xfId="15662" xr:uid="{00000000-0005-0000-0000-0000131C0000}"/>
    <cellStyle name="Comma 2 5 4 10 4" xfId="10333" xr:uid="{00000000-0005-0000-0000-0000141C0000}"/>
    <cellStyle name="Comma 2 5 4 11" xfId="3666" xr:uid="{00000000-0005-0000-0000-0000151C0000}"/>
    <cellStyle name="Comma 2 5 4 11 2" xfId="18291" xr:uid="{00000000-0005-0000-0000-0000161C0000}"/>
    <cellStyle name="Comma 2 5 4 11 3" xfId="12989" xr:uid="{00000000-0005-0000-0000-0000171C0000}"/>
    <cellStyle name="Comma 2 5 4 12" xfId="7503" xr:uid="{00000000-0005-0000-0000-0000181C0000}"/>
    <cellStyle name="Comma 2 5 4 12 2" xfId="15661" xr:uid="{00000000-0005-0000-0000-0000191C0000}"/>
    <cellStyle name="Comma 2 5 4 13" xfId="10332" xr:uid="{00000000-0005-0000-0000-00001A1C0000}"/>
    <cellStyle name="Comma 2 5 4 2" xfId="994" xr:uid="{00000000-0005-0000-0000-00001B1C0000}"/>
    <cellStyle name="Comma 2 5 4 2 10" xfId="3668" xr:uid="{00000000-0005-0000-0000-00001C1C0000}"/>
    <cellStyle name="Comma 2 5 4 2 10 2" xfId="18293" xr:uid="{00000000-0005-0000-0000-00001D1C0000}"/>
    <cellStyle name="Comma 2 5 4 2 10 3" xfId="12991" xr:uid="{00000000-0005-0000-0000-00001E1C0000}"/>
    <cellStyle name="Comma 2 5 4 2 11" xfId="7505" xr:uid="{00000000-0005-0000-0000-00001F1C0000}"/>
    <cellStyle name="Comma 2 5 4 2 11 2" xfId="15663" xr:uid="{00000000-0005-0000-0000-0000201C0000}"/>
    <cellStyle name="Comma 2 5 4 2 12" xfId="10334" xr:uid="{00000000-0005-0000-0000-0000211C0000}"/>
    <cellStyle name="Comma 2 5 4 2 2" xfId="995" xr:uid="{00000000-0005-0000-0000-0000221C0000}"/>
    <cellStyle name="Comma 2 5 4 2 2 2" xfId="996" xr:uid="{00000000-0005-0000-0000-0000231C0000}"/>
    <cellStyle name="Comma 2 5 4 2 2 2 2" xfId="997" xr:uid="{00000000-0005-0000-0000-0000241C0000}"/>
    <cellStyle name="Comma 2 5 4 2 2 2 2 2" xfId="3671" xr:uid="{00000000-0005-0000-0000-0000251C0000}"/>
    <cellStyle name="Comma 2 5 4 2 2 2 2 2 2" xfId="18296" xr:uid="{00000000-0005-0000-0000-0000261C0000}"/>
    <cellStyle name="Comma 2 5 4 2 2 2 2 2 3" xfId="12994" xr:uid="{00000000-0005-0000-0000-0000271C0000}"/>
    <cellStyle name="Comma 2 5 4 2 2 2 2 3" xfId="7508" xr:uid="{00000000-0005-0000-0000-0000281C0000}"/>
    <cellStyle name="Comma 2 5 4 2 2 2 2 3 2" xfId="15666" xr:uid="{00000000-0005-0000-0000-0000291C0000}"/>
    <cellStyle name="Comma 2 5 4 2 2 2 2 4" xfId="10337" xr:uid="{00000000-0005-0000-0000-00002A1C0000}"/>
    <cellStyle name="Comma 2 5 4 2 2 2 3" xfId="3670" xr:uid="{00000000-0005-0000-0000-00002B1C0000}"/>
    <cellStyle name="Comma 2 5 4 2 2 2 3 2" xfId="18295" xr:uid="{00000000-0005-0000-0000-00002C1C0000}"/>
    <cellStyle name="Comma 2 5 4 2 2 2 3 3" xfId="12993" xr:uid="{00000000-0005-0000-0000-00002D1C0000}"/>
    <cellStyle name="Comma 2 5 4 2 2 2 4" xfId="7507" xr:uid="{00000000-0005-0000-0000-00002E1C0000}"/>
    <cellStyle name="Comma 2 5 4 2 2 2 4 2" xfId="15665" xr:uid="{00000000-0005-0000-0000-00002F1C0000}"/>
    <cellStyle name="Comma 2 5 4 2 2 2 5" xfId="10336" xr:uid="{00000000-0005-0000-0000-0000301C0000}"/>
    <cellStyle name="Comma 2 5 4 2 2 3" xfId="998" xr:uid="{00000000-0005-0000-0000-0000311C0000}"/>
    <cellStyle name="Comma 2 5 4 2 2 3 2" xfId="3672" xr:uid="{00000000-0005-0000-0000-0000321C0000}"/>
    <cellStyle name="Comma 2 5 4 2 2 3 2 2" xfId="18297" xr:uid="{00000000-0005-0000-0000-0000331C0000}"/>
    <cellStyle name="Comma 2 5 4 2 2 3 2 3" xfId="12995" xr:uid="{00000000-0005-0000-0000-0000341C0000}"/>
    <cellStyle name="Comma 2 5 4 2 2 3 3" xfId="7509" xr:uid="{00000000-0005-0000-0000-0000351C0000}"/>
    <cellStyle name="Comma 2 5 4 2 2 3 3 2" xfId="15667" xr:uid="{00000000-0005-0000-0000-0000361C0000}"/>
    <cellStyle name="Comma 2 5 4 2 2 3 4" xfId="10338" xr:uid="{00000000-0005-0000-0000-0000371C0000}"/>
    <cellStyle name="Comma 2 5 4 2 2 4" xfId="999" xr:uid="{00000000-0005-0000-0000-0000381C0000}"/>
    <cellStyle name="Comma 2 5 4 2 2 4 2" xfId="3673" xr:uid="{00000000-0005-0000-0000-0000391C0000}"/>
    <cellStyle name="Comma 2 5 4 2 2 4 2 2" xfId="18298" xr:uid="{00000000-0005-0000-0000-00003A1C0000}"/>
    <cellStyle name="Comma 2 5 4 2 2 4 2 3" xfId="12996" xr:uid="{00000000-0005-0000-0000-00003B1C0000}"/>
    <cellStyle name="Comma 2 5 4 2 2 4 3" xfId="7510" xr:uid="{00000000-0005-0000-0000-00003C1C0000}"/>
    <cellStyle name="Comma 2 5 4 2 2 4 3 2" xfId="15668" xr:uid="{00000000-0005-0000-0000-00003D1C0000}"/>
    <cellStyle name="Comma 2 5 4 2 2 4 4" xfId="10339" xr:uid="{00000000-0005-0000-0000-00003E1C0000}"/>
    <cellStyle name="Comma 2 5 4 2 2 5" xfId="3669" xr:uid="{00000000-0005-0000-0000-00003F1C0000}"/>
    <cellStyle name="Comma 2 5 4 2 2 5 2" xfId="18294" xr:uid="{00000000-0005-0000-0000-0000401C0000}"/>
    <cellStyle name="Comma 2 5 4 2 2 5 3" xfId="12992" xr:uid="{00000000-0005-0000-0000-0000411C0000}"/>
    <cellStyle name="Comma 2 5 4 2 2 6" xfId="7506" xr:uid="{00000000-0005-0000-0000-0000421C0000}"/>
    <cellStyle name="Comma 2 5 4 2 2 6 2" xfId="15664" xr:uid="{00000000-0005-0000-0000-0000431C0000}"/>
    <cellStyle name="Comma 2 5 4 2 2 7" xfId="10335" xr:uid="{00000000-0005-0000-0000-0000441C0000}"/>
    <cellStyle name="Comma 2 5 4 2 3" xfId="1000" xr:uid="{00000000-0005-0000-0000-0000451C0000}"/>
    <cellStyle name="Comma 2 5 4 2 3 2" xfId="1001" xr:uid="{00000000-0005-0000-0000-0000461C0000}"/>
    <cellStyle name="Comma 2 5 4 2 3 2 2" xfId="1002" xr:uid="{00000000-0005-0000-0000-0000471C0000}"/>
    <cellStyle name="Comma 2 5 4 2 3 2 2 2" xfId="3676" xr:uid="{00000000-0005-0000-0000-0000481C0000}"/>
    <cellStyle name="Comma 2 5 4 2 3 2 2 2 2" xfId="18301" xr:uid="{00000000-0005-0000-0000-0000491C0000}"/>
    <cellStyle name="Comma 2 5 4 2 3 2 2 2 3" xfId="12999" xr:uid="{00000000-0005-0000-0000-00004A1C0000}"/>
    <cellStyle name="Comma 2 5 4 2 3 2 2 3" xfId="7513" xr:uid="{00000000-0005-0000-0000-00004B1C0000}"/>
    <cellStyle name="Comma 2 5 4 2 3 2 2 3 2" xfId="15671" xr:uid="{00000000-0005-0000-0000-00004C1C0000}"/>
    <cellStyle name="Comma 2 5 4 2 3 2 2 4" xfId="10342" xr:uid="{00000000-0005-0000-0000-00004D1C0000}"/>
    <cellStyle name="Comma 2 5 4 2 3 2 3" xfId="3675" xr:uid="{00000000-0005-0000-0000-00004E1C0000}"/>
    <cellStyle name="Comma 2 5 4 2 3 2 3 2" xfId="18300" xr:uid="{00000000-0005-0000-0000-00004F1C0000}"/>
    <cellStyle name="Comma 2 5 4 2 3 2 3 3" xfId="12998" xr:uid="{00000000-0005-0000-0000-0000501C0000}"/>
    <cellStyle name="Comma 2 5 4 2 3 2 4" xfId="7512" xr:uid="{00000000-0005-0000-0000-0000511C0000}"/>
    <cellStyle name="Comma 2 5 4 2 3 2 4 2" xfId="15670" xr:uid="{00000000-0005-0000-0000-0000521C0000}"/>
    <cellStyle name="Comma 2 5 4 2 3 2 5" xfId="10341" xr:uid="{00000000-0005-0000-0000-0000531C0000}"/>
    <cellStyle name="Comma 2 5 4 2 3 3" xfId="1003" xr:uid="{00000000-0005-0000-0000-0000541C0000}"/>
    <cellStyle name="Comma 2 5 4 2 3 3 2" xfId="3677" xr:uid="{00000000-0005-0000-0000-0000551C0000}"/>
    <cellStyle name="Comma 2 5 4 2 3 3 2 2" xfId="18302" xr:uid="{00000000-0005-0000-0000-0000561C0000}"/>
    <cellStyle name="Comma 2 5 4 2 3 3 2 3" xfId="13000" xr:uid="{00000000-0005-0000-0000-0000571C0000}"/>
    <cellStyle name="Comma 2 5 4 2 3 3 3" xfId="7514" xr:uid="{00000000-0005-0000-0000-0000581C0000}"/>
    <cellStyle name="Comma 2 5 4 2 3 3 3 2" xfId="15672" xr:uid="{00000000-0005-0000-0000-0000591C0000}"/>
    <cellStyle name="Comma 2 5 4 2 3 3 4" xfId="10343" xr:uid="{00000000-0005-0000-0000-00005A1C0000}"/>
    <cellStyle name="Comma 2 5 4 2 3 4" xfId="1004" xr:uid="{00000000-0005-0000-0000-00005B1C0000}"/>
    <cellStyle name="Comma 2 5 4 2 3 4 2" xfId="3678" xr:uid="{00000000-0005-0000-0000-00005C1C0000}"/>
    <cellStyle name="Comma 2 5 4 2 3 4 2 2" xfId="18303" xr:uid="{00000000-0005-0000-0000-00005D1C0000}"/>
    <cellStyle name="Comma 2 5 4 2 3 4 2 3" xfId="13001" xr:uid="{00000000-0005-0000-0000-00005E1C0000}"/>
    <cellStyle name="Comma 2 5 4 2 3 4 3" xfId="7515" xr:uid="{00000000-0005-0000-0000-00005F1C0000}"/>
    <cellStyle name="Comma 2 5 4 2 3 4 3 2" xfId="15673" xr:uid="{00000000-0005-0000-0000-0000601C0000}"/>
    <cellStyle name="Comma 2 5 4 2 3 4 4" xfId="10344" xr:uid="{00000000-0005-0000-0000-0000611C0000}"/>
    <cellStyle name="Comma 2 5 4 2 3 5" xfId="3674" xr:uid="{00000000-0005-0000-0000-0000621C0000}"/>
    <cellStyle name="Comma 2 5 4 2 3 5 2" xfId="18299" xr:uid="{00000000-0005-0000-0000-0000631C0000}"/>
    <cellStyle name="Comma 2 5 4 2 3 5 3" xfId="12997" xr:uid="{00000000-0005-0000-0000-0000641C0000}"/>
    <cellStyle name="Comma 2 5 4 2 3 6" xfId="7511" xr:uid="{00000000-0005-0000-0000-0000651C0000}"/>
    <cellStyle name="Comma 2 5 4 2 3 6 2" xfId="15669" xr:uid="{00000000-0005-0000-0000-0000661C0000}"/>
    <cellStyle name="Comma 2 5 4 2 3 7" xfId="10340" xr:uid="{00000000-0005-0000-0000-0000671C0000}"/>
    <cellStyle name="Comma 2 5 4 2 4" xfId="1005" xr:uid="{00000000-0005-0000-0000-0000681C0000}"/>
    <cellStyle name="Comma 2 5 4 2 4 2" xfId="1006" xr:uid="{00000000-0005-0000-0000-0000691C0000}"/>
    <cellStyle name="Comma 2 5 4 2 4 2 2" xfId="1007" xr:uid="{00000000-0005-0000-0000-00006A1C0000}"/>
    <cellStyle name="Comma 2 5 4 2 4 2 2 2" xfId="3681" xr:uid="{00000000-0005-0000-0000-00006B1C0000}"/>
    <cellStyle name="Comma 2 5 4 2 4 2 2 2 2" xfId="18306" xr:uid="{00000000-0005-0000-0000-00006C1C0000}"/>
    <cellStyle name="Comma 2 5 4 2 4 2 2 2 3" xfId="13004" xr:uid="{00000000-0005-0000-0000-00006D1C0000}"/>
    <cellStyle name="Comma 2 5 4 2 4 2 2 3" xfId="7518" xr:uid="{00000000-0005-0000-0000-00006E1C0000}"/>
    <cellStyle name="Comma 2 5 4 2 4 2 2 3 2" xfId="15676" xr:uid="{00000000-0005-0000-0000-00006F1C0000}"/>
    <cellStyle name="Comma 2 5 4 2 4 2 2 4" xfId="10347" xr:uid="{00000000-0005-0000-0000-0000701C0000}"/>
    <cellStyle name="Comma 2 5 4 2 4 2 3" xfId="3680" xr:uid="{00000000-0005-0000-0000-0000711C0000}"/>
    <cellStyle name="Comma 2 5 4 2 4 2 3 2" xfId="18305" xr:uid="{00000000-0005-0000-0000-0000721C0000}"/>
    <cellStyle name="Comma 2 5 4 2 4 2 3 3" xfId="13003" xr:uid="{00000000-0005-0000-0000-0000731C0000}"/>
    <cellStyle name="Comma 2 5 4 2 4 2 4" xfId="7517" xr:uid="{00000000-0005-0000-0000-0000741C0000}"/>
    <cellStyle name="Comma 2 5 4 2 4 2 4 2" xfId="15675" xr:uid="{00000000-0005-0000-0000-0000751C0000}"/>
    <cellStyle name="Comma 2 5 4 2 4 2 5" xfId="10346" xr:uid="{00000000-0005-0000-0000-0000761C0000}"/>
    <cellStyle name="Comma 2 5 4 2 4 3" xfId="1008" xr:uid="{00000000-0005-0000-0000-0000771C0000}"/>
    <cellStyle name="Comma 2 5 4 2 4 3 2" xfId="3682" xr:uid="{00000000-0005-0000-0000-0000781C0000}"/>
    <cellStyle name="Comma 2 5 4 2 4 3 2 2" xfId="18307" xr:uid="{00000000-0005-0000-0000-0000791C0000}"/>
    <cellStyle name="Comma 2 5 4 2 4 3 2 3" xfId="13005" xr:uid="{00000000-0005-0000-0000-00007A1C0000}"/>
    <cellStyle name="Comma 2 5 4 2 4 3 3" xfId="7519" xr:uid="{00000000-0005-0000-0000-00007B1C0000}"/>
    <cellStyle name="Comma 2 5 4 2 4 3 3 2" xfId="15677" xr:uid="{00000000-0005-0000-0000-00007C1C0000}"/>
    <cellStyle name="Comma 2 5 4 2 4 3 4" xfId="10348" xr:uid="{00000000-0005-0000-0000-00007D1C0000}"/>
    <cellStyle name="Comma 2 5 4 2 4 4" xfId="1009" xr:uid="{00000000-0005-0000-0000-00007E1C0000}"/>
    <cellStyle name="Comma 2 5 4 2 4 4 2" xfId="3683" xr:uid="{00000000-0005-0000-0000-00007F1C0000}"/>
    <cellStyle name="Comma 2 5 4 2 4 4 2 2" xfId="18308" xr:uid="{00000000-0005-0000-0000-0000801C0000}"/>
    <cellStyle name="Comma 2 5 4 2 4 4 2 3" xfId="13006" xr:uid="{00000000-0005-0000-0000-0000811C0000}"/>
    <cellStyle name="Comma 2 5 4 2 4 4 3" xfId="7520" xr:uid="{00000000-0005-0000-0000-0000821C0000}"/>
    <cellStyle name="Comma 2 5 4 2 4 4 3 2" xfId="15678" xr:uid="{00000000-0005-0000-0000-0000831C0000}"/>
    <cellStyle name="Comma 2 5 4 2 4 4 4" xfId="10349" xr:uid="{00000000-0005-0000-0000-0000841C0000}"/>
    <cellStyle name="Comma 2 5 4 2 4 5" xfId="3679" xr:uid="{00000000-0005-0000-0000-0000851C0000}"/>
    <cellStyle name="Comma 2 5 4 2 4 5 2" xfId="18304" xr:uid="{00000000-0005-0000-0000-0000861C0000}"/>
    <cellStyle name="Comma 2 5 4 2 4 5 3" xfId="13002" xr:uid="{00000000-0005-0000-0000-0000871C0000}"/>
    <cellStyle name="Comma 2 5 4 2 4 6" xfId="7516" xr:uid="{00000000-0005-0000-0000-0000881C0000}"/>
    <cellStyle name="Comma 2 5 4 2 4 6 2" xfId="15674" xr:uid="{00000000-0005-0000-0000-0000891C0000}"/>
    <cellStyle name="Comma 2 5 4 2 4 7" xfId="10345" xr:uid="{00000000-0005-0000-0000-00008A1C0000}"/>
    <cellStyle name="Comma 2 5 4 2 5" xfId="1010" xr:uid="{00000000-0005-0000-0000-00008B1C0000}"/>
    <cellStyle name="Comma 2 5 4 2 5 2" xfId="1011" xr:uid="{00000000-0005-0000-0000-00008C1C0000}"/>
    <cellStyle name="Comma 2 5 4 2 5 2 2" xfId="1012" xr:uid="{00000000-0005-0000-0000-00008D1C0000}"/>
    <cellStyle name="Comma 2 5 4 2 5 2 2 2" xfId="3686" xr:uid="{00000000-0005-0000-0000-00008E1C0000}"/>
    <cellStyle name="Comma 2 5 4 2 5 2 2 2 2" xfId="18311" xr:uid="{00000000-0005-0000-0000-00008F1C0000}"/>
    <cellStyle name="Comma 2 5 4 2 5 2 2 2 3" xfId="13009" xr:uid="{00000000-0005-0000-0000-0000901C0000}"/>
    <cellStyle name="Comma 2 5 4 2 5 2 2 3" xfId="7523" xr:uid="{00000000-0005-0000-0000-0000911C0000}"/>
    <cellStyle name="Comma 2 5 4 2 5 2 2 3 2" xfId="15681" xr:uid="{00000000-0005-0000-0000-0000921C0000}"/>
    <cellStyle name="Comma 2 5 4 2 5 2 2 4" xfId="10352" xr:uid="{00000000-0005-0000-0000-0000931C0000}"/>
    <cellStyle name="Comma 2 5 4 2 5 2 3" xfId="3685" xr:uid="{00000000-0005-0000-0000-0000941C0000}"/>
    <cellStyle name="Comma 2 5 4 2 5 2 3 2" xfId="18310" xr:uid="{00000000-0005-0000-0000-0000951C0000}"/>
    <cellStyle name="Comma 2 5 4 2 5 2 3 3" xfId="13008" xr:uid="{00000000-0005-0000-0000-0000961C0000}"/>
    <cellStyle name="Comma 2 5 4 2 5 2 4" xfId="7522" xr:uid="{00000000-0005-0000-0000-0000971C0000}"/>
    <cellStyle name="Comma 2 5 4 2 5 2 4 2" xfId="15680" xr:uid="{00000000-0005-0000-0000-0000981C0000}"/>
    <cellStyle name="Comma 2 5 4 2 5 2 5" xfId="10351" xr:uid="{00000000-0005-0000-0000-0000991C0000}"/>
    <cellStyle name="Comma 2 5 4 2 5 3" xfId="1013" xr:uid="{00000000-0005-0000-0000-00009A1C0000}"/>
    <cellStyle name="Comma 2 5 4 2 5 3 2" xfId="3687" xr:uid="{00000000-0005-0000-0000-00009B1C0000}"/>
    <cellStyle name="Comma 2 5 4 2 5 3 2 2" xfId="18312" xr:uid="{00000000-0005-0000-0000-00009C1C0000}"/>
    <cellStyle name="Comma 2 5 4 2 5 3 2 3" xfId="13010" xr:uid="{00000000-0005-0000-0000-00009D1C0000}"/>
    <cellStyle name="Comma 2 5 4 2 5 3 3" xfId="7524" xr:uid="{00000000-0005-0000-0000-00009E1C0000}"/>
    <cellStyle name="Comma 2 5 4 2 5 3 3 2" xfId="15682" xr:uid="{00000000-0005-0000-0000-00009F1C0000}"/>
    <cellStyle name="Comma 2 5 4 2 5 3 4" xfId="10353" xr:uid="{00000000-0005-0000-0000-0000A01C0000}"/>
    <cellStyle name="Comma 2 5 4 2 5 4" xfId="1014" xr:uid="{00000000-0005-0000-0000-0000A11C0000}"/>
    <cellStyle name="Comma 2 5 4 2 5 4 2" xfId="3688" xr:uid="{00000000-0005-0000-0000-0000A21C0000}"/>
    <cellStyle name="Comma 2 5 4 2 5 4 2 2" xfId="18313" xr:uid="{00000000-0005-0000-0000-0000A31C0000}"/>
    <cellStyle name="Comma 2 5 4 2 5 4 2 3" xfId="13011" xr:uid="{00000000-0005-0000-0000-0000A41C0000}"/>
    <cellStyle name="Comma 2 5 4 2 5 4 3" xfId="7525" xr:uid="{00000000-0005-0000-0000-0000A51C0000}"/>
    <cellStyle name="Comma 2 5 4 2 5 4 3 2" xfId="15683" xr:uid="{00000000-0005-0000-0000-0000A61C0000}"/>
    <cellStyle name="Comma 2 5 4 2 5 4 4" xfId="10354" xr:uid="{00000000-0005-0000-0000-0000A71C0000}"/>
    <cellStyle name="Comma 2 5 4 2 5 5" xfId="3684" xr:uid="{00000000-0005-0000-0000-0000A81C0000}"/>
    <cellStyle name="Comma 2 5 4 2 5 5 2" xfId="18309" xr:uid="{00000000-0005-0000-0000-0000A91C0000}"/>
    <cellStyle name="Comma 2 5 4 2 5 5 3" xfId="13007" xr:uid="{00000000-0005-0000-0000-0000AA1C0000}"/>
    <cellStyle name="Comma 2 5 4 2 5 6" xfId="7521" xr:uid="{00000000-0005-0000-0000-0000AB1C0000}"/>
    <cellStyle name="Comma 2 5 4 2 5 6 2" xfId="15679" xr:uid="{00000000-0005-0000-0000-0000AC1C0000}"/>
    <cellStyle name="Comma 2 5 4 2 5 7" xfId="10350" xr:uid="{00000000-0005-0000-0000-0000AD1C0000}"/>
    <cellStyle name="Comma 2 5 4 2 6" xfId="1015" xr:uid="{00000000-0005-0000-0000-0000AE1C0000}"/>
    <cellStyle name="Comma 2 5 4 2 6 2" xfId="1016" xr:uid="{00000000-0005-0000-0000-0000AF1C0000}"/>
    <cellStyle name="Comma 2 5 4 2 6 2 2" xfId="3690" xr:uid="{00000000-0005-0000-0000-0000B01C0000}"/>
    <cellStyle name="Comma 2 5 4 2 6 2 2 2" xfId="18315" xr:uid="{00000000-0005-0000-0000-0000B11C0000}"/>
    <cellStyle name="Comma 2 5 4 2 6 2 2 3" xfId="13013" xr:uid="{00000000-0005-0000-0000-0000B21C0000}"/>
    <cellStyle name="Comma 2 5 4 2 6 2 3" xfId="7527" xr:uid="{00000000-0005-0000-0000-0000B31C0000}"/>
    <cellStyle name="Comma 2 5 4 2 6 2 3 2" xfId="15685" xr:uid="{00000000-0005-0000-0000-0000B41C0000}"/>
    <cellStyle name="Comma 2 5 4 2 6 2 4" xfId="10356" xr:uid="{00000000-0005-0000-0000-0000B51C0000}"/>
    <cellStyle name="Comma 2 5 4 2 6 3" xfId="1017" xr:uid="{00000000-0005-0000-0000-0000B61C0000}"/>
    <cellStyle name="Comma 2 5 4 2 6 3 2" xfId="3691" xr:uid="{00000000-0005-0000-0000-0000B71C0000}"/>
    <cellStyle name="Comma 2 5 4 2 6 3 2 2" xfId="18316" xr:uid="{00000000-0005-0000-0000-0000B81C0000}"/>
    <cellStyle name="Comma 2 5 4 2 6 3 2 3" xfId="13014" xr:uid="{00000000-0005-0000-0000-0000B91C0000}"/>
    <cellStyle name="Comma 2 5 4 2 6 3 3" xfId="7528" xr:uid="{00000000-0005-0000-0000-0000BA1C0000}"/>
    <cellStyle name="Comma 2 5 4 2 6 3 3 2" xfId="15686" xr:uid="{00000000-0005-0000-0000-0000BB1C0000}"/>
    <cellStyle name="Comma 2 5 4 2 6 3 4" xfId="10357" xr:uid="{00000000-0005-0000-0000-0000BC1C0000}"/>
    <cellStyle name="Comma 2 5 4 2 6 4" xfId="3689" xr:uid="{00000000-0005-0000-0000-0000BD1C0000}"/>
    <cellStyle name="Comma 2 5 4 2 6 4 2" xfId="18314" xr:uid="{00000000-0005-0000-0000-0000BE1C0000}"/>
    <cellStyle name="Comma 2 5 4 2 6 4 3" xfId="13012" xr:uid="{00000000-0005-0000-0000-0000BF1C0000}"/>
    <cellStyle name="Comma 2 5 4 2 6 5" xfId="7526" xr:uid="{00000000-0005-0000-0000-0000C01C0000}"/>
    <cellStyle name="Comma 2 5 4 2 6 5 2" xfId="15684" xr:uid="{00000000-0005-0000-0000-0000C11C0000}"/>
    <cellStyle name="Comma 2 5 4 2 6 6" xfId="10355" xr:uid="{00000000-0005-0000-0000-0000C21C0000}"/>
    <cellStyle name="Comma 2 5 4 2 7" xfId="1018" xr:uid="{00000000-0005-0000-0000-0000C31C0000}"/>
    <cellStyle name="Comma 2 5 4 2 7 2" xfId="1019" xr:uid="{00000000-0005-0000-0000-0000C41C0000}"/>
    <cellStyle name="Comma 2 5 4 2 7 2 2" xfId="3693" xr:uid="{00000000-0005-0000-0000-0000C51C0000}"/>
    <cellStyle name="Comma 2 5 4 2 7 2 2 2" xfId="18318" xr:uid="{00000000-0005-0000-0000-0000C61C0000}"/>
    <cellStyle name="Comma 2 5 4 2 7 2 2 3" xfId="13016" xr:uid="{00000000-0005-0000-0000-0000C71C0000}"/>
    <cellStyle name="Comma 2 5 4 2 7 2 3" xfId="7530" xr:uid="{00000000-0005-0000-0000-0000C81C0000}"/>
    <cellStyle name="Comma 2 5 4 2 7 2 3 2" xfId="15688" xr:uid="{00000000-0005-0000-0000-0000C91C0000}"/>
    <cellStyle name="Comma 2 5 4 2 7 2 4" xfId="10359" xr:uid="{00000000-0005-0000-0000-0000CA1C0000}"/>
    <cellStyle name="Comma 2 5 4 2 7 3" xfId="3692" xr:uid="{00000000-0005-0000-0000-0000CB1C0000}"/>
    <cellStyle name="Comma 2 5 4 2 7 3 2" xfId="18317" xr:uid="{00000000-0005-0000-0000-0000CC1C0000}"/>
    <cellStyle name="Comma 2 5 4 2 7 3 3" xfId="13015" xr:uid="{00000000-0005-0000-0000-0000CD1C0000}"/>
    <cellStyle name="Comma 2 5 4 2 7 4" xfId="7529" xr:uid="{00000000-0005-0000-0000-0000CE1C0000}"/>
    <cellStyle name="Comma 2 5 4 2 7 4 2" xfId="15687" xr:uid="{00000000-0005-0000-0000-0000CF1C0000}"/>
    <cellStyle name="Comma 2 5 4 2 7 5" xfId="10358" xr:uid="{00000000-0005-0000-0000-0000D01C0000}"/>
    <cellStyle name="Comma 2 5 4 2 8" xfId="1020" xr:uid="{00000000-0005-0000-0000-0000D11C0000}"/>
    <cellStyle name="Comma 2 5 4 2 8 2" xfId="3694" xr:uid="{00000000-0005-0000-0000-0000D21C0000}"/>
    <cellStyle name="Comma 2 5 4 2 8 2 2" xfId="18319" xr:uid="{00000000-0005-0000-0000-0000D31C0000}"/>
    <cellStyle name="Comma 2 5 4 2 8 2 3" xfId="13017" xr:uid="{00000000-0005-0000-0000-0000D41C0000}"/>
    <cellStyle name="Comma 2 5 4 2 8 3" xfId="7531" xr:uid="{00000000-0005-0000-0000-0000D51C0000}"/>
    <cellStyle name="Comma 2 5 4 2 8 3 2" xfId="15689" xr:uid="{00000000-0005-0000-0000-0000D61C0000}"/>
    <cellStyle name="Comma 2 5 4 2 8 4" xfId="10360" xr:uid="{00000000-0005-0000-0000-0000D71C0000}"/>
    <cellStyle name="Comma 2 5 4 2 9" xfId="1021" xr:uid="{00000000-0005-0000-0000-0000D81C0000}"/>
    <cellStyle name="Comma 2 5 4 2 9 2" xfId="3695" xr:uid="{00000000-0005-0000-0000-0000D91C0000}"/>
    <cellStyle name="Comma 2 5 4 2 9 2 2" xfId="18320" xr:uid="{00000000-0005-0000-0000-0000DA1C0000}"/>
    <cellStyle name="Comma 2 5 4 2 9 2 3" xfId="13018" xr:uid="{00000000-0005-0000-0000-0000DB1C0000}"/>
    <cellStyle name="Comma 2 5 4 2 9 3" xfId="7532" xr:uid="{00000000-0005-0000-0000-0000DC1C0000}"/>
    <cellStyle name="Comma 2 5 4 2 9 3 2" xfId="15690" xr:uid="{00000000-0005-0000-0000-0000DD1C0000}"/>
    <cellStyle name="Comma 2 5 4 2 9 4" xfId="10361" xr:uid="{00000000-0005-0000-0000-0000DE1C0000}"/>
    <cellStyle name="Comma 2 5 4 3" xfId="1022" xr:uid="{00000000-0005-0000-0000-0000DF1C0000}"/>
    <cellStyle name="Comma 2 5 4 3 2" xfId="1023" xr:uid="{00000000-0005-0000-0000-0000E01C0000}"/>
    <cellStyle name="Comma 2 5 4 3 2 2" xfId="1024" xr:uid="{00000000-0005-0000-0000-0000E11C0000}"/>
    <cellStyle name="Comma 2 5 4 3 2 2 2" xfId="3698" xr:uid="{00000000-0005-0000-0000-0000E21C0000}"/>
    <cellStyle name="Comma 2 5 4 3 2 2 2 2" xfId="18323" xr:uid="{00000000-0005-0000-0000-0000E31C0000}"/>
    <cellStyle name="Comma 2 5 4 3 2 2 2 3" xfId="13021" xr:uid="{00000000-0005-0000-0000-0000E41C0000}"/>
    <cellStyle name="Comma 2 5 4 3 2 2 3" xfId="7535" xr:uid="{00000000-0005-0000-0000-0000E51C0000}"/>
    <cellStyle name="Comma 2 5 4 3 2 2 3 2" xfId="15693" xr:uid="{00000000-0005-0000-0000-0000E61C0000}"/>
    <cellStyle name="Comma 2 5 4 3 2 2 4" xfId="10364" xr:uid="{00000000-0005-0000-0000-0000E71C0000}"/>
    <cellStyle name="Comma 2 5 4 3 2 3" xfId="3697" xr:uid="{00000000-0005-0000-0000-0000E81C0000}"/>
    <cellStyle name="Comma 2 5 4 3 2 3 2" xfId="18322" xr:uid="{00000000-0005-0000-0000-0000E91C0000}"/>
    <cellStyle name="Comma 2 5 4 3 2 3 3" xfId="13020" xr:uid="{00000000-0005-0000-0000-0000EA1C0000}"/>
    <cellStyle name="Comma 2 5 4 3 2 4" xfId="7534" xr:uid="{00000000-0005-0000-0000-0000EB1C0000}"/>
    <cellStyle name="Comma 2 5 4 3 2 4 2" xfId="15692" xr:uid="{00000000-0005-0000-0000-0000EC1C0000}"/>
    <cellStyle name="Comma 2 5 4 3 2 5" xfId="10363" xr:uid="{00000000-0005-0000-0000-0000ED1C0000}"/>
    <cellStyle name="Comma 2 5 4 3 3" xfId="1025" xr:uid="{00000000-0005-0000-0000-0000EE1C0000}"/>
    <cellStyle name="Comma 2 5 4 3 3 2" xfId="3699" xr:uid="{00000000-0005-0000-0000-0000EF1C0000}"/>
    <cellStyle name="Comma 2 5 4 3 3 2 2" xfId="18324" xr:uid="{00000000-0005-0000-0000-0000F01C0000}"/>
    <cellStyle name="Comma 2 5 4 3 3 2 3" xfId="13022" xr:uid="{00000000-0005-0000-0000-0000F11C0000}"/>
    <cellStyle name="Comma 2 5 4 3 3 3" xfId="7536" xr:uid="{00000000-0005-0000-0000-0000F21C0000}"/>
    <cellStyle name="Comma 2 5 4 3 3 3 2" xfId="15694" xr:uid="{00000000-0005-0000-0000-0000F31C0000}"/>
    <cellStyle name="Comma 2 5 4 3 3 4" xfId="10365" xr:uid="{00000000-0005-0000-0000-0000F41C0000}"/>
    <cellStyle name="Comma 2 5 4 3 4" xfId="1026" xr:uid="{00000000-0005-0000-0000-0000F51C0000}"/>
    <cellStyle name="Comma 2 5 4 3 4 2" xfId="3700" xr:uid="{00000000-0005-0000-0000-0000F61C0000}"/>
    <cellStyle name="Comma 2 5 4 3 4 2 2" xfId="18325" xr:uid="{00000000-0005-0000-0000-0000F71C0000}"/>
    <cellStyle name="Comma 2 5 4 3 4 2 3" xfId="13023" xr:uid="{00000000-0005-0000-0000-0000F81C0000}"/>
    <cellStyle name="Comma 2 5 4 3 4 3" xfId="7537" xr:uid="{00000000-0005-0000-0000-0000F91C0000}"/>
    <cellStyle name="Comma 2 5 4 3 4 3 2" xfId="15695" xr:uid="{00000000-0005-0000-0000-0000FA1C0000}"/>
    <cellStyle name="Comma 2 5 4 3 4 4" xfId="10366" xr:uid="{00000000-0005-0000-0000-0000FB1C0000}"/>
    <cellStyle name="Comma 2 5 4 3 5" xfId="3696" xr:uid="{00000000-0005-0000-0000-0000FC1C0000}"/>
    <cellStyle name="Comma 2 5 4 3 5 2" xfId="18321" xr:uid="{00000000-0005-0000-0000-0000FD1C0000}"/>
    <cellStyle name="Comma 2 5 4 3 5 3" xfId="13019" xr:uid="{00000000-0005-0000-0000-0000FE1C0000}"/>
    <cellStyle name="Comma 2 5 4 3 6" xfId="7533" xr:uid="{00000000-0005-0000-0000-0000FF1C0000}"/>
    <cellStyle name="Comma 2 5 4 3 6 2" xfId="15691" xr:uid="{00000000-0005-0000-0000-0000001D0000}"/>
    <cellStyle name="Comma 2 5 4 3 7" xfId="10362" xr:uid="{00000000-0005-0000-0000-0000011D0000}"/>
    <cellStyle name="Comma 2 5 4 4" xfId="1027" xr:uid="{00000000-0005-0000-0000-0000021D0000}"/>
    <cellStyle name="Comma 2 5 4 4 2" xfId="1028" xr:uid="{00000000-0005-0000-0000-0000031D0000}"/>
    <cellStyle name="Comma 2 5 4 4 2 2" xfId="1029" xr:uid="{00000000-0005-0000-0000-0000041D0000}"/>
    <cellStyle name="Comma 2 5 4 4 2 2 2" xfId="3703" xr:uid="{00000000-0005-0000-0000-0000051D0000}"/>
    <cellStyle name="Comma 2 5 4 4 2 2 2 2" xfId="18328" xr:uid="{00000000-0005-0000-0000-0000061D0000}"/>
    <cellStyle name="Comma 2 5 4 4 2 2 2 3" xfId="13026" xr:uid="{00000000-0005-0000-0000-0000071D0000}"/>
    <cellStyle name="Comma 2 5 4 4 2 2 3" xfId="7540" xr:uid="{00000000-0005-0000-0000-0000081D0000}"/>
    <cellStyle name="Comma 2 5 4 4 2 2 3 2" xfId="15698" xr:uid="{00000000-0005-0000-0000-0000091D0000}"/>
    <cellStyle name="Comma 2 5 4 4 2 2 4" xfId="10369" xr:uid="{00000000-0005-0000-0000-00000A1D0000}"/>
    <cellStyle name="Comma 2 5 4 4 2 3" xfId="3702" xr:uid="{00000000-0005-0000-0000-00000B1D0000}"/>
    <cellStyle name="Comma 2 5 4 4 2 3 2" xfId="18327" xr:uid="{00000000-0005-0000-0000-00000C1D0000}"/>
    <cellStyle name="Comma 2 5 4 4 2 3 3" xfId="13025" xr:uid="{00000000-0005-0000-0000-00000D1D0000}"/>
    <cellStyle name="Comma 2 5 4 4 2 4" xfId="7539" xr:uid="{00000000-0005-0000-0000-00000E1D0000}"/>
    <cellStyle name="Comma 2 5 4 4 2 4 2" xfId="15697" xr:uid="{00000000-0005-0000-0000-00000F1D0000}"/>
    <cellStyle name="Comma 2 5 4 4 2 5" xfId="10368" xr:uid="{00000000-0005-0000-0000-0000101D0000}"/>
    <cellStyle name="Comma 2 5 4 4 3" xfId="1030" xr:uid="{00000000-0005-0000-0000-0000111D0000}"/>
    <cellStyle name="Comma 2 5 4 4 3 2" xfId="3704" xr:uid="{00000000-0005-0000-0000-0000121D0000}"/>
    <cellStyle name="Comma 2 5 4 4 3 2 2" xfId="18329" xr:uid="{00000000-0005-0000-0000-0000131D0000}"/>
    <cellStyle name="Comma 2 5 4 4 3 2 3" xfId="13027" xr:uid="{00000000-0005-0000-0000-0000141D0000}"/>
    <cellStyle name="Comma 2 5 4 4 3 3" xfId="7541" xr:uid="{00000000-0005-0000-0000-0000151D0000}"/>
    <cellStyle name="Comma 2 5 4 4 3 3 2" xfId="15699" xr:uid="{00000000-0005-0000-0000-0000161D0000}"/>
    <cellStyle name="Comma 2 5 4 4 3 4" xfId="10370" xr:uid="{00000000-0005-0000-0000-0000171D0000}"/>
    <cellStyle name="Comma 2 5 4 4 4" xfId="1031" xr:uid="{00000000-0005-0000-0000-0000181D0000}"/>
    <cellStyle name="Comma 2 5 4 4 4 2" xfId="3705" xr:uid="{00000000-0005-0000-0000-0000191D0000}"/>
    <cellStyle name="Comma 2 5 4 4 4 2 2" xfId="18330" xr:uid="{00000000-0005-0000-0000-00001A1D0000}"/>
    <cellStyle name="Comma 2 5 4 4 4 2 3" xfId="13028" xr:uid="{00000000-0005-0000-0000-00001B1D0000}"/>
    <cellStyle name="Comma 2 5 4 4 4 3" xfId="7542" xr:uid="{00000000-0005-0000-0000-00001C1D0000}"/>
    <cellStyle name="Comma 2 5 4 4 4 3 2" xfId="15700" xr:uid="{00000000-0005-0000-0000-00001D1D0000}"/>
    <cellStyle name="Comma 2 5 4 4 4 4" xfId="10371" xr:uid="{00000000-0005-0000-0000-00001E1D0000}"/>
    <cellStyle name="Comma 2 5 4 4 5" xfId="3701" xr:uid="{00000000-0005-0000-0000-00001F1D0000}"/>
    <cellStyle name="Comma 2 5 4 4 5 2" xfId="18326" xr:uid="{00000000-0005-0000-0000-0000201D0000}"/>
    <cellStyle name="Comma 2 5 4 4 5 3" xfId="13024" xr:uid="{00000000-0005-0000-0000-0000211D0000}"/>
    <cellStyle name="Comma 2 5 4 4 6" xfId="7538" xr:uid="{00000000-0005-0000-0000-0000221D0000}"/>
    <cellStyle name="Comma 2 5 4 4 6 2" xfId="15696" xr:uid="{00000000-0005-0000-0000-0000231D0000}"/>
    <cellStyle name="Comma 2 5 4 4 7" xfId="10367" xr:uid="{00000000-0005-0000-0000-0000241D0000}"/>
    <cellStyle name="Comma 2 5 4 5" xfId="1032" xr:uid="{00000000-0005-0000-0000-0000251D0000}"/>
    <cellStyle name="Comma 2 5 4 5 2" xfId="1033" xr:uid="{00000000-0005-0000-0000-0000261D0000}"/>
    <cellStyle name="Comma 2 5 4 5 2 2" xfId="1034" xr:uid="{00000000-0005-0000-0000-0000271D0000}"/>
    <cellStyle name="Comma 2 5 4 5 2 2 2" xfId="3708" xr:uid="{00000000-0005-0000-0000-0000281D0000}"/>
    <cellStyle name="Comma 2 5 4 5 2 2 2 2" xfId="18333" xr:uid="{00000000-0005-0000-0000-0000291D0000}"/>
    <cellStyle name="Comma 2 5 4 5 2 2 2 3" xfId="13031" xr:uid="{00000000-0005-0000-0000-00002A1D0000}"/>
    <cellStyle name="Comma 2 5 4 5 2 2 3" xfId="7545" xr:uid="{00000000-0005-0000-0000-00002B1D0000}"/>
    <cellStyle name="Comma 2 5 4 5 2 2 3 2" xfId="15703" xr:uid="{00000000-0005-0000-0000-00002C1D0000}"/>
    <cellStyle name="Comma 2 5 4 5 2 2 4" xfId="10374" xr:uid="{00000000-0005-0000-0000-00002D1D0000}"/>
    <cellStyle name="Comma 2 5 4 5 2 3" xfId="3707" xr:uid="{00000000-0005-0000-0000-00002E1D0000}"/>
    <cellStyle name="Comma 2 5 4 5 2 3 2" xfId="18332" xr:uid="{00000000-0005-0000-0000-00002F1D0000}"/>
    <cellStyle name="Comma 2 5 4 5 2 3 3" xfId="13030" xr:uid="{00000000-0005-0000-0000-0000301D0000}"/>
    <cellStyle name="Comma 2 5 4 5 2 4" xfId="7544" xr:uid="{00000000-0005-0000-0000-0000311D0000}"/>
    <cellStyle name="Comma 2 5 4 5 2 4 2" xfId="15702" xr:uid="{00000000-0005-0000-0000-0000321D0000}"/>
    <cellStyle name="Comma 2 5 4 5 2 5" xfId="10373" xr:uid="{00000000-0005-0000-0000-0000331D0000}"/>
    <cellStyle name="Comma 2 5 4 5 3" xfId="1035" xr:uid="{00000000-0005-0000-0000-0000341D0000}"/>
    <cellStyle name="Comma 2 5 4 5 3 2" xfId="3709" xr:uid="{00000000-0005-0000-0000-0000351D0000}"/>
    <cellStyle name="Comma 2 5 4 5 3 2 2" xfId="18334" xr:uid="{00000000-0005-0000-0000-0000361D0000}"/>
    <cellStyle name="Comma 2 5 4 5 3 2 3" xfId="13032" xr:uid="{00000000-0005-0000-0000-0000371D0000}"/>
    <cellStyle name="Comma 2 5 4 5 3 3" xfId="7546" xr:uid="{00000000-0005-0000-0000-0000381D0000}"/>
    <cellStyle name="Comma 2 5 4 5 3 3 2" xfId="15704" xr:uid="{00000000-0005-0000-0000-0000391D0000}"/>
    <cellStyle name="Comma 2 5 4 5 3 4" xfId="10375" xr:uid="{00000000-0005-0000-0000-00003A1D0000}"/>
    <cellStyle name="Comma 2 5 4 5 4" xfId="1036" xr:uid="{00000000-0005-0000-0000-00003B1D0000}"/>
    <cellStyle name="Comma 2 5 4 5 4 2" xfId="3710" xr:uid="{00000000-0005-0000-0000-00003C1D0000}"/>
    <cellStyle name="Comma 2 5 4 5 4 2 2" xfId="18335" xr:uid="{00000000-0005-0000-0000-00003D1D0000}"/>
    <cellStyle name="Comma 2 5 4 5 4 2 3" xfId="13033" xr:uid="{00000000-0005-0000-0000-00003E1D0000}"/>
    <cellStyle name="Comma 2 5 4 5 4 3" xfId="7547" xr:uid="{00000000-0005-0000-0000-00003F1D0000}"/>
    <cellStyle name="Comma 2 5 4 5 4 3 2" xfId="15705" xr:uid="{00000000-0005-0000-0000-0000401D0000}"/>
    <cellStyle name="Comma 2 5 4 5 4 4" xfId="10376" xr:uid="{00000000-0005-0000-0000-0000411D0000}"/>
    <cellStyle name="Comma 2 5 4 5 5" xfId="3706" xr:uid="{00000000-0005-0000-0000-0000421D0000}"/>
    <cellStyle name="Comma 2 5 4 5 5 2" xfId="18331" xr:uid="{00000000-0005-0000-0000-0000431D0000}"/>
    <cellStyle name="Comma 2 5 4 5 5 3" xfId="13029" xr:uid="{00000000-0005-0000-0000-0000441D0000}"/>
    <cellStyle name="Comma 2 5 4 5 6" xfId="7543" xr:uid="{00000000-0005-0000-0000-0000451D0000}"/>
    <cellStyle name="Comma 2 5 4 5 6 2" xfId="15701" xr:uid="{00000000-0005-0000-0000-0000461D0000}"/>
    <cellStyle name="Comma 2 5 4 5 7" xfId="10372" xr:uid="{00000000-0005-0000-0000-0000471D0000}"/>
    <cellStyle name="Comma 2 5 4 6" xfId="1037" xr:uid="{00000000-0005-0000-0000-0000481D0000}"/>
    <cellStyle name="Comma 2 5 4 6 2" xfId="1038" xr:uid="{00000000-0005-0000-0000-0000491D0000}"/>
    <cellStyle name="Comma 2 5 4 6 2 2" xfId="1039" xr:uid="{00000000-0005-0000-0000-00004A1D0000}"/>
    <cellStyle name="Comma 2 5 4 6 2 2 2" xfId="3713" xr:uid="{00000000-0005-0000-0000-00004B1D0000}"/>
    <cellStyle name="Comma 2 5 4 6 2 2 2 2" xfId="18338" xr:uid="{00000000-0005-0000-0000-00004C1D0000}"/>
    <cellStyle name="Comma 2 5 4 6 2 2 2 3" xfId="13036" xr:uid="{00000000-0005-0000-0000-00004D1D0000}"/>
    <cellStyle name="Comma 2 5 4 6 2 2 3" xfId="7550" xr:uid="{00000000-0005-0000-0000-00004E1D0000}"/>
    <cellStyle name="Comma 2 5 4 6 2 2 3 2" xfId="15708" xr:uid="{00000000-0005-0000-0000-00004F1D0000}"/>
    <cellStyle name="Comma 2 5 4 6 2 2 4" xfId="10379" xr:uid="{00000000-0005-0000-0000-0000501D0000}"/>
    <cellStyle name="Comma 2 5 4 6 2 3" xfId="3712" xr:uid="{00000000-0005-0000-0000-0000511D0000}"/>
    <cellStyle name="Comma 2 5 4 6 2 3 2" xfId="18337" xr:uid="{00000000-0005-0000-0000-0000521D0000}"/>
    <cellStyle name="Comma 2 5 4 6 2 3 3" xfId="13035" xr:uid="{00000000-0005-0000-0000-0000531D0000}"/>
    <cellStyle name="Comma 2 5 4 6 2 4" xfId="7549" xr:uid="{00000000-0005-0000-0000-0000541D0000}"/>
    <cellStyle name="Comma 2 5 4 6 2 4 2" xfId="15707" xr:uid="{00000000-0005-0000-0000-0000551D0000}"/>
    <cellStyle name="Comma 2 5 4 6 2 5" xfId="10378" xr:uid="{00000000-0005-0000-0000-0000561D0000}"/>
    <cellStyle name="Comma 2 5 4 6 3" xfId="1040" xr:uid="{00000000-0005-0000-0000-0000571D0000}"/>
    <cellStyle name="Comma 2 5 4 6 3 2" xfId="3714" xr:uid="{00000000-0005-0000-0000-0000581D0000}"/>
    <cellStyle name="Comma 2 5 4 6 3 2 2" xfId="18339" xr:uid="{00000000-0005-0000-0000-0000591D0000}"/>
    <cellStyle name="Comma 2 5 4 6 3 2 3" xfId="13037" xr:uid="{00000000-0005-0000-0000-00005A1D0000}"/>
    <cellStyle name="Comma 2 5 4 6 3 3" xfId="7551" xr:uid="{00000000-0005-0000-0000-00005B1D0000}"/>
    <cellStyle name="Comma 2 5 4 6 3 3 2" xfId="15709" xr:uid="{00000000-0005-0000-0000-00005C1D0000}"/>
    <cellStyle name="Comma 2 5 4 6 3 4" xfId="10380" xr:uid="{00000000-0005-0000-0000-00005D1D0000}"/>
    <cellStyle name="Comma 2 5 4 6 4" xfId="1041" xr:uid="{00000000-0005-0000-0000-00005E1D0000}"/>
    <cellStyle name="Comma 2 5 4 6 4 2" xfId="3715" xr:uid="{00000000-0005-0000-0000-00005F1D0000}"/>
    <cellStyle name="Comma 2 5 4 6 4 2 2" xfId="18340" xr:uid="{00000000-0005-0000-0000-0000601D0000}"/>
    <cellStyle name="Comma 2 5 4 6 4 2 3" xfId="13038" xr:uid="{00000000-0005-0000-0000-0000611D0000}"/>
    <cellStyle name="Comma 2 5 4 6 4 3" xfId="7552" xr:uid="{00000000-0005-0000-0000-0000621D0000}"/>
    <cellStyle name="Comma 2 5 4 6 4 3 2" xfId="15710" xr:uid="{00000000-0005-0000-0000-0000631D0000}"/>
    <cellStyle name="Comma 2 5 4 6 4 4" xfId="10381" xr:uid="{00000000-0005-0000-0000-0000641D0000}"/>
    <cellStyle name="Comma 2 5 4 6 5" xfId="3711" xr:uid="{00000000-0005-0000-0000-0000651D0000}"/>
    <cellStyle name="Comma 2 5 4 6 5 2" xfId="18336" xr:uid="{00000000-0005-0000-0000-0000661D0000}"/>
    <cellStyle name="Comma 2 5 4 6 5 3" xfId="13034" xr:uid="{00000000-0005-0000-0000-0000671D0000}"/>
    <cellStyle name="Comma 2 5 4 6 6" xfId="7548" xr:uid="{00000000-0005-0000-0000-0000681D0000}"/>
    <cellStyle name="Comma 2 5 4 6 6 2" xfId="15706" xr:uid="{00000000-0005-0000-0000-0000691D0000}"/>
    <cellStyle name="Comma 2 5 4 6 7" xfId="10377" xr:uid="{00000000-0005-0000-0000-00006A1D0000}"/>
    <cellStyle name="Comma 2 5 4 7" xfId="1042" xr:uid="{00000000-0005-0000-0000-00006B1D0000}"/>
    <cellStyle name="Comma 2 5 4 7 2" xfId="1043" xr:uid="{00000000-0005-0000-0000-00006C1D0000}"/>
    <cellStyle name="Comma 2 5 4 7 2 2" xfId="3717" xr:uid="{00000000-0005-0000-0000-00006D1D0000}"/>
    <cellStyle name="Comma 2 5 4 7 2 2 2" xfId="18342" xr:uid="{00000000-0005-0000-0000-00006E1D0000}"/>
    <cellStyle name="Comma 2 5 4 7 2 2 3" xfId="13040" xr:uid="{00000000-0005-0000-0000-00006F1D0000}"/>
    <cellStyle name="Comma 2 5 4 7 2 3" xfId="7554" xr:uid="{00000000-0005-0000-0000-0000701D0000}"/>
    <cellStyle name="Comma 2 5 4 7 2 3 2" xfId="15712" xr:uid="{00000000-0005-0000-0000-0000711D0000}"/>
    <cellStyle name="Comma 2 5 4 7 2 4" xfId="10383" xr:uid="{00000000-0005-0000-0000-0000721D0000}"/>
    <cellStyle name="Comma 2 5 4 7 3" xfId="1044" xr:uid="{00000000-0005-0000-0000-0000731D0000}"/>
    <cellStyle name="Comma 2 5 4 7 3 2" xfId="3718" xr:uid="{00000000-0005-0000-0000-0000741D0000}"/>
    <cellStyle name="Comma 2 5 4 7 3 2 2" xfId="18343" xr:uid="{00000000-0005-0000-0000-0000751D0000}"/>
    <cellStyle name="Comma 2 5 4 7 3 2 3" xfId="13041" xr:uid="{00000000-0005-0000-0000-0000761D0000}"/>
    <cellStyle name="Comma 2 5 4 7 3 3" xfId="7555" xr:uid="{00000000-0005-0000-0000-0000771D0000}"/>
    <cellStyle name="Comma 2 5 4 7 3 3 2" xfId="15713" xr:uid="{00000000-0005-0000-0000-0000781D0000}"/>
    <cellStyle name="Comma 2 5 4 7 3 4" xfId="10384" xr:uid="{00000000-0005-0000-0000-0000791D0000}"/>
    <cellStyle name="Comma 2 5 4 7 4" xfId="3716" xr:uid="{00000000-0005-0000-0000-00007A1D0000}"/>
    <cellStyle name="Comma 2 5 4 7 4 2" xfId="18341" xr:uid="{00000000-0005-0000-0000-00007B1D0000}"/>
    <cellStyle name="Comma 2 5 4 7 4 3" xfId="13039" xr:uid="{00000000-0005-0000-0000-00007C1D0000}"/>
    <cellStyle name="Comma 2 5 4 7 5" xfId="7553" xr:uid="{00000000-0005-0000-0000-00007D1D0000}"/>
    <cellStyle name="Comma 2 5 4 7 5 2" xfId="15711" xr:uid="{00000000-0005-0000-0000-00007E1D0000}"/>
    <cellStyle name="Comma 2 5 4 7 6" xfId="10382" xr:uid="{00000000-0005-0000-0000-00007F1D0000}"/>
    <cellStyle name="Comma 2 5 4 8" xfId="1045" xr:uid="{00000000-0005-0000-0000-0000801D0000}"/>
    <cellStyle name="Comma 2 5 4 8 2" xfId="1046" xr:uid="{00000000-0005-0000-0000-0000811D0000}"/>
    <cellStyle name="Comma 2 5 4 8 2 2" xfId="3720" xr:uid="{00000000-0005-0000-0000-0000821D0000}"/>
    <cellStyle name="Comma 2 5 4 8 2 2 2" xfId="18345" xr:uid="{00000000-0005-0000-0000-0000831D0000}"/>
    <cellStyle name="Comma 2 5 4 8 2 2 3" xfId="13043" xr:uid="{00000000-0005-0000-0000-0000841D0000}"/>
    <cellStyle name="Comma 2 5 4 8 2 3" xfId="7557" xr:uid="{00000000-0005-0000-0000-0000851D0000}"/>
    <cellStyle name="Comma 2 5 4 8 2 3 2" xfId="15715" xr:uid="{00000000-0005-0000-0000-0000861D0000}"/>
    <cellStyle name="Comma 2 5 4 8 2 4" xfId="10386" xr:uid="{00000000-0005-0000-0000-0000871D0000}"/>
    <cellStyle name="Comma 2 5 4 8 3" xfId="3719" xr:uid="{00000000-0005-0000-0000-0000881D0000}"/>
    <cellStyle name="Comma 2 5 4 8 3 2" xfId="18344" xr:uid="{00000000-0005-0000-0000-0000891D0000}"/>
    <cellStyle name="Comma 2 5 4 8 3 3" xfId="13042" xr:uid="{00000000-0005-0000-0000-00008A1D0000}"/>
    <cellStyle name="Comma 2 5 4 8 4" xfId="7556" xr:uid="{00000000-0005-0000-0000-00008B1D0000}"/>
    <cellStyle name="Comma 2 5 4 8 4 2" xfId="15714" xr:uid="{00000000-0005-0000-0000-00008C1D0000}"/>
    <cellStyle name="Comma 2 5 4 8 5" xfId="10385" xr:uid="{00000000-0005-0000-0000-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d="13044" xr:uid="{00000000-0005-0000-0000-0000911D0000}"/>
    <cellStyle name="Comma 2 5 4 9 3" xfId="7558" xr:uid="{00000000-0005-0000-0000-0000921D0000}"/>
    <cellStyle name="Comma 2 5 4 9 3 2" xfId="15716" xr:uid="{00000000-0005-0000-0000-0000931D0000}"/>
    <cellStyle name="Comma 2 5 4 9 4" xfId="10387" xr:uid="{00000000-0005-0000-0000-0000941D0000}"/>
    <cellStyle name="Comma 2 5 5" xfId="1048" xr:uid="{00000000-0005-0000-0000-0000951D0000}"/>
    <cellStyle name="Comma 2 5 5 10" xfId="3722" xr:uid="{00000000-0005-0000-0000-0000961D0000}"/>
    <cellStyle name="Comma 2 5 5 10 2" xfId="18347" xr:uid="{00000000-0005-0000-0000-0000971D0000}"/>
    <cellStyle name="Comma 2 5 5 10 3" xfId="13045" xr:uid="{00000000-0005-0000-0000-0000981D0000}"/>
    <cellStyle name="Comma 2 5 5 11" xfId="7559" xr:uid="{00000000-0005-0000-0000-0000991D0000}"/>
    <cellStyle name="Comma 2 5 5 11 2" xfId="15717" xr:uid="{00000000-0005-0000-0000-00009A1D0000}"/>
    <cellStyle name="Comma 2 5 5 12" xfId="10388" xr:uid="{00000000-0005-0000-0000-00009B1D0000}"/>
    <cellStyle name="Comma 2 5 5 2" xfId="1049" xr:uid="{00000000-0005-0000-0000-00009C1D0000}"/>
    <cellStyle name="Comma 2 5 5 2 2" xfId="1050" xr:uid="{00000000-0005-0000-0000-00009D1D0000}"/>
    <cellStyle name="Comma 2 5 5 2 2 2" xfId="1051" xr:uid="{00000000-0005-0000-0000-00009E1D0000}"/>
    <cellStyle name="Comma 2 5 5 2 2 2 2" xfId="3725" xr:uid="{00000000-0005-0000-0000-00009F1D0000}"/>
    <cellStyle name="Comma 2 5 5 2 2 2 2 2" xfId="18350" xr:uid="{00000000-0005-0000-0000-0000A01D0000}"/>
    <cellStyle name="Comma 2 5 5 2 2 2 2 3" xfId="13048" xr:uid="{00000000-0005-0000-0000-0000A11D0000}"/>
    <cellStyle name="Comma 2 5 5 2 2 2 3" xfId="7562" xr:uid="{00000000-0005-0000-0000-0000A21D0000}"/>
    <cellStyle name="Comma 2 5 5 2 2 2 3 2" xfId="15720" xr:uid="{00000000-0005-0000-0000-0000A31D0000}"/>
    <cellStyle name="Comma 2 5 5 2 2 2 4" xfId="10391" xr:uid="{00000000-0005-0000-0000-0000A41D0000}"/>
    <cellStyle name="Comma 2 5 5 2 2 3" xfId="3724" xr:uid="{00000000-0005-0000-0000-0000A51D0000}"/>
    <cellStyle name="Comma 2 5 5 2 2 3 2" xfId="18349" xr:uid="{00000000-0005-0000-0000-0000A61D0000}"/>
    <cellStyle name="Comma 2 5 5 2 2 3 3" xfId="13047" xr:uid="{00000000-0005-0000-0000-0000A71D0000}"/>
    <cellStyle name="Comma 2 5 5 2 2 4" xfId="7561" xr:uid="{00000000-0005-0000-0000-0000A81D0000}"/>
    <cellStyle name="Comma 2 5 5 2 2 4 2" xfId="15719" xr:uid="{00000000-0005-0000-0000-0000A91D0000}"/>
    <cellStyle name="Comma 2 5 5 2 2 5" xfId="10390" xr:uid="{00000000-0005-0000-0000-0000AA1D0000}"/>
    <cellStyle name="Comma 2 5 5 2 3" xfId="1052" xr:uid="{00000000-0005-0000-0000-0000AB1D0000}"/>
    <cellStyle name="Comma 2 5 5 2 3 2" xfId="3726" xr:uid="{00000000-0005-0000-0000-0000AC1D0000}"/>
    <cellStyle name="Comma 2 5 5 2 3 2 2" xfId="18351" xr:uid="{00000000-0005-0000-0000-0000AD1D0000}"/>
    <cellStyle name="Comma 2 5 5 2 3 2 3" xfId="13049" xr:uid="{00000000-0005-0000-0000-0000AE1D0000}"/>
    <cellStyle name="Comma 2 5 5 2 3 3" xfId="7563" xr:uid="{00000000-0005-0000-0000-0000AF1D0000}"/>
    <cellStyle name="Comma 2 5 5 2 3 3 2" xfId="15721" xr:uid="{00000000-0005-0000-0000-0000B01D0000}"/>
    <cellStyle name="Comma 2 5 5 2 3 4" xfId="10392" xr:uid="{00000000-0005-0000-0000-0000B11D0000}"/>
    <cellStyle name="Comma 2 5 5 2 4" xfId="1053" xr:uid="{00000000-0005-0000-0000-0000B21D0000}"/>
    <cellStyle name="Comma 2 5 5 2 4 2" xfId="3727" xr:uid="{00000000-0005-0000-0000-0000B31D0000}"/>
    <cellStyle name="Comma 2 5 5 2 4 2 2" xfId="18352" xr:uid="{00000000-0005-0000-0000-0000B41D0000}"/>
    <cellStyle name="Comma 2 5 5 2 4 2 3" xfId="13050" xr:uid="{00000000-0005-0000-0000-0000B51D0000}"/>
    <cellStyle name="Comma 2 5 5 2 4 3" xfId="7564" xr:uid="{00000000-0005-0000-0000-0000B61D0000}"/>
    <cellStyle name="Comma 2 5 5 2 4 3 2" xfId="15722" xr:uid="{00000000-0005-0000-0000-0000B71D0000}"/>
    <cellStyle name="Comma 2 5 5 2 4 4" xfId="10393" xr:uid="{00000000-0005-0000-0000-0000B81D0000}"/>
    <cellStyle name="Comma 2 5 5 2 5" xfId="3723" xr:uid="{00000000-0005-0000-0000-0000B91D0000}"/>
    <cellStyle name="Comma 2 5 5 2 5 2" xfId="18348" xr:uid="{00000000-0005-0000-0000-0000BA1D0000}"/>
    <cellStyle name="Comma 2 5 5 2 5 3" xfId="13046" xr:uid="{00000000-0005-0000-0000-0000BB1D0000}"/>
    <cellStyle name="Comma 2 5 5 2 6" xfId="7560" xr:uid="{00000000-0005-0000-0000-0000BC1D0000}"/>
    <cellStyle name="Comma 2 5 5 2 6 2" xfId="15718" xr:uid="{00000000-0005-0000-0000-0000BD1D0000}"/>
    <cellStyle name="Comma 2 5 5 2 7" xfId="10389" xr:uid="{00000000-0005-0000-0000-0000BE1D0000}"/>
    <cellStyle name="Comma 2 5 5 3" xfId="1054" xr:uid="{00000000-0005-0000-0000-0000BF1D0000}"/>
    <cellStyle name="Comma 2 5 5 3 2" xfId="1055" xr:uid="{00000000-0005-0000-0000-0000C01D0000}"/>
    <cellStyle name="Comma 2 5 5 3 2 2" xfId="1056" xr:uid="{00000000-0005-0000-0000-0000C11D0000}"/>
    <cellStyle name="Comma 2 5 5 3 2 2 2" xfId="3730" xr:uid="{00000000-0005-0000-0000-0000C21D0000}"/>
    <cellStyle name="Comma 2 5 5 3 2 2 2 2" xfId="18355" xr:uid="{00000000-0005-0000-0000-0000C31D0000}"/>
    <cellStyle name="Comma 2 5 5 3 2 2 2 3" xfId="13053" xr:uid="{00000000-0005-0000-0000-0000C41D0000}"/>
    <cellStyle name="Comma 2 5 5 3 2 2 3" xfId="7567" xr:uid="{00000000-0005-0000-0000-0000C51D0000}"/>
    <cellStyle name="Comma 2 5 5 3 2 2 3 2" xfId="15725" xr:uid="{00000000-0005-0000-0000-0000C61D0000}"/>
    <cellStyle name="Comma 2 5 5 3 2 2 4" xfId="10396" xr:uid="{00000000-0005-0000-0000-0000C71D0000}"/>
    <cellStyle name="Comma 2 5 5 3 2 3" xfId="3729" xr:uid="{00000000-0005-0000-0000-0000C81D0000}"/>
    <cellStyle name="Comma 2 5 5 3 2 3 2" xfId="18354" xr:uid="{00000000-0005-0000-0000-0000C91D0000}"/>
    <cellStyle name="Comma 2 5 5 3 2 3 3" xfId="13052" xr:uid="{00000000-0005-0000-0000-0000CA1D0000}"/>
    <cellStyle name="Comma 2 5 5 3 2 4" xfId="7566" xr:uid="{00000000-0005-0000-0000-0000CB1D0000}"/>
    <cellStyle name="Comma 2 5 5 3 2 4 2" xfId="15724" xr:uid="{00000000-0005-0000-0000-0000CC1D0000}"/>
    <cellStyle name="Comma 2 5 5 3 2 5" xfId="10395" xr:uid="{00000000-0005-0000-0000-0000CD1D0000}"/>
    <cellStyle name="Comma 2 5 5 3 3" xfId="1057" xr:uid="{00000000-0005-0000-0000-0000CE1D0000}"/>
    <cellStyle name="Comma 2 5 5 3 3 2" xfId="3731" xr:uid="{00000000-0005-0000-0000-0000CF1D0000}"/>
    <cellStyle name="Comma 2 5 5 3 3 2 2" xfId="18356" xr:uid="{00000000-0005-0000-0000-0000D01D0000}"/>
    <cellStyle name="Comma 2 5 5 3 3 2 3" xfId="13054" xr:uid="{00000000-0005-0000-0000-0000D11D0000}"/>
    <cellStyle name="Comma 2 5 5 3 3 3" xfId="7568" xr:uid="{00000000-0005-0000-0000-0000D21D0000}"/>
    <cellStyle name="Comma 2 5 5 3 3 3 2" xfId="15726" xr:uid="{00000000-0005-0000-0000-0000D31D0000}"/>
    <cellStyle name="Comma 2 5 5 3 3 4" xfId="10397" xr:uid="{00000000-0005-0000-0000-0000D41D0000}"/>
    <cellStyle name="Comma 2 5 5 3 4" xfId="1058" xr:uid="{00000000-0005-0000-0000-0000D51D0000}"/>
    <cellStyle name="Comma 2 5 5 3 4 2" xfId="3732" xr:uid="{00000000-0005-0000-0000-0000D61D0000}"/>
    <cellStyle name="Comma 2 5 5 3 4 2 2" xfId="18357" xr:uid="{00000000-0005-0000-0000-0000D71D0000}"/>
    <cellStyle name="Comma 2 5 5 3 4 2 3" xfId="13055" xr:uid="{00000000-0005-0000-0000-0000D81D0000}"/>
    <cellStyle name="Comma 2 5 5 3 4 3" xfId="7569" xr:uid="{00000000-0005-0000-0000-0000D91D0000}"/>
    <cellStyle name="Comma 2 5 5 3 4 3 2" xfId="15727" xr:uid="{00000000-0005-0000-0000-0000DA1D0000}"/>
    <cellStyle name="Comma 2 5 5 3 4 4" xfId="10398" xr:uid="{00000000-0005-0000-0000-0000DB1D0000}"/>
    <cellStyle name="Comma 2 5 5 3 5" xfId="3728" xr:uid="{00000000-0005-0000-0000-0000DC1D0000}"/>
    <cellStyle name="Comma 2 5 5 3 5 2" xfId="18353" xr:uid="{00000000-0005-0000-0000-0000DD1D0000}"/>
    <cellStyle name="Comma 2 5 5 3 5 3" xfId="13051" xr:uid="{00000000-0005-0000-0000-0000DE1D0000}"/>
    <cellStyle name="Comma 2 5 5 3 6" xfId="7565" xr:uid="{00000000-0005-0000-0000-0000DF1D0000}"/>
    <cellStyle name="Comma 2 5 5 3 6 2" xfId="15723" xr:uid="{00000000-0005-0000-0000-0000E01D0000}"/>
    <cellStyle name="Comma 2 5 5 3 7" xfId="10394" xr:uid="{00000000-0005-0000-0000-0000E11D0000}"/>
    <cellStyle name="Comma 2 5 5 4" xfId="1059" xr:uid="{00000000-0005-0000-0000-0000E21D0000}"/>
    <cellStyle name="Comma 2 5 5 4 2" xfId="1060" xr:uid="{00000000-0005-0000-0000-0000E31D0000}"/>
    <cellStyle name="Comma 2 5 5 4 2 2" xfId="1061" xr:uid="{00000000-0005-0000-0000-0000E41D0000}"/>
    <cellStyle name="Comma 2 5 5 4 2 2 2" xfId="3735" xr:uid="{00000000-0005-0000-0000-0000E51D0000}"/>
    <cellStyle name="Comma 2 5 5 4 2 2 2 2" xfId="18360" xr:uid="{00000000-0005-0000-0000-0000E61D0000}"/>
    <cellStyle name="Comma 2 5 5 4 2 2 2 3" xfId="13058" xr:uid="{00000000-0005-0000-0000-0000E71D0000}"/>
    <cellStyle name="Comma 2 5 5 4 2 2 3" xfId="7572" xr:uid="{00000000-0005-0000-0000-0000E81D0000}"/>
    <cellStyle name="Comma 2 5 5 4 2 2 3 2" xfId="15730" xr:uid="{00000000-0005-0000-0000-0000E91D0000}"/>
    <cellStyle name="Comma 2 5 5 4 2 2 4" xfId="10401" xr:uid="{00000000-0005-0000-0000-0000EA1D0000}"/>
    <cellStyle name="Comma 2 5 5 4 2 3" xfId="3734" xr:uid="{00000000-0005-0000-0000-0000EB1D0000}"/>
    <cellStyle name="Comma 2 5 5 4 2 3 2" xfId="18359" xr:uid="{00000000-0005-0000-0000-0000EC1D0000}"/>
    <cellStyle name="Comma 2 5 5 4 2 3 3" xfId="13057" xr:uid="{00000000-0005-0000-0000-0000ED1D0000}"/>
    <cellStyle name="Comma 2 5 5 4 2 4" xfId="7571" xr:uid="{00000000-0005-0000-0000-0000EE1D0000}"/>
    <cellStyle name="Comma 2 5 5 4 2 4 2" xfId="15729" xr:uid="{00000000-0005-0000-0000-0000EF1D0000}"/>
    <cellStyle name="Comma 2 5 5 4 2 5" xfId="10400" xr:uid="{00000000-0005-0000-0000-0000F01D0000}"/>
    <cellStyle name="Comma 2 5 5 4 3" xfId="1062" xr:uid="{00000000-0005-0000-0000-0000F11D0000}"/>
    <cellStyle name="Comma 2 5 5 4 3 2" xfId="3736" xr:uid="{00000000-0005-0000-0000-0000F21D0000}"/>
    <cellStyle name="Comma 2 5 5 4 3 2 2" xfId="18361" xr:uid="{00000000-0005-0000-0000-0000F31D0000}"/>
    <cellStyle name="Comma 2 5 5 4 3 2 3" xfId="13059" xr:uid="{00000000-0005-0000-0000-0000F41D0000}"/>
    <cellStyle name="Comma 2 5 5 4 3 3" xfId="7573" xr:uid="{00000000-0005-0000-0000-0000F51D0000}"/>
    <cellStyle name="Comma 2 5 5 4 3 3 2" xfId="15731" xr:uid="{00000000-0005-0000-0000-0000F61D0000}"/>
    <cellStyle name="Comma 2 5 5 4 3 4" xfId="10402" xr:uid="{00000000-0005-0000-0000-0000F71D0000}"/>
    <cellStyle name="Comma 2 5 5 4 4" xfId="1063" xr:uid="{00000000-0005-0000-0000-0000F81D0000}"/>
    <cellStyle name="Comma 2 5 5 4 4 2" xfId="3737" xr:uid="{00000000-0005-0000-0000-0000F91D0000}"/>
    <cellStyle name="Comma 2 5 5 4 4 2 2" xfId="18362" xr:uid="{00000000-0005-0000-0000-0000FA1D0000}"/>
    <cellStyle name="Comma 2 5 5 4 4 2 3" xfId="13060" xr:uid="{00000000-0005-0000-0000-0000FB1D0000}"/>
    <cellStyle name="Comma 2 5 5 4 4 3" xfId="7574" xr:uid="{00000000-0005-0000-0000-0000FC1D0000}"/>
    <cellStyle name="Comma 2 5 5 4 4 3 2" xfId="15732" xr:uid="{00000000-0005-0000-0000-0000FD1D0000}"/>
    <cellStyle name="Comma 2 5 5 4 4 4" xfId="10403" xr:uid="{00000000-0005-0000-0000-0000FE1D0000}"/>
    <cellStyle name="Comma 2 5 5 4 5" xfId="3733" xr:uid="{00000000-0005-0000-0000-0000FF1D0000}"/>
    <cellStyle name="Comma 2 5 5 4 5 2" xfId="18358" xr:uid="{00000000-0005-0000-0000-0000001E0000}"/>
    <cellStyle name="Comma 2 5 5 4 5 3" xfId="13056" xr:uid="{00000000-0005-0000-0000-0000011E0000}"/>
    <cellStyle name="Comma 2 5 5 4 6" xfId="7570" xr:uid="{00000000-0005-0000-0000-0000021E0000}"/>
    <cellStyle name="Comma 2 5 5 4 6 2" xfId="15728" xr:uid="{00000000-0005-0000-0000-0000031E0000}"/>
    <cellStyle name="Comma 2 5 5 4 7" xfId="10399" xr:uid="{00000000-0005-0000-0000-0000041E0000}"/>
    <cellStyle name="Comma 2 5 5 5" xfId="1064" xr:uid="{00000000-0005-0000-0000-0000051E0000}"/>
    <cellStyle name="Comma 2 5 5 5 2" xfId="1065" xr:uid="{00000000-0005-0000-0000-0000061E0000}"/>
    <cellStyle name="Comma 2 5 5 5 2 2" xfId="1066" xr:uid="{00000000-0005-0000-0000-0000071E0000}"/>
    <cellStyle name="Comma 2 5 5 5 2 2 2" xfId="3740" xr:uid="{00000000-0005-0000-0000-0000081E0000}"/>
    <cellStyle name="Comma 2 5 5 5 2 2 2 2" xfId="18365" xr:uid="{00000000-0005-0000-0000-0000091E0000}"/>
    <cellStyle name="Comma 2 5 5 5 2 2 2 3" xfId="13063" xr:uid="{00000000-0005-0000-0000-00000A1E0000}"/>
    <cellStyle name="Comma 2 5 5 5 2 2 3" xfId="7577" xr:uid="{00000000-0005-0000-0000-00000B1E0000}"/>
    <cellStyle name="Comma 2 5 5 5 2 2 3 2" xfId="15735" xr:uid="{00000000-0005-0000-0000-00000C1E0000}"/>
    <cellStyle name="Comma 2 5 5 5 2 2 4" xfId="10406" xr:uid="{00000000-0005-0000-0000-00000D1E0000}"/>
    <cellStyle name="Comma 2 5 5 5 2 3" xfId="3739" xr:uid="{00000000-0005-0000-0000-00000E1E0000}"/>
    <cellStyle name="Comma 2 5 5 5 2 3 2" xfId="18364" xr:uid="{00000000-0005-0000-0000-00000F1E0000}"/>
    <cellStyle name="Comma 2 5 5 5 2 3 3" xfId="13062" xr:uid="{00000000-0005-0000-0000-0000101E0000}"/>
    <cellStyle name="Comma 2 5 5 5 2 4" xfId="7576" xr:uid="{00000000-0005-0000-0000-0000111E0000}"/>
    <cellStyle name="Comma 2 5 5 5 2 4 2" xfId="15734" xr:uid="{00000000-0005-0000-0000-0000121E0000}"/>
    <cellStyle name="Comma 2 5 5 5 2 5" xfId="10405" xr:uid="{00000000-0005-0000-0000-0000131E0000}"/>
    <cellStyle name="Comma 2 5 5 5 3" xfId="1067" xr:uid="{00000000-0005-0000-0000-0000141E0000}"/>
    <cellStyle name="Comma 2 5 5 5 3 2" xfId="3741" xr:uid="{00000000-0005-0000-0000-0000151E0000}"/>
    <cellStyle name="Comma 2 5 5 5 3 2 2" xfId="18366" xr:uid="{00000000-0005-0000-0000-0000161E0000}"/>
    <cellStyle name="Comma 2 5 5 5 3 2 3" xfId="13064" xr:uid="{00000000-0005-0000-0000-0000171E0000}"/>
    <cellStyle name="Comma 2 5 5 5 3 3" xfId="7578" xr:uid="{00000000-0005-0000-0000-0000181E0000}"/>
    <cellStyle name="Comma 2 5 5 5 3 3 2" xfId="15736" xr:uid="{00000000-0005-0000-0000-0000191E0000}"/>
    <cellStyle name="Comma 2 5 5 5 3 4" xfId="10407" xr:uid="{00000000-0005-0000-0000-00001A1E0000}"/>
    <cellStyle name="Comma 2 5 5 5 4" xfId="1068" xr:uid="{00000000-0005-0000-0000-00001B1E0000}"/>
    <cellStyle name="Comma 2 5 5 5 4 2" xfId="3742" xr:uid="{00000000-0005-0000-0000-00001C1E0000}"/>
    <cellStyle name="Comma 2 5 5 5 4 2 2" xfId="18367" xr:uid="{00000000-0005-0000-0000-00001D1E0000}"/>
    <cellStyle name="Comma 2 5 5 5 4 2 3" xfId="13065" xr:uid="{00000000-0005-0000-0000-00001E1E0000}"/>
    <cellStyle name="Comma 2 5 5 5 4 3" xfId="7579" xr:uid="{00000000-0005-0000-0000-00001F1E0000}"/>
    <cellStyle name="Comma 2 5 5 5 4 3 2" xfId="15737" xr:uid="{00000000-0005-0000-0000-0000201E0000}"/>
    <cellStyle name="Comma 2 5 5 5 4 4" xfId="10408" xr:uid="{00000000-0005-0000-0000-0000211E0000}"/>
    <cellStyle name="Comma 2 5 5 5 5" xfId="3738" xr:uid="{00000000-0005-0000-0000-0000221E0000}"/>
    <cellStyle name="Comma 2 5 5 5 5 2" xfId="18363" xr:uid="{00000000-0005-0000-0000-0000231E0000}"/>
    <cellStyle name="Comma 2 5 5 5 5 3" xfId="13061" xr:uid="{00000000-0005-0000-0000-0000241E0000}"/>
    <cellStyle name="Comma 2 5 5 5 6" xfId="7575" xr:uid="{00000000-0005-0000-0000-0000251E0000}"/>
    <cellStyle name="Comma 2 5 5 5 6 2" xfId="15733" xr:uid="{00000000-0005-0000-0000-0000261E0000}"/>
    <cellStyle name="Comma 2 5 5 5 7" xfId="10404" xr:uid="{00000000-0005-0000-0000-0000271E0000}"/>
    <cellStyle name="Comma 2 5 5 6" xfId="1069" xr:uid="{00000000-0005-0000-0000-0000281E0000}"/>
    <cellStyle name="Comma 2 5 5 6 2" xfId="1070" xr:uid="{00000000-0005-0000-0000-0000291E0000}"/>
    <cellStyle name="Comma 2 5 5 6 2 2" xfId="3744" xr:uid="{00000000-0005-0000-0000-00002A1E0000}"/>
    <cellStyle name="Comma 2 5 5 6 2 2 2" xfId="18369" xr:uid="{00000000-0005-0000-0000-00002B1E0000}"/>
    <cellStyle name="Comma 2 5 5 6 2 2 3" xfId="13067" xr:uid="{00000000-0005-0000-0000-00002C1E0000}"/>
    <cellStyle name="Comma 2 5 5 6 2 3" xfId="7581" xr:uid="{00000000-0005-0000-0000-00002D1E0000}"/>
    <cellStyle name="Comma 2 5 5 6 2 3 2" xfId="15739" xr:uid="{00000000-0005-0000-0000-00002E1E0000}"/>
    <cellStyle name="Comma 2 5 5 6 2 4" xfId="10410" xr:uid="{00000000-0005-0000-0000-00002F1E0000}"/>
    <cellStyle name="Comma 2 5 5 6 3" xfId="1071" xr:uid="{00000000-0005-0000-0000-0000301E0000}"/>
    <cellStyle name="Comma 2 5 5 6 3 2" xfId="3745" xr:uid="{00000000-0005-0000-0000-0000311E0000}"/>
    <cellStyle name="Comma 2 5 5 6 3 2 2" xfId="18370" xr:uid="{00000000-0005-0000-0000-0000321E0000}"/>
    <cellStyle name="Comma 2 5 5 6 3 2 3" xfId="13068" xr:uid="{00000000-0005-0000-0000-0000331E0000}"/>
    <cellStyle name="Comma 2 5 5 6 3 3" xfId="7582" xr:uid="{00000000-0005-0000-0000-0000341E0000}"/>
    <cellStyle name="Comma 2 5 5 6 3 3 2" xfId="15740" xr:uid="{00000000-0005-0000-0000-0000351E0000}"/>
    <cellStyle name="Comma 2 5 5 6 3 4" xfId="10411" xr:uid="{00000000-0005-0000-0000-0000361E0000}"/>
    <cellStyle name="Comma 2 5 5 6 4" xfId="3743" xr:uid="{00000000-0005-0000-0000-0000371E0000}"/>
    <cellStyle name="Comma 2 5 5 6 4 2" xfId="18368" xr:uid="{00000000-0005-0000-0000-0000381E0000}"/>
    <cellStyle name="Comma 2 5 5 6 4 3" xfId="13066" xr:uid="{00000000-0005-0000-0000-0000391E0000}"/>
    <cellStyle name="Comma 2 5 5 6 5" xfId="7580" xr:uid="{00000000-0005-0000-0000-00003A1E0000}"/>
    <cellStyle name="Comma 2 5 5 6 5 2" xfId="15738" xr:uid="{00000000-0005-0000-0000-00003B1E0000}"/>
    <cellStyle name="Comma 2 5 5 6 6" xfId="10409" xr:uid="{00000000-0005-0000-0000-00003C1E0000}"/>
    <cellStyle name="Comma 2 5 5 7" xfId="1072" xr:uid="{00000000-0005-0000-0000-00003D1E0000}"/>
    <cellStyle name="Comma 2 5 5 7 2" xfId="1073" xr:uid="{00000000-0005-0000-0000-00003E1E0000}"/>
    <cellStyle name="Comma 2 5 5 7 2 2" xfId="3747" xr:uid="{00000000-0005-0000-0000-00003F1E0000}"/>
    <cellStyle name="Comma 2 5 5 7 2 2 2" xfId="18372" xr:uid="{00000000-0005-0000-0000-0000401E0000}"/>
    <cellStyle name="Comma 2 5 5 7 2 2 3" xfId="13070" xr:uid="{00000000-0005-0000-0000-0000411E0000}"/>
    <cellStyle name="Comma 2 5 5 7 2 3" xfId="7584" xr:uid="{00000000-0005-0000-0000-0000421E0000}"/>
    <cellStyle name="Comma 2 5 5 7 2 3 2" xfId="15742" xr:uid="{00000000-0005-0000-0000-0000431E0000}"/>
    <cellStyle name="Comma 2 5 5 7 2 4" xfId="10413" xr:uid="{00000000-0005-0000-0000-0000441E0000}"/>
    <cellStyle name="Comma 2 5 5 7 3" xfId="3746" xr:uid="{00000000-0005-0000-0000-0000451E0000}"/>
    <cellStyle name="Comma 2 5 5 7 3 2" xfId="18371" xr:uid="{00000000-0005-0000-0000-0000461E0000}"/>
    <cellStyle name="Comma 2 5 5 7 3 3" xfId="13069" xr:uid="{00000000-0005-0000-0000-0000471E0000}"/>
    <cellStyle name="Comma 2 5 5 7 4" xfId="7583" xr:uid="{00000000-0005-0000-0000-0000481E0000}"/>
    <cellStyle name="Comma 2 5 5 7 4 2" xfId="15741" xr:uid="{00000000-0005-0000-0000-0000491E0000}"/>
    <cellStyle name="Comma 2 5 5 7 5" xfId="10412" xr:uid="{00000000-0005-0000-0000-00004A1E0000}"/>
    <cellStyle name="Comma 2 5 5 8" xfId="1074" xr:uid="{00000000-0005-0000-0000-00004B1E0000}"/>
    <cellStyle name="Comma 2 5 5 8 2" xfId="3748" xr:uid="{00000000-0005-0000-0000-00004C1E0000}"/>
    <cellStyle name="Comma 2 5 5 8 2 2" xfId="18373" xr:uid="{00000000-0005-0000-0000-00004D1E0000}"/>
    <cellStyle name="Comma 2 5 5 8 2 3" xfId="13071" xr:uid="{00000000-0005-0000-0000-00004E1E0000}"/>
    <cellStyle name="Comma 2 5 5 8 3" xfId="7585" xr:uid="{00000000-0005-0000-0000-00004F1E0000}"/>
    <cellStyle name="Comma 2 5 5 8 3 2" xfId="15743" xr:uid="{00000000-0005-0000-0000-0000501E0000}"/>
    <cellStyle name="Comma 2 5 5 8 4" xfId="10414" xr:uid="{00000000-0005-0000-0000-0000511E0000}"/>
    <cellStyle name="Comma 2 5 5 9" xfId="1075" xr:uid="{00000000-0005-0000-0000-0000521E0000}"/>
    <cellStyle name="Comma 2 5 5 9 2" xfId="3749" xr:uid="{00000000-0005-0000-0000-0000531E0000}"/>
    <cellStyle name="Comma 2 5 5 9 2 2" xfId="18374" xr:uid="{00000000-0005-0000-0000-0000541E0000}"/>
    <cellStyle name="Comma 2 5 5 9 2 3" xfId="13072" xr:uid="{00000000-0005-0000-0000-0000551E0000}"/>
    <cellStyle name="Comma 2 5 5 9 3" xfId="7586" xr:uid="{00000000-0005-0000-0000-0000561E0000}"/>
    <cellStyle name="Comma 2 5 5 9 3 2" xfId="15744" xr:uid="{00000000-0005-0000-0000-0000571E0000}"/>
    <cellStyle name="Comma 2 5 5 9 4" xfId="10415" xr:uid="{00000000-0005-0000-0000-0000581E0000}"/>
    <cellStyle name="Comma 2 5 6" xfId="1076" xr:uid="{00000000-0005-0000-0000-0000591E0000}"/>
    <cellStyle name="Comma 2 5 6 2" xfId="1077" xr:uid="{00000000-0005-0000-0000-00005A1E0000}"/>
    <cellStyle name="Comma 2 5 6 2 2" xfId="1078" xr:uid="{00000000-0005-0000-0000-00005B1E0000}"/>
    <cellStyle name="Comma 2 5 6 2 2 2" xfId="3752" xr:uid="{00000000-0005-0000-0000-00005C1E0000}"/>
    <cellStyle name="Comma 2 5 6 2 2 2 2" xfId="18377" xr:uid="{00000000-0005-0000-0000-00005D1E0000}"/>
    <cellStyle name="Comma 2 5 6 2 2 2 3" xfId="13075" xr:uid="{00000000-0005-0000-0000-00005E1E0000}"/>
    <cellStyle name="Comma 2 5 6 2 2 3" xfId="7589" xr:uid="{00000000-0005-0000-0000-00005F1E0000}"/>
    <cellStyle name="Comma 2 5 6 2 2 3 2" xfId="15747" xr:uid="{00000000-0005-0000-0000-0000601E0000}"/>
    <cellStyle name="Comma 2 5 6 2 2 4" xfId="10418" xr:uid="{00000000-0005-0000-0000-0000611E0000}"/>
    <cellStyle name="Comma 2 5 6 2 3" xfId="3751" xr:uid="{00000000-0005-0000-0000-0000621E0000}"/>
    <cellStyle name="Comma 2 5 6 2 3 2" xfId="18376" xr:uid="{00000000-0005-0000-0000-0000631E0000}"/>
    <cellStyle name="Comma 2 5 6 2 3 3" xfId="13074" xr:uid="{00000000-0005-0000-0000-0000641E0000}"/>
    <cellStyle name="Comma 2 5 6 2 4" xfId="7588" xr:uid="{00000000-0005-0000-0000-0000651E0000}"/>
    <cellStyle name="Comma 2 5 6 2 4 2" xfId="15746" xr:uid="{00000000-0005-0000-0000-0000661E0000}"/>
    <cellStyle name="Comma 2 5 6 2 5" xfId="10417" xr:uid="{00000000-0005-0000-0000-0000671E0000}"/>
    <cellStyle name="Comma 2 5 6 3" xfId="1079" xr:uid="{00000000-0005-0000-0000-0000681E0000}"/>
    <cellStyle name="Comma 2 5 6 3 2" xfId="3753" xr:uid="{00000000-0005-0000-0000-0000691E0000}"/>
    <cellStyle name="Comma 2 5 6 3 2 2" xfId="18378" xr:uid="{00000000-0005-0000-0000-00006A1E0000}"/>
    <cellStyle name="Comma 2 5 6 3 2 3" xfId="13076" xr:uid="{00000000-0005-0000-0000-00006B1E0000}"/>
    <cellStyle name="Comma 2 5 6 3 3" xfId="7590" xr:uid="{00000000-0005-0000-0000-00006C1E0000}"/>
    <cellStyle name="Comma 2 5 6 3 3 2" xfId="15748" xr:uid="{00000000-0005-0000-0000-00006D1E0000}"/>
    <cellStyle name="Comma 2 5 6 3 4" xfId="10419" xr:uid="{00000000-0005-0000-0000-00006E1E0000}"/>
    <cellStyle name="Comma 2 5 6 4" xfId="1080" xr:uid="{00000000-0005-0000-0000-00006F1E0000}"/>
    <cellStyle name="Comma 2 5 6 4 2" xfId="3754" xr:uid="{00000000-0005-0000-0000-0000701E0000}"/>
    <cellStyle name="Comma 2 5 6 4 2 2" xfId="18379" xr:uid="{00000000-0005-0000-0000-0000711E0000}"/>
    <cellStyle name="Comma 2 5 6 4 2 3" xfId="13077" xr:uid="{00000000-0005-0000-0000-0000721E0000}"/>
    <cellStyle name="Comma 2 5 6 4 3" xfId="7591" xr:uid="{00000000-0005-0000-0000-0000731E0000}"/>
    <cellStyle name="Comma 2 5 6 4 3 2" xfId="15749" xr:uid="{00000000-0005-0000-0000-0000741E0000}"/>
    <cellStyle name="Comma 2 5 6 4 4" xfId="10420" xr:uid="{00000000-0005-0000-0000-0000751E0000}"/>
    <cellStyle name="Comma 2 5 6 5" xfId="3750" xr:uid="{00000000-0005-0000-0000-0000761E0000}"/>
    <cellStyle name="Comma 2 5 6 5 2" xfId="18375" xr:uid="{00000000-0005-0000-0000-0000771E0000}"/>
    <cellStyle name="Comma 2 5 6 5 3" xfId="13073" xr:uid="{00000000-0005-0000-0000-0000781E0000}"/>
    <cellStyle name="Comma 2 5 6 6" xfId="7587" xr:uid="{00000000-0005-0000-0000-0000791E0000}"/>
    <cellStyle name="Comma 2 5 6 6 2" xfId="15745" xr:uid="{00000000-0005-0000-0000-00007A1E0000}"/>
    <cellStyle name="Comma 2 5 6 7" xfId="10416" xr:uid="{00000000-0005-0000-0000-00007B1E0000}"/>
    <cellStyle name="Comma 2 5 7" xfId="1081" xr:uid="{00000000-0005-0000-0000-00007C1E0000}"/>
    <cellStyle name="Comma 2 5 7 2" xfId="1082" xr:uid="{00000000-0005-0000-0000-00007D1E0000}"/>
    <cellStyle name="Comma 2 5 7 2 2" xfId="1083" xr:uid="{00000000-0005-0000-0000-00007E1E0000}"/>
    <cellStyle name="Comma 2 5 7 2 2 2" xfId="3757" xr:uid="{00000000-0005-0000-0000-00007F1E0000}"/>
    <cellStyle name="Comma 2 5 7 2 2 2 2" xfId="18382" xr:uid="{00000000-0005-0000-0000-0000801E0000}"/>
    <cellStyle name="Comma 2 5 7 2 2 2 3" xfId="13080" xr:uid="{00000000-0005-0000-0000-0000811E0000}"/>
    <cellStyle name="Comma 2 5 7 2 2 3" xfId="7594" xr:uid="{00000000-0005-0000-0000-0000821E0000}"/>
    <cellStyle name="Comma 2 5 7 2 2 3 2" xfId="15752" xr:uid="{00000000-0005-0000-0000-0000831E0000}"/>
    <cellStyle name="Comma 2 5 7 2 2 4" xfId="10423" xr:uid="{00000000-0005-0000-0000-0000841E0000}"/>
    <cellStyle name="Comma 2 5 7 2 3" xfId="3756" xr:uid="{00000000-0005-0000-0000-0000851E0000}"/>
    <cellStyle name="Comma 2 5 7 2 3 2" xfId="18381" xr:uid="{00000000-0005-0000-0000-0000861E0000}"/>
    <cellStyle name="Comma 2 5 7 2 3 3" xfId="13079" xr:uid="{00000000-0005-0000-0000-0000871E0000}"/>
    <cellStyle name="Comma 2 5 7 2 4" xfId="7593" xr:uid="{00000000-0005-0000-0000-0000881E0000}"/>
    <cellStyle name="Comma 2 5 7 2 4 2" xfId="15751" xr:uid="{00000000-0005-0000-0000-0000891E0000}"/>
    <cellStyle name="Comma 2 5 7 2 5" xfId="10422" xr:uid="{00000000-0005-0000-0000-00008A1E0000}"/>
    <cellStyle name="Comma 2 5 7 3" xfId="1084" xr:uid="{00000000-0005-0000-0000-00008B1E0000}"/>
    <cellStyle name="Comma 2 5 7 3 2" xfId="3758" xr:uid="{00000000-0005-0000-0000-00008C1E0000}"/>
    <cellStyle name="Comma 2 5 7 3 2 2" xfId="18383" xr:uid="{00000000-0005-0000-0000-00008D1E0000}"/>
    <cellStyle name="Comma 2 5 7 3 2 3" xfId="13081" xr:uid="{00000000-0005-0000-0000-00008E1E0000}"/>
    <cellStyle name="Comma 2 5 7 3 3" xfId="7595" xr:uid="{00000000-0005-0000-0000-00008F1E0000}"/>
    <cellStyle name="Comma 2 5 7 3 3 2" xfId="15753" xr:uid="{00000000-0005-0000-0000-0000901E0000}"/>
    <cellStyle name="Comma 2 5 7 3 4" xfId="10424" xr:uid="{00000000-0005-0000-0000-0000911E0000}"/>
    <cellStyle name="Comma 2 5 7 4" xfId="1085" xr:uid="{00000000-0005-0000-0000-0000921E0000}"/>
    <cellStyle name="Comma 2 5 7 4 2" xfId="3759" xr:uid="{00000000-0005-0000-0000-0000931E0000}"/>
    <cellStyle name="Comma 2 5 7 4 2 2" xfId="18384" xr:uid="{00000000-0005-0000-0000-0000941E0000}"/>
    <cellStyle name="Comma 2 5 7 4 2 3" xfId="13082" xr:uid="{00000000-0005-0000-0000-0000951E0000}"/>
    <cellStyle name="Comma 2 5 7 4 3" xfId="7596" xr:uid="{00000000-0005-0000-0000-0000961E0000}"/>
    <cellStyle name="Comma 2 5 7 4 3 2" xfId="15754" xr:uid="{00000000-0005-0000-0000-0000971E0000}"/>
    <cellStyle name="Comma 2 5 7 4 4" xfId="10425" xr:uid="{00000000-0005-0000-0000-0000981E0000}"/>
    <cellStyle name="Comma 2 5 7 5" xfId="3755" xr:uid="{00000000-0005-0000-0000-0000991E0000}"/>
    <cellStyle name="Comma 2 5 7 5 2" xfId="18380" xr:uid="{00000000-0005-0000-0000-00009A1E0000}"/>
    <cellStyle name="Comma 2 5 7 5 3" xfId="13078" xr:uid="{00000000-0005-0000-0000-00009B1E0000}"/>
    <cellStyle name="Comma 2 5 7 6" xfId="7592" xr:uid="{00000000-0005-0000-0000-00009C1E0000}"/>
    <cellStyle name="Comma 2 5 7 6 2" xfId="15750" xr:uid="{00000000-0005-0000-0000-00009D1E0000}"/>
    <cellStyle name="Comma 2 5 7 7" xfId="10421" xr:uid="{00000000-0005-0000-0000-00009E1E0000}"/>
    <cellStyle name="Comma 2 5 8" xfId="1086" xr:uid="{00000000-0005-0000-0000-00009F1E0000}"/>
    <cellStyle name="Comma 2 5 8 2" xfId="1087" xr:uid="{00000000-0005-0000-0000-0000A01E0000}"/>
    <cellStyle name="Comma 2 5 8 2 2" xfId="1088" xr:uid="{00000000-0005-0000-0000-0000A11E0000}"/>
    <cellStyle name="Comma 2 5 8 2 2 2" xfId="3762" xr:uid="{00000000-0005-0000-0000-0000A21E0000}"/>
    <cellStyle name="Comma 2 5 8 2 2 2 2" xfId="18387" xr:uid="{00000000-0005-0000-0000-0000A31E0000}"/>
    <cellStyle name="Comma 2 5 8 2 2 2 3" xfId="13085" xr:uid="{00000000-0005-0000-0000-0000A41E0000}"/>
    <cellStyle name="Comma 2 5 8 2 2 3" xfId="7599" xr:uid="{00000000-0005-0000-0000-0000A51E0000}"/>
    <cellStyle name="Comma 2 5 8 2 2 3 2" xfId="15757" xr:uid="{00000000-0005-0000-0000-0000A61E0000}"/>
    <cellStyle name="Comma 2 5 8 2 2 4" xfId="10428" xr:uid="{00000000-0005-0000-0000-0000A71E0000}"/>
    <cellStyle name="Comma 2 5 8 2 3" xfId="3761" xr:uid="{00000000-0005-0000-0000-0000A81E0000}"/>
    <cellStyle name="Comma 2 5 8 2 3 2" xfId="18386" xr:uid="{00000000-0005-0000-0000-0000A91E0000}"/>
    <cellStyle name="Comma 2 5 8 2 3 3" xfId="13084" xr:uid="{00000000-0005-0000-0000-0000AA1E0000}"/>
    <cellStyle name="Comma 2 5 8 2 4" xfId="7598" xr:uid="{00000000-0005-0000-0000-0000AB1E0000}"/>
    <cellStyle name="Comma 2 5 8 2 4 2" xfId="15756" xr:uid="{00000000-0005-0000-0000-0000AC1E0000}"/>
    <cellStyle name="Comma 2 5 8 2 5" xfId="10427" xr:uid="{00000000-0005-0000-0000-0000AD1E0000}"/>
    <cellStyle name="Comma 2 5 8 3" xfId="1089" xr:uid="{00000000-0005-0000-0000-0000AE1E0000}"/>
    <cellStyle name="Comma 2 5 8 3 2" xfId="3763" xr:uid="{00000000-0005-0000-0000-0000AF1E0000}"/>
    <cellStyle name="Comma 2 5 8 3 2 2" xfId="18388" xr:uid="{00000000-0005-0000-0000-0000B01E0000}"/>
    <cellStyle name="Comma 2 5 8 3 2 3" xfId="13086" xr:uid="{00000000-0005-0000-0000-0000B11E0000}"/>
    <cellStyle name="Comma 2 5 8 3 3" xfId="7600" xr:uid="{00000000-0005-0000-0000-0000B21E0000}"/>
    <cellStyle name="Comma 2 5 8 3 3 2" xfId="15758" xr:uid="{00000000-0005-0000-0000-0000B31E0000}"/>
    <cellStyle name="Comma 2 5 8 3 4" xfId="10429" xr:uid="{00000000-0005-0000-0000-0000B41E0000}"/>
    <cellStyle name="Comma 2 5 8 4" xfId="1090" xr:uid="{00000000-0005-0000-0000-0000B51E0000}"/>
    <cellStyle name="Comma 2 5 8 4 2" xfId="3764" xr:uid="{00000000-0005-0000-0000-0000B61E0000}"/>
    <cellStyle name="Comma 2 5 8 4 2 2" xfId="18389" xr:uid="{00000000-0005-0000-0000-0000B71E0000}"/>
    <cellStyle name="Comma 2 5 8 4 2 3" xfId="13087" xr:uid="{00000000-0005-0000-0000-0000B81E0000}"/>
    <cellStyle name="Comma 2 5 8 4 3" xfId="7601" xr:uid="{00000000-0005-0000-0000-0000B91E0000}"/>
    <cellStyle name="Comma 2 5 8 4 3 2" xfId="15759" xr:uid="{00000000-0005-0000-0000-0000BA1E0000}"/>
    <cellStyle name="Comma 2 5 8 4 4" xfId="10430" xr:uid="{00000000-0005-0000-0000-0000BB1E0000}"/>
    <cellStyle name="Comma 2 5 8 5" xfId="3760" xr:uid="{00000000-0005-0000-0000-0000BC1E0000}"/>
    <cellStyle name="Comma 2 5 8 5 2" xfId="18385" xr:uid="{00000000-0005-0000-0000-0000BD1E0000}"/>
    <cellStyle name="Comma 2 5 8 5 3" xfId="13083" xr:uid="{00000000-0005-0000-0000-0000BE1E0000}"/>
    <cellStyle name="Comma 2 5 8 6" xfId="7597" xr:uid="{00000000-0005-0000-0000-0000BF1E0000}"/>
    <cellStyle name="Comma 2 5 8 6 2" xfId="15755" xr:uid="{00000000-0005-0000-0000-0000C01E0000}"/>
    <cellStyle name="Comma 2 5 8 7" xfId="10426" xr:uid="{00000000-0005-0000-0000-0000C11E0000}"/>
    <cellStyle name="Comma 2 5 9" xfId="1091" xr:uid="{00000000-0005-0000-0000-0000C21E0000}"/>
    <cellStyle name="Comma 2 5 9 2" xfId="1092" xr:uid="{00000000-0005-0000-0000-0000C31E0000}"/>
    <cellStyle name="Comma 2 5 9 2 2" xfId="1093" xr:uid="{00000000-0005-0000-0000-0000C41E0000}"/>
    <cellStyle name="Comma 2 5 9 2 2 2" xfId="3767" xr:uid="{00000000-0005-0000-0000-0000C51E0000}"/>
    <cellStyle name="Comma 2 5 9 2 2 2 2" xfId="18392" xr:uid="{00000000-0005-0000-0000-0000C61E0000}"/>
    <cellStyle name="Comma 2 5 9 2 2 2 3" xfId="13090" xr:uid="{00000000-0005-0000-0000-0000C71E0000}"/>
    <cellStyle name="Comma 2 5 9 2 2 3" xfId="7604" xr:uid="{00000000-0005-0000-0000-0000C81E0000}"/>
    <cellStyle name="Comma 2 5 9 2 2 3 2" xfId="15762" xr:uid="{00000000-0005-0000-0000-0000C91E0000}"/>
    <cellStyle name="Comma 2 5 9 2 2 4" xfId="10433" xr:uid="{00000000-0005-0000-0000-0000CA1E0000}"/>
    <cellStyle name="Comma 2 5 9 2 3" xfId="3766" xr:uid="{00000000-0005-0000-0000-0000CB1E0000}"/>
    <cellStyle name="Comma 2 5 9 2 3 2" xfId="18391" xr:uid="{00000000-0005-0000-0000-0000CC1E0000}"/>
    <cellStyle name="Comma 2 5 9 2 3 3" xfId="13089" xr:uid="{00000000-0005-0000-0000-0000CD1E0000}"/>
    <cellStyle name="Comma 2 5 9 2 4" xfId="7603" xr:uid="{00000000-0005-0000-0000-0000CE1E0000}"/>
    <cellStyle name="Comma 2 5 9 2 4 2" xfId="15761" xr:uid="{00000000-0005-0000-0000-0000CF1E0000}"/>
    <cellStyle name="Comma 2 5 9 2 5" xfId="10432" xr:uid="{00000000-0005-0000-0000-0000D01E0000}"/>
    <cellStyle name="Comma 2 5 9 3" xfId="1094" xr:uid="{00000000-0005-0000-0000-0000D11E0000}"/>
    <cellStyle name="Comma 2 5 9 3 2" xfId="3768" xr:uid="{00000000-0005-0000-0000-0000D21E0000}"/>
    <cellStyle name="Comma 2 5 9 3 2 2" xfId="18393" xr:uid="{00000000-0005-0000-0000-0000D31E0000}"/>
    <cellStyle name="Comma 2 5 9 3 2 3" xfId="13091" xr:uid="{00000000-0005-0000-0000-0000D41E0000}"/>
    <cellStyle name="Comma 2 5 9 3 3" xfId="7605" xr:uid="{00000000-0005-0000-0000-0000D51E0000}"/>
    <cellStyle name="Comma 2 5 9 3 3 2" xfId="15763" xr:uid="{00000000-0005-0000-0000-0000D61E0000}"/>
    <cellStyle name="Comma 2 5 9 3 4" xfId="10434" xr:uid="{00000000-0005-0000-0000-0000D71E0000}"/>
    <cellStyle name="Comma 2 5 9 4" xfId="1095" xr:uid="{00000000-0005-0000-0000-0000D81E0000}"/>
    <cellStyle name="Comma 2 5 9 4 2" xfId="3769" xr:uid="{00000000-0005-0000-0000-0000D91E0000}"/>
    <cellStyle name="Comma 2 5 9 4 2 2" xfId="18394" xr:uid="{00000000-0005-0000-0000-0000DA1E0000}"/>
    <cellStyle name="Comma 2 5 9 4 2 3" xfId="13092" xr:uid="{00000000-0005-0000-0000-0000DB1E0000}"/>
    <cellStyle name="Comma 2 5 9 4 3" xfId="7606" xr:uid="{00000000-0005-0000-0000-0000DC1E0000}"/>
    <cellStyle name="Comma 2 5 9 4 3 2" xfId="15764" xr:uid="{00000000-0005-0000-0000-0000DD1E0000}"/>
    <cellStyle name="Comma 2 5 9 4 4" xfId="10435" xr:uid="{00000000-0005-0000-0000-0000DE1E0000}"/>
    <cellStyle name="Comma 2 5 9 5" xfId="3765" xr:uid="{00000000-0005-0000-0000-0000DF1E0000}"/>
    <cellStyle name="Comma 2 5 9 5 2" xfId="18390" xr:uid="{00000000-0005-0000-0000-0000E01E0000}"/>
    <cellStyle name="Comma 2 5 9 5 3" xfId="13088" xr:uid="{00000000-0005-0000-0000-0000E11E0000}"/>
    <cellStyle name="Comma 2 5 9 6" xfId="7602" xr:uid="{00000000-0005-0000-0000-0000E21E0000}"/>
    <cellStyle name="Comma 2 5 9 6 2" xfId="15760" xr:uid="{00000000-0005-0000-0000-0000E31E0000}"/>
    <cellStyle name="Comma 2 5 9 7" xfId="10431" xr:uid="{00000000-0005-0000-0000-0000E41E0000}"/>
    <cellStyle name="Comma 2 6" xfId="79" xr:uid="{00000000-0005-0000-0000-0000E51E0000}"/>
    <cellStyle name="Comma 2 6 10" xfId="1097" xr:uid="{00000000-0005-0000-0000-0000E61E0000}"/>
    <cellStyle name="Comma 2 6 10 2" xfId="3771" xr:uid="{00000000-0005-0000-0000-0000E71E0000}"/>
    <cellStyle name="Comma 2 6 10 2 2" xfId="18396" xr:uid="{00000000-0005-0000-0000-0000E81E0000}"/>
    <cellStyle name="Comma 2 6 10 2 3" xfId="13094" xr:uid="{00000000-0005-0000-0000-0000E91E0000}"/>
    <cellStyle name="Comma 2 6 10 3" xfId="7608" xr:uid="{00000000-0005-0000-0000-0000EA1E0000}"/>
    <cellStyle name="Comma 2 6 10 3 2" xfId="15766" xr:uid="{00000000-0005-0000-0000-0000EB1E0000}"/>
    <cellStyle name="Comma 2 6 10 4" xfId="10437" xr:uid="{00000000-0005-0000-0000-0000EC1E0000}"/>
    <cellStyle name="Comma 2 6 11" xfId="2596" xr:uid="{00000000-0005-0000-0000-0000ED1E0000}"/>
    <cellStyle name="Comma 2 6 11 2" xfId="5229" xr:uid="{00000000-0005-0000-0000-0000EE1E0000}"/>
    <cellStyle name="Comma 2 6 11 2 2" xfId="19854" xr:uid="{00000000-0005-0000-0000-0000EF1E0000}"/>
    <cellStyle name="Comma 2 6 11 2 3" xfId="14565" xr:uid="{00000000-0005-0000-0000-0000F01E0000}"/>
    <cellStyle name="Comma 2 6 11 3" xfId="9066" xr:uid="{00000000-0005-0000-0000-0000F11E0000}"/>
    <cellStyle name="Comma 2 6 11 3 2" xfId="17224" xr:uid="{00000000-0005-0000-0000-0000F21E0000}"/>
    <cellStyle name="Comma 2 6 11 4" xfId="11897" xr:uid="{00000000-0005-0000-0000-0000F31E0000}"/>
    <cellStyle name="Comma 2 6 12" xfId="2655" xr:uid="{00000000-0005-0000-0000-0000F41E0000}"/>
    <cellStyle name="Comma 2 6 12 2" xfId="5283" xr:uid="{00000000-0005-0000-0000-0000F51E0000}"/>
    <cellStyle name="Comma 2 6 12 2 2" xfId="19908" xr:uid="{00000000-0005-0000-0000-0000F61E0000}"/>
    <cellStyle name="Comma 2 6 12 2 3" xfId="14624" xr:uid="{00000000-0005-0000-0000-0000F71E0000}"/>
    <cellStyle name="Comma 2 6 12 3" xfId="9120" xr:uid="{00000000-0005-0000-0000-0000F81E0000}"/>
    <cellStyle name="Comma 2 6 12 3 2" xfId="17278" xr:uid="{00000000-0005-0000-0000-0000F91E0000}"/>
    <cellStyle name="Comma 2 6 12 4" xfId="11952" xr:uid="{00000000-0005-0000-0000-0000FA1E0000}"/>
    <cellStyle name="Comma 2 6 13" xfId="1096" xr:uid="{00000000-0005-0000-0000-0000FB1E0000}"/>
    <cellStyle name="Comma 2 6 13 2" xfId="3770" xr:uid="{00000000-0005-0000-0000-0000FC1E0000}"/>
    <cellStyle name="Comma 2 6 13 2 2" xfId="18395" xr:uid="{00000000-0005-0000-0000-0000FD1E0000}"/>
    <cellStyle name="Comma 2 6 13 2 3" xfId="13093" xr:uid="{00000000-0005-0000-0000-0000FE1E0000}"/>
    <cellStyle name="Comma 2 6 13 3" xfId="7607" xr:uid="{00000000-0005-0000-0000-0000FF1E0000}"/>
    <cellStyle name="Comma 2 6 13 3 2" xfId="15765" xr:uid="{00000000-0005-0000-0000-0000001F0000}"/>
    <cellStyle name="Comma 2 6 13 4" xfId="10436" xr:uid="{00000000-0005-0000-0000-0000011F0000}"/>
    <cellStyle name="Comma 2 6 14" xfId="5422" xr:uid="{00000000-0005-0000-0000-0000021F0000}"/>
    <cellStyle name="Comma 2 6 14 2" xfId="17389" xr:uid="{00000000-0005-0000-0000-0000031F0000}"/>
    <cellStyle name="Comma 2 6 14 3" xfId="12086" xr:uid="{00000000-0005-0000-0000-0000041F0000}"/>
    <cellStyle name="Comma 2 6 15" xfId="6412" xr:uid="{00000000-0005-0000-0000-0000051F0000}"/>
    <cellStyle name="Comma 2 6 15 2" xfId="14759" xr:uid="{00000000-0005-0000-0000-0000061F0000}"/>
    <cellStyle name="Comma 2 6 16" xfId="6463" xr:uid="{00000000-0005-0000-0000-0000071F0000}"/>
    <cellStyle name="Comma 2 6 17" xfId="2764" xr:uid="{00000000-0005-0000-0000-0000081F0000}"/>
    <cellStyle name="Comma 2 6 18" xfId="6601" xr:uid="{00000000-0005-0000-0000-0000091F0000}"/>
    <cellStyle name="Comma 2 6 19" xfId="9430" xr:uid="{00000000-0005-0000-0000-00000A1F0000}"/>
    <cellStyle name="Comma 2 6 2" xfId="133" xr:uid="{00000000-0005-0000-0000-00000B1F0000}"/>
    <cellStyle name="Comma 2 6 2 10" xfId="2709" xr:uid="{00000000-0005-0000-0000-00000C1F0000}"/>
    <cellStyle name="Comma 2 6 2 10 2" xfId="5337" xr:uid="{00000000-0005-0000-0000-00000D1F0000}"/>
    <cellStyle name="Comma 2 6 2 10 2 2" xfId="19962" xr:uid="{00000000-0005-0000-0000-00000E1F0000}"/>
    <cellStyle name="Comma 2 6 2 10 2 3" xfId="14678" xr:uid="{00000000-0005-0000-0000-00000F1F0000}"/>
    <cellStyle name="Comma 2 6 2 10 3" xfId="9174" xr:uid="{00000000-0005-0000-0000-0000101F0000}"/>
    <cellStyle name="Comma 2 6 2 10 3 2" xfId="17332" xr:uid="{00000000-0005-0000-0000-0000111F0000}"/>
    <cellStyle name="Comma 2 6 2 10 4" xfId="12006" xr:uid="{00000000-0005-0000-0000-0000121F0000}"/>
    <cellStyle name="Comma 2 6 2 11" xfId="1098" xr:uid="{00000000-0005-0000-0000-0000131F0000}"/>
    <cellStyle name="Comma 2 6 2 11 2" xfId="3772" xr:uid="{00000000-0005-0000-0000-0000141F0000}"/>
    <cellStyle name="Comma 2 6 2 11 2 2" xfId="18397" xr:uid="{00000000-0005-0000-0000-0000151F0000}"/>
    <cellStyle name="Comma 2 6 2 11 2 3" xfId="13095" xr:uid="{00000000-0005-0000-0000-0000161F0000}"/>
    <cellStyle name="Comma 2 6 2 11 3" xfId="7609" xr:uid="{00000000-0005-0000-0000-0000171F0000}"/>
    <cellStyle name="Comma 2 6 2 11 3 2" xfId="15767" xr:uid="{00000000-0005-0000-0000-0000181F0000}"/>
    <cellStyle name="Comma 2 6 2 11 4" xfId="10438" xr:uid="{00000000-0005-0000-0000-0000191F0000}"/>
    <cellStyle name="Comma 2 6 2 12" xfId="6515" xr:uid="{00000000-0005-0000-0000-00001A1F0000}"/>
    <cellStyle name="Comma 2 6 2 12 2" xfId="17443" xr:uid="{00000000-0005-0000-0000-00001B1F0000}"/>
    <cellStyle name="Comma 2 6 2 12 3" xfId="12140" xr:uid="{00000000-0005-0000-0000-00001C1F0000}"/>
    <cellStyle name="Comma 2 6 2 13" xfId="2818" xr:uid="{00000000-0005-0000-0000-00001D1F0000}"/>
    <cellStyle name="Comma 2 6 2 13 2" xfId="14813" xr:uid="{00000000-0005-0000-0000-00001E1F0000}"/>
    <cellStyle name="Comma 2 6 2 14" xfId="6655" xr:uid="{00000000-0005-0000-0000-00001F1F0000}"/>
    <cellStyle name="Comma 2 6 2 15" xfId="9484" xr:uid="{00000000-0005-0000-0000-0000201F0000}"/>
    <cellStyle name="Comma 2 6 2 2" xfId="1099" xr:uid="{00000000-0005-0000-0000-0000211F0000}"/>
    <cellStyle name="Comma 2 6 2 2 2" xfId="1100" xr:uid="{00000000-0005-0000-0000-0000221F0000}"/>
    <cellStyle name="Comma 2 6 2 2 2 2" xfId="1101" xr:uid="{00000000-0005-0000-0000-0000231F0000}"/>
    <cellStyle name="Comma 2 6 2 2 2 2 2" xfId="3775" xr:uid="{00000000-0005-0000-0000-0000241F0000}"/>
    <cellStyle name="Comma 2 6 2 2 2 2 2 2" xfId="18400" xr:uid="{00000000-0005-0000-0000-0000251F0000}"/>
    <cellStyle name="Comma 2 6 2 2 2 2 2 3" xfId="13098" xr:uid="{00000000-0005-0000-0000-0000261F0000}"/>
    <cellStyle name="Comma 2 6 2 2 2 2 3" xfId="7612" xr:uid="{00000000-0005-0000-0000-0000271F0000}"/>
    <cellStyle name="Comma 2 6 2 2 2 2 3 2" xfId="15770" xr:uid="{00000000-0005-0000-0000-0000281F0000}"/>
    <cellStyle name="Comma 2 6 2 2 2 2 4" xfId="10441" xr:uid="{00000000-0005-0000-0000-0000291F0000}"/>
    <cellStyle name="Comma 2 6 2 2 2 3" xfId="3774" xr:uid="{00000000-0005-0000-0000-00002A1F0000}"/>
    <cellStyle name="Comma 2 6 2 2 2 3 2" xfId="18399" xr:uid="{00000000-0005-0000-0000-00002B1F0000}"/>
    <cellStyle name="Comma 2 6 2 2 2 3 3" xfId="13097" xr:uid="{00000000-0005-0000-0000-00002C1F0000}"/>
    <cellStyle name="Comma 2 6 2 2 2 4" xfId="7611" xr:uid="{00000000-0005-0000-0000-00002D1F0000}"/>
    <cellStyle name="Comma 2 6 2 2 2 4 2" xfId="15769" xr:uid="{00000000-0005-0000-0000-00002E1F0000}"/>
    <cellStyle name="Comma 2 6 2 2 2 5" xfId="10440" xr:uid="{00000000-0005-0000-0000-00002F1F0000}"/>
    <cellStyle name="Comma 2 6 2 2 3" xfId="1102" xr:uid="{00000000-0005-0000-0000-0000301F0000}"/>
    <cellStyle name="Comma 2 6 2 2 3 2" xfId="3776" xr:uid="{00000000-0005-0000-0000-0000311F0000}"/>
    <cellStyle name="Comma 2 6 2 2 3 2 2" xfId="18401" xr:uid="{00000000-0005-0000-0000-0000321F0000}"/>
    <cellStyle name="Comma 2 6 2 2 3 2 3" xfId="13099" xr:uid="{00000000-0005-0000-0000-0000331F0000}"/>
    <cellStyle name="Comma 2 6 2 2 3 3" xfId="7613" xr:uid="{00000000-0005-0000-0000-0000341F0000}"/>
    <cellStyle name="Comma 2 6 2 2 3 3 2" xfId="15771" xr:uid="{00000000-0005-0000-0000-0000351F0000}"/>
    <cellStyle name="Comma 2 6 2 2 3 4" xfId="10442" xr:uid="{00000000-0005-0000-0000-0000361F0000}"/>
    <cellStyle name="Comma 2 6 2 2 4" xfId="1103" xr:uid="{00000000-0005-0000-0000-0000371F0000}"/>
    <cellStyle name="Comma 2 6 2 2 4 2" xfId="3777" xr:uid="{00000000-0005-0000-0000-0000381F0000}"/>
    <cellStyle name="Comma 2 6 2 2 4 2 2" xfId="18402" xr:uid="{00000000-0005-0000-0000-0000391F0000}"/>
    <cellStyle name="Comma 2 6 2 2 4 2 3" xfId="13100" xr:uid="{00000000-0005-0000-0000-00003A1F0000}"/>
    <cellStyle name="Comma 2 6 2 2 4 3" xfId="7614" xr:uid="{00000000-0005-0000-0000-00003B1F0000}"/>
    <cellStyle name="Comma 2 6 2 2 4 3 2" xfId="15772" xr:uid="{00000000-0005-0000-0000-00003C1F0000}"/>
    <cellStyle name="Comma 2 6 2 2 4 4" xfId="10443" xr:uid="{00000000-0005-0000-0000-00003D1F0000}"/>
    <cellStyle name="Comma 2 6 2 2 5" xfId="3773" xr:uid="{00000000-0005-0000-0000-00003E1F0000}"/>
    <cellStyle name="Comma 2 6 2 2 5 2" xfId="18398" xr:uid="{00000000-0005-0000-0000-00003F1F0000}"/>
    <cellStyle name="Comma 2 6 2 2 5 3" xfId="13096" xr:uid="{00000000-0005-0000-0000-0000401F0000}"/>
    <cellStyle name="Comma 2 6 2 2 6" xfId="7610" xr:uid="{00000000-0005-0000-0000-0000411F0000}"/>
    <cellStyle name="Comma 2 6 2 2 6 2" xfId="15768" xr:uid="{00000000-0005-0000-0000-0000421F0000}"/>
    <cellStyle name="Comma 2 6 2 2 7" xfId="10439" xr:uid="{00000000-0005-0000-0000-0000431F0000}"/>
    <cellStyle name="Comma 2 6 2 3" xfId="1104" xr:uid="{00000000-0005-0000-0000-0000441F0000}"/>
    <cellStyle name="Comma 2 6 2 3 2" xfId="1105" xr:uid="{00000000-0005-0000-0000-0000451F0000}"/>
    <cellStyle name="Comma 2 6 2 3 2 2" xfId="1106" xr:uid="{00000000-0005-0000-0000-0000461F0000}"/>
    <cellStyle name="Comma 2 6 2 3 2 2 2" xfId="3780" xr:uid="{00000000-0005-0000-0000-0000471F0000}"/>
    <cellStyle name="Comma 2 6 2 3 2 2 2 2" xfId="18405" xr:uid="{00000000-0005-0000-0000-0000481F0000}"/>
    <cellStyle name="Comma 2 6 2 3 2 2 2 3" xfId="13103" xr:uid="{00000000-0005-0000-0000-0000491F0000}"/>
    <cellStyle name="Comma 2 6 2 3 2 2 3" xfId="7617" xr:uid="{00000000-0005-0000-0000-00004A1F0000}"/>
    <cellStyle name="Comma 2 6 2 3 2 2 3 2" xfId="15775" xr:uid="{00000000-0005-0000-0000-00004B1F0000}"/>
    <cellStyle name="Comma 2 6 2 3 2 2 4" xfId="10446" xr:uid="{00000000-0005-0000-0000-00004C1F0000}"/>
    <cellStyle name="Comma 2 6 2 3 2 3" xfId="3779" xr:uid="{00000000-0005-0000-0000-00004D1F0000}"/>
    <cellStyle name="Comma 2 6 2 3 2 3 2" xfId="18404" xr:uid="{00000000-0005-0000-0000-00004E1F0000}"/>
    <cellStyle name="Comma 2 6 2 3 2 3 3" xfId="13102" xr:uid="{00000000-0005-0000-0000-00004F1F0000}"/>
    <cellStyle name="Comma 2 6 2 3 2 4" xfId="7616" xr:uid="{00000000-0005-0000-0000-0000501F0000}"/>
    <cellStyle name="Comma 2 6 2 3 2 4 2" xfId="15774" xr:uid="{00000000-0005-0000-0000-0000511F0000}"/>
    <cellStyle name="Comma 2 6 2 3 2 5" xfId="10445" xr:uid="{00000000-0005-0000-0000-0000521F0000}"/>
    <cellStyle name="Comma 2 6 2 3 3" xfId="1107" xr:uid="{00000000-0005-0000-0000-0000531F0000}"/>
    <cellStyle name="Comma 2 6 2 3 3 2" xfId="3781" xr:uid="{00000000-0005-0000-0000-0000541F0000}"/>
    <cellStyle name="Comma 2 6 2 3 3 2 2" xfId="18406" xr:uid="{00000000-0005-0000-0000-0000551F0000}"/>
    <cellStyle name="Comma 2 6 2 3 3 2 3" xfId="13104" xr:uid="{00000000-0005-0000-0000-0000561F0000}"/>
    <cellStyle name="Comma 2 6 2 3 3 3" xfId="7618" xr:uid="{00000000-0005-0000-0000-0000571F0000}"/>
    <cellStyle name="Comma 2 6 2 3 3 3 2" xfId="15776" xr:uid="{00000000-0005-0000-0000-0000581F0000}"/>
    <cellStyle name="Comma 2 6 2 3 3 4" xfId="10447" xr:uid="{00000000-0005-0000-0000-0000591F0000}"/>
    <cellStyle name="Comma 2 6 2 3 4" xfId="1108" xr:uid="{00000000-0005-0000-0000-00005A1F0000}"/>
    <cellStyle name="Comma 2 6 2 3 4 2" xfId="3782" xr:uid="{00000000-0005-0000-0000-00005B1F0000}"/>
    <cellStyle name="Comma 2 6 2 3 4 2 2" xfId="18407" xr:uid="{00000000-0005-0000-0000-00005C1F0000}"/>
    <cellStyle name="Comma 2 6 2 3 4 2 3" xfId="13105" xr:uid="{00000000-0005-0000-0000-00005D1F0000}"/>
    <cellStyle name="Comma 2 6 2 3 4 3" xfId="7619" xr:uid="{00000000-0005-0000-0000-00005E1F0000}"/>
    <cellStyle name="Comma 2 6 2 3 4 3 2" xfId="15777" xr:uid="{00000000-0005-0000-0000-00005F1F0000}"/>
    <cellStyle name="Comma 2 6 2 3 4 4" xfId="10448" xr:uid="{00000000-0005-0000-0000-0000601F0000}"/>
    <cellStyle name="Comma 2 6 2 3 5" xfId="3778" xr:uid="{00000000-0005-0000-0000-0000611F0000}"/>
    <cellStyle name="Comma 2 6 2 3 5 2" xfId="18403" xr:uid="{00000000-0005-0000-0000-0000621F0000}"/>
    <cellStyle name="Comma 2 6 2 3 5 3" xfId="13101" xr:uid="{00000000-0005-0000-0000-0000631F0000}"/>
    <cellStyle name="Comma 2 6 2 3 6" xfId="7615" xr:uid="{00000000-0005-0000-0000-0000641F0000}"/>
    <cellStyle name="Comma 2 6 2 3 6 2" xfId="15773" xr:uid="{00000000-0005-0000-0000-0000651F0000}"/>
    <cellStyle name="Comma 2 6 2 3 7" xfId="10444" xr:uid="{00000000-0005-0000-0000-0000661F0000}"/>
    <cellStyle name="Comma 2 6 2 4" xfId="1109" xr:uid="{00000000-0005-0000-0000-0000671F0000}"/>
    <cellStyle name="Comma 2 6 2 4 2" xfId="1110" xr:uid="{00000000-0005-0000-0000-0000681F0000}"/>
    <cellStyle name="Comma 2 6 2 4 2 2" xfId="1111" xr:uid="{00000000-0005-0000-0000-0000691F0000}"/>
    <cellStyle name="Comma 2 6 2 4 2 2 2" xfId="3785" xr:uid="{00000000-0005-0000-0000-00006A1F0000}"/>
    <cellStyle name="Comma 2 6 2 4 2 2 2 2" xfId="18410" xr:uid="{00000000-0005-0000-0000-00006B1F0000}"/>
    <cellStyle name="Comma 2 6 2 4 2 2 2 3" xfId="13108" xr:uid="{00000000-0005-0000-0000-00006C1F0000}"/>
    <cellStyle name="Comma 2 6 2 4 2 2 3" xfId="7622" xr:uid="{00000000-0005-0000-0000-00006D1F0000}"/>
    <cellStyle name="Comma 2 6 2 4 2 2 3 2" xfId="15780" xr:uid="{00000000-0005-0000-0000-00006E1F0000}"/>
    <cellStyle name="Comma 2 6 2 4 2 2 4" xfId="10451" xr:uid="{00000000-0005-0000-0000-00006F1F0000}"/>
    <cellStyle name="Comma 2 6 2 4 2 3" xfId="3784" xr:uid="{00000000-0005-0000-0000-0000701F0000}"/>
    <cellStyle name="Comma 2 6 2 4 2 3 2" xfId="18409" xr:uid="{00000000-0005-0000-0000-0000711F0000}"/>
    <cellStyle name="Comma 2 6 2 4 2 3 3" xfId="13107" xr:uid="{00000000-0005-0000-0000-0000721F0000}"/>
    <cellStyle name="Comma 2 6 2 4 2 4" xfId="7621" xr:uid="{00000000-0005-0000-0000-0000731F0000}"/>
    <cellStyle name="Comma 2 6 2 4 2 4 2" xfId="15779" xr:uid="{00000000-0005-0000-0000-0000741F0000}"/>
    <cellStyle name="Comma 2 6 2 4 2 5" xfId="10450" xr:uid="{00000000-0005-0000-0000-0000751F0000}"/>
    <cellStyle name="Comma 2 6 2 4 3" xfId="1112" xr:uid="{00000000-0005-0000-0000-0000761F0000}"/>
    <cellStyle name="Comma 2 6 2 4 3 2" xfId="3786" xr:uid="{00000000-0005-0000-0000-0000771F0000}"/>
    <cellStyle name="Comma 2 6 2 4 3 2 2" xfId="18411" xr:uid="{00000000-0005-0000-0000-0000781F0000}"/>
    <cellStyle name="Comma 2 6 2 4 3 2 3" xfId="13109" xr:uid="{00000000-0005-0000-0000-0000791F0000}"/>
    <cellStyle name="Comma 2 6 2 4 3 3" xfId="7623" xr:uid="{00000000-0005-0000-0000-00007A1F0000}"/>
    <cellStyle name="Comma 2 6 2 4 3 3 2" xfId="15781" xr:uid="{00000000-0005-0000-0000-00007B1F0000}"/>
    <cellStyle name="Comma 2 6 2 4 3 4" xfId="10452" xr:uid="{00000000-0005-0000-0000-00007C1F0000}"/>
    <cellStyle name="Comma 2 6 2 4 4" xfId="1113" xr:uid="{00000000-0005-0000-0000-00007D1F0000}"/>
    <cellStyle name="Comma 2 6 2 4 4 2" xfId="3787" xr:uid="{00000000-0005-0000-0000-00007E1F0000}"/>
    <cellStyle name="Comma 2 6 2 4 4 2 2" xfId="18412" xr:uid="{00000000-0005-0000-0000-00007F1F0000}"/>
    <cellStyle name="Comma 2 6 2 4 4 2 3" xfId="13110" xr:uid="{00000000-0005-0000-0000-0000801F0000}"/>
    <cellStyle name="Comma 2 6 2 4 4 3" xfId="7624" xr:uid="{00000000-0005-0000-0000-0000811F0000}"/>
    <cellStyle name="Comma 2 6 2 4 4 3 2" xfId="15782" xr:uid="{00000000-0005-0000-0000-0000821F0000}"/>
    <cellStyle name="Comma 2 6 2 4 4 4" xfId="10453" xr:uid="{00000000-0005-0000-0000-0000831F0000}"/>
    <cellStyle name="Comma 2 6 2 4 5" xfId="3783" xr:uid="{00000000-0005-0000-0000-0000841F0000}"/>
    <cellStyle name="Comma 2 6 2 4 5 2" xfId="18408" xr:uid="{00000000-0005-0000-0000-0000851F0000}"/>
    <cellStyle name="Comma 2 6 2 4 5 3" xfId="13106" xr:uid="{00000000-0005-0000-0000-0000861F0000}"/>
    <cellStyle name="Comma 2 6 2 4 6" xfId="7620" xr:uid="{00000000-0005-0000-0000-0000871F0000}"/>
    <cellStyle name="Comma 2 6 2 4 6 2" xfId="15778" xr:uid="{00000000-0005-0000-0000-0000881F0000}"/>
    <cellStyle name="Comma 2 6 2 4 7" xfId="10449" xr:uid="{00000000-0005-0000-0000-0000891F0000}"/>
    <cellStyle name="Comma 2 6 2 5" xfId="1114" xr:uid="{00000000-0005-0000-0000-00008A1F0000}"/>
    <cellStyle name="Comma 2 6 2 5 2" xfId="1115" xr:uid="{00000000-0005-0000-0000-00008B1F0000}"/>
    <cellStyle name="Comma 2 6 2 5 2 2" xfId="1116" xr:uid="{00000000-0005-0000-0000-00008C1F0000}"/>
    <cellStyle name="Comma 2 6 2 5 2 2 2" xfId="3790" xr:uid="{00000000-0005-0000-0000-00008D1F0000}"/>
    <cellStyle name="Comma 2 6 2 5 2 2 2 2" xfId="18415" xr:uid="{00000000-0005-0000-0000-00008E1F0000}"/>
    <cellStyle name="Comma 2 6 2 5 2 2 2 3" xfId="13113" xr:uid="{00000000-0005-0000-0000-00008F1F0000}"/>
    <cellStyle name="Comma 2 6 2 5 2 2 3" xfId="7627" xr:uid="{00000000-0005-0000-0000-0000901F0000}"/>
    <cellStyle name="Comma 2 6 2 5 2 2 3 2" xfId="15785" xr:uid="{00000000-0005-0000-0000-0000911F0000}"/>
    <cellStyle name="Comma 2 6 2 5 2 2 4" xfId="10456" xr:uid="{00000000-0005-0000-0000-0000921F0000}"/>
    <cellStyle name="Comma 2 6 2 5 2 3" xfId="3789" xr:uid="{00000000-0005-0000-0000-0000931F0000}"/>
    <cellStyle name="Comma 2 6 2 5 2 3 2" xfId="18414" xr:uid="{00000000-0005-0000-0000-0000941F0000}"/>
    <cellStyle name="Comma 2 6 2 5 2 3 3" xfId="13112" xr:uid="{00000000-0005-0000-0000-0000951F0000}"/>
    <cellStyle name="Comma 2 6 2 5 2 4" xfId="7626" xr:uid="{00000000-0005-0000-0000-0000961F0000}"/>
    <cellStyle name="Comma 2 6 2 5 2 4 2" xfId="15784" xr:uid="{00000000-0005-0000-0000-0000971F0000}"/>
    <cellStyle name="Comma 2 6 2 5 2 5" xfId="10455" xr:uid="{00000000-0005-0000-0000-0000981F0000}"/>
    <cellStyle name="Comma 2 6 2 5 3" xfId="1117" xr:uid="{00000000-0005-0000-0000-0000991F0000}"/>
    <cellStyle name="Comma 2 6 2 5 3 2" xfId="3791" xr:uid="{00000000-0005-0000-0000-00009A1F0000}"/>
    <cellStyle name="Comma 2 6 2 5 3 2 2" xfId="18416" xr:uid="{00000000-0005-0000-0000-00009B1F0000}"/>
    <cellStyle name="Comma 2 6 2 5 3 2 3" xfId="13114" xr:uid="{00000000-0005-0000-0000-00009C1F0000}"/>
    <cellStyle name="Comma 2 6 2 5 3 3" xfId="7628" xr:uid="{00000000-0005-0000-0000-00009D1F0000}"/>
    <cellStyle name="Comma 2 6 2 5 3 3 2" xfId="15786" xr:uid="{00000000-0005-0000-0000-00009E1F0000}"/>
    <cellStyle name="Comma 2 6 2 5 3 4" xfId="10457" xr:uid="{00000000-0005-0000-0000-00009F1F0000}"/>
    <cellStyle name="Comma 2 6 2 5 4" xfId="1118" xr:uid="{00000000-0005-0000-0000-0000A01F0000}"/>
    <cellStyle name="Comma 2 6 2 5 4 2" xfId="3792" xr:uid="{00000000-0005-0000-0000-0000A11F0000}"/>
    <cellStyle name="Comma 2 6 2 5 4 2 2" xfId="18417" xr:uid="{00000000-0005-0000-0000-0000A21F0000}"/>
    <cellStyle name="Comma 2 6 2 5 4 2 3" xfId="13115" xr:uid="{00000000-0005-0000-0000-0000A31F0000}"/>
    <cellStyle name="Comma 2 6 2 5 4 3" xfId="7629" xr:uid="{00000000-0005-0000-0000-0000A41F0000}"/>
    <cellStyle name="Comma 2 6 2 5 4 3 2" xfId="15787" xr:uid="{00000000-0005-0000-0000-0000A51F0000}"/>
    <cellStyle name="Comma 2 6 2 5 4 4" xfId="10458" xr:uid="{00000000-0005-0000-0000-0000A61F0000}"/>
    <cellStyle name="Comma 2 6 2 5 5" xfId="3788" xr:uid="{00000000-0005-0000-0000-0000A71F0000}"/>
    <cellStyle name="Comma 2 6 2 5 5 2" xfId="18413" xr:uid="{00000000-0005-0000-0000-0000A81F0000}"/>
    <cellStyle name="Comma 2 6 2 5 5 3" xfId="13111" xr:uid="{00000000-0005-0000-0000-0000A91F0000}"/>
    <cellStyle name="Comma 2 6 2 5 6" xfId="7625" xr:uid="{00000000-0005-0000-0000-0000AA1F0000}"/>
    <cellStyle name="Comma 2 6 2 5 6 2" xfId="15783" xr:uid="{00000000-0005-0000-0000-0000AB1F0000}"/>
    <cellStyle name="Comma 2 6 2 5 7" xfId="10454" xr:uid="{00000000-0005-0000-0000-0000AC1F0000}"/>
    <cellStyle name="Comma 2 6 2 6" xfId="1119" xr:uid="{00000000-0005-0000-0000-0000AD1F0000}"/>
    <cellStyle name="Comma 2 6 2 6 2" xfId="1120" xr:uid="{00000000-0005-0000-0000-0000AE1F0000}"/>
    <cellStyle name="Comma 2 6 2 6 2 2" xfId="3794" xr:uid="{00000000-0005-0000-0000-0000AF1F0000}"/>
    <cellStyle name="Comma 2 6 2 6 2 2 2" xfId="18419" xr:uid="{00000000-0005-0000-0000-0000B01F0000}"/>
    <cellStyle name="Comma 2 6 2 6 2 2 3" xfId="13117" xr:uid="{00000000-0005-0000-0000-0000B11F0000}"/>
    <cellStyle name="Comma 2 6 2 6 2 3" xfId="7631" xr:uid="{00000000-0005-0000-0000-0000B21F0000}"/>
    <cellStyle name="Comma 2 6 2 6 2 3 2" xfId="15789" xr:uid="{00000000-0005-0000-0000-0000B31F0000}"/>
    <cellStyle name="Comma 2 6 2 6 2 4" xfId="10460" xr:uid="{00000000-0005-0000-0000-0000B41F0000}"/>
    <cellStyle name="Comma 2 6 2 6 3" xfId="1121" xr:uid="{00000000-0005-0000-0000-0000B51F0000}"/>
    <cellStyle name="Comma 2 6 2 6 3 2" xfId="3795" xr:uid="{00000000-0005-0000-0000-0000B61F0000}"/>
    <cellStyle name="Comma 2 6 2 6 3 2 2" xfId="18420" xr:uid="{00000000-0005-0000-0000-0000B71F0000}"/>
    <cellStyle name="Comma 2 6 2 6 3 2 3" xfId="13118" xr:uid="{00000000-0005-0000-0000-0000B81F0000}"/>
    <cellStyle name="Comma 2 6 2 6 3 3" xfId="7632" xr:uid="{00000000-0005-0000-0000-0000B91F0000}"/>
    <cellStyle name="Comma 2 6 2 6 3 3 2" xfId="15790" xr:uid="{00000000-0005-0000-0000-0000BA1F0000}"/>
    <cellStyle name="Comma 2 6 2 6 3 4" xfId="10461" xr:uid="{00000000-0005-0000-0000-0000BB1F0000}"/>
    <cellStyle name="Comma 2 6 2 6 4" xfId="3793" xr:uid="{00000000-0005-0000-0000-0000BC1F0000}"/>
    <cellStyle name="Comma 2 6 2 6 4 2" xfId="18418" xr:uid="{00000000-0005-0000-0000-0000BD1F0000}"/>
    <cellStyle name="Comma 2 6 2 6 4 3" xfId="13116" xr:uid="{00000000-0005-0000-0000-0000BE1F0000}"/>
    <cellStyle name="Comma 2 6 2 6 5" xfId="7630" xr:uid="{00000000-0005-0000-0000-0000BF1F0000}"/>
    <cellStyle name="Comma 2 6 2 6 5 2" xfId="15788" xr:uid="{00000000-0005-0000-0000-0000C01F0000}"/>
    <cellStyle name="Comma 2 6 2 6 6" xfId="10459" xr:uid="{00000000-0005-0000-0000-0000C11F0000}"/>
    <cellStyle name="Comma 2 6 2 7" xfId="1122" xr:uid="{00000000-0005-0000-0000-0000C21F0000}"/>
    <cellStyle name="Comma 2 6 2 7 2" xfId="1123" xr:uid="{00000000-0005-0000-0000-0000C31F0000}"/>
    <cellStyle name="Comma 2 6 2 7 2 2" xfId="3797" xr:uid="{00000000-0005-0000-0000-0000C41F0000}"/>
    <cellStyle name="Comma 2 6 2 7 2 2 2" xfId="18422" xr:uid="{00000000-0005-0000-0000-0000C51F0000}"/>
    <cellStyle name="Comma 2 6 2 7 2 2 3" xfId="13120" xr:uid="{00000000-0005-0000-0000-0000C61F0000}"/>
    <cellStyle name="Comma 2 6 2 7 2 3" xfId="7634" xr:uid="{00000000-0005-0000-0000-0000C71F0000}"/>
    <cellStyle name="Comma 2 6 2 7 2 3 2" xfId="15792" xr:uid="{00000000-0005-0000-0000-0000C81F0000}"/>
    <cellStyle name="Comma 2 6 2 7 2 4" xfId="10463" xr:uid="{00000000-0005-0000-0000-0000C91F0000}"/>
    <cellStyle name="Comma 2 6 2 7 3" xfId="3796" xr:uid="{00000000-0005-0000-0000-0000CA1F0000}"/>
    <cellStyle name="Comma 2 6 2 7 3 2" xfId="18421" xr:uid="{00000000-0005-0000-0000-0000CB1F0000}"/>
    <cellStyle name="Comma 2 6 2 7 3 3" xfId="13119" xr:uid="{00000000-0005-0000-0000-0000CC1F0000}"/>
    <cellStyle name="Comma 2 6 2 7 4" xfId="7633" xr:uid="{00000000-0005-0000-0000-0000CD1F0000}"/>
    <cellStyle name="Comma 2 6 2 7 4 2" xfId="15791" xr:uid="{00000000-0005-0000-0000-0000CE1F0000}"/>
    <cellStyle name="Comma 2 6 2 7 5" xfId="10462" xr:uid="{00000000-0005-0000-0000-0000CF1F0000}"/>
    <cellStyle name="Comma 2 6 2 8" xfId="1124" xr:uid="{00000000-0005-0000-0000-0000D01F0000}"/>
    <cellStyle name="Comma 2 6 2 8 2" xfId="3798" xr:uid="{00000000-0005-0000-0000-0000D11F0000}"/>
    <cellStyle name="Comma 2 6 2 8 2 2" xfId="18423" xr:uid="{00000000-0005-0000-0000-0000D21F0000}"/>
    <cellStyle name="Comma 2 6 2 8 2 3" xfId="13121" xr:uid="{00000000-0005-0000-0000-0000D31F0000}"/>
    <cellStyle name="Comma 2 6 2 8 3" xfId="7635" xr:uid="{00000000-0005-0000-0000-0000D41F0000}"/>
    <cellStyle name="Comma 2 6 2 8 3 2" xfId="15793" xr:uid="{00000000-0005-0000-0000-0000D51F0000}"/>
    <cellStyle name="Comma 2 6 2 8 4" xfId="10464" xr:uid="{00000000-0005-0000-0000-0000D61F0000}"/>
    <cellStyle name="Comma 2 6 2 9" xfId="1125" xr:uid="{00000000-0005-0000-0000-0000D71F0000}"/>
    <cellStyle name="Comma 2 6 2 9 2" xfId="3799" xr:uid="{00000000-0005-0000-0000-0000D81F0000}"/>
    <cellStyle name="Comma 2 6 2 9 2 2" xfId="18424" xr:uid="{00000000-0005-0000-0000-0000D91F0000}"/>
    <cellStyle name="Comma 2 6 2 9 2 3" xfId="13122" xr:uid="{00000000-0005-0000-0000-0000DA1F0000}"/>
    <cellStyle name="Comma 2 6 2 9 3" xfId="7636" xr:uid="{00000000-0005-0000-0000-0000DB1F0000}"/>
    <cellStyle name="Comma 2 6 2 9 3 2" xfId="15794" xr:uid="{00000000-0005-0000-0000-0000DC1F0000}"/>
    <cellStyle name="Comma 2 6 2 9 4" xfId="10465" xr:uid="{00000000-0005-0000-0000-0000DD1F0000}"/>
    <cellStyle name="Comma 2 6 3" xfId="1126" xr:uid="{00000000-0005-0000-0000-0000DE1F0000}"/>
    <cellStyle name="Comma 2 6 3 2" xfId="1127" xr:uid="{00000000-0005-0000-0000-0000DF1F0000}"/>
    <cellStyle name="Comma 2 6 3 2 2" xfId="1128" xr:uid="{00000000-0005-0000-0000-0000E01F0000}"/>
    <cellStyle name="Comma 2 6 3 2 2 2" xfId="3802" xr:uid="{00000000-0005-0000-0000-0000E11F0000}"/>
    <cellStyle name="Comma 2 6 3 2 2 2 2" xfId="18427" xr:uid="{00000000-0005-0000-0000-0000E21F0000}"/>
    <cellStyle name="Comma 2 6 3 2 2 2 3" xfId="13125" xr:uid="{00000000-0005-0000-0000-0000E31F0000}"/>
    <cellStyle name="Comma 2 6 3 2 2 3" xfId="7639" xr:uid="{00000000-0005-0000-0000-0000E41F0000}"/>
    <cellStyle name="Comma 2 6 3 2 2 3 2" xfId="15797" xr:uid="{00000000-0005-0000-0000-0000E51F0000}"/>
    <cellStyle name="Comma 2 6 3 2 2 4" xfId="10468" xr:uid="{00000000-0005-0000-0000-0000E61F0000}"/>
    <cellStyle name="Comma 2 6 3 2 3" xfId="3801" xr:uid="{00000000-0005-0000-0000-0000E71F0000}"/>
    <cellStyle name="Comma 2 6 3 2 3 2" xfId="18426" xr:uid="{00000000-0005-0000-0000-0000E81F0000}"/>
    <cellStyle name="Comma 2 6 3 2 3 3" xfId="13124" xr:uid="{00000000-0005-0000-0000-0000E91F0000}"/>
    <cellStyle name="Comma 2 6 3 2 4" xfId="7638" xr:uid="{00000000-0005-0000-0000-0000EA1F0000}"/>
    <cellStyle name="Comma 2 6 3 2 4 2" xfId="15796" xr:uid="{00000000-0005-0000-0000-0000EB1F0000}"/>
    <cellStyle name="Comma 2 6 3 2 5" xfId="10467" xr:uid="{00000000-0005-0000-0000-0000EC1F0000}"/>
    <cellStyle name="Comma 2 6 3 3" xfId="1129" xr:uid="{00000000-0005-0000-0000-0000ED1F0000}"/>
    <cellStyle name="Comma 2 6 3 3 2" xfId="3803" xr:uid="{00000000-0005-0000-0000-0000EE1F0000}"/>
    <cellStyle name="Comma 2 6 3 3 2 2" xfId="18428" xr:uid="{00000000-0005-0000-0000-0000EF1F0000}"/>
    <cellStyle name="Comma 2 6 3 3 2 3" xfId="13126" xr:uid="{00000000-0005-0000-0000-0000F01F0000}"/>
    <cellStyle name="Comma 2 6 3 3 3" xfId="7640" xr:uid="{00000000-0005-0000-0000-0000F11F0000}"/>
    <cellStyle name="Comma 2 6 3 3 3 2" xfId="15798" xr:uid="{00000000-0005-0000-0000-0000F21F0000}"/>
    <cellStyle name="Comma 2 6 3 3 4" xfId="10469" xr:uid="{00000000-0005-0000-0000-0000F31F0000}"/>
    <cellStyle name="Comma 2 6 3 4" xfId="1130" xr:uid="{00000000-0005-0000-0000-0000F41F0000}"/>
    <cellStyle name="Comma 2 6 3 4 2" xfId="3804" xr:uid="{00000000-0005-0000-0000-0000F51F0000}"/>
    <cellStyle name="Comma 2 6 3 4 2 2" xfId="18429" xr:uid="{00000000-0005-0000-0000-0000F61F0000}"/>
    <cellStyle name="Comma 2 6 3 4 2 3" xfId="13127" xr:uid="{00000000-0005-0000-0000-0000F71F0000}"/>
    <cellStyle name="Comma 2 6 3 4 3" xfId="7641" xr:uid="{00000000-0005-0000-0000-0000F81F0000}"/>
    <cellStyle name="Comma 2 6 3 4 3 2" xfId="15799" xr:uid="{00000000-0005-0000-0000-0000F91F0000}"/>
    <cellStyle name="Comma 2 6 3 4 4" xfId="10470" xr:uid="{00000000-0005-0000-0000-0000FA1F0000}"/>
    <cellStyle name="Comma 2 6 3 5" xfId="3800" xr:uid="{00000000-0005-0000-0000-0000FB1F0000}"/>
    <cellStyle name="Comma 2 6 3 5 2" xfId="18425" xr:uid="{00000000-0005-0000-0000-0000FC1F0000}"/>
    <cellStyle name="Comma 2 6 3 5 3" xfId="13123" xr:uid="{00000000-0005-0000-0000-0000FD1F0000}"/>
    <cellStyle name="Comma 2 6 3 6" xfId="7637" xr:uid="{00000000-0005-0000-0000-0000FE1F0000}"/>
    <cellStyle name="Comma 2 6 3 6 2" xfId="15795" xr:uid="{00000000-0005-0000-0000-0000FF1F0000}"/>
    <cellStyle name="Comma 2 6 3 7" xfId="10466" xr:uid="{00000000-0005-0000-0000-000000200000}"/>
    <cellStyle name="Comma 2 6 4" xfId="1131" xr:uid="{00000000-0005-0000-0000-000001200000}"/>
    <cellStyle name="Comma 2 6 4 2" xfId="1132" xr:uid="{00000000-0005-0000-0000-000002200000}"/>
    <cellStyle name="Comma 2 6 4 2 2" xfId="1133" xr:uid="{00000000-0005-0000-0000-000003200000}"/>
    <cellStyle name="Comma 2 6 4 2 2 2" xfId="3807" xr:uid="{00000000-0005-0000-0000-000004200000}"/>
    <cellStyle name="Comma 2 6 4 2 2 2 2" xfId="18432" xr:uid="{00000000-0005-0000-0000-000005200000}"/>
    <cellStyle name="Comma 2 6 4 2 2 2 3" xfId="13130" xr:uid="{00000000-0005-0000-0000-000006200000}"/>
    <cellStyle name="Comma 2 6 4 2 2 3" xfId="7644" xr:uid="{00000000-0005-0000-0000-000007200000}"/>
    <cellStyle name="Comma 2 6 4 2 2 3 2" xfId="15802" xr:uid="{00000000-0005-0000-0000-000008200000}"/>
    <cellStyle name="Comma 2 6 4 2 2 4" xfId="10473" xr:uid="{00000000-0005-0000-0000-000009200000}"/>
    <cellStyle name="Comma 2 6 4 2 3" xfId="3806" xr:uid="{00000000-0005-0000-0000-00000A200000}"/>
    <cellStyle name="Comma 2 6 4 2 3 2" xfId="18431" xr:uid="{00000000-0005-0000-0000-00000B200000}"/>
    <cellStyle name="Comma 2 6 4 2 3 3" xfId="13129" xr:uid="{00000000-0005-0000-0000-00000C200000}"/>
    <cellStyle name="Comma 2 6 4 2 4" xfId="7643" xr:uid="{00000000-0005-0000-0000-00000D200000}"/>
    <cellStyle name="Comma 2 6 4 2 4 2" xfId="15801" xr:uid="{00000000-0005-0000-0000-00000E200000}"/>
    <cellStyle name="Comma 2 6 4 2 5" xfId="10472" xr:uid="{00000000-0005-0000-0000-00000F200000}"/>
    <cellStyle name="Comma 2 6 4 3" xfId="1134" xr:uid="{00000000-0005-0000-0000-000010200000}"/>
    <cellStyle name="Comma 2 6 4 3 2" xfId="3808" xr:uid="{00000000-0005-0000-0000-000011200000}"/>
    <cellStyle name="Comma 2 6 4 3 2 2" xfId="18433" xr:uid="{00000000-0005-0000-0000-000012200000}"/>
    <cellStyle name="Comma 2 6 4 3 2 3" xfId="13131" xr:uid="{00000000-0005-0000-0000-000013200000}"/>
    <cellStyle name="Comma 2 6 4 3 3" xfId="7645" xr:uid="{00000000-0005-0000-0000-000014200000}"/>
    <cellStyle name="Comma 2 6 4 3 3 2" xfId="15803" xr:uid="{00000000-0005-0000-0000-000015200000}"/>
    <cellStyle name="Comma 2 6 4 3 4" xfId="10474" xr:uid="{00000000-0005-0000-0000-000016200000}"/>
    <cellStyle name="Comma 2 6 4 4" xfId="1135" xr:uid="{00000000-0005-0000-0000-000017200000}"/>
    <cellStyle name="Comma 2 6 4 4 2" xfId="3809" xr:uid="{00000000-0005-0000-0000-000018200000}"/>
    <cellStyle name="Comma 2 6 4 4 2 2" xfId="18434" xr:uid="{00000000-0005-0000-0000-000019200000}"/>
    <cellStyle name="Comma 2 6 4 4 2 3" xfId="13132" xr:uid="{00000000-0005-0000-0000-00001A200000}"/>
    <cellStyle name="Comma 2 6 4 4 3" xfId="7646" xr:uid="{00000000-0005-0000-0000-00001B200000}"/>
    <cellStyle name="Comma 2 6 4 4 3 2" xfId="15804" xr:uid="{00000000-0005-0000-0000-00001C200000}"/>
    <cellStyle name="Comma 2 6 4 4 4" xfId="10475" xr:uid="{00000000-0005-0000-0000-00001D200000}"/>
    <cellStyle name="Comma 2 6 4 5" xfId="3805" xr:uid="{00000000-0005-0000-0000-00001E200000}"/>
    <cellStyle name="Comma 2 6 4 5 2" xfId="18430" xr:uid="{00000000-0005-0000-0000-00001F200000}"/>
    <cellStyle name="Comma 2 6 4 5 3" xfId="13128" xr:uid="{00000000-0005-0000-0000-000020200000}"/>
    <cellStyle name="Comma 2 6 4 6" xfId="7642" xr:uid="{00000000-0005-0000-0000-000021200000}"/>
    <cellStyle name="Comma 2 6 4 6 2" xfId="15800" xr:uid="{00000000-0005-0000-0000-000022200000}"/>
    <cellStyle name="Comma 2 6 4 7" xfId="10471" xr:uid="{00000000-0005-0000-0000-000023200000}"/>
    <cellStyle name="Comma 2 6 5" xfId="1136" xr:uid="{00000000-0005-0000-0000-000024200000}"/>
    <cellStyle name="Comma 2 6 5 2" xfId="1137" xr:uid="{00000000-0005-0000-0000-000025200000}"/>
    <cellStyle name="Comma 2 6 5 2 2" xfId="1138" xr:uid="{00000000-0005-0000-0000-000026200000}"/>
    <cellStyle name="Comma 2 6 5 2 2 2" xfId="3812" xr:uid="{00000000-0005-0000-0000-000027200000}"/>
    <cellStyle name="Comma 2 6 5 2 2 2 2" xfId="18437" xr:uid="{00000000-0005-0000-0000-000028200000}"/>
    <cellStyle name="Comma 2 6 5 2 2 2 3" xfId="13135" xr:uid="{00000000-0005-0000-0000-000029200000}"/>
    <cellStyle name="Comma 2 6 5 2 2 3" xfId="7649" xr:uid="{00000000-0005-0000-0000-00002A200000}"/>
    <cellStyle name="Comma 2 6 5 2 2 3 2" xfId="15807" xr:uid="{00000000-0005-0000-0000-00002B200000}"/>
    <cellStyle name="Comma 2 6 5 2 2 4" xfId="10478" xr:uid="{00000000-0005-0000-0000-00002C200000}"/>
    <cellStyle name="Comma 2 6 5 2 3" xfId="3811" xr:uid="{00000000-0005-0000-0000-00002D200000}"/>
    <cellStyle name="Comma 2 6 5 2 3 2" xfId="18436" xr:uid="{00000000-0005-0000-0000-00002E200000}"/>
    <cellStyle name="Comma 2 6 5 2 3 3" xfId="13134" xr:uid="{00000000-0005-0000-0000-00002F200000}"/>
    <cellStyle name="Comma 2 6 5 2 4" xfId="7648" xr:uid="{00000000-0005-0000-0000-000030200000}"/>
    <cellStyle name="Comma 2 6 5 2 4 2" xfId="15806" xr:uid="{00000000-0005-0000-0000-000031200000}"/>
    <cellStyle name="Comma 2 6 5 2 5" xfId="10477" xr:uid="{00000000-0005-0000-0000-000032200000}"/>
    <cellStyle name="Comma 2 6 5 3" xfId="1139" xr:uid="{00000000-0005-0000-0000-000033200000}"/>
    <cellStyle name="Comma 2 6 5 3 2" xfId="3813" xr:uid="{00000000-0005-0000-0000-000034200000}"/>
    <cellStyle name="Comma 2 6 5 3 2 2" xfId="18438" xr:uid="{00000000-0005-0000-0000-000035200000}"/>
    <cellStyle name="Comma 2 6 5 3 2 3" xfId="13136" xr:uid="{00000000-0005-0000-0000-000036200000}"/>
    <cellStyle name="Comma 2 6 5 3 3" xfId="7650" xr:uid="{00000000-0005-0000-0000-000037200000}"/>
    <cellStyle name="Comma 2 6 5 3 3 2" xfId="15808" xr:uid="{00000000-0005-0000-0000-000038200000}"/>
    <cellStyle name="Comma 2 6 5 3 4" xfId="10479" xr:uid="{00000000-0005-0000-0000-000039200000}"/>
    <cellStyle name="Comma 2 6 5 4" xfId="1140" xr:uid="{00000000-0005-0000-0000-00003A200000}"/>
    <cellStyle name="Comma 2 6 5 4 2" xfId="3814" xr:uid="{00000000-0005-0000-0000-00003B200000}"/>
    <cellStyle name="Comma 2 6 5 4 2 2" xfId="18439" xr:uid="{00000000-0005-0000-0000-00003C200000}"/>
    <cellStyle name="Comma 2 6 5 4 2 3" xfId="13137" xr:uid="{00000000-0005-0000-0000-00003D200000}"/>
    <cellStyle name="Comma 2 6 5 4 3" xfId="7651" xr:uid="{00000000-0005-0000-0000-00003E200000}"/>
    <cellStyle name="Comma 2 6 5 4 3 2" xfId="15809" xr:uid="{00000000-0005-0000-0000-00003F200000}"/>
    <cellStyle name="Comma 2 6 5 4 4" xfId="10480" xr:uid="{00000000-0005-0000-0000-000040200000}"/>
    <cellStyle name="Comma 2 6 5 5" xfId="3810" xr:uid="{00000000-0005-0000-0000-000041200000}"/>
    <cellStyle name="Comma 2 6 5 5 2" xfId="18435" xr:uid="{00000000-0005-0000-0000-000042200000}"/>
    <cellStyle name="Comma 2 6 5 5 3" xfId="13133" xr:uid="{00000000-0005-0000-0000-000043200000}"/>
    <cellStyle name="Comma 2 6 5 6" xfId="7647" xr:uid="{00000000-0005-0000-0000-000044200000}"/>
    <cellStyle name="Comma 2 6 5 6 2" xfId="15805" xr:uid="{00000000-0005-0000-0000-000045200000}"/>
    <cellStyle name="Comma 2 6 5 7" xfId="10476" xr:uid="{00000000-0005-0000-0000-000046200000}"/>
    <cellStyle name="Comma 2 6 6" xfId="1141" xr:uid="{00000000-0005-0000-0000-000047200000}"/>
    <cellStyle name="Comma 2 6 6 2" xfId="1142" xr:uid="{00000000-0005-0000-0000-000048200000}"/>
    <cellStyle name="Comma 2 6 6 2 2" xfId="1143" xr:uid="{00000000-0005-0000-0000-000049200000}"/>
    <cellStyle name="Comma 2 6 6 2 2 2" xfId="3817" xr:uid="{00000000-0005-0000-0000-00004A200000}"/>
    <cellStyle name="Comma 2 6 6 2 2 2 2" xfId="18442" xr:uid="{00000000-0005-0000-0000-00004B200000}"/>
    <cellStyle name="Comma 2 6 6 2 2 2 3" xfId="13140" xr:uid="{00000000-0005-0000-0000-00004C200000}"/>
    <cellStyle name="Comma 2 6 6 2 2 3" xfId="7654" xr:uid="{00000000-0005-0000-0000-00004D200000}"/>
    <cellStyle name="Comma 2 6 6 2 2 3 2" xfId="15812" xr:uid="{00000000-0005-0000-0000-00004E200000}"/>
    <cellStyle name="Comma 2 6 6 2 2 4" xfId="10483" xr:uid="{00000000-0005-0000-0000-00004F200000}"/>
    <cellStyle name="Comma 2 6 6 2 3" xfId="3816" xr:uid="{00000000-0005-0000-0000-000050200000}"/>
    <cellStyle name="Comma 2 6 6 2 3 2" xfId="18441" xr:uid="{00000000-0005-0000-0000-000051200000}"/>
    <cellStyle name="Comma 2 6 6 2 3 3" xfId="13139" xr:uid="{00000000-0005-0000-0000-000052200000}"/>
    <cellStyle name="Comma 2 6 6 2 4" xfId="7653" xr:uid="{00000000-0005-0000-0000-000053200000}"/>
    <cellStyle name="Comma 2 6 6 2 4 2" xfId="15811" xr:uid="{00000000-0005-0000-0000-000054200000}"/>
    <cellStyle name="Comma 2 6 6 2 5" xfId="10482" xr:uid="{00000000-0005-0000-0000-000055200000}"/>
    <cellStyle name="Comma 2 6 6 3" xfId="1144" xr:uid="{00000000-0005-0000-0000-000056200000}"/>
    <cellStyle name="Comma 2 6 6 3 2" xfId="3818" xr:uid="{00000000-0005-0000-0000-000057200000}"/>
    <cellStyle name="Comma 2 6 6 3 2 2" xfId="18443" xr:uid="{00000000-0005-0000-0000-000058200000}"/>
    <cellStyle name="Comma 2 6 6 3 2 3" xfId="13141" xr:uid="{00000000-0005-0000-0000-000059200000}"/>
    <cellStyle name="Comma 2 6 6 3 3" xfId="7655" xr:uid="{00000000-0005-0000-0000-00005A200000}"/>
    <cellStyle name="Comma 2 6 6 3 3 2" xfId="15813" xr:uid="{00000000-0005-0000-0000-00005B200000}"/>
    <cellStyle name="Comma 2 6 6 3 4" xfId="10484" xr:uid="{00000000-0005-0000-0000-00005C200000}"/>
    <cellStyle name="Comma 2 6 6 4" xfId="1145" xr:uid="{00000000-0005-0000-0000-00005D200000}"/>
    <cellStyle name="Comma 2 6 6 4 2" xfId="3819" xr:uid="{00000000-0005-0000-0000-00005E200000}"/>
    <cellStyle name="Comma 2 6 6 4 2 2" xfId="18444" xr:uid="{00000000-0005-0000-0000-00005F200000}"/>
    <cellStyle name="Comma 2 6 6 4 2 3" xfId="13142" xr:uid="{00000000-0005-0000-0000-000060200000}"/>
    <cellStyle name="Comma 2 6 6 4 3" xfId="7656" xr:uid="{00000000-0005-0000-0000-000061200000}"/>
    <cellStyle name="Comma 2 6 6 4 3 2" xfId="15814" xr:uid="{00000000-0005-0000-0000-000062200000}"/>
    <cellStyle name="Comma 2 6 6 4 4" xfId="10485" xr:uid="{00000000-0005-0000-0000-000063200000}"/>
    <cellStyle name="Comma 2 6 6 5" xfId="3815" xr:uid="{00000000-0005-0000-0000-000064200000}"/>
    <cellStyle name="Comma 2 6 6 5 2" xfId="18440" xr:uid="{00000000-0005-0000-0000-000065200000}"/>
    <cellStyle name="Comma 2 6 6 5 3" xfId="13138" xr:uid="{00000000-0005-0000-0000-000066200000}"/>
    <cellStyle name="Comma 2 6 6 6" xfId="7652" xr:uid="{00000000-0005-0000-0000-000067200000}"/>
    <cellStyle name="Comma 2 6 6 6 2" xfId="15810" xr:uid="{00000000-0005-0000-0000-000068200000}"/>
    <cellStyle name="Comma 2 6 6 7" xfId="10481" xr:uid="{00000000-0005-0000-0000-000069200000}"/>
    <cellStyle name="Comma 2 6 7" xfId="1146" xr:uid="{00000000-0005-0000-0000-00006A200000}"/>
    <cellStyle name="Comma 2 6 7 2" xfId="1147" xr:uid="{00000000-0005-0000-0000-00006B200000}"/>
    <cellStyle name="Comma 2 6 7 2 2" xfId="3821" xr:uid="{00000000-0005-0000-0000-00006C200000}"/>
    <cellStyle name="Comma 2 6 7 2 2 2" xfId="18446" xr:uid="{00000000-0005-0000-0000-00006D200000}"/>
    <cellStyle name="Comma 2 6 7 2 2 3" xfId="13144" xr:uid="{00000000-0005-0000-0000-00006E200000}"/>
    <cellStyle name="Comma 2 6 7 2 3" xfId="7658" xr:uid="{00000000-0005-0000-0000-00006F200000}"/>
    <cellStyle name="Comma 2 6 7 2 3 2" xfId="15816" xr:uid="{00000000-0005-0000-0000-000070200000}"/>
    <cellStyle name="Comma 2 6 7 2 4" xfId="10487" xr:uid="{00000000-0005-0000-0000-000071200000}"/>
    <cellStyle name="Comma 2 6 7 3" xfId="1148" xr:uid="{00000000-0005-0000-0000-000072200000}"/>
    <cellStyle name="Comma 2 6 7 3 2" xfId="3822" xr:uid="{00000000-0005-0000-0000-000073200000}"/>
    <cellStyle name="Comma 2 6 7 3 2 2" xfId="18447" xr:uid="{00000000-0005-0000-0000-000074200000}"/>
    <cellStyle name="Comma 2 6 7 3 2 3" xfId="13145" xr:uid="{00000000-0005-0000-0000-000075200000}"/>
    <cellStyle name="Comma 2 6 7 3 3" xfId="7659" xr:uid="{00000000-0005-0000-0000-000076200000}"/>
    <cellStyle name="Comma 2 6 7 3 3 2" xfId="15817" xr:uid="{00000000-0005-0000-0000-000077200000}"/>
    <cellStyle name="Comma 2 6 7 3 4" xfId="10488" xr:uid="{00000000-0005-0000-0000-000078200000}"/>
    <cellStyle name="Comma 2 6 7 4" xfId="3820" xr:uid="{00000000-0005-0000-0000-000079200000}"/>
    <cellStyle name="Comma 2 6 7 4 2" xfId="18445" xr:uid="{00000000-0005-0000-0000-00007A200000}"/>
    <cellStyle name="Comma 2 6 7 4 3" xfId="13143" xr:uid="{00000000-0005-0000-0000-00007B200000}"/>
    <cellStyle name="Comma 2 6 7 5" xfId="7657" xr:uid="{00000000-0005-0000-0000-00007C200000}"/>
    <cellStyle name="Comma 2 6 7 5 2" xfId="15815" xr:uid="{00000000-0005-0000-0000-00007D200000}"/>
    <cellStyle name="Comma 2 6 7 6" xfId="10486" xr:uid="{00000000-0005-0000-0000-00007E200000}"/>
    <cellStyle name="Comma 2 6 8" xfId="1149" xr:uid="{00000000-0005-0000-0000-00007F200000}"/>
    <cellStyle name="Comma 2 6 8 2" xfId="1150" xr:uid="{00000000-0005-0000-0000-000080200000}"/>
    <cellStyle name="Comma 2 6 8 2 2" xfId="3824" xr:uid="{00000000-0005-0000-0000-000081200000}"/>
    <cellStyle name="Comma 2 6 8 2 2 2" xfId="18449" xr:uid="{00000000-0005-0000-0000-000082200000}"/>
    <cellStyle name="Comma 2 6 8 2 2 3" xfId="13147" xr:uid="{00000000-0005-0000-0000-000083200000}"/>
    <cellStyle name="Comma 2 6 8 2 3" xfId="7661" xr:uid="{00000000-0005-0000-0000-000084200000}"/>
    <cellStyle name="Comma 2 6 8 2 3 2" xfId="15819" xr:uid="{00000000-0005-0000-0000-000085200000}"/>
    <cellStyle name="Comma 2 6 8 2 4" xfId="10490" xr:uid="{00000000-0005-0000-0000-000086200000}"/>
    <cellStyle name="Comma 2 6 8 3" xfId="3823" xr:uid="{00000000-0005-0000-0000-000087200000}"/>
    <cellStyle name="Comma 2 6 8 3 2" xfId="18448" xr:uid="{00000000-0005-0000-0000-000088200000}"/>
    <cellStyle name="Comma 2 6 8 3 3" xfId="13146" xr:uid="{00000000-0005-0000-0000-000089200000}"/>
    <cellStyle name="Comma 2 6 8 4" xfId="7660" xr:uid="{00000000-0005-0000-0000-00008A200000}"/>
    <cellStyle name="Comma 2 6 8 4 2" xfId="15818" xr:uid="{00000000-0005-0000-0000-00008B200000}"/>
    <cellStyle name="Comma 2 6 8 5" xfId="10489" xr:uid="{00000000-0005-0000-0000-00008C200000}"/>
    <cellStyle name="Comma 2 6 9" xfId="1151" xr:uid="{00000000-0005-0000-0000-00008D200000}"/>
    <cellStyle name="Comma 2 6 9 2" xfId="3825" xr:uid="{00000000-0005-0000-0000-00008E200000}"/>
    <cellStyle name="Comma 2 6 9 2 2" xfId="18450" xr:uid="{00000000-0005-0000-0000-00008F200000}"/>
    <cellStyle name="Comma 2 6 9 2 3" xfId="13148" xr:uid="{00000000-0005-0000-0000-000090200000}"/>
    <cellStyle name="Comma 2 6 9 3" xfId="7662" xr:uid="{00000000-0005-0000-0000-000091200000}"/>
    <cellStyle name="Comma 2 6 9 3 2" xfId="15820" xr:uid="{00000000-0005-0000-0000-000092200000}"/>
    <cellStyle name="Comma 2 6 9 4" xfId="10491" xr:uid="{00000000-0005-0000-0000-000093200000}"/>
    <cellStyle name="Comma 2 7" xfId="106" xr:uid="{00000000-0005-0000-0000-000094200000}"/>
    <cellStyle name="Comma 2 7 10" xfId="1153" xr:uid="{00000000-0005-0000-0000-000095200000}"/>
    <cellStyle name="Comma 2 7 10 2" xfId="3827" xr:uid="{00000000-0005-0000-0000-000096200000}"/>
    <cellStyle name="Comma 2 7 10 2 2" xfId="18452" xr:uid="{00000000-0005-0000-0000-000097200000}"/>
    <cellStyle name="Comma 2 7 10 2 3" xfId="13150" xr:uid="{00000000-0005-0000-0000-000098200000}"/>
    <cellStyle name="Comma 2 7 10 3" xfId="7664" xr:uid="{00000000-0005-0000-0000-000099200000}"/>
    <cellStyle name="Comma 2 7 10 3 2" xfId="15822" xr:uid="{00000000-0005-0000-0000-00009A200000}"/>
    <cellStyle name="Comma 2 7 10 4" xfId="10493" xr:uid="{00000000-0005-0000-0000-00009B200000}"/>
    <cellStyle name="Comma 2 7 11" xfId="2682" xr:uid="{00000000-0005-0000-0000-00009C200000}"/>
    <cellStyle name="Comma 2 7 11 2" xfId="5310" xr:uid="{00000000-0005-0000-0000-00009D200000}"/>
    <cellStyle name="Comma 2 7 11 2 2" xfId="19935" xr:uid="{00000000-0005-0000-0000-00009E200000}"/>
    <cellStyle name="Comma 2 7 11 2 3" xfId="14651" xr:uid="{00000000-0005-0000-0000-00009F200000}"/>
    <cellStyle name="Comma 2 7 11 3" xfId="9147" xr:uid="{00000000-0005-0000-0000-0000A0200000}"/>
    <cellStyle name="Comma 2 7 11 3 2" xfId="17305" xr:uid="{00000000-0005-0000-0000-0000A1200000}"/>
    <cellStyle name="Comma 2 7 11 4" xfId="11979" xr:uid="{00000000-0005-0000-0000-0000A2200000}"/>
    <cellStyle name="Comma 2 7 12" xfId="1152" xr:uid="{00000000-0005-0000-0000-0000A3200000}"/>
    <cellStyle name="Comma 2 7 12 2" xfId="3826" xr:uid="{00000000-0005-0000-0000-0000A4200000}"/>
    <cellStyle name="Comma 2 7 12 2 2" xfId="18451" xr:uid="{00000000-0005-0000-0000-0000A5200000}"/>
    <cellStyle name="Comma 2 7 12 2 3" xfId="13149" xr:uid="{00000000-0005-0000-0000-0000A6200000}"/>
    <cellStyle name="Comma 2 7 12 3" xfId="7663" xr:uid="{00000000-0005-0000-0000-0000A7200000}"/>
    <cellStyle name="Comma 2 7 12 3 2" xfId="15821" xr:uid="{00000000-0005-0000-0000-0000A8200000}"/>
    <cellStyle name="Comma 2 7 12 4" xfId="10492" xr:uid="{00000000-0005-0000-0000-0000A9200000}"/>
    <cellStyle name="Comma 2 7 13" xfId="6489" xr:uid="{00000000-0005-0000-0000-0000AA200000}"/>
    <cellStyle name="Comma 2 7 13 2" xfId="17416" xr:uid="{00000000-0005-0000-0000-0000AB200000}"/>
    <cellStyle name="Comma 2 7 13 3" xfId="12113" xr:uid="{00000000-0005-0000-0000-0000AC200000}"/>
    <cellStyle name="Comma 2 7 14" xfId="2791" xr:uid="{00000000-0005-0000-0000-0000AD200000}"/>
    <cellStyle name="Comma 2 7 14 2" xfId="14786" xr:uid="{00000000-0005-0000-0000-0000AE200000}"/>
    <cellStyle name="Comma 2 7 15" xfId="6628" xr:uid="{00000000-0005-0000-0000-0000AF200000}"/>
    <cellStyle name="Comma 2 7 16" xfId="9457" xr:uid="{00000000-0005-0000-0000-0000B0200000}"/>
    <cellStyle name="Comma 2 7 2" xfId="1154" xr:uid="{00000000-0005-0000-0000-0000B1200000}"/>
    <cellStyle name="Comma 2 7 2 10" xfId="3828" xr:uid="{00000000-0005-0000-0000-0000B2200000}"/>
    <cellStyle name="Comma 2 7 2 10 2" xfId="18453" xr:uid="{00000000-0005-0000-0000-0000B3200000}"/>
    <cellStyle name="Comma 2 7 2 10 3" xfId="13151" xr:uid="{00000000-0005-0000-0000-0000B4200000}"/>
    <cellStyle name="Comma 2 7 2 11" xfId="7665" xr:uid="{00000000-0005-0000-0000-0000B5200000}"/>
    <cellStyle name="Comma 2 7 2 11 2" xfId="15823" xr:uid="{00000000-0005-0000-0000-0000B6200000}"/>
    <cellStyle name="Comma 2 7 2 12" xfId="10494" xr:uid="{00000000-0005-0000-0000-0000B7200000}"/>
    <cellStyle name="Comma 2 7 2 2" xfId="1155" xr:uid="{00000000-0005-0000-0000-0000B8200000}"/>
    <cellStyle name="Comma 2 7 2 2 2" xfId="1156" xr:uid="{00000000-0005-0000-0000-0000B9200000}"/>
    <cellStyle name="Comma 2 7 2 2 2 2" xfId="1157" xr:uid="{00000000-0005-0000-0000-0000BA200000}"/>
    <cellStyle name="Comma 2 7 2 2 2 2 2" xfId="3831" xr:uid="{00000000-0005-0000-0000-0000BB200000}"/>
    <cellStyle name="Comma 2 7 2 2 2 2 2 2" xfId="18456" xr:uid="{00000000-0005-0000-0000-0000BC200000}"/>
    <cellStyle name="Comma 2 7 2 2 2 2 2 3" xfId="13154" xr:uid="{00000000-0005-0000-0000-0000BD200000}"/>
    <cellStyle name="Comma 2 7 2 2 2 2 3" xfId="7668" xr:uid="{00000000-0005-0000-0000-0000BE200000}"/>
    <cellStyle name="Comma 2 7 2 2 2 2 3 2" xfId="15826" xr:uid="{00000000-0005-0000-0000-0000BF200000}"/>
    <cellStyle name="Comma 2 7 2 2 2 2 4" xfId="10497" xr:uid="{00000000-0005-0000-0000-0000C0200000}"/>
    <cellStyle name="Comma 2 7 2 2 2 3" xfId="3830" xr:uid="{00000000-0005-0000-0000-0000C1200000}"/>
    <cellStyle name="Comma 2 7 2 2 2 3 2" xfId="18455" xr:uid="{00000000-0005-0000-0000-0000C2200000}"/>
    <cellStyle name="Comma 2 7 2 2 2 3 3" xfId="13153" xr:uid="{00000000-0005-0000-0000-0000C3200000}"/>
    <cellStyle name="Comma 2 7 2 2 2 4" xfId="7667" xr:uid="{00000000-0005-0000-0000-0000C4200000}"/>
    <cellStyle name="Comma 2 7 2 2 2 4 2" xfId="15825" xr:uid="{00000000-0005-0000-0000-0000C5200000}"/>
    <cellStyle name="Comma 2 7 2 2 2 5" xfId="10496" xr:uid="{00000000-0005-0000-0000-0000C6200000}"/>
    <cellStyle name="Comma 2 7 2 2 3" xfId="1158" xr:uid="{00000000-0005-0000-0000-0000C7200000}"/>
    <cellStyle name="Comma 2 7 2 2 3 2" xfId="3832" xr:uid="{00000000-0005-0000-0000-0000C8200000}"/>
    <cellStyle name="Comma 2 7 2 2 3 2 2" xfId="18457" xr:uid="{00000000-0005-0000-0000-0000C9200000}"/>
    <cellStyle name="Comma 2 7 2 2 3 2 3" xfId="13155" xr:uid="{00000000-0005-0000-0000-0000CA200000}"/>
    <cellStyle name="Comma 2 7 2 2 3 3" xfId="7669" xr:uid="{00000000-0005-0000-0000-0000CB200000}"/>
    <cellStyle name="Comma 2 7 2 2 3 3 2" xfId="15827" xr:uid="{00000000-0005-0000-0000-0000CC200000}"/>
    <cellStyle name="Comma 2 7 2 2 3 4" xfId="10498" xr:uid="{00000000-0005-0000-0000-0000CD200000}"/>
    <cellStyle name="Comma 2 7 2 2 4" xfId="1159" xr:uid="{00000000-0005-0000-0000-0000CE200000}"/>
    <cellStyle name="Comma 2 7 2 2 4 2" xfId="3833" xr:uid="{00000000-0005-0000-0000-0000CF200000}"/>
    <cellStyle name="Comma 2 7 2 2 4 2 2" xfId="18458" xr:uid="{00000000-0005-0000-0000-0000D0200000}"/>
    <cellStyle name="Comma 2 7 2 2 4 2 3" xfId="13156" xr:uid="{00000000-0005-0000-0000-0000D1200000}"/>
    <cellStyle name="Comma 2 7 2 2 4 3" xfId="7670" xr:uid="{00000000-0005-0000-0000-0000D2200000}"/>
    <cellStyle name="Comma 2 7 2 2 4 3 2" xfId="15828" xr:uid="{00000000-0005-0000-0000-0000D3200000}"/>
    <cellStyle name="Comma 2 7 2 2 4 4" xfId="10499" xr:uid="{00000000-0005-0000-0000-0000D4200000}"/>
    <cellStyle name="Comma 2 7 2 2 5" xfId="3829" xr:uid="{00000000-0005-0000-0000-0000D5200000}"/>
    <cellStyle name="Comma 2 7 2 2 5 2" xfId="18454" xr:uid="{00000000-0005-0000-0000-0000D6200000}"/>
    <cellStyle name="Comma 2 7 2 2 5 3" xfId="13152" xr:uid="{00000000-0005-0000-0000-0000D7200000}"/>
    <cellStyle name="Comma 2 7 2 2 6" xfId="7666" xr:uid="{00000000-0005-0000-0000-0000D8200000}"/>
    <cellStyle name="Comma 2 7 2 2 6 2" xfId="15824" xr:uid="{00000000-0005-0000-0000-0000D9200000}"/>
    <cellStyle name="Comma 2 7 2 2 7" xfId="10495" xr:uid="{00000000-0005-0000-0000-0000DA200000}"/>
    <cellStyle name="Comma 2 7 2 3" xfId="1160" xr:uid="{00000000-0005-0000-0000-0000DB200000}"/>
    <cellStyle name="Comma 2 7 2 3 2" xfId="1161" xr:uid="{00000000-0005-0000-0000-0000DC200000}"/>
    <cellStyle name="Comma 2 7 2 3 2 2" xfId="1162" xr:uid="{00000000-0005-0000-0000-0000DD200000}"/>
    <cellStyle name="Comma 2 7 2 3 2 2 2" xfId="3836" xr:uid="{00000000-0005-0000-0000-0000DE200000}"/>
    <cellStyle name="Comma 2 7 2 3 2 2 2 2" xfId="18461" xr:uid="{00000000-0005-0000-0000-0000DF200000}"/>
    <cellStyle name="Comma 2 7 2 3 2 2 2 3" xfId="13159" xr:uid="{00000000-0005-0000-0000-0000E0200000}"/>
    <cellStyle name="Comma 2 7 2 3 2 2 3" xfId="7673" xr:uid="{00000000-0005-0000-0000-0000E1200000}"/>
    <cellStyle name="Comma 2 7 2 3 2 2 3 2" xfId="15831" xr:uid="{00000000-0005-0000-0000-0000E2200000}"/>
    <cellStyle name="Comma 2 7 2 3 2 2 4" xfId="10502" xr:uid="{00000000-0005-0000-0000-0000E3200000}"/>
    <cellStyle name="Comma 2 7 2 3 2 3" xfId="3835" xr:uid="{00000000-0005-0000-0000-0000E4200000}"/>
    <cellStyle name="Comma 2 7 2 3 2 3 2" xfId="18460" xr:uid="{00000000-0005-0000-0000-0000E5200000}"/>
    <cellStyle name="Comma 2 7 2 3 2 3 3" xfId="13158" xr:uid="{00000000-0005-0000-0000-0000E6200000}"/>
    <cellStyle name="Comma 2 7 2 3 2 4" xfId="7672" xr:uid="{00000000-0005-0000-0000-0000E7200000}"/>
    <cellStyle name="Comma 2 7 2 3 2 4 2" xfId="15830" xr:uid="{00000000-0005-0000-0000-0000E8200000}"/>
    <cellStyle name="Comma 2 7 2 3 2 5" xfId="10501" xr:uid="{00000000-0005-0000-0000-0000E9200000}"/>
    <cellStyle name="Comma 2 7 2 3 3" xfId="1163" xr:uid="{00000000-0005-0000-0000-0000EA200000}"/>
    <cellStyle name="Comma 2 7 2 3 3 2" xfId="3837" xr:uid="{00000000-0005-0000-0000-0000EB200000}"/>
    <cellStyle name="Comma 2 7 2 3 3 2 2" xfId="18462" xr:uid="{00000000-0005-0000-0000-0000EC200000}"/>
    <cellStyle name="Comma 2 7 2 3 3 2 3" xfId="13160" xr:uid="{00000000-0005-0000-0000-0000ED200000}"/>
    <cellStyle name="Comma 2 7 2 3 3 3" xfId="7674" xr:uid="{00000000-0005-0000-0000-0000EE200000}"/>
    <cellStyle name="Comma 2 7 2 3 3 3 2" xfId="15832" xr:uid="{00000000-0005-0000-0000-0000EF200000}"/>
    <cellStyle name="Comma 2 7 2 3 3 4" xfId="10503" xr:uid="{00000000-0005-0000-0000-0000F0200000}"/>
    <cellStyle name="Comma 2 7 2 3 4" xfId="1164" xr:uid="{00000000-0005-0000-0000-0000F1200000}"/>
    <cellStyle name="Comma 2 7 2 3 4 2" xfId="3838" xr:uid="{00000000-0005-0000-0000-0000F2200000}"/>
    <cellStyle name="Comma 2 7 2 3 4 2 2" xfId="18463" xr:uid="{00000000-0005-0000-0000-0000F3200000}"/>
    <cellStyle name="Comma 2 7 2 3 4 2 3" xfId="13161" xr:uid="{00000000-0005-0000-0000-0000F4200000}"/>
    <cellStyle name="Comma 2 7 2 3 4 3" xfId="7675" xr:uid="{00000000-0005-0000-0000-0000F5200000}"/>
    <cellStyle name="Comma 2 7 2 3 4 3 2" xfId="15833" xr:uid="{00000000-0005-0000-0000-0000F6200000}"/>
    <cellStyle name="Comma 2 7 2 3 4 4" xfId="10504" xr:uid="{00000000-0005-0000-0000-0000F7200000}"/>
    <cellStyle name="Comma 2 7 2 3 5" xfId="3834" xr:uid="{00000000-0005-0000-0000-0000F8200000}"/>
    <cellStyle name="Comma 2 7 2 3 5 2" xfId="18459" xr:uid="{00000000-0005-0000-0000-0000F9200000}"/>
    <cellStyle name="Comma 2 7 2 3 5 3" xfId="13157" xr:uid="{00000000-0005-0000-0000-0000FA200000}"/>
    <cellStyle name="Comma 2 7 2 3 6" xfId="7671" xr:uid="{00000000-0005-0000-0000-0000FB200000}"/>
    <cellStyle name="Comma 2 7 2 3 6 2" xfId="15829" xr:uid="{00000000-0005-0000-0000-0000FC200000}"/>
    <cellStyle name="Comma 2 7 2 3 7" xfId="10500" xr:uid="{00000000-0005-0000-0000-0000FD200000}"/>
    <cellStyle name="Comma 2 7 2 4" xfId="1165" xr:uid="{00000000-0005-0000-0000-0000FE200000}"/>
    <cellStyle name="Comma 2 7 2 4 2" xfId="1166" xr:uid="{00000000-0005-0000-0000-0000FF200000}"/>
    <cellStyle name="Comma 2 7 2 4 2 2" xfId="1167" xr:uid="{00000000-0005-0000-0000-000000210000}"/>
    <cellStyle name="Comma 2 7 2 4 2 2 2" xfId="3841" xr:uid="{00000000-0005-0000-0000-000001210000}"/>
    <cellStyle name="Comma 2 7 2 4 2 2 2 2" xfId="18466" xr:uid="{00000000-0005-0000-0000-000002210000}"/>
    <cellStyle name="Comma 2 7 2 4 2 2 2 3" xfId="13164" xr:uid="{00000000-0005-0000-0000-000003210000}"/>
    <cellStyle name="Comma 2 7 2 4 2 2 3" xfId="7678" xr:uid="{00000000-0005-0000-0000-000004210000}"/>
    <cellStyle name="Comma 2 7 2 4 2 2 3 2" xfId="15836" xr:uid="{00000000-0005-0000-0000-000005210000}"/>
    <cellStyle name="Comma 2 7 2 4 2 2 4" xfId="10507" xr:uid="{00000000-0005-0000-0000-000006210000}"/>
    <cellStyle name="Comma 2 7 2 4 2 3" xfId="3840" xr:uid="{00000000-0005-0000-0000-000007210000}"/>
    <cellStyle name="Comma 2 7 2 4 2 3 2" xfId="18465" xr:uid="{00000000-0005-0000-0000-000008210000}"/>
    <cellStyle name="Comma 2 7 2 4 2 3 3" xfId="13163" xr:uid="{00000000-0005-0000-0000-000009210000}"/>
    <cellStyle name="Comma 2 7 2 4 2 4" xfId="7677" xr:uid="{00000000-0005-0000-0000-00000A210000}"/>
    <cellStyle name="Comma 2 7 2 4 2 4 2" xfId="15835" xr:uid="{00000000-0005-0000-0000-00000B210000}"/>
    <cellStyle name="Comma 2 7 2 4 2 5" xfId="10506" xr:uid="{00000000-0005-0000-0000-00000C210000}"/>
    <cellStyle name="Comma 2 7 2 4 3" xfId="1168" xr:uid="{00000000-0005-0000-0000-00000D210000}"/>
    <cellStyle name="Comma 2 7 2 4 3 2" xfId="3842" xr:uid="{00000000-0005-0000-0000-00000E210000}"/>
    <cellStyle name="Comma 2 7 2 4 3 2 2" xfId="18467" xr:uid="{00000000-0005-0000-0000-00000F210000}"/>
    <cellStyle name="Comma 2 7 2 4 3 2 3" xfId="13165" xr:uid="{00000000-0005-0000-0000-000010210000}"/>
    <cellStyle name="Comma 2 7 2 4 3 3" xfId="7679" xr:uid="{00000000-0005-0000-0000-000011210000}"/>
    <cellStyle name="Comma 2 7 2 4 3 3 2" xfId="15837" xr:uid="{00000000-0005-0000-0000-000012210000}"/>
    <cellStyle name="Comma 2 7 2 4 3 4" xfId="10508" xr:uid="{00000000-0005-0000-0000-000013210000}"/>
    <cellStyle name="Comma 2 7 2 4 4" xfId="1169" xr:uid="{00000000-0005-0000-0000-000014210000}"/>
    <cellStyle name="Comma 2 7 2 4 4 2" xfId="3843" xr:uid="{00000000-0005-0000-0000-000015210000}"/>
    <cellStyle name="Comma 2 7 2 4 4 2 2" xfId="18468" xr:uid="{00000000-0005-0000-0000-000016210000}"/>
    <cellStyle name="Comma 2 7 2 4 4 2 3" xfId="13166" xr:uid="{00000000-0005-0000-0000-000017210000}"/>
    <cellStyle name="Comma 2 7 2 4 4 3" xfId="7680" xr:uid="{00000000-0005-0000-0000-000018210000}"/>
    <cellStyle name="Comma 2 7 2 4 4 3 2" xfId="15838" xr:uid="{00000000-0005-0000-0000-000019210000}"/>
    <cellStyle name="Comma 2 7 2 4 4 4" xfId="10509" xr:uid="{00000000-0005-0000-0000-00001A210000}"/>
    <cellStyle name="Comma 2 7 2 4 5" xfId="3839" xr:uid="{00000000-0005-0000-0000-00001B210000}"/>
    <cellStyle name="Comma 2 7 2 4 5 2" xfId="18464" xr:uid="{00000000-0005-0000-0000-00001C210000}"/>
    <cellStyle name="Comma 2 7 2 4 5 3" xfId="13162" xr:uid="{00000000-0005-0000-0000-00001D210000}"/>
    <cellStyle name="Comma 2 7 2 4 6" xfId="7676" xr:uid="{00000000-0005-0000-0000-00001E210000}"/>
    <cellStyle name="Comma 2 7 2 4 6 2" xfId="15834" xr:uid="{00000000-0005-0000-0000-00001F210000}"/>
    <cellStyle name="Comma 2 7 2 4 7" xfId="10505" xr:uid="{00000000-0005-0000-0000-000020210000}"/>
    <cellStyle name="Comma 2 7 2 5" xfId="1170" xr:uid="{00000000-0005-0000-0000-000021210000}"/>
    <cellStyle name="Comma 2 7 2 5 2" xfId="1171" xr:uid="{00000000-0005-0000-0000-000022210000}"/>
    <cellStyle name="Comma 2 7 2 5 2 2" xfId="1172" xr:uid="{00000000-0005-0000-0000-000023210000}"/>
    <cellStyle name="Comma 2 7 2 5 2 2 2" xfId="3846" xr:uid="{00000000-0005-0000-0000-000024210000}"/>
    <cellStyle name="Comma 2 7 2 5 2 2 2 2" xfId="18471" xr:uid="{00000000-0005-0000-0000-000025210000}"/>
    <cellStyle name="Comma 2 7 2 5 2 2 2 3" xfId="13169" xr:uid="{00000000-0005-0000-0000-000026210000}"/>
    <cellStyle name="Comma 2 7 2 5 2 2 3" xfId="7683" xr:uid="{00000000-0005-0000-0000-000027210000}"/>
    <cellStyle name="Comma 2 7 2 5 2 2 3 2" xfId="15841" xr:uid="{00000000-0005-0000-0000-000028210000}"/>
    <cellStyle name="Comma 2 7 2 5 2 2 4" xfId="10512" xr:uid="{00000000-0005-0000-0000-000029210000}"/>
    <cellStyle name="Comma 2 7 2 5 2 3" xfId="3845" xr:uid="{00000000-0005-0000-0000-00002A210000}"/>
    <cellStyle name="Comma 2 7 2 5 2 3 2" xfId="18470" xr:uid="{00000000-0005-0000-0000-00002B210000}"/>
    <cellStyle name="Comma 2 7 2 5 2 3 3" xfId="13168" xr:uid="{00000000-0005-0000-0000-00002C210000}"/>
    <cellStyle name="Comma 2 7 2 5 2 4" xfId="7682" xr:uid="{00000000-0005-0000-0000-00002D210000}"/>
    <cellStyle name="Comma 2 7 2 5 2 4 2" xfId="15840" xr:uid="{00000000-0005-0000-0000-00002E210000}"/>
    <cellStyle name="Comma 2 7 2 5 2 5" xfId="10511" xr:uid="{00000000-0005-0000-0000-00002F210000}"/>
    <cellStyle name="Comma 2 7 2 5 3" xfId="1173" xr:uid="{00000000-0005-0000-0000-000030210000}"/>
    <cellStyle name="Comma 2 7 2 5 3 2" xfId="3847" xr:uid="{00000000-0005-0000-0000-000031210000}"/>
    <cellStyle name="Comma 2 7 2 5 3 2 2" xfId="18472" xr:uid="{00000000-0005-0000-0000-000032210000}"/>
    <cellStyle name="Comma 2 7 2 5 3 2 3" xfId="13170" xr:uid="{00000000-0005-0000-0000-000033210000}"/>
    <cellStyle name="Comma 2 7 2 5 3 3" xfId="7684" xr:uid="{00000000-0005-0000-0000-000034210000}"/>
    <cellStyle name="Comma 2 7 2 5 3 3 2" xfId="15842" xr:uid="{00000000-0005-0000-0000-000035210000}"/>
    <cellStyle name="Comma 2 7 2 5 3 4" xfId="10513" xr:uid="{00000000-0005-0000-0000-000036210000}"/>
    <cellStyle name="Comma 2 7 2 5 4" xfId="1174" xr:uid="{00000000-0005-0000-0000-000037210000}"/>
    <cellStyle name="Comma 2 7 2 5 4 2" xfId="3848" xr:uid="{00000000-0005-0000-0000-000038210000}"/>
    <cellStyle name="Comma 2 7 2 5 4 2 2" xfId="18473" xr:uid="{00000000-0005-0000-0000-000039210000}"/>
    <cellStyle name="Comma 2 7 2 5 4 2 3" xfId="13171" xr:uid="{00000000-0005-0000-0000-00003A210000}"/>
    <cellStyle name="Comma 2 7 2 5 4 3" xfId="7685" xr:uid="{00000000-0005-0000-0000-00003B210000}"/>
    <cellStyle name="Comma 2 7 2 5 4 3 2" xfId="15843" xr:uid="{00000000-0005-0000-0000-00003C210000}"/>
    <cellStyle name="Comma 2 7 2 5 4 4" xfId="10514" xr:uid="{00000000-0005-0000-0000-00003D210000}"/>
    <cellStyle name="Comma 2 7 2 5 5" xfId="3844" xr:uid="{00000000-0005-0000-0000-00003E210000}"/>
    <cellStyle name="Comma 2 7 2 5 5 2" xfId="18469" xr:uid="{00000000-0005-0000-0000-00003F210000}"/>
    <cellStyle name="Comma 2 7 2 5 5 3" xfId="13167" xr:uid="{00000000-0005-0000-0000-000040210000}"/>
    <cellStyle name="Comma 2 7 2 5 6" xfId="7681" xr:uid="{00000000-0005-0000-0000-000041210000}"/>
    <cellStyle name="Comma 2 7 2 5 6 2" xfId="15839" xr:uid="{00000000-0005-0000-0000-000042210000}"/>
    <cellStyle name="Comma 2 7 2 5 7" xfId="10510" xr:uid="{00000000-0005-0000-0000-000043210000}"/>
    <cellStyle name="Comma 2 7 2 6" xfId="1175" xr:uid="{00000000-0005-0000-0000-000044210000}"/>
    <cellStyle name="Comma 2 7 2 6 2" xfId="1176" xr:uid="{00000000-0005-0000-0000-000045210000}"/>
    <cellStyle name="Comma 2 7 2 6 2 2" xfId="3850" xr:uid="{00000000-0005-0000-0000-000046210000}"/>
    <cellStyle name="Comma 2 7 2 6 2 2 2" xfId="18475" xr:uid="{00000000-0005-0000-0000-000047210000}"/>
    <cellStyle name="Comma 2 7 2 6 2 2 3" xfId="13173" xr:uid="{00000000-0005-0000-0000-000048210000}"/>
    <cellStyle name="Comma 2 7 2 6 2 3" xfId="7687" xr:uid="{00000000-0005-0000-0000-000049210000}"/>
    <cellStyle name="Comma 2 7 2 6 2 3 2" xfId="15845" xr:uid="{00000000-0005-0000-0000-00004A210000}"/>
    <cellStyle name="Comma 2 7 2 6 2 4" xfId="10516" xr:uid="{00000000-0005-0000-0000-00004B210000}"/>
    <cellStyle name="Comma 2 7 2 6 3" xfId="1177" xr:uid="{00000000-0005-0000-0000-00004C210000}"/>
    <cellStyle name="Comma 2 7 2 6 3 2" xfId="3851" xr:uid="{00000000-0005-0000-0000-00004D210000}"/>
    <cellStyle name="Comma 2 7 2 6 3 2 2" xfId="18476" xr:uid="{00000000-0005-0000-0000-00004E210000}"/>
    <cellStyle name="Comma 2 7 2 6 3 2 3" xfId="13174" xr:uid="{00000000-0005-0000-0000-00004F210000}"/>
    <cellStyle name="Comma 2 7 2 6 3 3" xfId="7688" xr:uid="{00000000-0005-0000-0000-000050210000}"/>
    <cellStyle name="Comma 2 7 2 6 3 3 2" xfId="15846" xr:uid="{00000000-0005-0000-0000-000051210000}"/>
    <cellStyle name="Comma 2 7 2 6 3 4" xfId="10517" xr:uid="{00000000-0005-0000-0000-000052210000}"/>
    <cellStyle name="Comma 2 7 2 6 4" xfId="3849" xr:uid="{00000000-0005-0000-0000-000053210000}"/>
    <cellStyle name="Comma 2 7 2 6 4 2" xfId="18474" xr:uid="{00000000-0005-0000-0000-000054210000}"/>
    <cellStyle name="Comma 2 7 2 6 4 3" xfId="13172" xr:uid="{00000000-0005-0000-0000-000055210000}"/>
    <cellStyle name="Comma 2 7 2 6 5" xfId="7686" xr:uid="{00000000-0005-0000-0000-000056210000}"/>
    <cellStyle name="Comma 2 7 2 6 5 2" xfId="15844" xr:uid="{00000000-0005-0000-0000-000057210000}"/>
    <cellStyle name="Comma 2 7 2 6 6" xfId="10515" xr:uid="{00000000-0005-0000-0000-000058210000}"/>
    <cellStyle name="Comma 2 7 2 7" xfId="1178" xr:uid="{00000000-0005-0000-0000-000059210000}"/>
    <cellStyle name="Comma 2 7 2 7 2" xfId="1179" xr:uid="{00000000-0005-0000-0000-00005A210000}"/>
    <cellStyle name="Comma 2 7 2 7 2 2" xfId="3853" xr:uid="{00000000-0005-0000-0000-00005B210000}"/>
    <cellStyle name="Comma 2 7 2 7 2 2 2" xfId="18478" xr:uid="{00000000-0005-0000-0000-00005C210000}"/>
    <cellStyle name="Comma 2 7 2 7 2 2 3" xfId="13176" xr:uid="{00000000-0005-0000-0000-00005D210000}"/>
    <cellStyle name="Comma 2 7 2 7 2 3" xfId="7690" xr:uid="{00000000-0005-0000-0000-00005E210000}"/>
    <cellStyle name="Comma 2 7 2 7 2 3 2" xfId="15848" xr:uid="{00000000-0005-0000-0000-00005F210000}"/>
    <cellStyle name="Comma 2 7 2 7 2 4" xfId="10519" xr:uid="{00000000-0005-0000-0000-000060210000}"/>
    <cellStyle name="Comma 2 7 2 7 3" xfId="3852" xr:uid="{00000000-0005-0000-0000-000061210000}"/>
    <cellStyle name="Comma 2 7 2 7 3 2" xfId="18477" xr:uid="{00000000-0005-0000-0000-000062210000}"/>
    <cellStyle name="Comma 2 7 2 7 3 3" xfId="13175" xr:uid="{00000000-0005-0000-0000-000063210000}"/>
    <cellStyle name="Comma 2 7 2 7 4" xfId="7689" xr:uid="{00000000-0005-0000-0000-000064210000}"/>
    <cellStyle name="Comma 2 7 2 7 4 2" xfId="15847" xr:uid="{00000000-0005-0000-0000-000065210000}"/>
    <cellStyle name="Comma 2 7 2 7 5" xfId="10518" xr:uid="{00000000-0005-0000-0000-000066210000}"/>
    <cellStyle name="Comma 2 7 2 8" xfId="1180" xr:uid="{00000000-0005-0000-0000-000067210000}"/>
    <cellStyle name="Comma 2 7 2 8 2" xfId="3854" xr:uid="{00000000-0005-0000-0000-000068210000}"/>
    <cellStyle name="Comma 2 7 2 8 2 2" xfId="18479" xr:uid="{00000000-0005-0000-0000-000069210000}"/>
    <cellStyle name="Comma 2 7 2 8 2 3" xfId="13177" xr:uid="{00000000-0005-0000-0000-00006A210000}"/>
    <cellStyle name="Comma 2 7 2 8 3" xfId="7691" xr:uid="{00000000-0005-0000-0000-00006B210000}"/>
    <cellStyle name="Comma 2 7 2 8 3 2" xfId="15849" xr:uid="{00000000-0005-0000-0000-00006C210000}"/>
    <cellStyle name="Comma 2 7 2 8 4" xfId="10520" xr:uid="{00000000-0005-0000-0000-00006D210000}"/>
    <cellStyle name="Comma 2 7 2 9" xfId="1181" xr:uid="{00000000-0005-0000-0000-00006E210000}"/>
    <cellStyle name="Comma 2 7 2 9 2" xfId="3855" xr:uid="{00000000-0005-0000-0000-00006F210000}"/>
    <cellStyle name="Comma 2 7 2 9 2 2" xfId="18480" xr:uid="{00000000-0005-0000-0000-000070210000}"/>
    <cellStyle name="Comma 2 7 2 9 2 3" xfId="13178" xr:uid="{00000000-0005-0000-0000-000071210000}"/>
    <cellStyle name="Comma 2 7 2 9 3" xfId="7692" xr:uid="{00000000-0005-0000-0000-000072210000}"/>
    <cellStyle name="Comma 2 7 2 9 3 2" xfId="15850" xr:uid="{00000000-0005-0000-0000-000073210000}"/>
    <cellStyle name="Comma 2 7 2 9 4" xfId="10521" xr:uid="{00000000-0005-0000-0000-000074210000}"/>
    <cellStyle name="Comma 2 7 3" xfId="1182" xr:uid="{00000000-0005-0000-0000-000075210000}"/>
    <cellStyle name="Comma 2 7 3 2" xfId="1183" xr:uid="{00000000-0005-0000-0000-000076210000}"/>
    <cellStyle name="Comma 2 7 3 2 2" xfId="1184" xr:uid="{00000000-0005-0000-0000-000077210000}"/>
    <cellStyle name="Comma 2 7 3 2 2 2" xfId="3858" xr:uid="{00000000-0005-0000-0000-000078210000}"/>
    <cellStyle name="Comma 2 7 3 2 2 2 2" xfId="18483" xr:uid="{00000000-0005-0000-0000-000079210000}"/>
    <cellStyle name="Comma 2 7 3 2 2 2 3" xfId="13181" xr:uid="{00000000-0005-0000-0000-00007A210000}"/>
    <cellStyle name="Comma 2 7 3 2 2 3" xfId="7695" xr:uid="{00000000-0005-0000-0000-00007B210000}"/>
    <cellStyle name="Comma 2 7 3 2 2 3 2" xfId="15853" xr:uid="{00000000-0005-0000-0000-00007C210000}"/>
    <cellStyle name="Comma 2 7 3 2 2 4" xfId="10524" xr:uid="{00000000-0005-0000-0000-00007D210000}"/>
    <cellStyle name="Comma 2 7 3 2 3" xfId="3857" xr:uid="{00000000-0005-0000-0000-00007E210000}"/>
    <cellStyle name="Comma 2 7 3 2 3 2" xfId="18482" xr:uid="{00000000-0005-0000-0000-00007F210000}"/>
    <cellStyle name="Comma 2 7 3 2 3 3" xfId="13180" xr:uid="{00000000-0005-0000-0000-000080210000}"/>
    <cellStyle name="Comma 2 7 3 2 4" xfId="7694" xr:uid="{00000000-0005-0000-0000-000081210000}"/>
    <cellStyle name="Comma 2 7 3 2 4 2" xfId="15852" xr:uid="{00000000-0005-0000-0000-000082210000}"/>
    <cellStyle name="Comma 2 7 3 2 5" xfId="10523" xr:uid="{00000000-0005-0000-0000-000083210000}"/>
    <cellStyle name="Comma 2 7 3 3" xfId="1185" xr:uid="{00000000-0005-0000-0000-000084210000}"/>
    <cellStyle name="Comma 2 7 3 3 2" xfId="3859" xr:uid="{00000000-0005-0000-0000-000085210000}"/>
    <cellStyle name="Comma 2 7 3 3 2 2" xfId="18484" xr:uid="{00000000-0005-0000-0000-000086210000}"/>
    <cellStyle name="Comma 2 7 3 3 2 3" xfId="13182" xr:uid="{00000000-0005-0000-0000-000087210000}"/>
    <cellStyle name="Comma 2 7 3 3 3" xfId="7696" xr:uid="{00000000-0005-0000-0000-000088210000}"/>
    <cellStyle name="Comma 2 7 3 3 3 2" xfId="15854" xr:uid="{00000000-0005-0000-0000-000089210000}"/>
    <cellStyle name="Comma 2 7 3 3 4" xfId="10525" xr:uid="{00000000-0005-0000-0000-00008A210000}"/>
    <cellStyle name="Comma 2 7 3 4" xfId="1186" xr:uid="{00000000-0005-0000-0000-00008B210000}"/>
    <cellStyle name="Comma 2 7 3 4 2" xfId="3860" xr:uid="{00000000-0005-0000-0000-00008C210000}"/>
    <cellStyle name="Comma 2 7 3 4 2 2" xfId="18485" xr:uid="{00000000-0005-0000-0000-00008D210000}"/>
    <cellStyle name="Comma 2 7 3 4 2 3" xfId="13183" xr:uid="{00000000-0005-0000-0000-00008E210000}"/>
    <cellStyle name="Comma 2 7 3 4 3" xfId="7697" xr:uid="{00000000-0005-0000-0000-00008F210000}"/>
    <cellStyle name="Comma 2 7 3 4 3 2" xfId="15855" xr:uid="{00000000-0005-0000-0000-000090210000}"/>
    <cellStyle name="Comma 2 7 3 4 4" xfId="10526" xr:uid="{00000000-0005-0000-0000-000091210000}"/>
    <cellStyle name="Comma 2 7 3 5" xfId="3856" xr:uid="{00000000-0005-0000-0000-000092210000}"/>
    <cellStyle name="Comma 2 7 3 5 2" xfId="18481" xr:uid="{00000000-0005-0000-0000-000093210000}"/>
    <cellStyle name="Comma 2 7 3 5 3" xfId="13179" xr:uid="{00000000-0005-0000-0000-000094210000}"/>
    <cellStyle name="Comma 2 7 3 6" xfId="7693" xr:uid="{00000000-0005-0000-0000-000095210000}"/>
    <cellStyle name="Comma 2 7 3 6 2" xfId="15851" xr:uid="{00000000-0005-0000-0000-000096210000}"/>
    <cellStyle name="Comma 2 7 3 7" xfId="10522" xr:uid="{00000000-0005-0000-0000-000097210000}"/>
    <cellStyle name="Comma 2 7 4" xfId="1187" xr:uid="{00000000-0005-0000-0000-000098210000}"/>
    <cellStyle name="Comma 2 7 4 2" xfId="1188" xr:uid="{00000000-0005-0000-0000-000099210000}"/>
    <cellStyle name="Comma 2 7 4 2 2" xfId="1189" xr:uid="{00000000-0005-0000-0000-00009A210000}"/>
    <cellStyle name="Comma 2 7 4 2 2 2" xfId="3863" xr:uid="{00000000-0005-0000-0000-00009B210000}"/>
    <cellStyle name="Comma 2 7 4 2 2 2 2" xfId="18488" xr:uid="{00000000-0005-0000-0000-00009C210000}"/>
    <cellStyle name="Comma 2 7 4 2 2 2 3" xfId="13186" xr:uid="{00000000-0005-0000-0000-00009D210000}"/>
    <cellStyle name="Comma 2 7 4 2 2 3" xfId="7700" xr:uid="{00000000-0005-0000-0000-00009E210000}"/>
    <cellStyle name="Comma 2 7 4 2 2 3 2" xfId="15858" xr:uid="{00000000-0005-0000-0000-00009F210000}"/>
    <cellStyle name="Comma 2 7 4 2 2 4" xfId="10529" xr:uid="{00000000-0005-0000-0000-0000A0210000}"/>
    <cellStyle name="Comma 2 7 4 2 3" xfId="3862" xr:uid="{00000000-0005-0000-0000-0000A1210000}"/>
    <cellStyle name="Comma 2 7 4 2 3 2" xfId="18487" xr:uid="{00000000-0005-0000-0000-0000A2210000}"/>
    <cellStyle name="Comma 2 7 4 2 3 3" xfId="13185" xr:uid="{00000000-0005-0000-0000-0000A3210000}"/>
    <cellStyle name="Comma 2 7 4 2 4" xfId="7699" xr:uid="{00000000-0005-0000-0000-0000A4210000}"/>
    <cellStyle name="Comma 2 7 4 2 4 2" xfId="15857" xr:uid="{00000000-0005-0000-0000-0000A5210000}"/>
    <cellStyle name="Comma 2 7 4 2 5" xfId="10528" xr:uid="{00000000-0005-0000-0000-0000A6210000}"/>
    <cellStyle name="Comma 2 7 4 3" xfId="1190" xr:uid="{00000000-0005-0000-0000-0000A7210000}"/>
    <cellStyle name="Comma 2 7 4 3 2" xfId="3864" xr:uid="{00000000-0005-0000-0000-0000A8210000}"/>
    <cellStyle name="Comma 2 7 4 3 2 2" xfId="18489" xr:uid="{00000000-0005-0000-0000-0000A9210000}"/>
    <cellStyle name="Comma 2 7 4 3 2 3" xfId="13187" xr:uid="{00000000-0005-0000-0000-0000AA210000}"/>
    <cellStyle name="Comma 2 7 4 3 3" xfId="7701" xr:uid="{00000000-0005-0000-0000-0000AB210000}"/>
    <cellStyle name="Comma 2 7 4 3 3 2" xfId="15859" xr:uid="{00000000-0005-0000-0000-0000AC210000}"/>
    <cellStyle name="Comma 2 7 4 3 4" xfId="10530" xr:uid="{00000000-0005-0000-0000-0000AD210000}"/>
    <cellStyle name="Comma 2 7 4 4" xfId="1191" xr:uid="{00000000-0005-0000-0000-0000AE210000}"/>
    <cellStyle name="Comma 2 7 4 4 2" xfId="3865" xr:uid="{00000000-0005-0000-0000-0000AF210000}"/>
    <cellStyle name="Comma 2 7 4 4 2 2" xfId="18490" xr:uid="{00000000-0005-0000-0000-0000B0210000}"/>
    <cellStyle name="Comma 2 7 4 4 2 3" xfId="13188" xr:uid="{00000000-0005-0000-0000-0000B1210000}"/>
    <cellStyle name="Comma 2 7 4 4 3" xfId="7702" xr:uid="{00000000-0005-0000-0000-0000B2210000}"/>
    <cellStyle name="Comma 2 7 4 4 3 2" xfId="15860" xr:uid="{00000000-0005-0000-0000-0000B3210000}"/>
    <cellStyle name="Comma 2 7 4 4 4" xfId="10531" xr:uid="{00000000-0005-0000-0000-0000B4210000}"/>
    <cellStyle name="Comma 2 7 4 5" xfId="3861" xr:uid="{00000000-0005-0000-0000-0000B5210000}"/>
    <cellStyle name="Comma 2 7 4 5 2" xfId="18486" xr:uid="{00000000-0005-0000-0000-0000B6210000}"/>
    <cellStyle name="Comma 2 7 4 5 3" xfId="13184" xr:uid="{00000000-0005-0000-0000-0000B7210000}"/>
    <cellStyle name="Comma 2 7 4 6" xfId="7698" xr:uid="{00000000-0005-0000-0000-0000B8210000}"/>
    <cellStyle name="Comma 2 7 4 6 2" xfId="15856" xr:uid="{00000000-0005-0000-0000-0000B9210000}"/>
    <cellStyle name="Comma 2 7 4 7" xfId="10527" xr:uid="{00000000-0005-0000-0000-0000BA210000}"/>
    <cellStyle name="Comma 2 7 5" xfId="1192" xr:uid="{00000000-0005-0000-0000-0000BB210000}"/>
    <cellStyle name="Comma 2 7 5 2" xfId="1193" xr:uid="{00000000-0005-0000-0000-0000BC210000}"/>
    <cellStyle name="Comma 2 7 5 2 2" xfId="1194" xr:uid="{00000000-0005-0000-0000-0000BD210000}"/>
    <cellStyle name="Comma 2 7 5 2 2 2" xfId="3868" xr:uid="{00000000-0005-0000-0000-0000BE210000}"/>
    <cellStyle name="Comma 2 7 5 2 2 2 2" xfId="18493" xr:uid="{00000000-0005-0000-0000-0000BF210000}"/>
    <cellStyle name="Comma 2 7 5 2 2 2 3" xfId="13191" xr:uid="{00000000-0005-0000-0000-0000C0210000}"/>
    <cellStyle name="Comma 2 7 5 2 2 3" xfId="7705" xr:uid="{00000000-0005-0000-0000-0000C1210000}"/>
    <cellStyle name="Comma 2 7 5 2 2 3 2" xfId="15863" xr:uid="{00000000-0005-0000-0000-0000C2210000}"/>
    <cellStyle name="Comma 2 7 5 2 2 4" xfId="10534" xr:uid="{00000000-0005-0000-0000-0000C3210000}"/>
    <cellStyle name="Comma 2 7 5 2 3" xfId="3867" xr:uid="{00000000-0005-0000-0000-0000C4210000}"/>
    <cellStyle name="Comma 2 7 5 2 3 2" xfId="18492" xr:uid="{00000000-0005-0000-0000-0000C5210000}"/>
    <cellStyle name="Comma 2 7 5 2 3 3" xfId="13190" xr:uid="{00000000-0005-0000-0000-0000C6210000}"/>
    <cellStyle name="Comma 2 7 5 2 4" xfId="7704" xr:uid="{00000000-0005-0000-0000-0000C7210000}"/>
    <cellStyle name="Comma 2 7 5 2 4 2" xfId="15862" xr:uid="{00000000-0005-0000-0000-0000C8210000}"/>
    <cellStyle name="Comma 2 7 5 2 5" xfId="10533" xr:uid="{00000000-0005-0000-0000-0000C9210000}"/>
    <cellStyle name="Comma 2 7 5 3" xfId="1195" xr:uid="{00000000-0005-0000-0000-0000CA210000}"/>
    <cellStyle name="Comma 2 7 5 3 2" xfId="3869" xr:uid="{00000000-0005-0000-0000-0000CB210000}"/>
    <cellStyle name="Comma 2 7 5 3 2 2" xfId="18494" xr:uid="{00000000-0005-0000-0000-0000CC210000}"/>
    <cellStyle name="Comma 2 7 5 3 2 3" xfId="13192" xr:uid="{00000000-0005-0000-0000-0000CD210000}"/>
    <cellStyle name="Comma 2 7 5 3 3" xfId="7706" xr:uid="{00000000-0005-0000-0000-0000CE210000}"/>
    <cellStyle name="Comma 2 7 5 3 3 2" xfId="15864" xr:uid="{00000000-0005-0000-0000-0000CF210000}"/>
    <cellStyle name="Comma 2 7 5 3 4" xfId="10535" xr:uid="{00000000-0005-0000-0000-0000D0210000}"/>
    <cellStyle name="Comma 2 7 5 4" xfId="1196" xr:uid="{00000000-0005-0000-0000-0000D1210000}"/>
    <cellStyle name="Comma 2 7 5 4 2" xfId="3870" xr:uid="{00000000-0005-0000-0000-0000D2210000}"/>
    <cellStyle name="Comma 2 7 5 4 2 2" xfId="18495" xr:uid="{00000000-0005-0000-0000-0000D3210000}"/>
    <cellStyle name="Comma 2 7 5 4 2 3" xfId="13193" xr:uid="{00000000-0005-0000-0000-0000D4210000}"/>
    <cellStyle name="Comma 2 7 5 4 3" xfId="7707" xr:uid="{00000000-0005-0000-0000-0000D5210000}"/>
    <cellStyle name="Comma 2 7 5 4 3 2" xfId="15865" xr:uid="{00000000-0005-0000-0000-0000D6210000}"/>
    <cellStyle name="Comma 2 7 5 4 4" xfId="10536" xr:uid="{00000000-0005-0000-0000-0000D7210000}"/>
    <cellStyle name="Comma 2 7 5 5" xfId="3866" xr:uid="{00000000-0005-0000-0000-0000D8210000}"/>
    <cellStyle name="Comma 2 7 5 5 2" xfId="18491" xr:uid="{00000000-0005-0000-0000-0000D9210000}"/>
    <cellStyle name="Comma 2 7 5 5 3" xfId="13189" xr:uid="{00000000-0005-0000-0000-0000DA210000}"/>
    <cellStyle name="Comma 2 7 5 6" xfId="7703" xr:uid="{00000000-0005-0000-0000-0000DB210000}"/>
    <cellStyle name="Comma 2 7 5 6 2" xfId="15861" xr:uid="{00000000-0005-0000-0000-0000DC210000}"/>
    <cellStyle name="Comma 2 7 5 7" xfId="10532" xr:uid="{00000000-0005-0000-0000-0000DD210000}"/>
    <cellStyle name="Comma 2 7 6" xfId="1197" xr:uid="{00000000-0005-0000-0000-0000DE210000}"/>
    <cellStyle name="Comma 2 7 6 2" xfId="1198" xr:uid="{00000000-0005-0000-0000-0000DF210000}"/>
    <cellStyle name="Comma 2 7 6 2 2" xfId="1199" xr:uid="{00000000-0005-0000-0000-0000E0210000}"/>
    <cellStyle name="Comma 2 7 6 2 2 2" xfId="3873" xr:uid="{00000000-0005-0000-0000-0000E1210000}"/>
    <cellStyle name="Comma 2 7 6 2 2 2 2" xfId="18498" xr:uid="{00000000-0005-0000-0000-0000E2210000}"/>
    <cellStyle name="Comma 2 7 6 2 2 2 3" xfId="13196" xr:uid="{00000000-0005-0000-0000-0000E3210000}"/>
    <cellStyle name="Comma 2 7 6 2 2 3" xfId="7710" xr:uid="{00000000-0005-0000-0000-0000E4210000}"/>
    <cellStyle name="Comma 2 7 6 2 2 3 2" xfId="15868" xr:uid="{00000000-0005-0000-0000-0000E5210000}"/>
    <cellStyle name="Comma 2 7 6 2 2 4" xfId="10539" xr:uid="{00000000-0005-0000-0000-0000E6210000}"/>
    <cellStyle name="Comma 2 7 6 2 3" xfId="3872" xr:uid="{00000000-0005-0000-0000-0000E7210000}"/>
    <cellStyle name="Comma 2 7 6 2 3 2" xfId="18497" xr:uid="{00000000-0005-0000-0000-0000E8210000}"/>
    <cellStyle name="Comma 2 7 6 2 3 3" xfId="13195" xr:uid="{00000000-0005-0000-0000-0000E9210000}"/>
    <cellStyle name="Comma 2 7 6 2 4" xfId="7709" xr:uid="{00000000-0005-0000-0000-0000EA210000}"/>
    <cellStyle name="Comma 2 7 6 2 4 2" xfId="15867" xr:uid="{00000000-0005-0000-0000-0000EB210000}"/>
    <cellStyle name="Comma 2 7 6 2 5" xfId="10538" xr:uid="{00000000-0005-0000-0000-0000EC210000}"/>
    <cellStyle name="Comma 2 7 6 3" xfId="1200" xr:uid="{00000000-0005-0000-0000-0000ED210000}"/>
    <cellStyle name="Comma 2 7 6 3 2" xfId="3874" xr:uid="{00000000-0005-0000-0000-0000EE210000}"/>
    <cellStyle name="Comma 2 7 6 3 2 2" xfId="18499" xr:uid="{00000000-0005-0000-0000-0000EF210000}"/>
    <cellStyle name="Comma 2 7 6 3 2 3" xfId="13197" xr:uid="{00000000-0005-0000-0000-0000F0210000}"/>
    <cellStyle name="Comma 2 7 6 3 3" xfId="7711" xr:uid="{00000000-0005-0000-0000-0000F1210000}"/>
    <cellStyle name="Comma 2 7 6 3 3 2" xfId="15869" xr:uid="{00000000-0005-0000-0000-0000F2210000}"/>
    <cellStyle name="Comma 2 7 6 3 4" xfId="10540" xr:uid="{00000000-0005-0000-0000-0000F3210000}"/>
    <cellStyle name="Comma 2 7 6 4" xfId="1201" xr:uid="{00000000-0005-0000-0000-0000F4210000}"/>
    <cellStyle name="Comma 2 7 6 4 2" xfId="3875" xr:uid="{00000000-0005-0000-0000-0000F5210000}"/>
    <cellStyle name="Comma 2 7 6 4 2 2" xfId="18500" xr:uid="{00000000-0005-0000-0000-0000F6210000}"/>
    <cellStyle name="Comma 2 7 6 4 2 3" xfId="13198" xr:uid="{00000000-0005-0000-0000-0000F7210000}"/>
    <cellStyle name="Comma 2 7 6 4 3" xfId="7712" xr:uid="{00000000-0005-0000-0000-0000F8210000}"/>
    <cellStyle name="Comma 2 7 6 4 3 2" xfId="15870" xr:uid="{00000000-0005-0000-0000-0000F9210000}"/>
    <cellStyle name="Comma 2 7 6 4 4" xfId="10541" xr:uid="{00000000-0005-0000-0000-0000FA210000}"/>
    <cellStyle name="Comma 2 7 6 5" xfId="3871" xr:uid="{00000000-0005-0000-0000-0000FB210000}"/>
    <cellStyle name="Comma 2 7 6 5 2" xfId="18496" xr:uid="{00000000-0005-0000-0000-0000FC210000}"/>
    <cellStyle name="Comma 2 7 6 5 3" xfId="13194" xr:uid="{00000000-0005-0000-0000-0000FD210000}"/>
    <cellStyle name="Comma 2 7 6 6" xfId="7708" xr:uid="{00000000-0005-0000-0000-0000FE210000}"/>
    <cellStyle name="Comma 2 7 6 6 2" xfId="15866" xr:uid="{00000000-0005-0000-0000-0000FF210000}"/>
    <cellStyle name="Comma 2 7 6 7" xfId="10537" xr:uid="{00000000-0005-0000-0000-000000220000}"/>
    <cellStyle name="Comma 2 7 7" xfId="1202" xr:uid="{00000000-0005-0000-0000-000001220000}"/>
    <cellStyle name="Comma 2 7 7 2" xfId="1203" xr:uid="{00000000-0005-0000-0000-000002220000}"/>
    <cellStyle name="Comma 2 7 7 2 2" xfId="3877" xr:uid="{00000000-0005-0000-0000-000003220000}"/>
    <cellStyle name="Comma 2 7 7 2 2 2" xfId="18502" xr:uid="{00000000-0005-0000-0000-000004220000}"/>
    <cellStyle name="Comma 2 7 7 2 2 3" xfId="13200" xr:uid="{00000000-0005-0000-0000-000005220000}"/>
    <cellStyle name="Comma 2 7 7 2 3" xfId="7714" xr:uid="{00000000-0005-0000-0000-000006220000}"/>
    <cellStyle name="Comma 2 7 7 2 3 2" xfId="15872" xr:uid="{00000000-0005-0000-0000-000007220000}"/>
    <cellStyle name="Comma 2 7 7 2 4" xfId="10543" xr:uid="{00000000-0005-0000-0000-000008220000}"/>
    <cellStyle name="Comma 2 7 7 3" xfId="1204" xr:uid="{00000000-0005-0000-0000-000009220000}"/>
    <cellStyle name="Comma 2 7 7 3 2" xfId="3878" xr:uid="{00000000-0005-0000-0000-00000A220000}"/>
    <cellStyle name="Comma 2 7 7 3 2 2" xfId="18503" xr:uid="{00000000-0005-0000-0000-00000B220000}"/>
    <cellStyle name="Comma 2 7 7 3 2 3" xfId="13201" xr:uid="{00000000-0005-0000-0000-00000C220000}"/>
    <cellStyle name="Comma 2 7 7 3 3" xfId="7715" xr:uid="{00000000-0005-0000-0000-00000D220000}"/>
    <cellStyle name="Comma 2 7 7 3 3 2" xfId="15873" xr:uid="{00000000-0005-0000-0000-00000E220000}"/>
    <cellStyle name="Comma 2 7 7 3 4" xfId="10544" xr:uid="{00000000-0005-0000-0000-00000F220000}"/>
    <cellStyle name="Comma 2 7 7 4" xfId="3876" xr:uid="{00000000-0005-0000-0000-000010220000}"/>
    <cellStyle name="Comma 2 7 7 4 2" xfId="18501" xr:uid="{00000000-0005-0000-0000-000011220000}"/>
    <cellStyle name="Comma 2 7 7 4 3" xfId="13199" xr:uid="{00000000-0005-0000-0000-000012220000}"/>
    <cellStyle name="Comma 2 7 7 5" xfId="7713" xr:uid="{00000000-0005-0000-0000-000013220000}"/>
    <cellStyle name="Comma 2 7 7 5 2" xfId="15871" xr:uid="{00000000-0005-0000-0000-000014220000}"/>
    <cellStyle name="Comma 2 7 7 6" xfId="10542" xr:uid="{00000000-0005-0000-0000-000015220000}"/>
    <cellStyle name="Comma 2 7 8" xfId="1205" xr:uid="{00000000-0005-0000-0000-000016220000}"/>
    <cellStyle name="Comma 2 7 8 2" xfId="1206" xr:uid="{00000000-0005-0000-0000-000017220000}"/>
    <cellStyle name="Comma 2 7 8 2 2" xfId="3880" xr:uid="{00000000-0005-0000-0000-000018220000}"/>
    <cellStyle name="Comma 2 7 8 2 2 2" xfId="18505" xr:uid="{00000000-0005-0000-0000-000019220000}"/>
    <cellStyle name="Comma 2 7 8 2 2 3" xfId="13203" xr:uid="{00000000-0005-0000-0000-00001A220000}"/>
    <cellStyle name="Comma 2 7 8 2 3" xfId="7717" xr:uid="{00000000-0005-0000-0000-00001B220000}"/>
    <cellStyle name="Comma 2 7 8 2 3 2" xfId="15875" xr:uid="{00000000-0005-0000-0000-00001C220000}"/>
    <cellStyle name="Comma 2 7 8 2 4" xfId="10546" xr:uid="{00000000-0005-0000-0000-00001D220000}"/>
    <cellStyle name="Comma 2 7 8 3" xfId="3879" xr:uid="{00000000-0005-0000-0000-00001E220000}"/>
    <cellStyle name="Comma 2 7 8 3 2" xfId="18504" xr:uid="{00000000-0005-0000-0000-00001F220000}"/>
    <cellStyle name="Comma 2 7 8 3 3" xfId="13202" xr:uid="{00000000-0005-0000-0000-000020220000}"/>
    <cellStyle name="Comma 2 7 8 4" xfId="7716" xr:uid="{00000000-0005-0000-0000-000021220000}"/>
    <cellStyle name="Comma 2 7 8 4 2" xfId="15874" xr:uid="{00000000-0005-0000-0000-000022220000}"/>
    <cellStyle name="Comma 2 7 8 5" xfId="10545" xr:uid="{00000000-0005-0000-0000-000023220000}"/>
    <cellStyle name="Comma 2 7 9" xfId="1207" xr:uid="{00000000-0005-0000-0000-000024220000}"/>
    <cellStyle name="Comma 2 7 9 2" xfId="3881" xr:uid="{00000000-0005-0000-0000-000025220000}"/>
    <cellStyle name="Comma 2 7 9 2 2" xfId="18506" xr:uid="{00000000-0005-0000-0000-000026220000}"/>
    <cellStyle name="Comma 2 7 9 2 3" xfId="13204" xr:uid="{00000000-0005-0000-0000-000027220000}"/>
    <cellStyle name="Comma 2 7 9 3" xfId="7718" xr:uid="{00000000-0005-0000-0000-000028220000}"/>
    <cellStyle name="Comma 2 7 9 3 2" xfId="15876" xr:uid="{00000000-0005-0000-0000-000029220000}"/>
    <cellStyle name="Comma 2 7 9 4" xfId="10547" xr:uid="{00000000-0005-0000-0000-00002A220000}"/>
    <cellStyle name="Comma 2 8" xfId="1208" xr:uid="{00000000-0005-0000-0000-00002B220000}"/>
    <cellStyle name="Comma 2 8 10" xfId="1209" xr:uid="{00000000-0005-0000-0000-00002C220000}"/>
    <cellStyle name="Comma 2 8 10 2" xfId="3883" xr:uid="{00000000-0005-0000-0000-00002D220000}"/>
    <cellStyle name="Comma 2 8 10 2 2" xfId="18508" xr:uid="{00000000-0005-0000-0000-00002E220000}"/>
    <cellStyle name="Comma 2 8 10 2 3" xfId="13206" xr:uid="{00000000-0005-0000-0000-00002F220000}"/>
    <cellStyle name="Comma 2 8 10 3" xfId="7720" xr:uid="{00000000-0005-0000-0000-000030220000}"/>
    <cellStyle name="Comma 2 8 10 3 2" xfId="15878" xr:uid="{00000000-0005-0000-0000-000031220000}"/>
    <cellStyle name="Comma 2 8 10 4" xfId="10549" xr:uid="{00000000-0005-0000-0000-000032220000}"/>
    <cellStyle name="Comma 2 8 11" xfId="3882" xr:uid="{00000000-0005-0000-0000-000033220000}"/>
    <cellStyle name="Comma 2 8 11 2" xfId="18507" xr:uid="{00000000-0005-0000-0000-000034220000}"/>
    <cellStyle name="Comma 2 8 11 3" xfId="13205" xr:uid="{00000000-0005-0000-0000-000035220000}"/>
    <cellStyle name="Comma 2 8 12" xfId="7719" xr:uid="{00000000-0005-0000-0000-000036220000}"/>
    <cellStyle name="Comma 2 8 12 2" xfId="15877" xr:uid="{00000000-0005-0000-0000-000037220000}"/>
    <cellStyle name="Comma 2 8 13" xfId="10548" xr:uid="{00000000-0005-0000-0000-000038220000}"/>
    <cellStyle name="Comma 2 8 2" xfId="1210" xr:uid="{00000000-0005-0000-0000-000039220000}"/>
    <cellStyle name="Comma 2 8 2 10" xfId="3884" xr:uid="{00000000-0005-0000-0000-00003A220000}"/>
    <cellStyle name="Comma 2 8 2 10 2" xfId="18509" xr:uid="{00000000-0005-0000-0000-00003B220000}"/>
    <cellStyle name="Comma 2 8 2 10 3" xfId="13207" xr:uid="{00000000-0005-0000-0000-00003C220000}"/>
    <cellStyle name="Comma 2 8 2 11" xfId="7721" xr:uid="{00000000-0005-0000-0000-00003D220000}"/>
    <cellStyle name="Comma 2 8 2 11 2" xfId="15879" xr:uid="{00000000-0005-0000-0000-00003E220000}"/>
    <cellStyle name="Comma 2 8 2 12" xfId="10550" xr:uid="{00000000-0005-0000-0000-00003F220000}"/>
    <cellStyle name="Comma 2 8 2 2" xfId="1211" xr:uid="{00000000-0005-0000-0000-000040220000}"/>
    <cellStyle name="Comma 2 8 2 2 2" xfId="1212" xr:uid="{00000000-0005-0000-0000-000041220000}"/>
    <cellStyle name="Comma 2 8 2 2 2 2" xfId="1213" xr:uid="{00000000-0005-0000-0000-000042220000}"/>
    <cellStyle name="Comma 2 8 2 2 2 2 2" xfId="3887" xr:uid="{00000000-0005-0000-0000-000043220000}"/>
    <cellStyle name="Comma 2 8 2 2 2 2 2 2" xfId="18512" xr:uid="{00000000-0005-0000-0000-000044220000}"/>
    <cellStyle name="Comma 2 8 2 2 2 2 2 3" xfId="13210" xr:uid="{00000000-0005-0000-0000-000045220000}"/>
    <cellStyle name="Comma 2 8 2 2 2 2 3" xfId="7724" xr:uid="{00000000-0005-0000-0000-000046220000}"/>
    <cellStyle name="Comma 2 8 2 2 2 2 3 2" xfId="15882" xr:uid="{00000000-0005-0000-0000-000047220000}"/>
    <cellStyle name="Comma 2 8 2 2 2 2 4" xfId="10553" xr:uid="{00000000-0005-0000-0000-000048220000}"/>
    <cellStyle name="Comma 2 8 2 2 2 3" xfId="3886" xr:uid="{00000000-0005-0000-0000-000049220000}"/>
    <cellStyle name="Comma 2 8 2 2 2 3 2" xfId="18511" xr:uid="{00000000-0005-0000-0000-00004A220000}"/>
    <cellStyle name="Comma 2 8 2 2 2 3 3" xfId="13209" xr:uid="{00000000-0005-0000-0000-00004B220000}"/>
    <cellStyle name="Comma 2 8 2 2 2 4" xfId="7723" xr:uid="{00000000-0005-0000-0000-00004C220000}"/>
    <cellStyle name="Comma 2 8 2 2 2 4 2" xfId="15881" xr:uid="{00000000-0005-0000-0000-00004D220000}"/>
    <cellStyle name="Comma 2 8 2 2 2 5" xfId="10552" xr:uid="{00000000-0005-0000-0000-00004E220000}"/>
    <cellStyle name="Comma 2 8 2 2 3" xfId="1214" xr:uid="{00000000-0005-0000-0000-00004F220000}"/>
    <cellStyle name="Comma 2 8 2 2 3 2" xfId="3888" xr:uid="{00000000-0005-0000-0000-000050220000}"/>
    <cellStyle name="Comma 2 8 2 2 3 2 2" xfId="18513" xr:uid="{00000000-0005-0000-0000-000051220000}"/>
    <cellStyle name="Comma 2 8 2 2 3 2 3" xfId="13211" xr:uid="{00000000-0005-0000-0000-000052220000}"/>
    <cellStyle name="Comma 2 8 2 2 3 3" xfId="7725" xr:uid="{00000000-0005-0000-0000-000053220000}"/>
    <cellStyle name="Comma 2 8 2 2 3 3 2" xfId="15883" xr:uid="{00000000-0005-0000-0000-000054220000}"/>
    <cellStyle name="Comma 2 8 2 2 3 4" xfId="10554" xr:uid="{00000000-0005-0000-0000-000055220000}"/>
    <cellStyle name="Comma 2 8 2 2 4" xfId="1215" xr:uid="{00000000-0005-0000-0000-000056220000}"/>
    <cellStyle name="Comma 2 8 2 2 4 2" xfId="3889" xr:uid="{00000000-0005-0000-0000-000057220000}"/>
    <cellStyle name="Comma 2 8 2 2 4 2 2" xfId="18514" xr:uid="{00000000-0005-0000-0000-000058220000}"/>
    <cellStyle name="Comma 2 8 2 2 4 2 3" xfId="13212" xr:uid="{00000000-0005-0000-0000-000059220000}"/>
    <cellStyle name="Comma 2 8 2 2 4 3" xfId="7726" xr:uid="{00000000-0005-0000-0000-00005A220000}"/>
    <cellStyle name="Comma 2 8 2 2 4 3 2" xfId="15884" xr:uid="{00000000-0005-0000-0000-00005B220000}"/>
    <cellStyle name="Comma 2 8 2 2 4 4" xfId="10555" xr:uid="{00000000-0005-0000-0000-00005C220000}"/>
    <cellStyle name="Comma 2 8 2 2 5" xfId="3885" xr:uid="{00000000-0005-0000-0000-00005D220000}"/>
    <cellStyle name="Comma 2 8 2 2 5 2" xfId="18510" xr:uid="{00000000-0005-0000-0000-00005E220000}"/>
    <cellStyle name="Comma 2 8 2 2 5 3" xfId="13208" xr:uid="{00000000-0005-0000-0000-00005F220000}"/>
    <cellStyle name="Comma 2 8 2 2 6" xfId="7722" xr:uid="{00000000-0005-0000-0000-000060220000}"/>
    <cellStyle name="Comma 2 8 2 2 6 2" xfId="15880" xr:uid="{00000000-0005-0000-0000-000061220000}"/>
    <cellStyle name="Comma 2 8 2 2 7" xfId="10551" xr:uid="{00000000-0005-0000-0000-000062220000}"/>
    <cellStyle name="Comma 2 8 2 3" xfId="1216" xr:uid="{00000000-0005-0000-0000-000063220000}"/>
    <cellStyle name="Comma 2 8 2 3 2" xfId="1217" xr:uid="{00000000-0005-0000-0000-000064220000}"/>
    <cellStyle name="Comma 2 8 2 3 2 2" xfId="1218" xr:uid="{00000000-0005-0000-0000-000065220000}"/>
    <cellStyle name="Comma 2 8 2 3 2 2 2" xfId="3892" xr:uid="{00000000-0005-0000-0000-000066220000}"/>
    <cellStyle name="Comma 2 8 2 3 2 2 2 2" xfId="18517" xr:uid="{00000000-0005-0000-0000-000067220000}"/>
    <cellStyle name="Comma 2 8 2 3 2 2 2 3" xfId="13215" xr:uid="{00000000-0005-0000-0000-000068220000}"/>
    <cellStyle name="Comma 2 8 2 3 2 2 3" xfId="7729" xr:uid="{00000000-0005-0000-0000-000069220000}"/>
    <cellStyle name="Comma 2 8 2 3 2 2 3 2" xfId="15887" xr:uid="{00000000-0005-0000-0000-00006A220000}"/>
    <cellStyle name="Comma 2 8 2 3 2 2 4" xfId="10558" xr:uid="{00000000-0005-0000-0000-00006B220000}"/>
    <cellStyle name="Comma 2 8 2 3 2 3" xfId="3891" xr:uid="{00000000-0005-0000-0000-00006C220000}"/>
    <cellStyle name="Comma 2 8 2 3 2 3 2" xfId="18516" xr:uid="{00000000-0005-0000-0000-00006D220000}"/>
    <cellStyle name="Comma 2 8 2 3 2 3 3" xfId="13214" xr:uid="{00000000-0005-0000-0000-00006E220000}"/>
    <cellStyle name="Comma 2 8 2 3 2 4" xfId="7728" xr:uid="{00000000-0005-0000-0000-00006F220000}"/>
    <cellStyle name="Comma 2 8 2 3 2 4 2" xfId="15886" xr:uid="{00000000-0005-0000-0000-000070220000}"/>
    <cellStyle name="Comma 2 8 2 3 2 5" xfId="10557" xr:uid="{00000000-0005-0000-0000-000071220000}"/>
    <cellStyle name="Comma 2 8 2 3 3" xfId="1219" xr:uid="{00000000-0005-0000-0000-000072220000}"/>
    <cellStyle name="Comma 2 8 2 3 3 2" xfId="3893" xr:uid="{00000000-0005-0000-0000-000073220000}"/>
    <cellStyle name="Comma 2 8 2 3 3 2 2" xfId="18518" xr:uid="{00000000-0005-0000-0000-000074220000}"/>
    <cellStyle name="Comma 2 8 2 3 3 2 3" xfId="13216" xr:uid="{00000000-0005-0000-0000-000075220000}"/>
    <cellStyle name="Comma 2 8 2 3 3 3" xfId="7730" xr:uid="{00000000-0005-0000-0000-000076220000}"/>
    <cellStyle name="Comma 2 8 2 3 3 3 2" xfId="15888" xr:uid="{00000000-0005-0000-0000-000077220000}"/>
    <cellStyle name="Comma 2 8 2 3 3 4" xfId="10559" xr:uid="{00000000-0005-0000-0000-000078220000}"/>
    <cellStyle name="Comma 2 8 2 3 4" xfId="1220" xr:uid="{00000000-0005-0000-0000-000079220000}"/>
    <cellStyle name="Comma 2 8 2 3 4 2" xfId="3894" xr:uid="{00000000-0005-0000-0000-00007A220000}"/>
    <cellStyle name="Comma 2 8 2 3 4 2 2" xfId="18519" xr:uid="{00000000-0005-0000-0000-00007B220000}"/>
    <cellStyle name="Comma 2 8 2 3 4 2 3" xfId="13217" xr:uid="{00000000-0005-0000-0000-00007C220000}"/>
    <cellStyle name="Comma 2 8 2 3 4 3" xfId="7731" xr:uid="{00000000-0005-0000-0000-00007D220000}"/>
    <cellStyle name="Comma 2 8 2 3 4 3 2" xfId="15889" xr:uid="{00000000-0005-0000-0000-00007E220000}"/>
    <cellStyle name="Comma 2 8 2 3 4 4" xfId="10560" xr:uid="{00000000-0005-0000-0000-00007F220000}"/>
    <cellStyle name="Comma 2 8 2 3 5" xfId="3890" xr:uid="{00000000-0005-0000-0000-000080220000}"/>
    <cellStyle name="Comma 2 8 2 3 5 2" xfId="18515" xr:uid="{00000000-0005-0000-0000-000081220000}"/>
    <cellStyle name="Comma 2 8 2 3 5 3" xfId="13213" xr:uid="{00000000-0005-0000-0000-000082220000}"/>
    <cellStyle name="Comma 2 8 2 3 6" xfId="7727" xr:uid="{00000000-0005-0000-0000-000083220000}"/>
    <cellStyle name="Comma 2 8 2 3 6 2" xfId="15885" xr:uid="{00000000-0005-0000-0000-000084220000}"/>
    <cellStyle name="Comma 2 8 2 3 7" xfId="10556" xr:uid="{00000000-0005-0000-0000-000085220000}"/>
    <cellStyle name="Comma 2 8 2 4" xfId="1221" xr:uid="{00000000-0005-0000-0000-000086220000}"/>
    <cellStyle name="Comma 2 8 2 4 2" xfId="1222" xr:uid="{00000000-0005-0000-0000-000087220000}"/>
    <cellStyle name="Comma 2 8 2 4 2 2" xfId="1223" xr:uid="{00000000-0005-0000-0000-000088220000}"/>
    <cellStyle name="Comma 2 8 2 4 2 2 2" xfId="3897" xr:uid="{00000000-0005-0000-0000-000089220000}"/>
    <cellStyle name="Comma 2 8 2 4 2 2 2 2" xfId="18522" xr:uid="{00000000-0005-0000-0000-00008A220000}"/>
    <cellStyle name="Comma 2 8 2 4 2 2 2 3" xfId="13220" xr:uid="{00000000-0005-0000-0000-00008B220000}"/>
    <cellStyle name="Comma 2 8 2 4 2 2 3" xfId="7734" xr:uid="{00000000-0005-0000-0000-00008C220000}"/>
    <cellStyle name="Comma 2 8 2 4 2 2 3 2" xfId="15892" xr:uid="{00000000-0005-0000-0000-00008D220000}"/>
    <cellStyle name="Comma 2 8 2 4 2 2 4" xfId="10563" xr:uid="{00000000-0005-0000-0000-00008E220000}"/>
    <cellStyle name="Comma 2 8 2 4 2 3" xfId="3896" xr:uid="{00000000-0005-0000-0000-00008F220000}"/>
    <cellStyle name="Comma 2 8 2 4 2 3 2" xfId="18521" xr:uid="{00000000-0005-0000-0000-000090220000}"/>
    <cellStyle name="Comma 2 8 2 4 2 3 3" xfId="13219" xr:uid="{00000000-0005-0000-0000-000091220000}"/>
    <cellStyle name="Comma 2 8 2 4 2 4" xfId="7733" xr:uid="{00000000-0005-0000-0000-000092220000}"/>
    <cellStyle name="Comma 2 8 2 4 2 4 2" xfId="15891" xr:uid="{00000000-0005-0000-0000-000093220000}"/>
    <cellStyle name="Comma 2 8 2 4 2 5" xfId="10562" xr:uid="{00000000-0005-0000-0000-000094220000}"/>
    <cellStyle name="Comma 2 8 2 4 3" xfId="1224" xr:uid="{00000000-0005-0000-0000-000095220000}"/>
    <cellStyle name="Comma 2 8 2 4 3 2" xfId="3898" xr:uid="{00000000-0005-0000-0000-000096220000}"/>
    <cellStyle name="Comma 2 8 2 4 3 2 2" xfId="18523" xr:uid="{00000000-0005-0000-0000-000097220000}"/>
    <cellStyle name="Comma 2 8 2 4 3 2 3" xfId="13221" xr:uid="{00000000-0005-0000-0000-000098220000}"/>
    <cellStyle name="Comma 2 8 2 4 3 3" xfId="7735" xr:uid="{00000000-0005-0000-0000-000099220000}"/>
    <cellStyle name="Comma 2 8 2 4 3 3 2" xfId="15893" xr:uid="{00000000-0005-0000-0000-00009A220000}"/>
    <cellStyle name="Comma 2 8 2 4 3 4" xfId="10564" xr:uid="{00000000-0005-0000-0000-00009B220000}"/>
    <cellStyle name="Comma 2 8 2 4 4" xfId="1225" xr:uid="{00000000-0005-0000-0000-00009C220000}"/>
    <cellStyle name="Comma 2 8 2 4 4 2" xfId="3899" xr:uid="{00000000-0005-0000-0000-00009D220000}"/>
    <cellStyle name="Comma 2 8 2 4 4 2 2" xfId="18524" xr:uid="{00000000-0005-0000-0000-00009E220000}"/>
    <cellStyle name="Comma 2 8 2 4 4 2 3" xfId="13222" xr:uid="{00000000-0005-0000-0000-00009F220000}"/>
    <cellStyle name="Comma 2 8 2 4 4 3" xfId="7736" xr:uid="{00000000-0005-0000-0000-0000A0220000}"/>
    <cellStyle name="Comma 2 8 2 4 4 3 2" xfId="15894" xr:uid="{00000000-0005-0000-0000-0000A1220000}"/>
    <cellStyle name="Comma 2 8 2 4 4 4" xfId="10565" xr:uid="{00000000-0005-0000-0000-0000A2220000}"/>
    <cellStyle name="Comma 2 8 2 4 5" xfId="3895" xr:uid="{00000000-0005-0000-0000-0000A3220000}"/>
    <cellStyle name="Comma 2 8 2 4 5 2" xfId="18520" xr:uid="{00000000-0005-0000-0000-0000A4220000}"/>
    <cellStyle name="Comma 2 8 2 4 5 3" xfId="13218" xr:uid="{00000000-0005-0000-0000-0000A5220000}"/>
    <cellStyle name="Comma 2 8 2 4 6" xfId="7732" xr:uid="{00000000-0005-0000-0000-0000A6220000}"/>
    <cellStyle name="Comma 2 8 2 4 6 2" xfId="15890" xr:uid="{00000000-0005-0000-0000-0000A7220000}"/>
    <cellStyle name="Comma 2 8 2 4 7" xfId="10561" xr:uid="{00000000-0005-0000-0000-0000A8220000}"/>
    <cellStyle name="Comma 2 8 2 5" xfId="1226" xr:uid="{00000000-0005-0000-0000-0000A9220000}"/>
    <cellStyle name="Comma 2 8 2 5 2" xfId="1227" xr:uid="{00000000-0005-0000-0000-0000AA220000}"/>
    <cellStyle name="Comma 2 8 2 5 2 2" xfId="1228" xr:uid="{00000000-0005-0000-0000-0000AB220000}"/>
    <cellStyle name="Comma 2 8 2 5 2 2 2" xfId="3902" xr:uid="{00000000-0005-0000-0000-0000AC220000}"/>
    <cellStyle name="Comma 2 8 2 5 2 2 2 2" xfId="18527" xr:uid="{00000000-0005-0000-0000-0000AD220000}"/>
    <cellStyle name="Comma 2 8 2 5 2 2 2 3" xfId="13225" xr:uid="{00000000-0005-0000-0000-0000AE220000}"/>
    <cellStyle name="Comma 2 8 2 5 2 2 3" xfId="7739" xr:uid="{00000000-0005-0000-0000-0000AF220000}"/>
    <cellStyle name="Comma 2 8 2 5 2 2 3 2" xfId="15897" xr:uid="{00000000-0005-0000-0000-0000B0220000}"/>
    <cellStyle name="Comma 2 8 2 5 2 2 4" xfId="10568" xr:uid="{00000000-0005-0000-0000-0000B1220000}"/>
    <cellStyle name="Comma 2 8 2 5 2 3" xfId="3901" xr:uid="{00000000-0005-0000-0000-0000B2220000}"/>
    <cellStyle name="Comma 2 8 2 5 2 3 2" xfId="18526" xr:uid="{00000000-0005-0000-0000-0000B3220000}"/>
    <cellStyle name="Comma 2 8 2 5 2 3 3" xfId="13224" xr:uid="{00000000-0005-0000-0000-0000B4220000}"/>
    <cellStyle name="Comma 2 8 2 5 2 4" xfId="7738" xr:uid="{00000000-0005-0000-0000-0000B5220000}"/>
    <cellStyle name="Comma 2 8 2 5 2 4 2" xfId="15896" xr:uid="{00000000-0005-0000-0000-0000B6220000}"/>
    <cellStyle name="Comma 2 8 2 5 2 5" xfId="10567" xr:uid="{00000000-0005-0000-0000-0000B7220000}"/>
    <cellStyle name="Comma 2 8 2 5 3" xfId="1229" xr:uid="{00000000-0005-0000-0000-0000B8220000}"/>
    <cellStyle name="Comma 2 8 2 5 3 2" xfId="3903" xr:uid="{00000000-0005-0000-0000-0000B9220000}"/>
    <cellStyle name="Comma 2 8 2 5 3 2 2" xfId="18528" xr:uid="{00000000-0005-0000-0000-0000BA220000}"/>
    <cellStyle name="Comma 2 8 2 5 3 2 3" xfId="13226" xr:uid="{00000000-0005-0000-0000-0000BB220000}"/>
    <cellStyle name="Comma 2 8 2 5 3 3" xfId="7740" xr:uid="{00000000-0005-0000-0000-0000BC220000}"/>
    <cellStyle name="Comma 2 8 2 5 3 3 2" xfId="15898" xr:uid="{00000000-0005-0000-0000-0000BD220000}"/>
    <cellStyle name="Comma 2 8 2 5 3 4" xfId="10569" xr:uid="{00000000-0005-0000-0000-0000BE220000}"/>
    <cellStyle name="Comma 2 8 2 5 4" xfId="1230" xr:uid="{00000000-0005-0000-0000-0000BF220000}"/>
    <cellStyle name="Comma 2 8 2 5 4 2" xfId="3904" xr:uid="{00000000-0005-0000-0000-0000C0220000}"/>
    <cellStyle name="Comma 2 8 2 5 4 2 2" xfId="18529" xr:uid="{00000000-0005-0000-0000-0000C1220000}"/>
    <cellStyle name="Comma 2 8 2 5 4 2 3" xfId="13227" xr:uid="{00000000-0005-0000-0000-0000C2220000}"/>
    <cellStyle name="Comma 2 8 2 5 4 3" xfId="7741" xr:uid="{00000000-0005-0000-0000-0000C3220000}"/>
    <cellStyle name="Comma 2 8 2 5 4 3 2" xfId="15899" xr:uid="{00000000-0005-0000-0000-0000C4220000}"/>
    <cellStyle name="Comma 2 8 2 5 4 4" xfId="10570" xr:uid="{00000000-0005-0000-0000-0000C5220000}"/>
    <cellStyle name="Comma 2 8 2 5 5" xfId="3900" xr:uid="{00000000-0005-0000-0000-0000C6220000}"/>
    <cellStyle name="Comma 2 8 2 5 5 2" xfId="18525" xr:uid="{00000000-0005-0000-0000-0000C7220000}"/>
    <cellStyle name="Comma 2 8 2 5 5 3" xfId="13223" xr:uid="{00000000-0005-0000-0000-0000C8220000}"/>
    <cellStyle name="Comma 2 8 2 5 6" xfId="7737" xr:uid="{00000000-0005-0000-0000-0000C9220000}"/>
    <cellStyle name="Comma 2 8 2 5 6 2" xfId="15895" xr:uid="{00000000-0005-0000-0000-0000CA220000}"/>
    <cellStyle name="Comma 2 8 2 5 7" xfId="10566" xr:uid="{00000000-0005-0000-0000-0000CB220000}"/>
    <cellStyle name="Comma 2 8 2 6" xfId="1231" xr:uid="{00000000-0005-0000-0000-0000CC220000}"/>
    <cellStyle name="Comma 2 8 2 6 2" xfId="1232" xr:uid="{00000000-0005-0000-0000-0000CD220000}"/>
    <cellStyle name="Comma 2 8 2 6 2 2" xfId="3906" xr:uid="{00000000-0005-0000-0000-0000CE220000}"/>
    <cellStyle name="Comma 2 8 2 6 2 2 2" xfId="18531" xr:uid="{00000000-0005-0000-0000-0000CF220000}"/>
    <cellStyle name="Comma 2 8 2 6 2 2 3" xfId="13229" xr:uid="{00000000-0005-0000-0000-0000D0220000}"/>
    <cellStyle name="Comma 2 8 2 6 2 3" xfId="7743" xr:uid="{00000000-0005-0000-0000-0000D1220000}"/>
    <cellStyle name="Comma 2 8 2 6 2 3 2" xfId="15901" xr:uid="{00000000-0005-0000-0000-0000D2220000}"/>
    <cellStyle name="Comma 2 8 2 6 2 4" xfId="10572" xr:uid="{00000000-0005-0000-0000-0000D3220000}"/>
    <cellStyle name="Comma 2 8 2 6 3" xfId="1233" xr:uid="{00000000-0005-0000-0000-0000D4220000}"/>
    <cellStyle name="Comma 2 8 2 6 3 2" xfId="3907" xr:uid="{00000000-0005-0000-0000-0000D5220000}"/>
    <cellStyle name="Comma 2 8 2 6 3 2 2" xfId="18532" xr:uid="{00000000-0005-0000-0000-0000D6220000}"/>
    <cellStyle name="Comma 2 8 2 6 3 2 3" xfId="13230" xr:uid="{00000000-0005-0000-0000-0000D7220000}"/>
    <cellStyle name="Comma 2 8 2 6 3 3" xfId="7744" xr:uid="{00000000-0005-0000-0000-0000D8220000}"/>
    <cellStyle name="Comma 2 8 2 6 3 3 2" xfId="15902" xr:uid="{00000000-0005-0000-0000-0000D9220000}"/>
    <cellStyle name="Comma 2 8 2 6 3 4" xfId="10573" xr:uid="{00000000-0005-0000-0000-0000DA220000}"/>
    <cellStyle name="Comma 2 8 2 6 4" xfId="3905" xr:uid="{00000000-0005-0000-0000-0000DB220000}"/>
    <cellStyle name="Comma 2 8 2 6 4 2" xfId="18530" xr:uid="{00000000-0005-0000-0000-0000DC220000}"/>
    <cellStyle name="Comma 2 8 2 6 4 3" xfId="13228" xr:uid="{00000000-0005-0000-0000-0000DD220000}"/>
    <cellStyle name="Comma 2 8 2 6 5" xfId="7742" xr:uid="{00000000-0005-0000-0000-0000DE220000}"/>
    <cellStyle name="Comma 2 8 2 6 5 2" xfId="15900" xr:uid="{00000000-0005-0000-0000-0000DF220000}"/>
    <cellStyle name="Comma 2 8 2 6 6" xfId="10571" xr:uid="{00000000-0005-0000-0000-0000E0220000}"/>
    <cellStyle name="Comma 2 8 2 7" xfId="1234" xr:uid="{00000000-0005-0000-0000-0000E1220000}"/>
    <cellStyle name="Comma 2 8 2 7 2" xfId="1235" xr:uid="{00000000-0005-0000-0000-0000E2220000}"/>
    <cellStyle name="Comma 2 8 2 7 2 2" xfId="3909" xr:uid="{00000000-0005-0000-0000-0000E3220000}"/>
    <cellStyle name="Comma 2 8 2 7 2 2 2" xfId="18534" xr:uid="{00000000-0005-0000-0000-0000E4220000}"/>
    <cellStyle name="Comma 2 8 2 7 2 2 3" xfId="13232" xr:uid="{00000000-0005-0000-0000-0000E5220000}"/>
    <cellStyle name="Comma 2 8 2 7 2 3" xfId="7746" xr:uid="{00000000-0005-0000-0000-0000E6220000}"/>
    <cellStyle name="Comma 2 8 2 7 2 3 2" xfId="15904" xr:uid="{00000000-0005-0000-0000-0000E7220000}"/>
    <cellStyle name="Comma 2 8 2 7 2 4" xfId="10575" xr:uid="{00000000-0005-0000-0000-0000E8220000}"/>
    <cellStyle name="Comma 2 8 2 7 3" xfId="3908" xr:uid="{00000000-0005-0000-0000-0000E9220000}"/>
    <cellStyle name="Comma 2 8 2 7 3 2" xfId="18533" xr:uid="{00000000-0005-0000-0000-0000EA220000}"/>
    <cellStyle name="Comma 2 8 2 7 3 3" xfId="13231" xr:uid="{00000000-0005-0000-0000-0000EB220000}"/>
    <cellStyle name="Comma 2 8 2 7 4" xfId="7745" xr:uid="{00000000-0005-0000-0000-0000EC220000}"/>
    <cellStyle name="Comma 2 8 2 7 4 2" xfId="15903" xr:uid="{00000000-0005-0000-0000-0000ED220000}"/>
    <cellStyle name="Comma 2 8 2 7 5" xfId="10574" xr:uid="{00000000-0005-0000-0000-0000EE220000}"/>
    <cellStyle name="Comma 2 8 2 8" xfId="1236" xr:uid="{00000000-0005-0000-0000-0000EF220000}"/>
    <cellStyle name="Comma 2 8 2 8 2" xfId="3910" xr:uid="{00000000-0005-0000-0000-0000F0220000}"/>
    <cellStyle name="Comma 2 8 2 8 2 2" xfId="18535" xr:uid="{00000000-0005-0000-0000-0000F1220000}"/>
    <cellStyle name="Comma 2 8 2 8 2 3" xfId="13233" xr:uid="{00000000-0005-0000-0000-0000F2220000}"/>
    <cellStyle name="Comma 2 8 2 8 3" xfId="7747" xr:uid="{00000000-0005-0000-0000-0000F3220000}"/>
    <cellStyle name="Comma 2 8 2 8 3 2" xfId="15905" xr:uid="{00000000-0005-0000-0000-0000F4220000}"/>
    <cellStyle name="Comma 2 8 2 8 4" xfId="10576" xr:uid="{00000000-0005-0000-0000-0000F5220000}"/>
    <cellStyle name="Comma 2 8 2 9" xfId="1237" xr:uid="{00000000-0005-0000-0000-0000F6220000}"/>
    <cellStyle name="Comma 2 8 2 9 2" xfId="3911" xr:uid="{00000000-0005-0000-0000-0000F7220000}"/>
    <cellStyle name="Comma 2 8 2 9 2 2" xfId="18536" xr:uid="{00000000-0005-0000-0000-0000F8220000}"/>
    <cellStyle name="Comma 2 8 2 9 2 3" xfId="13234" xr:uid="{00000000-0005-0000-0000-0000F9220000}"/>
    <cellStyle name="Comma 2 8 2 9 3" xfId="7748" xr:uid="{00000000-0005-0000-0000-0000FA220000}"/>
    <cellStyle name="Comma 2 8 2 9 3 2" xfId="15906" xr:uid="{00000000-0005-0000-0000-0000FB220000}"/>
    <cellStyle name="Comma 2 8 2 9 4" xfId="10577" xr:uid="{00000000-0005-0000-0000-0000FC220000}"/>
    <cellStyle name="Comma 2 8 3" xfId="1238" xr:uid="{00000000-0005-0000-0000-0000FD220000}"/>
    <cellStyle name="Comma 2 8 3 2" xfId="1239" xr:uid="{00000000-0005-0000-0000-0000FE220000}"/>
    <cellStyle name="Comma 2 8 3 2 2" xfId="1240" xr:uid="{00000000-0005-0000-0000-0000FF220000}"/>
    <cellStyle name="Comma 2 8 3 2 2 2" xfId="3914" xr:uid="{00000000-0005-0000-0000-000000230000}"/>
    <cellStyle name="Comma 2 8 3 2 2 2 2" xfId="18539" xr:uid="{00000000-0005-0000-0000-000001230000}"/>
    <cellStyle name="Comma 2 8 3 2 2 2 3" xfId="13237" xr:uid="{00000000-0005-0000-0000-000002230000}"/>
    <cellStyle name="Comma 2 8 3 2 2 3" xfId="7751" xr:uid="{00000000-0005-0000-0000-000003230000}"/>
    <cellStyle name="Comma 2 8 3 2 2 3 2" xfId="15909" xr:uid="{00000000-0005-0000-0000-000004230000}"/>
    <cellStyle name="Comma 2 8 3 2 2 4" xfId="10580" xr:uid="{00000000-0005-0000-0000-000005230000}"/>
    <cellStyle name="Comma 2 8 3 2 3" xfId="3913" xr:uid="{00000000-0005-0000-0000-000006230000}"/>
    <cellStyle name="Comma 2 8 3 2 3 2" xfId="18538" xr:uid="{00000000-0005-0000-0000-000007230000}"/>
    <cellStyle name="Comma 2 8 3 2 3 3" xfId="13236" xr:uid="{00000000-0005-0000-0000-000008230000}"/>
    <cellStyle name="Comma 2 8 3 2 4" xfId="7750" xr:uid="{00000000-0005-0000-0000-000009230000}"/>
    <cellStyle name="Comma 2 8 3 2 4 2" xfId="15908" xr:uid="{00000000-0005-0000-0000-00000A230000}"/>
    <cellStyle name="Comma 2 8 3 2 5" xfId="10579" xr:uid="{00000000-0005-0000-0000-00000B230000}"/>
    <cellStyle name="Comma 2 8 3 3" xfId="1241" xr:uid="{00000000-0005-0000-0000-00000C230000}"/>
    <cellStyle name="Comma 2 8 3 3 2" xfId="3915" xr:uid="{00000000-0005-0000-0000-00000D230000}"/>
    <cellStyle name="Comma 2 8 3 3 2 2" xfId="18540" xr:uid="{00000000-0005-0000-0000-00000E230000}"/>
    <cellStyle name="Comma 2 8 3 3 2 3" xfId="13238" xr:uid="{00000000-0005-0000-0000-00000F230000}"/>
    <cellStyle name="Comma 2 8 3 3 3" xfId="7752" xr:uid="{00000000-0005-0000-0000-000010230000}"/>
    <cellStyle name="Comma 2 8 3 3 3 2" xfId="15910" xr:uid="{00000000-0005-0000-0000-000011230000}"/>
    <cellStyle name="Comma 2 8 3 3 4" xfId="10581" xr:uid="{00000000-0005-0000-0000-000012230000}"/>
    <cellStyle name="Comma 2 8 3 4" xfId="1242" xr:uid="{00000000-0005-0000-0000-000013230000}"/>
    <cellStyle name="Comma 2 8 3 4 2" xfId="3916" xr:uid="{00000000-0005-0000-0000-000014230000}"/>
    <cellStyle name="Comma 2 8 3 4 2 2" xfId="18541" xr:uid="{00000000-0005-0000-0000-000015230000}"/>
    <cellStyle name="Comma 2 8 3 4 2 3" xfId="13239" xr:uid="{00000000-0005-0000-0000-000016230000}"/>
    <cellStyle name="Comma 2 8 3 4 3" xfId="7753" xr:uid="{00000000-0005-0000-0000-000017230000}"/>
    <cellStyle name="Comma 2 8 3 4 3 2" xfId="15911" xr:uid="{00000000-0005-0000-0000-000018230000}"/>
    <cellStyle name="Comma 2 8 3 4 4" xfId="10582" xr:uid="{00000000-0005-0000-0000-000019230000}"/>
    <cellStyle name="Comma 2 8 3 5" xfId="3912" xr:uid="{00000000-0005-0000-0000-00001A230000}"/>
    <cellStyle name="Comma 2 8 3 5 2" xfId="18537" xr:uid="{00000000-0005-0000-0000-00001B230000}"/>
    <cellStyle name="Comma 2 8 3 5 3" xfId="13235" xr:uid="{00000000-0005-0000-0000-00001C230000}"/>
    <cellStyle name="Comma 2 8 3 6" xfId="7749" xr:uid="{00000000-0005-0000-0000-00001D230000}"/>
    <cellStyle name="Comma 2 8 3 6 2" xfId="15907" xr:uid="{00000000-0005-0000-0000-00001E230000}"/>
    <cellStyle name="Comma 2 8 3 7" xfId="10578" xr:uid="{00000000-0005-0000-0000-00001F230000}"/>
    <cellStyle name="Comma 2 8 4" xfId="1243" xr:uid="{00000000-0005-0000-0000-000020230000}"/>
    <cellStyle name="Comma 2 8 4 2" xfId="1244" xr:uid="{00000000-0005-0000-0000-000021230000}"/>
    <cellStyle name="Comma 2 8 4 2 2" xfId="1245" xr:uid="{00000000-0005-0000-0000-000022230000}"/>
    <cellStyle name="Comma 2 8 4 2 2 2" xfId="3919" xr:uid="{00000000-0005-0000-0000-000023230000}"/>
    <cellStyle name="Comma 2 8 4 2 2 2 2" xfId="18544" xr:uid="{00000000-0005-0000-0000-000024230000}"/>
    <cellStyle name="Comma 2 8 4 2 2 2 3" xfId="13242" xr:uid="{00000000-0005-0000-0000-000025230000}"/>
    <cellStyle name="Comma 2 8 4 2 2 3" xfId="7756" xr:uid="{00000000-0005-0000-0000-000026230000}"/>
    <cellStyle name="Comma 2 8 4 2 2 3 2" xfId="15914" xr:uid="{00000000-0005-0000-0000-000027230000}"/>
    <cellStyle name="Comma 2 8 4 2 2 4" xfId="10585" xr:uid="{00000000-0005-0000-0000-000028230000}"/>
    <cellStyle name="Comma 2 8 4 2 3" xfId="3918" xr:uid="{00000000-0005-0000-0000-000029230000}"/>
    <cellStyle name="Comma 2 8 4 2 3 2" xfId="18543" xr:uid="{00000000-0005-0000-0000-00002A230000}"/>
    <cellStyle name="Comma 2 8 4 2 3 3" xfId="13241" xr:uid="{00000000-0005-0000-0000-00002B230000}"/>
    <cellStyle name="Comma 2 8 4 2 4" xfId="7755" xr:uid="{00000000-0005-0000-0000-00002C230000}"/>
    <cellStyle name="Comma 2 8 4 2 4 2" xfId="15913" xr:uid="{00000000-0005-0000-0000-00002D230000}"/>
    <cellStyle name="Comma 2 8 4 2 5" xfId="10584" xr:uid="{00000000-0005-0000-0000-00002E230000}"/>
    <cellStyle name="Comma 2 8 4 3" xfId="1246" xr:uid="{00000000-0005-0000-0000-00002F230000}"/>
    <cellStyle name="Comma 2 8 4 3 2" xfId="3920" xr:uid="{00000000-0005-0000-0000-000030230000}"/>
    <cellStyle name="Comma 2 8 4 3 2 2" xfId="18545" xr:uid="{00000000-0005-0000-0000-000031230000}"/>
    <cellStyle name="Comma 2 8 4 3 2 3" xfId="13243" xr:uid="{00000000-0005-0000-0000-000032230000}"/>
    <cellStyle name="Comma 2 8 4 3 3" xfId="7757" xr:uid="{00000000-0005-0000-0000-000033230000}"/>
    <cellStyle name="Comma 2 8 4 3 3 2" xfId="15915" xr:uid="{00000000-0005-0000-0000-000034230000}"/>
    <cellStyle name="Comma 2 8 4 3 4" xfId="10586" xr:uid="{00000000-0005-0000-0000-000035230000}"/>
    <cellStyle name="Comma 2 8 4 4" xfId="1247" xr:uid="{00000000-0005-0000-0000-000036230000}"/>
    <cellStyle name="Comma 2 8 4 4 2" xfId="3921" xr:uid="{00000000-0005-0000-0000-000037230000}"/>
    <cellStyle name="Comma 2 8 4 4 2 2" xfId="18546" xr:uid="{00000000-0005-0000-0000-000038230000}"/>
    <cellStyle name="Comma 2 8 4 4 2 3" xfId="13244" xr:uid="{00000000-0005-0000-0000-000039230000}"/>
    <cellStyle name="Comma 2 8 4 4 3" xfId="7758" xr:uid="{00000000-0005-0000-0000-00003A230000}"/>
    <cellStyle name="Comma 2 8 4 4 3 2" xfId="15916" xr:uid="{00000000-0005-0000-0000-00003B230000}"/>
    <cellStyle name="Comma 2 8 4 4 4" xfId="10587" xr:uid="{00000000-0005-0000-0000-00003C230000}"/>
    <cellStyle name="Comma 2 8 4 5" xfId="3917" xr:uid="{00000000-0005-0000-0000-00003D230000}"/>
    <cellStyle name="Comma 2 8 4 5 2" xfId="18542" xr:uid="{00000000-0005-0000-0000-00003E230000}"/>
    <cellStyle name="Comma 2 8 4 5 3" xfId="13240" xr:uid="{00000000-0005-0000-0000-00003F230000}"/>
    <cellStyle name="Comma 2 8 4 6" xfId="7754" xr:uid="{00000000-0005-0000-0000-000040230000}"/>
    <cellStyle name="Comma 2 8 4 6 2" xfId="15912" xr:uid="{00000000-0005-0000-0000-000041230000}"/>
    <cellStyle name="Comma 2 8 4 7" xfId="10583" xr:uid="{00000000-0005-0000-0000-000042230000}"/>
    <cellStyle name="Comma 2 8 5" xfId="1248" xr:uid="{00000000-0005-0000-0000-000043230000}"/>
    <cellStyle name="Comma 2 8 5 2" xfId="1249" xr:uid="{00000000-0005-0000-0000-000044230000}"/>
    <cellStyle name="Comma 2 8 5 2 2" xfId="1250" xr:uid="{00000000-0005-0000-0000-000045230000}"/>
    <cellStyle name="Comma 2 8 5 2 2 2" xfId="3924" xr:uid="{00000000-0005-0000-0000-000046230000}"/>
    <cellStyle name="Comma 2 8 5 2 2 2 2" xfId="18549" xr:uid="{00000000-0005-0000-0000-000047230000}"/>
    <cellStyle name="Comma 2 8 5 2 2 2 3" xfId="13247" xr:uid="{00000000-0005-0000-0000-000048230000}"/>
    <cellStyle name="Comma 2 8 5 2 2 3" xfId="7761" xr:uid="{00000000-0005-0000-0000-000049230000}"/>
    <cellStyle name="Comma 2 8 5 2 2 3 2" xfId="15919" xr:uid="{00000000-0005-0000-0000-00004A230000}"/>
    <cellStyle name="Comma 2 8 5 2 2 4" xfId="10590" xr:uid="{00000000-0005-0000-0000-00004B230000}"/>
    <cellStyle name="Comma 2 8 5 2 3" xfId="3923" xr:uid="{00000000-0005-0000-0000-00004C230000}"/>
    <cellStyle name="Comma 2 8 5 2 3 2" xfId="18548" xr:uid="{00000000-0005-0000-0000-00004D230000}"/>
    <cellStyle name="Comma 2 8 5 2 3 3" xfId="13246" xr:uid="{00000000-0005-0000-0000-00004E230000}"/>
    <cellStyle name="Comma 2 8 5 2 4" xfId="7760" xr:uid="{00000000-0005-0000-0000-00004F230000}"/>
    <cellStyle name="Comma 2 8 5 2 4 2" xfId="15918" xr:uid="{00000000-0005-0000-0000-000050230000}"/>
    <cellStyle name="Comma 2 8 5 2 5" xfId="10589" xr:uid="{00000000-0005-0000-0000-000051230000}"/>
    <cellStyle name="Comma 2 8 5 3" xfId="1251" xr:uid="{00000000-0005-0000-0000-000052230000}"/>
    <cellStyle name="Comma 2 8 5 3 2" xfId="3925" xr:uid="{00000000-0005-0000-0000-000053230000}"/>
    <cellStyle name="Comma 2 8 5 3 2 2" xfId="18550" xr:uid="{00000000-0005-0000-0000-000054230000}"/>
    <cellStyle name="Comma 2 8 5 3 2 3" xfId="13248" xr:uid="{00000000-0005-0000-0000-000055230000}"/>
    <cellStyle name="Comma 2 8 5 3 3" xfId="7762" xr:uid="{00000000-0005-0000-0000-000056230000}"/>
    <cellStyle name="Comma 2 8 5 3 3 2" xfId="15920" xr:uid="{00000000-0005-0000-0000-000057230000}"/>
    <cellStyle name="Comma 2 8 5 3 4" xfId="10591" xr:uid="{00000000-0005-0000-0000-000058230000}"/>
    <cellStyle name="Comma 2 8 5 4" xfId="1252" xr:uid="{00000000-0005-0000-0000-000059230000}"/>
    <cellStyle name="Comma 2 8 5 4 2" xfId="3926" xr:uid="{00000000-0005-0000-0000-00005A230000}"/>
    <cellStyle name="Comma 2 8 5 4 2 2" xfId="18551" xr:uid="{00000000-0005-0000-0000-00005B230000}"/>
    <cellStyle name="Comma 2 8 5 4 2 3" xfId="13249" xr:uid="{00000000-0005-0000-0000-00005C230000}"/>
    <cellStyle name="Comma 2 8 5 4 3" xfId="7763" xr:uid="{00000000-0005-0000-0000-00005D230000}"/>
    <cellStyle name="Comma 2 8 5 4 3 2" xfId="15921" xr:uid="{00000000-0005-0000-0000-00005E230000}"/>
    <cellStyle name="Comma 2 8 5 4 4" xfId="10592" xr:uid="{00000000-0005-0000-0000-00005F230000}"/>
    <cellStyle name="Comma 2 8 5 5" xfId="3922" xr:uid="{00000000-0005-0000-0000-000060230000}"/>
    <cellStyle name="Comma 2 8 5 5 2" xfId="18547" xr:uid="{00000000-0005-0000-0000-000061230000}"/>
    <cellStyle name="Comma 2 8 5 5 3" xfId="13245" xr:uid="{00000000-0005-0000-0000-000062230000}"/>
    <cellStyle name="Comma 2 8 5 6" xfId="7759" xr:uid="{00000000-0005-0000-0000-000063230000}"/>
    <cellStyle name="Comma 2 8 5 6 2" xfId="15917" xr:uid="{00000000-0005-0000-0000-000064230000}"/>
    <cellStyle name="Comma 2 8 5 7" xfId="10588" xr:uid="{00000000-0005-0000-0000-000065230000}"/>
    <cellStyle name="Comma 2 8 6" xfId="1253" xr:uid="{00000000-0005-0000-0000-000066230000}"/>
    <cellStyle name="Comma 2 8 6 2" xfId="1254" xr:uid="{00000000-0005-0000-0000-000067230000}"/>
    <cellStyle name="Comma 2 8 6 2 2" xfId="1255" xr:uid="{00000000-0005-0000-0000-000068230000}"/>
    <cellStyle name="Comma 2 8 6 2 2 2" xfId="3929" xr:uid="{00000000-0005-0000-0000-000069230000}"/>
    <cellStyle name="Comma 2 8 6 2 2 2 2" xfId="18554" xr:uid="{00000000-0005-0000-0000-00006A230000}"/>
    <cellStyle name="Comma 2 8 6 2 2 2 3" xfId="13252" xr:uid="{00000000-0005-0000-0000-00006B230000}"/>
    <cellStyle name="Comma 2 8 6 2 2 3" xfId="7766" xr:uid="{00000000-0005-0000-0000-00006C230000}"/>
    <cellStyle name="Comma 2 8 6 2 2 3 2" xfId="15924" xr:uid="{00000000-0005-0000-0000-00006D230000}"/>
    <cellStyle name="Comma 2 8 6 2 2 4" xfId="10595" xr:uid="{00000000-0005-0000-0000-00006E230000}"/>
    <cellStyle name="Comma 2 8 6 2 3" xfId="3928" xr:uid="{00000000-0005-0000-0000-00006F230000}"/>
    <cellStyle name="Comma 2 8 6 2 3 2" xfId="18553" xr:uid="{00000000-0005-0000-0000-000070230000}"/>
    <cellStyle name="Comma 2 8 6 2 3 3" xfId="13251" xr:uid="{00000000-0005-0000-0000-000071230000}"/>
    <cellStyle name="Comma 2 8 6 2 4" xfId="7765" xr:uid="{00000000-0005-0000-0000-000072230000}"/>
    <cellStyle name="Comma 2 8 6 2 4 2" xfId="15923" xr:uid="{00000000-0005-0000-0000-000073230000}"/>
    <cellStyle name="Comma 2 8 6 2 5" xfId="10594" xr:uid="{00000000-0005-0000-0000-000074230000}"/>
    <cellStyle name="Comma 2 8 6 3" xfId="1256" xr:uid="{00000000-0005-0000-0000-000075230000}"/>
    <cellStyle name="Comma 2 8 6 3 2" xfId="3930" xr:uid="{00000000-0005-0000-0000-000076230000}"/>
    <cellStyle name="Comma 2 8 6 3 2 2" xfId="18555" xr:uid="{00000000-0005-0000-0000-000077230000}"/>
    <cellStyle name="Comma 2 8 6 3 2 3" xfId="13253" xr:uid="{00000000-0005-0000-0000-000078230000}"/>
    <cellStyle name="Comma 2 8 6 3 3" xfId="7767" xr:uid="{00000000-0005-0000-0000-000079230000}"/>
    <cellStyle name="Comma 2 8 6 3 3 2" xfId="15925" xr:uid="{00000000-0005-0000-0000-00007A230000}"/>
    <cellStyle name="Comma 2 8 6 3 4" xfId="10596" xr:uid="{00000000-0005-0000-0000-00007B230000}"/>
    <cellStyle name="Comma 2 8 6 4" xfId="1257" xr:uid="{00000000-0005-0000-0000-00007C230000}"/>
    <cellStyle name="Comma 2 8 6 4 2" xfId="3931" xr:uid="{00000000-0005-0000-0000-00007D230000}"/>
    <cellStyle name="Comma 2 8 6 4 2 2" xfId="18556" xr:uid="{00000000-0005-0000-0000-00007E230000}"/>
    <cellStyle name="Comma 2 8 6 4 2 3" xfId="13254" xr:uid="{00000000-0005-0000-0000-00007F230000}"/>
    <cellStyle name="Comma 2 8 6 4 3" xfId="7768" xr:uid="{00000000-0005-0000-0000-000080230000}"/>
    <cellStyle name="Comma 2 8 6 4 3 2" xfId="15926" xr:uid="{00000000-0005-0000-0000-000081230000}"/>
    <cellStyle name="Comma 2 8 6 4 4" xfId="10597" xr:uid="{00000000-0005-0000-0000-000082230000}"/>
    <cellStyle name="Comma 2 8 6 5" xfId="3927" xr:uid="{00000000-0005-0000-0000-000083230000}"/>
    <cellStyle name="Comma 2 8 6 5 2" xfId="18552" xr:uid="{00000000-0005-0000-0000-000084230000}"/>
    <cellStyle name="Comma 2 8 6 5 3" xfId="13250" xr:uid="{00000000-0005-0000-0000-000085230000}"/>
    <cellStyle name="Comma 2 8 6 6" xfId="7764" xr:uid="{00000000-0005-0000-0000-000086230000}"/>
    <cellStyle name="Comma 2 8 6 6 2" xfId="15922" xr:uid="{00000000-0005-0000-0000-000087230000}"/>
    <cellStyle name="Comma 2 8 6 7" xfId="10593" xr:uid="{00000000-0005-0000-0000-000088230000}"/>
    <cellStyle name="Comma 2 8 7" xfId="1258" xr:uid="{00000000-0005-0000-0000-000089230000}"/>
    <cellStyle name="Comma 2 8 7 2" xfId="1259" xr:uid="{00000000-0005-0000-0000-00008A230000}"/>
    <cellStyle name="Comma 2 8 7 2 2" xfId="3933" xr:uid="{00000000-0005-0000-0000-00008B230000}"/>
    <cellStyle name="Comma 2 8 7 2 2 2" xfId="18558" xr:uid="{00000000-0005-0000-0000-00008C230000}"/>
    <cellStyle name="Comma 2 8 7 2 2 3" xfId="13256" xr:uid="{00000000-0005-0000-0000-00008D230000}"/>
    <cellStyle name="Comma 2 8 7 2 3" xfId="7770" xr:uid="{00000000-0005-0000-0000-00008E230000}"/>
    <cellStyle name="Comma 2 8 7 2 3 2" xfId="15928" xr:uid="{00000000-0005-0000-0000-00008F230000}"/>
    <cellStyle name="Comma 2 8 7 2 4" xfId="10599" xr:uid="{00000000-0005-0000-0000-000090230000}"/>
    <cellStyle name="Comma 2 8 7 3" xfId="1260" xr:uid="{00000000-0005-0000-0000-000091230000}"/>
    <cellStyle name="Comma 2 8 7 3 2" xfId="3934" xr:uid="{00000000-0005-0000-0000-000092230000}"/>
    <cellStyle name="Comma 2 8 7 3 2 2" xfId="18559" xr:uid="{00000000-0005-0000-0000-000093230000}"/>
    <cellStyle name="Comma 2 8 7 3 2 3" xfId="13257" xr:uid="{00000000-0005-0000-0000-000094230000}"/>
    <cellStyle name="Comma 2 8 7 3 3" xfId="7771" xr:uid="{00000000-0005-0000-0000-000095230000}"/>
    <cellStyle name="Comma 2 8 7 3 3 2" xfId="15929" xr:uid="{00000000-0005-0000-0000-000096230000}"/>
    <cellStyle name="Comma 2 8 7 3 4" xfId="10600" xr:uid="{00000000-0005-0000-0000-000097230000}"/>
    <cellStyle name="Comma 2 8 7 4" xfId="3932" xr:uid="{00000000-0005-0000-0000-000098230000}"/>
    <cellStyle name="Comma 2 8 7 4 2" xfId="18557" xr:uid="{00000000-0005-0000-0000-000099230000}"/>
    <cellStyle name="Comma 2 8 7 4 3" xfId="13255" xr:uid="{00000000-0005-0000-0000-00009A230000}"/>
    <cellStyle name="Comma 2 8 7 5" xfId="7769" xr:uid="{00000000-0005-0000-0000-00009B230000}"/>
    <cellStyle name="Comma 2 8 7 5 2" xfId="15927" xr:uid="{00000000-0005-0000-0000-00009C230000}"/>
    <cellStyle name="Comma 2 8 7 6" xfId="10598" xr:uid="{00000000-0005-0000-0000-00009D230000}"/>
    <cellStyle name="Comma 2 8 8" xfId="1261" xr:uid="{00000000-0005-0000-0000-00009E230000}"/>
    <cellStyle name="Comma 2 8 8 2" xfId="1262" xr:uid="{00000000-0005-0000-0000-00009F230000}"/>
    <cellStyle name="Comma 2 8 8 2 2" xfId="3936" xr:uid="{00000000-0005-0000-0000-0000A0230000}"/>
    <cellStyle name="Comma 2 8 8 2 2 2" xfId="18561" xr:uid="{00000000-0005-0000-0000-0000A1230000}"/>
    <cellStyle name="Comma 2 8 8 2 2 3" xfId="13259" xr:uid="{00000000-0005-0000-0000-0000A2230000}"/>
    <cellStyle name="Comma 2 8 8 2 3" xfId="7773" xr:uid="{00000000-0005-0000-0000-0000A3230000}"/>
    <cellStyle name="Comma 2 8 8 2 3 2" xfId="15931" xr:uid="{00000000-0005-0000-0000-0000A4230000}"/>
    <cellStyle name="Comma 2 8 8 2 4" xfId="10602" xr:uid="{00000000-0005-0000-0000-0000A5230000}"/>
    <cellStyle name="Comma 2 8 8 3" xfId="3935" xr:uid="{00000000-0005-0000-0000-0000A6230000}"/>
    <cellStyle name="Comma 2 8 8 3 2" xfId="18560" xr:uid="{00000000-0005-0000-0000-0000A7230000}"/>
    <cellStyle name="Comma 2 8 8 3 3" xfId="13258" xr:uid="{00000000-0005-0000-0000-0000A8230000}"/>
    <cellStyle name="Comma 2 8 8 4" xfId="7772" xr:uid="{00000000-0005-0000-0000-0000A9230000}"/>
    <cellStyle name="Comma 2 8 8 4 2" xfId="15930" xr:uid="{00000000-0005-0000-0000-0000AA230000}"/>
    <cellStyle name="Comma 2 8 8 5" xfId="10601" xr:uid="{00000000-0005-0000-0000-0000AB230000}"/>
    <cellStyle name="Comma 2 8 9" xfId="1263" xr:uid="{00000000-0005-0000-0000-0000AC230000}"/>
    <cellStyle name="Comma 2 8 9 2" xfId="3937" xr:uid="{00000000-0005-0000-0000-0000AD230000}"/>
    <cellStyle name="Comma 2 8 9 2 2" xfId="18562" xr:uid="{00000000-0005-0000-0000-0000AE230000}"/>
    <cellStyle name="Comma 2 8 9 2 3" xfId="13260" xr:uid="{00000000-0005-0000-0000-0000AF230000}"/>
    <cellStyle name="Comma 2 8 9 3" xfId="7774" xr:uid="{00000000-0005-0000-0000-0000B0230000}"/>
    <cellStyle name="Comma 2 8 9 3 2" xfId="15932" xr:uid="{00000000-0005-0000-0000-0000B1230000}"/>
    <cellStyle name="Comma 2 8 9 4" xfId="10603" xr:uid="{00000000-0005-0000-0000-0000B2230000}"/>
    <cellStyle name="Comma 2 9" xfId="1264" xr:uid="{00000000-0005-0000-0000-0000B3230000}"/>
    <cellStyle name="Comma 2 9 10" xfId="3938" xr:uid="{00000000-0005-0000-0000-0000B4230000}"/>
    <cellStyle name="Comma 2 9 10 2" xfId="18563" xr:uid="{00000000-0005-0000-0000-0000B5230000}"/>
    <cellStyle name="Comma 2 9 10 3" xfId="13261" xr:uid="{00000000-0005-0000-0000-0000B6230000}"/>
    <cellStyle name="Comma 2 9 11" xfId="7775" xr:uid="{00000000-0005-0000-0000-0000B7230000}"/>
    <cellStyle name="Comma 2 9 11 2" xfId="15933" xr:uid="{00000000-0005-0000-0000-0000B8230000}"/>
    <cellStyle name="Comma 2 9 12" xfId="10604" xr:uid="{00000000-0005-0000-0000-0000B9230000}"/>
    <cellStyle name="Comma 2 9 2" xfId="1265" xr:uid="{00000000-0005-0000-0000-0000BA230000}"/>
    <cellStyle name="Comma 2 9 2 2" xfId="1266" xr:uid="{00000000-0005-0000-0000-0000BB230000}"/>
    <cellStyle name="Comma 2 9 2 2 2" xfId="1267" xr:uid="{00000000-0005-0000-0000-0000BC230000}"/>
    <cellStyle name="Comma 2 9 2 2 2 2" xfId="3941" xr:uid="{00000000-0005-0000-0000-0000BD230000}"/>
    <cellStyle name="Comma 2 9 2 2 2 2 2" xfId="18566" xr:uid="{00000000-0005-0000-0000-0000BE230000}"/>
    <cellStyle name="Comma 2 9 2 2 2 2 3" xfId="13264" xr:uid="{00000000-0005-0000-0000-0000BF230000}"/>
    <cellStyle name="Comma 2 9 2 2 2 3" xfId="7778" xr:uid="{00000000-0005-0000-0000-0000C0230000}"/>
    <cellStyle name="Comma 2 9 2 2 2 3 2" xfId="15936" xr:uid="{00000000-0005-0000-0000-0000C1230000}"/>
    <cellStyle name="Comma 2 9 2 2 2 4" xfId="10607" xr:uid="{00000000-0005-0000-0000-0000C2230000}"/>
    <cellStyle name="Comma 2 9 2 2 3" xfId="3940" xr:uid="{00000000-0005-0000-0000-0000C3230000}"/>
    <cellStyle name="Comma 2 9 2 2 3 2" xfId="18565" xr:uid="{00000000-0005-0000-0000-0000C4230000}"/>
    <cellStyle name="Comma 2 9 2 2 3 3" xfId="13263" xr:uid="{00000000-0005-0000-0000-0000C5230000}"/>
    <cellStyle name="Comma 2 9 2 2 4" xfId="7777" xr:uid="{00000000-0005-0000-0000-0000C6230000}"/>
    <cellStyle name="Comma 2 9 2 2 4 2" xfId="15935" xr:uid="{00000000-0005-0000-0000-0000C7230000}"/>
    <cellStyle name="Comma 2 9 2 2 5" xfId="10606" xr:uid="{00000000-0005-0000-0000-0000C8230000}"/>
    <cellStyle name="Comma 2 9 2 3" xfId="1268" xr:uid="{00000000-0005-0000-0000-0000C9230000}"/>
    <cellStyle name="Comma 2 9 2 3 2" xfId="3942" xr:uid="{00000000-0005-0000-0000-0000CA230000}"/>
    <cellStyle name="Comma 2 9 2 3 2 2" xfId="18567" xr:uid="{00000000-0005-0000-0000-0000CB230000}"/>
    <cellStyle name="Comma 2 9 2 3 2 3" xfId="13265" xr:uid="{00000000-0005-0000-0000-0000CC230000}"/>
    <cellStyle name="Comma 2 9 2 3 3" xfId="7779" xr:uid="{00000000-0005-0000-0000-0000CD230000}"/>
    <cellStyle name="Comma 2 9 2 3 3 2" xfId="15937" xr:uid="{00000000-0005-0000-0000-0000CE230000}"/>
    <cellStyle name="Comma 2 9 2 3 4" xfId="10608" xr:uid="{00000000-0005-0000-0000-0000CF230000}"/>
    <cellStyle name="Comma 2 9 2 4" xfId="1269" xr:uid="{00000000-0005-0000-0000-0000D0230000}"/>
    <cellStyle name="Comma 2 9 2 4 2" xfId="3943" xr:uid="{00000000-0005-0000-0000-0000D1230000}"/>
    <cellStyle name="Comma 2 9 2 4 2 2" xfId="18568" xr:uid="{00000000-0005-0000-0000-0000D2230000}"/>
    <cellStyle name="Comma 2 9 2 4 2 3" xfId="13266" xr:uid="{00000000-0005-0000-0000-0000D3230000}"/>
    <cellStyle name="Comma 2 9 2 4 3" xfId="7780" xr:uid="{00000000-0005-0000-0000-0000D4230000}"/>
    <cellStyle name="Comma 2 9 2 4 3 2" xfId="15938" xr:uid="{00000000-0005-0000-0000-0000D5230000}"/>
    <cellStyle name="Comma 2 9 2 4 4" xfId="10609" xr:uid="{00000000-0005-0000-0000-0000D6230000}"/>
    <cellStyle name="Comma 2 9 2 5" xfId="3939" xr:uid="{00000000-0005-0000-0000-0000D7230000}"/>
    <cellStyle name="Comma 2 9 2 5 2" xfId="18564" xr:uid="{00000000-0005-0000-0000-0000D8230000}"/>
    <cellStyle name="Comma 2 9 2 5 3" xfId="13262" xr:uid="{00000000-0005-0000-0000-0000D9230000}"/>
    <cellStyle name="Comma 2 9 2 6" xfId="7776" xr:uid="{00000000-0005-0000-0000-0000DA230000}"/>
    <cellStyle name="Comma 2 9 2 6 2" xfId="15934" xr:uid="{00000000-0005-0000-0000-0000DB230000}"/>
    <cellStyle name="Comma 2 9 2 7" xfId="10605" xr:uid="{00000000-0005-0000-0000-0000DC230000}"/>
    <cellStyle name="Comma 2 9 3" xfId="1270" xr:uid="{00000000-0005-0000-0000-0000DD230000}"/>
    <cellStyle name="Comma 2 9 3 2" xfId="1271" xr:uid="{00000000-0005-0000-0000-0000DE230000}"/>
    <cellStyle name="Comma 2 9 3 2 2" xfId="1272" xr:uid="{00000000-0005-0000-0000-0000DF230000}"/>
    <cellStyle name="Comma 2 9 3 2 2 2" xfId="3946" xr:uid="{00000000-0005-0000-0000-0000E0230000}"/>
    <cellStyle name="Comma 2 9 3 2 2 2 2" xfId="18571" xr:uid="{00000000-0005-0000-0000-0000E1230000}"/>
    <cellStyle name="Comma 2 9 3 2 2 2 3" xfId="13269" xr:uid="{00000000-0005-0000-0000-0000E2230000}"/>
    <cellStyle name="Comma 2 9 3 2 2 3" xfId="7783" xr:uid="{00000000-0005-0000-0000-0000E3230000}"/>
    <cellStyle name="Comma 2 9 3 2 2 3 2" xfId="15941" xr:uid="{00000000-0005-0000-0000-0000E4230000}"/>
    <cellStyle name="Comma 2 9 3 2 2 4" xfId="10612" xr:uid="{00000000-0005-0000-0000-0000E5230000}"/>
    <cellStyle name="Comma 2 9 3 2 3" xfId="3945" xr:uid="{00000000-0005-0000-0000-0000E6230000}"/>
    <cellStyle name="Comma 2 9 3 2 3 2" xfId="18570" xr:uid="{00000000-0005-0000-0000-0000E7230000}"/>
    <cellStyle name="Comma 2 9 3 2 3 3" xfId="13268" xr:uid="{00000000-0005-0000-0000-0000E8230000}"/>
    <cellStyle name="Comma 2 9 3 2 4" xfId="7782" xr:uid="{00000000-0005-0000-0000-0000E9230000}"/>
    <cellStyle name="Comma 2 9 3 2 4 2" xfId="15940" xr:uid="{00000000-0005-0000-0000-0000EA230000}"/>
    <cellStyle name="Comma 2 9 3 2 5" xfId="10611" xr:uid="{00000000-0005-0000-0000-0000EB230000}"/>
    <cellStyle name="Comma 2 9 3 3" xfId="1273" xr:uid="{00000000-0005-0000-0000-0000EC230000}"/>
    <cellStyle name="Comma 2 9 3 3 2" xfId="3947" xr:uid="{00000000-0005-0000-0000-0000ED230000}"/>
    <cellStyle name="Comma 2 9 3 3 2 2" xfId="18572" xr:uid="{00000000-0005-0000-0000-0000EE230000}"/>
    <cellStyle name="Comma 2 9 3 3 2 3" xfId="13270" xr:uid="{00000000-0005-0000-0000-0000EF230000}"/>
    <cellStyle name="Comma 2 9 3 3 3" xfId="7784" xr:uid="{00000000-0005-0000-0000-0000F0230000}"/>
    <cellStyle name="Comma 2 9 3 3 3 2" xfId="15942" xr:uid="{00000000-0005-0000-0000-0000F1230000}"/>
    <cellStyle name="Comma 2 9 3 3 4" xfId="10613" xr:uid="{00000000-0005-0000-0000-0000F2230000}"/>
    <cellStyle name="Comma 2 9 3 4" xfId="1274" xr:uid="{00000000-0005-0000-0000-0000F3230000}"/>
    <cellStyle name="Comma 2 9 3 4 2" xfId="3948" xr:uid="{00000000-0005-0000-0000-0000F4230000}"/>
    <cellStyle name="Comma 2 9 3 4 2 2" xfId="18573" xr:uid="{00000000-0005-0000-0000-0000F5230000}"/>
    <cellStyle name="Comma 2 9 3 4 2 3" xfId="13271" xr:uid="{00000000-0005-0000-0000-0000F6230000}"/>
    <cellStyle name="Comma 2 9 3 4 3" xfId="7785" xr:uid="{00000000-0005-0000-0000-0000F7230000}"/>
    <cellStyle name="Comma 2 9 3 4 3 2" xfId="15943" xr:uid="{00000000-0005-0000-0000-0000F8230000}"/>
    <cellStyle name="Comma 2 9 3 4 4" xfId="10614" xr:uid="{00000000-0005-0000-0000-0000F9230000}"/>
    <cellStyle name="Comma 2 9 3 5" xfId="3944" xr:uid="{00000000-0005-0000-0000-0000FA230000}"/>
    <cellStyle name="Comma 2 9 3 5 2" xfId="18569" xr:uid="{00000000-0005-0000-0000-0000FB230000}"/>
    <cellStyle name="Comma 2 9 3 5 3" xfId="13267" xr:uid="{00000000-0005-0000-0000-0000FC230000}"/>
    <cellStyle name="Comma 2 9 3 6" xfId="7781" xr:uid="{00000000-0005-0000-0000-0000FD230000}"/>
    <cellStyle name="Comma 2 9 3 6 2" xfId="15939" xr:uid="{00000000-0005-0000-0000-0000FE230000}"/>
    <cellStyle name="Comma 2 9 3 7" xfId="10610" xr:uid="{00000000-0005-0000-0000-0000FF230000}"/>
    <cellStyle name="Comma 2 9 4" xfId="1275" xr:uid="{00000000-0005-0000-0000-000000240000}"/>
    <cellStyle name="Comma 2 9 4 2" xfId="1276" xr:uid="{00000000-0005-0000-0000-000001240000}"/>
    <cellStyle name="Comma 2 9 4 2 2" xfId="1277" xr:uid="{00000000-0005-0000-0000-000002240000}"/>
    <cellStyle name="Comma 2 9 4 2 2 2" xfId="3951" xr:uid="{00000000-0005-0000-0000-000003240000}"/>
    <cellStyle name="Comma 2 9 4 2 2 2 2" xfId="18576" xr:uid="{00000000-0005-0000-0000-000004240000}"/>
    <cellStyle name="Comma 2 9 4 2 2 2 3" xfId="13274" xr:uid="{00000000-0005-0000-0000-000005240000}"/>
    <cellStyle name="Comma 2 9 4 2 2 3" xfId="7788" xr:uid="{00000000-0005-0000-0000-000006240000}"/>
    <cellStyle name="Comma 2 9 4 2 2 3 2" xfId="15946" xr:uid="{00000000-0005-0000-0000-000007240000}"/>
    <cellStyle name="Comma 2 9 4 2 2 4" xfId="10617" xr:uid="{00000000-0005-0000-0000-000008240000}"/>
    <cellStyle name="Comma 2 9 4 2 3" xfId="3950" xr:uid="{00000000-0005-0000-0000-000009240000}"/>
    <cellStyle name="Comma 2 9 4 2 3 2" xfId="18575" xr:uid="{00000000-0005-0000-0000-00000A240000}"/>
    <cellStyle name="Comma 2 9 4 2 3 3" xfId="13273" xr:uid="{00000000-0005-0000-0000-00000B240000}"/>
    <cellStyle name="Comma 2 9 4 2 4" xfId="7787" xr:uid="{00000000-0005-0000-0000-00000C240000}"/>
    <cellStyle name="Comma 2 9 4 2 4 2" xfId="15945" xr:uid="{00000000-0005-0000-0000-00000D240000}"/>
    <cellStyle name="Comma 2 9 4 2 5" xfId="10616" xr:uid="{00000000-0005-0000-0000-00000E240000}"/>
    <cellStyle name="Comma 2 9 4 3" xfId="1278" xr:uid="{00000000-0005-0000-0000-00000F240000}"/>
    <cellStyle name="Comma 2 9 4 3 2" xfId="3952" xr:uid="{00000000-0005-0000-0000-000010240000}"/>
    <cellStyle name="Comma 2 9 4 3 2 2" xfId="18577" xr:uid="{00000000-0005-0000-0000-000011240000}"/>
    <cellStyle name="Comma 2 9 4 3 2 3" xfId="13275" xr:uid="{00000000-0005-0000-0000-000012240000}"/>
    <cellStyle name="Comma 2 9 4 3 3" xfId="7789" xr:uid="{00000000-0005-0000-0000-000013240000}"/>
    <cellStyle name="Comma 2 9 4 3 3 2" xfId="15947" xr:uid="{00000000-0005-0000-0000-000014240000}"/>
    <cellStyle name="Comma 2 9 4 3 4" xfId="10618" xr:uid="{00000000-0005-0000-0000-000015240000}"/>
    <cellStyle name="Comma 2 9 4 4" xfId="1279" xr:uid="{00000000-0005-0000-0000-000016240000}"/>
    <cellStyle name="Comma 2 9 4 4 2" xfId="3953" xr:uid="{00000000-0005-0000-0000-000017240000}"/>
    <cellStyle name="Comma 2 9 4 4 2 2" xfId="18578" xr:uid="{00000000-0005-0000-0000-000018240000}"/>
    <cellStyle name="Comma 2 9 4 4 2 3" xfId="13276" xr:uid="{00000000-0005-0000-0000-000019240000}"/>
    <cellStyle name="Comma 2 9 4 4 3" xfId="7790" xr:uid="{00000000-0005-0000-0000-00001A240000}"/>
    <cellStyle name="Comma 2 9 4 4 3 2" xfId="15948" xr:uid="{00000000-0005-0000-0000-00001B240000}"/>
    <cellStyle name="Comma 2 9 4 4 4" xfId="10619" xr:uid="{00000000-0005-0000-0000-00001C240000}"/>
    <cellStyle name="Comma 2 9 4 5" xfId="3949" xr:uid="{00000000-0005-0000-0000-00001D240000}"/>
    <cellStyle name="Comma 2 9 4 5 2" xfId="18574" xr:uid="{00000000-0005-0000-0000-00001E240000}"/>
    <cellStyle name="Comma 2 9 4 5 3" xfId="13272" xr:uid="{00000000-0005-0000-0000-00001F240000}"/>
    <cellStyle name="Comma 2 9 4 6" xfId="7786" xr:uid="{00000000-0005-0000-0000-000020240000}"/>
    <cellStyle name="Comma 2 9 4 6 2" xfId="15944" xr:uid="{00000000-0005-0000-0000-000021240000}"/>
    <cellStyle name="Comma 2 9 4 7" xfId="10615" xr:uid="{00000000-0005-0000-0000-000022240000}"/>
    <cellStyle name="Comma 2 9 5" xfId="1280" xr:uid="{00000000-0005-0000-0000-000023240000}"/>
    <cellStyle name="Comma 2 9 5 2" xfId="1281" xr:uid="{00000000-0005-0000-0000-000024240000}"/>
    <cellStyle name="Comma 2 9 5 2 2" xfId="1282" xr:uid="{00000000-0005-0000-0000-000025240000}"/>
    <cellStyle name="Comma 2 9 5 2 2 2" xfId="3956" xr:uid="{00000000-0005-0000-0000-000026240000}"/>
    <cellStyle name="Comma 2 9 5 2 2 2 2" xfId="18581" xr:uid="{00000000-0005-0000-0000-000027240000}"/>
    <cellStyle name="Comma 2 9 5 2 2 2 3" xfId="13279" xr:uid="{00000000-0005-0000-0000-000028240000}"/>
    <cellStyle name="Comma 2 9 5 2 2 3" xfId="7793" xr:uid="{00000000-0005-0000-0000-000029240000}"/>
    <cellStyle name="Comma 2 9 5 2 2 3 2" xfId="15951" xr:uid="{00000000-0005-0000-0000-00002A240000}"/>
    <cellStyle name="Comma 2 9 5 2 2 4" xfId="10622" xr:uid="{00000000-0005-0000-0000-00002B240000}"/>
    <cellStyle name="Comma 2 9 5 2 3" xfId="3955" xr:uid="{00000000-0005-0000-0000-00002C240000}"/>
    <cellStyle name="Comma 2 9 5 2 3 2" xfId="18580" xr:uid="{00000000-0005-0000-0000-00002D240000}"/>
    <cellStyle name="Comma 2 9 5 2 3 3" xfId="13278" xr:uid="{00000000-0005-0000-0000-00002E240000}"/>
    <cellStyle name="Comma 2 9 5 2 4" xfId="7792" xr:uid="{00000000-0005-0000-0000-00002F240000}"/>
    <cellStyle name="Comma 2 9 5 2 4 2" xfId="15950" xr:uid="{00000000-0005-0000-0000-000030240000}"/>
    <cellStyle name="Comma 2 9 5 2 5" xfId="10621" xr:uid="{00000000-0005-0000-0000-000031240000}"/>
    <cellStyle name="Comma 2 9 5 3" xfId="1283" xr:uid="{00000000-0005-0000-0000-000032240000}"/>
    <cellStyle name="Comma 2 9 5 3 2" xfId="3957" xr:uid="{00000000-0005-0000-0000-000033240000}"/>
    <cellStyle name="Comma 2 9 5 3 2 2" xfId="18582" xr:uid="{00000000-0005-0000-0000-000034240000}"/>
    <cellStyle name="Comma 2 9 5 3 2 3" xfId="13280" xr:uid="{00000000-0005-0000-0000-000035240000}"/>
    <cellStyle name="Comma 2 9 5 3 3" xfId="7794" xr:uid="{00000000-0005-0000-0000-000036240000}"/>
    <cellStyle name="Comma 2 9 5 3 3 2" xfId="15952" xr:uid="{00000000-0005-0000-0000-000037240000}"/>
    <cellStyle name="Comma 2 9 5 3 4" xfId="10623" xr:uid="{00000000-0005-0000-0000-000038240000}"/>
    <cellStyle name="Comma 2 9 5 4" xfId="1284" xr:uid="{00000000-0005-0000-0000-000039240000}"/>
    <cellStyle name="Comma 2 9 5 4 2" xfId="3958" xr:uid="{00000000-0005-0000-0000-00003A240000}"/>
    <cellStyle name="Comma 2 9 5 4 2 2" xfId="18583" xr:uid="{00000000-0005-0000-0000-00003B240000}"/>
    <cellStyle name="Comma 2 9 5 4 2 3" xfId="13281" xr:uid="{00000000-0005-0000-0000-00003C240000}"/>
    <cellStyle name="Comma 2 9 5 4 3" xfId="7795" xr:uid="{00000000-0005-0000-0000-00003D240000}"/>
    <cellStyle name="Comma 2 9 5 4 3 2" xfId="15953" xr:uid="{00000000-0005-0000-0000-00003E240000}"/>
    <cellStyle name="Comma 2 9 5 4 4" xfId="10624" xr:uid="{00000000-0005-0000-0000-00003F240000}"/>
    <cellStyle name="Comma 2 9 5 5" xfId="3954" xr:uid="{00000000-0005-0000-0000-000040240000}"/>
    <cellStyle name="Comma 2 9 5 5 2" xfId="18579" xr:uid="{00000000-0005-0000-0000-000041240000}"/>
    <cellStyle name="Comma 2 9 5 5 3" xfId="13277" xr:uid="{00000000-0005-0000-0000-000042240000}"/>
    <cellStyle name="Comma 2 9 5 6" xfId="7791" xr:uid="{00000000-0005-0000-0000-000043240000}"/>
    <cellStyle name="Comma 2 9 5 6 2" xfId="15949" xr:uid="{00000000-0005-0000-0000-000044240000}"/>
    <cellStyle name="Comma 2 9 5 7" xfId="10620" xr:uid="{00000000-0005-0000-0000-000045240000}"/>
    <cellStyle name="Comma 2 9 6" xfId="1285" xr:uid="{00000000-0005-0000-0000-000046240000}"/>
    <cellStyle name="Comma 2 9 6 2" xfId="1286" xr:uid="{00000000-0005-0000-0000-000047240000}"/>
    <cellStyle name="Comma 2 9 6 2 2" xfId="3960" xr:uid="{00000000-0005-0000-0000-000048240000}"/>
    <cellStyle name="Comma 2 9 6 2 2 2" xfId="18585" xr:uid="{00000000-0005-0000-0000-000049240000}"/>
    <cellStyle name="Comma 2 9 6 2 2 3" xfId="13283" xr:uid="{00000000-0005-0000-0000-00004A240000}"/>
    <cellStyle name="Comma 2 9 6 2 3" xfId="7797" xr:uid="{00000000-0005-0000-0000-00004B240000}"/>
    <cellStyle name="Comma 2 9 6 2 3 2" xfId="15955" xr:uid="{00000000-0005-0000-0000-00004C240000}"/>
    <cellStyle name="Comma 2 9 6 2 4" xfId="10626" xr:uid="{00000000-0005-0000-0000-00004D240000}"/>
    <cellStyle name="Comma 2 9 6 3" xfId="1287" xr:uid="{00000000-0005-0000-0000-00004E240000}"/>
    <cellStyle name="Comma 2 9 6 3 2" xfId="3961" xr:uid="{00000000-0005-0000-0000-00004F240000}"/>
    <cellStyle name="Comma 2 9 6 3 2 2" xfId="18586" xr:uid="{00000000-0005-0000-0000-000050240000}"/>
    <cellStyle name="Comma 2 9 6 3 2 3" xfId="13284" xr:uid="{00000000-0005-0000-0000-000051240000}"/>
    <cellStyle name="Comma 2 9 6 3 3" xfId="7798" xr:uid="{00000000-0005-0000-0000-000052240000}"/>
    <cellStyle name="Comma 2 9 6 3 3 2" xfId="15956" xr:uid="{00000000-0005-0000-0000-000053240000}"/>
    <cellStyle name="Comma 2 9 6 3 4" xfId="10627" xr:uid="{00000000-0005-0000-0000-000054240000}"/>
    <cellStyle name="Comma 2 9 6 4" xfId="3959" xr:uid="{00000000-0005-0000-0000-000055240000}"/>
    <cellStyle name="Comma 2 9 6 4 2" xfId="18584" xr:uid="{00000000-0005-0000-0000-000056240000}"/>
    <cellStyle name="Comma 2 9 6 4 3" xfId="13282" xr:uid="{00000000-0005-0000-0000-000057240000}"/>
    <cellStyle name="Comma 2 9 6 5" xfId="7796" xr:uid="{00000000-0005-0000-0000-000058240000}"/>
    <cellStyle name="Comma 2 9 6 5 2" xfId="15954" xr:uid="{00000000-0005-0000-0000-000059240000}"/>
    <cellStyle name="Comma 2 9 6 6" xfId="10625" xr:uid="{00000000-0005-0000-0000-00005A240000}"/>
    <cellStyle name="Comma 2 9 7" xfId="1288" xr:uid="{00000000-0005-0000-0000-00005B240000}"/>
    <cellStyle name="Comma 2 9 7 2" xfId="1289" xr:uid="{00000000-0005-0000-0000-00005C240000}"/>
    <cellStyle name="Comma 2 9 7 2 2" xfId="3963" xr:uid="{00000000-0005-0000-0000-00005D240000}"/>
    <cellStyle name="Comma 2 9 7 2 2 2" xfId="18588" xr:uid="{00000000-0005-0000-0000-00005E240000}"/>
    <cellStyle name="Comma 2 9 7 2 2 3" xfId="13286" xr:uid="{00000000-0005-0000-0000-00005F240000}"/>
    <cellStyle name="Comma 2 9 7 2 3" xfId="7800" xr:uid="{00000000-0005-0000-0000-000060240000}"/>
    <cellStyle name="Comma 2 9 7 2 3 2" xfId="15958" xr:uid="{00000000-0005-0000-0000-000061240000}"/>
    <cellStyle name="Comma 2 9 7 2 4" xfId="10629" xr:uid="{00000000-0005-0000-0000-000062240000}"/>
    <cellStyle name="Comma 2 9 7 3" xfId="3962" xr:uid="{00000000-0005-0000-0000-000063240000}"/>
    <cellStyle name="Comma 2 9 7 3 2" xfId="18587" xr:uid="{00000000-0005-0000-0000-000064240000}"/>
    <cellStyle name="Comma 2 9 7 3 3" xfId="13285" xr:uid="{00000000-0005-0000-0000-000065240000}"/>
    <cellStyle name="Comma 2 9 7 4" xfId="7799" xr:uid="{00000000-0005-0000-0000-000066240000}"/>
    <cellStyle name="Comma 2 9 7 4 2" xfId="15957" xr:uid="{00000000-0005-0000-0000-000067240000}"/>
    <cellStyle name="Comma 2 9 7 5" xfId="10628" xr:uid="{00000000-0005-0000-0000-000068240000}"/>
    <cellStyle name="Comma 2 9 8" xfId="1290" xr:uid="{00000000-0005-0000-0000-000069240000}"/>
    <cellStyle name="Comma 2 9 8 2" xfId="3964" xr:uid="{00000000-0005-0000-0000-00006A240000}"/>
    <cellStyle name="Comma 2 9 8 2 2" xfId="18589" xr:uid="{00000000-0005-0000-0000-00006B240000}"/>
    <cellStyle name="Comma 2 9 8 2 3" xfId="13287" xr:uid="{00000000-0005-0000-0000-00006C240000}"/>
    <cellStyle name="Comma 2 9 8 3" xfId="7801" xr:uid="{00000000-0005-0000-0000-00006D240000}"/>
    <cellStyle name="Comma 2 9 8 3 2" xfId="15959" xr:uid="{00000000-0005-0000-0000-00006E240000}"/>
    <cellStyle name="Comma 2 9 8 4" xfId="10630" xr:uid="{00000000-0005-0000-0000-00006F240000}"/>
    <cellStyle name="Comma 2 9 9" xfId="1291" xr:uid="{00000000-0005-0000-0000-000070240000}"/>
    <cellStyle name="Comma 2 9 9 2" xfId="3965" xr:uid="{00000000-0005-0000-0000-000071240000}"/>
    <cellStyle name="Comma 2 9 9 2 2" xfId="18590" xr:uid="{00000000-0005-0000-0000-000072240000}"/>
    <cellStyle name="Comma 2 9 9 2 3" xfId="13288" xr:uid="{00000000-0005-0000-0000-000073240000}"/>
    <cellStyle name="Comma 2 9 9 3" xfId="7802" xr:uid="{00000000-0005-0000-0000-000074240000}"/>
    <cellStyle name="Comma 2 9 9 3 2" xfId="15960" xr:uid="{00000000-0005-0000-0000-000075240000}"/>
    <cellStyle name="Comma 2 9 9 4" xfId="10631" xr:uid="{00000000-0005-0000-0000-000076240000}"/>
    <cellStyle name="Comma 3" xfId="56" xr:uid="{00000000-0005-0000-0000-000077240000}"/>
    <cellStyle name="Comma 3 10" xfId="1293" xr:uid="{00000000-0005-0000-0000-000078240000}"/>
    <cellStyle name="Comma 3 10 2" xfId="1294" xr:uid="{00000000-0005-0000-0000-000079240000}"/>
    <cellStyle name="Comma 3 10 2 2" xfId="3968" xr:uid="{00000000-0005-0000-0000-00007A240000}"/>
    <cellStyle name="Comma 3 10 2 2 2" xfId="18593" xr:uid="{00000000-0005-0000-0000-00007B240000}"/>
    <cellStyle name="Comma 3 10 2 2 3" xfId="13291" xr:uid="{00000000-0005-0000-0000-00007C240000}"/>
    <cellStyle name="Comma 3 10 2 3" xfId="7805" xr:uid="{00000000-0005-0000-0000-00007D240000}"/>
    <cellStyle name="Comma 3 10 2 3 2" xfId="15963" xr:uid="{00000000-0005-0000-0000-00007E240000}"/>
    <cellStyle name="Comma 3 10 2 4" xfId="10634" xr:uid="{00000000-0005-0000-0000-00007F240000}"/>
    <cellStyle name="Comma 3 10 3" xfId="1295" xr:uid="{00000000-0005-0000-0000-000080240000}"/>
    <cellStyle name="Comma 3 10 3 2" xfId="3969" xr:uid="{00000000-0005-0000-0000-000081240000}"/>
    <cellStyle name="Comma 3 10 3 2 2" xfId="18594" xr:uid="{00000000-0005-0000-0000-000082240000}"/>
    <cellStyle name="Comma 3 10 3 2 3" xfId="13292" xr:uid="{00000000-0005-0000-0000-000083240000}"/>
    <cellStyle name="Comma 3 10 3 3" xfId="7806" xr:uid="{00000000-0005-0000-0000-000084240000}"/>
    <cellStyle name="Comma 3 10 3 3 2" xfId="15964" xr:uid="{00000000-0005-0000-0000-000085240000}"/>
    <cellStyle name="Comma 3 10 3 4" xfId="10635" xr:uid="{00000000-0005-0000-0000-000086240000}"/>
    <cellStyle name="Comma 3 10 4" xfId="3967" xr:uid="{00000000-0005-0000-0000-000087240000}"/>
    <cellStyle name="Comma 3 10 4 2" xfId="18592" xr:uid="{00000000-0005-0000-0000-000088240000}"/>
    <cellStyle name="Comma 3 10 4 3" xfId="13290" xr:uid="{00000000-0005-0000-0000-000089240000}"/>
    <cellStyle name="Comma 3 10 5" xfId="7804" xr:uid="{00000000-0005-0000-0000-00008A240000}"/>
    <cellStyle name="Comma 3 10 5 2" xfId="15962" xr:uid="{00000000-0005-0000-0000-00008B240000}"/>
    <cellStyle name="Comma 3 10 6" xfId="10633" xr:uid="{00000000-0005-0000-0000-00008C240000}"/>
    <cellStyle name="Comma 3 11" xfId="1296" xr:uid="{00000000-0005-0000-0000-00008D240000}"/>
    <cellStyle name="Comma 3 11 2" xfId="1297" xr:uid="{00000000-0005-0000-0000-00008E240000}"/>
    <cellStyle name="Comma 3 11 2 2" xfId="3971" xr:uid="{00000000-0005-0000-0000-00008F240000}"/>
    <cellStyle name="Comma 3 11 2 2 2" xfId="18596" xr:uid="{00000000-0005-0000-0000-000090240000}"/>
    <cellStyle name="Comma 3 11 2 2 3" xfId="13294" xr:uid="{00000000-0005-0000-0000-000091240000}"/>
    <cellStyle name="Comma 3 11 2 3" xfId="7808" xr:uid="{00000000-0005-0000-0000-000092240000}"/>
    <cellStyle name="Comma 3 11 2 3 2" xfId="15966" xr:uid="{00000000-0005-0000-0000-000093240000}"/>
    <cellStyle name="Comma 3 11 2 4" xfId="10637" xr:uid="{00000000-0005-0000-0000-000094240000}"/>
    <cellStyle name="Comma 3 11 3" xfId="3970" xr:uid="{00000000-0005-0000-0000-000095240000}"/>
    <cellStyle name="Comma 3 11 3 2" xfId="18595" xr:uid="{00000000-0005-0000-0000-000096240000}"/>
    <cellStyle name="Comma 3 11 3 3" xfId="13293" xr:uid="{00000000-0005-0000-0000-000097240000}"/>
    <cellStyle name="Comma 3 11 4" xfId="7807" xr:uid="{00000000-0005-0000-0000-000098240000}"/>
    <cellStyle name="Comma 3 11 4 2" xfId="15965" xr:uid="{00000000-0005-0000-0000-000099240000}"/>
    <cellStyle name="Comma 3 11 5" xfId="10636" xr:uid="{00000000-0005-0000-0000-00009A240000}"/>
    <cellStyle name="Comma 3 12" xfId="1298" xr:uid="{00000000-0005-0000-0000-00009B240000}"/>
    <cellStyle name="Comma 3 12 2" xfId="3972" xr:uid="{00000000-0005-0000-0000-00009C240000}"/>
    <cellStyle name="Comma 3 12 2 2" xfId="18597" xr:uid="{00000000-0005-0000-0000-00009D240000}"/>
    <cellStyle name="Comma 3 12 2 3" xfId="13295" xr:uid="{00000000-0005-0000-0000-00009E240000}"/>
    <cellStyle name="Comma 3 12 3" xfId="7809" xr:uid="{00000000-0005-0000-0000-00009F240000}"/>
    <cellStyle name="Comma 3 12 3 2" xfId="15967" xr:uid="{00000000-0005-0000-0000-0000A0240000}"/>
    <cellStyle name="Comma 3 12 4" xfId="10638" xr:uid="{00000000-0005-0000-0000-0000A1240000}"/>
    <cellStyle name="Comma 3 13" xfId="1299" xr:uid="{00000000-0005-0000-0000-0000A2240000}"/>
    <cellStyle name="Comma 3 13 2" xfId="3973" xr:uid="{00000000-0005-0000-0000-0000A3240000}"/>
    <cellStyle name="Comma 3 13 2 2" xfId="18598" xr:uid="{00000000-0005-0000-0000-0000A4240000}"/>
    <cellStyle name="Comma 3 13 2 3" xfId="13296" xr:uid="{00000000-0005-0000-0000-0000A5240000}"/>
    <cellStyle name="Comma 3 13 3" xfId="7810" xr:uid="{00000000-0005-0000-0000-0000A6240000}"/>
    <cellStyle name="Comma 3 13 3 2" xfId="15968" xr:uid="{00000000-0005-0000-0000-0000A7240000}"/>
    <cellStyle name="Comma 3 13 4" xfId="10639" xr:uid="{00000000-0005-0000-0000-0000A8240000}"/>
    <cellStyle name="Comma 3 14" xfId="1300" xr:uid="{00000000-0005-0000-0000-0000A9240000}"/>
    <cellStyle name="Comma 3 14 2" xfId="3974" xr:uid="{00000000-0005-0000-0000-0000AA240000}"/>
    <cellStyle name="Comma 3 14 2 2" xfId="18599" xr:uid="{00000000-0005-0000-0000-0000AB240000}"/>
    <cellStyle name="Comma 3 14 2 3" xfId="13297" xr:uid="{00000000-0005-0000-0000-0000AC240000}"/>
    <cellStyle name="Comma 3 14 3" xfId="7811" xr:uid="{00000000-0005-0000-0000-0000AD240000}"/>
    <cellStyle name="Comma 3 14 3 2" xfId="15969" xr:uid="{00000000-0005-0000-0000-0000AE240000}"/>
    <cellStyle name="Comma 3 14 4" xfId="10640" xr:uid="{00000000-0005-0000-0000-0000AF240000}"/>
    <cellStyle name="Comma 3 15" xfId="2574" xr:uid="{00000000-0005-0000-0000-0000B0240000}"/>
    <cellStyle name="Comma 3 15 2" xfId="5208" xr:uid="{00000000-0005-0000-0000-0000B1240000}"/>
    <cellStyle name="Comma 3 15 2 2" xfId="19833" xr:uid="{00000000-0005-0000-0000-0000B2240000}"/>
    <cellStyle name="Comma 3 15 2 3" xfId="14543" xr:uid="{00000000-0005-0000-0000-0000B3240000}"/>
    <cellStyle name="Comma 3 15 3" xfId="9045" xr:uid="{00000000-0005-0000-0000-0000B4240000}"/>
    <cellStyle name="Comma 3 15 3 2" xfId="17203" xr:uid="{00000000-0005-0000-0000-0000B5240000}"/>
    <cellStyle name="Comma 3 15 4" xfId="11876" xr:uid="{00000000-0005-0000-0000-0000B6240000}"/>
    <cellStyle name="Comma 3 16" xfId="2634" xr:uid="{00000000-0005-0000-0000-0000B7240000}"/>
    <cellStyle name="Comma 3 16 2" xfId="5262" xr:uid="{00000000-0005-0000-0000-0000B8240000}"/>
    <cellStyle name="Comma 3 16 2 2" xfId="19887" xr:uid="{00000000-0005-0000-0000-0000B9240000}"/>
    <cellStyle name="Comma 3 16 2 3" xfId="14603" xr:uid="{00000000-0005-0000-0000-0000BA240000}"/>
    <cellStyle name="Comma 3 16 3" xfId="9099" xr:uid="{00000000-0005-0000-0000-0000BB240000}"/>
    <cellStyle name="Comma 3 16 3 2" xfId="17257" xr:uid="{00000000-0005-0000-0000-0000BC240000}"/>
    <cellStyle name="Comma 3 16 4" xfId="11931" xr:uid="{00000000-0005-0000-0000-0000BD240000}"/>
    <cellStyle name="Comma 3 17" xfId="1292" xr:uid="{00000000-0005-0000-0000-0000BE240000}"/>
    <cellStyle name="Comma 3 17 2" xfId="3966" xr:uid="{00000000-0005-0000-0000-0000BF240000}"/>
    <cellStyle name="Comma 3 17 2 2" xfId="18591" xr:uid="{00000000-0005-0000-0000-0000C0240000}"/>
    <cellStyle name="Comma 3 17 2 3" xfId="13289" xr:uid="{00000000-0005-0000-0000-0000C1240000}"/>
    <cellStyle name="Comma 3 17 3" xfId="7803" xr:uid="{00000000-0005-0000-0000-0000C2240000}"/>
    <cellStyle name="Comma 3 17 3 2" xfId="15961" xr:uid="{00000000-0005-0000-0000-0000C3240000}"/>
    <cellStyle name="Comma 3 17 4" xfId="10632" xr:uid="{00000000-0005-0000-0000-0000C4240000}"/>
    <cellStyle name="Comma 3 18" xfId="6450" xr:uid="{00000000-0005-0000-0000-0000C5240000}"/>
    <cellStyle name="Comma 3 18 2" xfId="12063" xr:uid="{00000000-0005-0000-0000-0000C6240000}"/>
    <cellStyle name="Comma 3 18 2 2" xfId="17368" xr:uid="{00000000-0005-0000-0000-0000C7240000}"/>
    <cellStyle name="Comma 3 18 3" xfId="14737" xr:uid="{00000000-0005-0000-0000-0000C8240000}"/>
    <cellStyle name="Comma 3 18 4" xfId="9409" xr:uid="{00000000-0005-0000-0000-0000C9240000}"/>
    <cellStyle name="Comma 3 19" xfId="6558" xr:uid="{00000000-0005-0000-0000-0000CA240000}"/>
    <cellStyle name="Comma 3 19 2" xfId="17359" xr:uid="{00000000-0005-0000-0000-0000CB240000}"/>
    <cellStyle name="Comma 3 19 3" xfId="12036" xr:uid="{00000000-0005-0000-0000-0000CC240000}"/>
    <cellStyle name="Comma 3 2" xfId="69" xr:uid="{00000000-0005-0000-0000-0000CD240000}"/>
    <cellStyle name="Comma 3 2 10" xfId="1302" xr:uid="{00000000-0005-0000-0000-0000CE240000}"/>
    <cellStyle name="Comma 3 2 10 2" xfId="3976" xr:uid="{00000000-0005-0000-0000-0000CF240000}"/>
    <cellStyle name="Comma 3 2 10 2 2" xfId="18601" xr:uid="{00000000-0005-0000-0000-0000D0240000}"/>
    <cellStyle name="Comma 3 2 10 2 3" xfId="13299" xr:uid="{00000000-0005-0000-0000-0000D1240000}"/>
    <cellStyle name="Comma 3 2 10 3" xfId="7813" xr:uid="{00000000-0005-0000-0000-0000D2240000}"/>
    <cellStyle name="Comma 3 2 10 3 2" xfId="15971" xr:uid="{00000000-0005-0000-0000-0000D3240000}"/>
    <cellStyle name="Comma 3 2 10 4" xfId="10642" xr:uid="{00000000-0005-0000-0000-0000D4240000}"/>
    <cellStyle name="Comma 3 2 11" xfId="2587" xr:uid="{00000000-0005-0000-0000-0000D5240000}"/>
    <cellStyle name="Comma 3 2 11 2" xfId="5221" xr:uid="{00000000-0005-0000-0000-0000D6240000}"/>
    <cellStyle name="Comma 3 2 11 2 2" xfId="19846" xr:uid="{00000000-0005-0000-0000-0000D7240000}"/>
    <cellStyle name="Comma 3 2 11 2 3" xfId="14556" xr:uid="{00000000-0005-0000-0000-0000D8240000}"/>
    <cellStyle name="Comma 3 2 11 3" xfId="9058" xr:uid="{00000000-0005-0000-0000-0000D9240000}"/>
    <cellStyle name="Comma 3 2 11 3 2" xfId="17216" xr:uid="{00000000-0005-0000-0000-0000DA240000}"/>
    <cellStyle name="Comma 3 2 11 4" xfId="11889" xr:uid="{00000000-0005-0000-0000-0000DB240000}"/>
    <cellStyle name="Comma 3 2 12" xfId="2647" xr:uid="{00000000-0005-0000-0000-0000DC240000}"/>
    <cellStyle name="Comma 3 2 12 2" xfId="5275" xr:uid="{00000000-0005-0000-0000-0000DD240000}"/>
    <cellStyle name="Comma 3 2 12 2 2" xfId="19900" xr:uid="{00000000-0005-0000-0000-0000DE240000}"/>
    <cellStyle name="Comma 3 2 12 2 3" xfId="14616" xr:uid="{00000000-0005-0000-0000-0000DF240000}"/>
    <cellStyle name="Comma 3 2 12 3" xfId="9112" xr:uid="{00000000-0005-0000-0000-0000E0240000}"/>
    <cellStyle name="Comma 3 2 12 3 2" xfId="17270" xr:uid="{00000000-0005-0000-0000-0000E1240000}"/>
    <cellStyle name="Comma 3 2 12 4" xfId="11944" xr:uid="{00000000-0005-0000-0000-0000E2240000}"/>
    <cellStyle name="Comma 3 2 13" xfId="1301" xr:uid="{00000000-0005-0000-0000-0000E3240000}"/>
    <cellStyle name="Comma 3 2 13 2" xfId="3975" xr:uid="{00000000-0005-0000-0000-0000E4240000}"/>
    <cellStyle name="Comma 3 2 13 2 2" xfId="18600" xr:uid="{00000000-0005-0000-0000-0000E5240000}"/>
    <cellStyle name="Comma 3 2 13 2 3" xfId="13298" xr:uid="{00000000-0005-0000-0000-0000E6240000}"/>
    <cellStyle name="Comma 3 2 13 3" xfId="7812" xr:uid="{00000000-0005-0000-0000-0000E7240000}"/>
    <cellStyle name="Comma 3 2 13 3 2" xfId="15970" xr:uid="{00000000-0005-0000-0000-0000E8240000}"/>
    <cellStyle name="Comma 3 2 13 4" xfId="10641" xr:uid="{00000000-0005-0000-0000-0000E9240000}"/>
    <cellStyle name="Comma 3 2 14" xfId="6451" xr:uid="{00000000-0005-0000-0000-0000EA240000}"/>
    <cellStyle name="Comma 3 2 14 2" xfId="12076" xr:uid="{00000000-0005-0000-0000-0000EB240000}"/>
    <cellStyle name="Comma 3 2 14 2 2" xfId="17381" xr:uid="{00000000-0005-0000-0000-0000EC240000}"/>
    <cellStyle name="Comma 3 2 14 3" xfId="14750" xr:uid="{00000000-0005-0000-0000-0000ED240000}"/>
    <cellStyle name="Comma 3 2 14 4" xfId="9422" xr:uid="{00000000-0005-0000-0000-0000EE240000}"/>
    <cellStyle name="Comma 3 2 15" xfId="6559" xr:uid="{00000000-0005-0000-0000-0000EF240000}"/>
    <cellStyle name="Comma 3 2 15 2" xfId="17360" xr:uid="{00000000-0005-0000-0000-0000F0240000}"/>
    <cellStyle name="Comma 3 2 15 3" xfId="12037" xr:uid="{00000000-0005-0000-0000-0000F1240000}"/>
    <cellStyle name="Comma 3 2 16" xfId="2756" xr:uid="{00000000-0005-0000-0000-0000F2240000}"/>
    <cellStyle name="Comma 3 2 16 2" xfId="14726" xr:uid="{00000000-0005-0000-0000-0000F3240000}"/>
    <cellStyle name="Comma 3 2 17" xfId="6593" xr:uid="{00000000-0005-0000-0000-0000F4240000}"/>
    <cellStyle name="Comma 3 2 17 2" xfId="9381" xr:uid="{00000000-0005-0000-0000-0000F5240000}"/>
    <cellStyle name="Comma 3 2 18" xfId="9283" xr:uid="{00000000-0005-0000-0000-0000F6240000}"/>
    <cellStyle name="Comma 3 2 2" xfId="98" xr:uid="{00000000-0005-0000-0000-0000F7240000}"/>
    <cellStyle name="Comma 3 2 2 10" xfId="2615" xr:uid="{00000000-0005-0000-0000-0000F8240000}"/>
    <cellStyle name="Comma 3 2 2 10 2" xfId="5248" xr:uid="{00000000-0005-0000-0000-0000F9240000}"/>
    <cellStyle name="Comma 3 2 2 10 2 2" xfId="19873" xr:uid="{00000000-0005-0000-0000-0000FA240000}"/>
    <cellStyle name="Comma 3 2 2 10 2 3" xfId="14584" xr:uid="{00000000-0005-0000-0000-0000FB240000}"/>
    <cellStyle name="Comma 3 2 2 10 3" xfId="9085" xr:uid="{00000000-0005-0000-0000-0000FC240000}"/>
    <cellStyle name="Comma 3 2 2 10 3 2" xfId="17243" xr:uid="{00000000-0005-0000-0000-0000FD240000}"/>
    <cellStyle name="Comma 3 2 2 10 4" xfId="11916" xr:uid="{00000000-0005-0000-0000-0000FE240000}"/>
    <cellStyle name="Comma 3 2 2 11" xfId="2674" xr:uid="{00000000-0005-0000-0000-0000FF240000}"/>
    <cellStyle name="Comma 3 2 2 11 2" xfId="5302" xr:uid="{00000000-0005-0000-0000-000000250000}"/>
    <cellStyle name="Comma 3 2 2 11 2 2" xfId="19927" xr:uid="{00000000-0005-0000-0000-000001250000}"/>
    <cellStyle name="Comma 3 2 2 11 2 3" xfId="14643" xr:uid="{00000000-0005-0000-0000-000002250000}"/>
    <cellStyle name="Comma 3 2 2 11 3" xfId="9139" xr:uid="{00000000-0005-0000-0000-000003250000}"/>
    <cellStyle name="Comma 3 2 2 11 3 2" xfId="17297" xr:uid="{00000000-0005-0000-0000-000004250000}"/>
    <cellStyle name="Comma 3 2 2 11 4" xfId="11971" xr:uid="{00000000-0005-0000-0000-000005250000}"/>
    <cellStyle name="Comma 3 2 2 12" xfId="1303" xr:uid="{00000000-0005-0000-0000-000006250000}"/>
    <cellStyle name="Comma 3 2 2 12 2" xfId="3977" xr:uid="{00000000-0005-0000-0000-000007250000}"/>
    <cellStyle name="Comma 3 2 2 12 2 2" xfId="18602" xr:uid="{00000000-0005-0000-0000-000008250000}"/>
    <cellStyle name="Comma 3 2 2 12 2 3" xfId="13300" xr:uid="{00000000-0005-0000-0000-000009250000}"/>
    <cellStyle name="Comma 3 2 2 12 3" xfId="7814" xr:uid="{00000000-0005-0000-0000-00000A250000}"/>
    <cellStyle name="Comma 3 2 2 12 3 2" xfId="15972" xr:uid="{00000000-0005-0000-0000-00000B250000}"/>
    <cellStyle name="Comma 3 2 2 12 4" xfId="10643" xr:uid="{00000000-0005-0000-0000-00000C250000}"/>
    <cellStyle name="Comma 3 2 2 13" xfId="6480" xr:uid="{00000000-0005-0000-0000-00000D250000}"/>
    <cellStyle name="Comma 3 2 2 13 2" xfId="17408" xr:uid="{00000000-0005-0000-0000-00000E250000}"/>
    <cellStyle name="Comma 3 2 2 13 3" xfId="12105" xr:uid="{00000000-0005-0000-0000-00000F250000}"/>
    <cellStyle name="Comma 3 2 2 14" xfId="2783" xr:uid="{00000000-0005-0000-0000-000010250000}"/>
    <cellStyle name="Comma 3 2 2 14 2" xfId="14778" xr:uid="{00000000-0005-0000-0000-000011250000}"/>
    <cellStyle name="Comma 3 2 2 15" xfId="6620" xr:uid="{00000000-0005-0000-0000-000012250000}"/>
    <cellStyle name="Comma 3 2 2 16" xfId="9449" xr:uid="{00000000-0005-0000-0000-000013250000}"/>
    <cellStyle name="Comma 3 2 2 2" xfId="152" xr:uid="{00000000-0005-0000-0000-000014250000}"/>
    <cellStyle name="Comma 3 2 2 2 10" xfId="9503" xr:uid="{00000000-0005-0000-0000-000015250000}"/>
    <cellStyle name="Comma 3 2 2 2 2" xfId="1305" xr:uid="{00000000-0005-0000-0000-000016250000}"/>
    <cellStyle name="Comma 3 2 2 2 2 2" xfId="1306" xr:uid="{00000000-0005-0000-0000-000017250000}"/>
    <cellStyle name="Comma 3 2 2 2 2 2 2" xfId="3980" xr:uid="{00000000-0005-0000-0000-000018250000}"/>
    <cellStyle name="Comma 3 2 2 2 2 2 2 2" xfId="18605" xr:uid="{00000000-0005-0000-0000-000019250000}"/>
    <cellStyle name="Comma 3 2 2 2 2 2 2 3" xfId="13303" xr:uid="{00000000-0005-0000-0000-00001A250000}"/>
    <cellStyle name="Comma 3 2 2 2 2 2 3" xfId="7817" xr:uid="{00000000-0005-0000-0000-00001B250000}"/>
    <cellStyle name="Comma 3 2 2 2 2 2 3 2" xfId="15975" xr:uid="{00000000-0005-0000-0000-00001C250000}"/>
    <cellStyle name="Comma 3 2 2 2 2 2 4" xfId="10646" xr:uid="{00000000-0005-0000-0000-00001D250000}"/>
    <cellStyle name="Comma 3 2 2 2 2 3" xfId="3979" xr:uid="{00000000-0005-0000-0000-00001E250000}"/>
    <cellStyle name="Comma 3 2 2 2 2 3 2" xfId="18604" xr:uid="{00000000-0005-0000-0000-00001F250000}"/>
    <cellStyle name="Comma 3 2 2 2 2 3 3" xfId="13302" xr:uid="{00000000-0005-0000-0000-000020250000}"/>
    <cellStyle name="Comma 3 2 2 2 2 4" xfId="7816" xr:uid="{00000000-0005-0000-0000-000021250000}"/>
    <cellStyle name="Comma 3 2 2 2 2 4 2" xfId="15974" xr:uid="{00000000-0005-0000-0000-000022250000}"/>
    <cellStyle name="Comma 3 2 2 2 2 5" xfId="10645" xr:uid="{00000000-0005-0000-0000-000023250000}"/>
    <cellStyle name="Comma 3 2 2 2 3" xfId="1307" xr:uid="{00000000-0005-0000-0000-000024250000}"/>
    <cellStyle name="Comma 3 2 2 2 3 2" xfId="3981" xr:uid="{00000000-0005-0000-0000-000025250000}"/>
    <cellStyle name="Comma 3 2 2 2 3 2 2" xfId="18606" xr:uid="{00000000-0005-0000-0000-000026250000}"/>
    <cellStyle name="Comma 3 2 2 2 3 2 3" xfId="13304" xr:uid="{00000000-0005-0000-0000-000027250000}"/>
    <cellStyle name="Comma 3 2 2 2 3 3" xfId="7818" xr:uid="{00000000-0005-0000-0000-000028250000}"/>
    <cellStyle name="Comma 3 2 2 2 3 3 2" xfId="15976" xr:uid="{00000000-0005-0000-0000-000029250000}"/>
    <cellStyle name="Comma 3 2 2 2 3 4" xfId="10647" xr:uid="{00000000-0005-0000-0000-00002A250000}"/>
    <cellStyle name="Comma 3 2 2 2 4" xfId="1308" xr:uid="{00000000-0005-0000-0000-00002B250000}"/>
    <cellStyle name="Comma 3 2 2 2 4 2" xfId="3982" xr:uid="{00000000-0005-0000-0000-00002C250000}"/>
    <cellStyle name="Comma 3 2 2 2 4 2 2" xfId="18607" xr:uid="{00000000-0005-0000-0000-00002D250000}"/>
    <cellStyle name="Comma 3 2 2 2 4 2 3" xfId="13305" xr:uid="{00000000-0005-0000-0000-00002E250000}"/>
    <cellStyle name="Comma 3 2 2 2 4 3" xfId="7819" xr:uid="{00000000-0005-0000-0000-00002F250000}"/>
    <cellStyle name="Comma 3 2 2 2 4 3 2" xfId="15977" xr:uid="{00000000-0005-0000-0000-000030250000}"/>
    <cellStyle name="Comma 3 2 2 2 4 4" xfId="10648" xr:uid="{00000000-0005-0000-0000-000031250000}"/>
    <cellStyle name="Comma 3 2 2 2 5" xfId="2728" xr:uid="{00000000-0005-0000-0000-000032250000}"/>
    <cellStyle name="Comma 3 2 2 2 5 2" xfId="5356" xr:uid="{00000000-0005-0000-0000-000033250000}"/>
    <cellStyle name="Comma 3 2 2 2 5 2 2" xfId="19981" xr:uid="{00000000-0005-0000-0000-000034250000}"/>
    <cellStyle name="Comma 3 2 2 2 5 2 3" xfId="14697" xr:uid="{00000000-0005-0000-0000-000035250000}"/>
    <cellStyle name="Comma 3 2 2 2 5 3" xfId="9193" xr:uid="{00000000-0005-0000-0000-000036250000}"/>
    <cellStyle name="Comma 3 2 2 2 5 3 2" xfId="17351" xr:uid="{00000000-0005-0000-0000-000037250000}"/>
    <cellStyle name="Comma 3 2 2 2 5 4" xfId="12025" xr:uid="{00000000-0005-0000-0000-000038250000}"/>
    <cellStyle name="Comma 3 2 2 2 6" xfId="1304" xr:uid="{00000000-0005-0000-0000-000039250000}"/>
    <cellStyle name="Comma 3 2 2 2 6 2" xfId="3978" xr:uid="{00000000-0005-0000-0000-00003A250000}"/>
    <cellStyle name="Comma 3 2 2 2 6 2 2" xfId="18603" xr:uid="{00000000-0005-0000-0000-00003B250000}"/>
    <cellStyle name="Comma 3 2 2 2 6 2 3" xfId="13301" xr:uid="{00000000-0005-0000-0000-00003C250000}"/>
    <cellStyle name="Comma 3 2 2 2 6 3" xfId="7815" xr:uid="{00000000-0005-0000-0000-00003D250000}"/>
    <cellStyle name="Comma 3 2 2 2 6 3 2" xfId="15973" xr:uid="{00000000-0005-0000-0000-00003E250000}"/>
    <cellStyle name="Comma 3 2 2 2 6 4" xfId="10644" xr:uid="{00000000-0005-0000-0000-00003F250000}"/>
    <cellStyle name="Comma 3 2 2 2 7" xfId="6532" xr:uid="{00000000-0005-0000-0000-000040250000}"/>
    <cellStyle name="Comma 3 2 2 2 7 2" xfId="17462" xr:uid="{00000000-0005-0000-0000-000041250000}"/>
    <cellStyle name="Comma 3 2 2 2 7 3" xfId="12159" xr:uid="{00000000-0005-0000-0000-000042250000}"/>
    <cellStyle name="Comma 3 2 2 2 8" xfId="2837" xr:uid="{00000000-0005-0000-0000-000043250000}"/>
    <cellStyle name="Comma 3 2 2 2 8 2" xfId="14832" xr:uid="{00000000-0005-0000-0000-000044250000}"/>
    <cellStyle name="Comma 3 2 2 2 9" xfId="6674" xr:uid="{00000000-0005-0000-0000-000045250000}"/>
    <cellStyle name="Comma 3 2 2 3" xfId="1309" xr:uid="{00000000-0005-0000-0000-000046250000}"/>
    <cellStyle name="Comma 3 2 2 3 2" xfId="1310" xr:uid="{00000000-0005-0000-0000-000047250000}"/>
    <cellStyle name="Comma 3 2 2 3 2 2" xfId="1311" xr:uid="{00000000-0005-0000-0000-000048250000}"/>
    <cellStyle name="Comma 3 2 2 3 2 2 2" xfId="3985" xr:uid="{00000000-0005-0000-0000-000049250000}"/>
    <cellStyle name="Comma 3 2 2 3 2 2 2 2" xfId="18610" xr:uid="{00000000-0005-0000-0000-00004A250000}"/>
    <cellStyle name="Comma 3 2 2 3 2 2 2 3" xfId="13308" xr:uid="{00000000-0005-0000-0000-00004B250000}"/>
    <cellStyle name="Comma 3 2 2 3 2 2 3" xfId="7822" xr:uid="{00000000-0005-0000-0000-00004C250000}"/>
    <cellStyle name="Comma 3 2 2 3 2 2 3 2" xfId="15980" xr:uid="{00000000-0005-0000-0000-00004D250000}"/>
    <cellStyle name="Comma 3 2 2 3 2 2 4" xfId="10651" xr:uid="{00000000-0005-0000-0000-00004E250000}"/>
    <cellStyle name="Comma 3 2 2 3 2 3" xfId="3984" xr:uid="{00000000-0005-0000-0000-00004F250000}"/>
    <cellStyle name="Comma 3 2 2 3 2 3 2" xfId="18609" xr:uid="{00000000-0005-0000-0000-000050250000}"/>
    <cellStyle name="Comma 3 2 2 3 2 3 3" xfId="13307" xr:uid="{00000000-0005-0000-0000-000051250000}"/>
    <cellStyle name="Comma 3 2 2 3 2 4" xfId="7821" xr:uid="{00000000-0005-0000-0000-000052250000}"/>
    <cellStyle name="Comma 3 2 2 3 2 4 2" xfId="15979" xr:uid="{00000000-0005-0000-0000-000053250000}"/>
    <cellStyle name="Comma 3 2 2 3 2 5" xfId="10650" xr:uid="{00000000-0005-0000-0000-000054250000}"/>
    <cellStyle name="Comma 3 2 2 3 3" xfId="1312" xr:uid="{00000000-0005-0000-0000-000055250000}"/>
    <cellStyle name="Comma 3 2 2 3 3 2" xfId="3986" xr:uid="{00000000-0005-0000-0000-000056250000}"/>
    <cellStyle name="Comma 3 2 2 3 3 2 2" xfId="18611" xr:uid="{00000000-0005-0000-0000-000057250000}"/>
    <cellStyle name="Comma 3 2 2 3 3 2 3" xfId="13309" xr:uid="{00000000-0005-0000-0000-000058250000}"/>
    <cellStyle name="Comma 3 2 2 3 3 3" xfId="7823" xr:uid="{00000000-0005-0000-0000-000059250000}"/>
    <cellStyle name="Comma 3 2 2 3 3 3 2" xfId="15981" xr:uid="{00000000-0005-0000-0000-00005A250000}"/>
    <cellStyle name="Comma 3 2 2 3 3 4" xfId="10652" xr:uid="{00000000-0005-0000-0000-00005B250000}"/>
    <cellStyle name="Comma 3 2 2 3 4" xfId="1313" xr:uid="{00000000-0005-0000-0000-00005C250000}"/>
    <cellStyle name="Comma 3 2 2 3 4 2" xfId="3987" xr:uid="{00000000-0005-0000-0000-00005D250000}"/>
    <cellStyle name="Comma 3 2 2 3 4 2 2" xfId="18612" xr:uid="{00000000-0005-0000-0000-00005E250000}"/>
    <cellStyle name="Comma 3 2 2 3 4 2 3" xfId="13310" xr:uid="{00000000-0005-0000-0000-00005F250000}"/>
    <cellStyle name="Comma 3 2 2 3 4 3" xfId="7824" xr:uid="{00000000-0005-0000-0000-000060250000}"/>
    <cellStyle name="Comma 3 2 2 3 4 3 2" xfId="15982" xr:uid="{00000000-0005-0000-0000-000061250000}"/>
    <cellStyle name="Comma 3 2 2 3 4 4" xfId="10653" xr:uid="{00000000-0005-0000-0000-000062250000}"/>
    <cellStyle name="Comma 3 2 2 3 5" xfId="3983" xr:uid="{00000000-0005-0000-0000-000063250000}"/>
    <cellStyle name="Comma 3 2 2 3 5 2" xfId="18608" xr:uid="{00000000-0005-0000-0000-000064250000}"/>
    <cellStyle name="Comma 3 2 2 3 5 3" xfId="13306" xr:uid="{00000000-0005-0000-0000-000065250000}"/>
    <cellStyle name="Comma 3 2 2 3 6" xfId="7820" xr:uid="{00000000-0005-0000-0000-000066250000}"/>
    <cellStyle name="Comma 3 2 2 3 6 2" xfId="15978" xr:uid="{00000000-0005-0000-0000-000067250000}"/>
    <cellStyle name="Comma 3 2 2 3 7" xfId="10649" xr:uid="{00000000-0005-0000-0000-000068250000}"/>
    <cellStyle name="Comma 3 2 2 4" xfId="1314" xr:uid="{00000000-0005-0000-0000-000069250000}"/>
    <cellStyle name="Comma 3 2 2 4 2" xfId="1315" xr:uid="{00000000-0005-0000-0000-00006A250000}"/>
    <cellStyle name="Comma 3 2 2 4 2 2" xfId="1316" xr:uid="{00000000-0005-0000-0000-00006B250000}"/>
    <cellStyle name="Comma 3 2 2 4 2 2 2" xfId="3990" xr:uid="{00000000-0005-0000-0000-00006C250000}"/>
    <cellStyle name="Comma 3 2 2 4 2 2 2 2" xfId="18615" xr:uid="{00000000-0005-0000-0000-00006D250000}"/>
    <cellStyle name="Comma 3 2 2 4 2 2 2 3" xfId="13313" xr:uid="{00000000-0005-0000-0000-00006E250000}"/>
    <cellStyle name="Comma 3 2 2 4 2 2 3" xfId="7827" xr:uid="{00000000-0005-0000-0000-00006F250000}"/>
    <cellStyle name="Comma 3 2 2 4 2 2 3 2" xfId="15985" xr:uid="{00000000-0005-0000-0000-000070250000}"/>
    <cellStyle name="Comma 3 2 2 4 2 2 4" xfId="10656" xr:uid="{00000000-0005-0000-0000-000071250000}"/>
    <cellStyle name="Comma 3 2 2 4 2 3" xfId="3989" xr:uid="{00000000-0005-0000-0000-000072250000}"/>
    <cellStyle name="Comma 3 2 2 4 2 3 2" xfId="18614" xr:uid="{00000000-0005-0000-0000-000073250000}"/>
    <cellStyle name="Comma 3 2 2 4 2 3 3" xfId="13312" xr:uid="{00000000-0005-0000-0000-000074250000}"/>
    <cellStyle name="Comma 3 2 2 4 2 4" xfId="7826" xr:uid="{00000000-0005-0000-0000-000075250000}"/>
    <cellStyle name="Comma 3 2 2 4 2 4 2" xfId="15984" xr:uid="{00000000-0005-0000-0000-000076250000}"/>
    <cellStyle name="Comma 3 2 2 4 2 5" xfId="10655" xr:uid="{00000000-0005-0000-0000-000077250000}"/>
    <cellStyle name="Comma 3 2 2 4 3" xfId="1317" xr:uid="{00000000-0005-0000-0000-000078250000}"/>
    <cellStyle name="Comma 3 2 2 4 3 2" xfId="3991" xr:uid="{00000000-0005-0000-0000-000079250000}"/>
    <cellStyle name="Comma 3 2 2 4 3 2 2" xfId="18616" xr:uid="{00000000-0005-0000-0000-00007A250000}"/>
    <cellStyle name="Comma 3 2 2 4 3 2 3" xfId="13314" xr:uid="{00000000-0005-0000-0000-00007B250000}"/>
    <cellStyle name="Comma 3 2 2 4 3 3" xfId="7828" xr:uid="{00000000-0005-0000-0000-00007C250000}"/>
    <cellStyle name="Comma 3 2 2 4 3 3 2" xfId="15986" xr:uid="{00000000-0005-0000-0000-00007D250000}"/>
    <cellStyle name="Comma 3 2 2 4 3 4" xfId="10657" xr:uid="{00000000-0005-0000-0000-00007E250000}"/>
    <cellStyle name="Comma 3 2 2 4 4" xfId="1318" xr:uid="{00000000-0005-0000-0000-00007F250000}"/>
    <cellStyle name="Comma 3 2 2 4 4 2" xfId="3992" xr:uid="{00000000-0005-0000-0000-000080250000}"/>
    <cellStyle name="Comma 3 2 2 4 4 2 2" xfId="18617" xr:uid="{00000000-0005-0000-0000-000081250000}"/>
    <cellStyle name="Comma 3 2 2 4 4 2 3" xfId="13315" xr:uid="{00000000-0005-0000-0000-000082250000}"/>
    <cellStyle name="Comma 3 2 2 4 4 3" xfId="7829" xr:uid="{00000000-0005-0000-0000-000083250000}"/>
    <cellStyle name="Comma 3 2 2 4 4 3 2" xfId="15987" xr:uid="{00000000-0005-0000-0000-000084250000}"/>
    <cellStyle name="Comma 3 2 2 4 4 4" xfId="10658" xr:uid="{00000000-0005-0000-0000-000085250000}"/>
    <cellStyle name="Comma 3 2 2 4 5" xfId="3988" xr:uid="{00000000-0005-0000-0000-000086250000}"/>
    <cellStyle name="Comma 3 2 2 4 5 2" xfId="18613" xr:uid="{00000000-0005-0000-0000-000087250000}"/>
    <cellStyle name="Comma 3 2 2 4 5 3" xfId="13311" xr:uid="{00000000-0005-0000-0000-000088250000}"/>
    <cellStyle name="Comma 3 2 2 4 6" xfId="7825" xr:uid="{00000000-0005-0000-0000-000089250000}"/>
    <cellStyle name="Comma 3 2 2 4 6 2" xfId="15983" xr:uid="{00000000-0005-0000-0000-00008A250000}"/>
    <cellStyle name="Comma 3 2 2 4 7" xfId="10654" xr:uid="{00000000-0005-0000-0000-00008B250000}"/>
    <cellStyle name="Comma 3 2 2 5" xfId="1319" xr:uid="{00000000-0005-0000-0000-00008C250000}"/>
    <cellStyle name="Comma 3 2 2 5 2" xfId="1320" xr:uid="{00000000-0005-0000-0000-00008D250000}"/>
    <cellStyle name="Comma 3 2 2 5 2 2" xfId="1321" xr:uid="{00000000-0005-0000-0000-00008E250000}"/>
    <cellStyle name="Comma 3 2 2 5 2 2 2" xfId="3995" xr:uid="{00000000-0005-0000-0000-00008F250000}"/>
    <cellStyle name="Comma 3 2 2 5 2 2 2 2" xfId="18620" xr:uid="{00000000-0005-0000-0000-000090250000}"/>
    <cellStyle name="Comma 3 2 2 5 2 2 2 3" xfId="13318" xr:uid="{00000000-0005-0000-0000-000091250000}"/>
    <cellStyle name="Comma 3 2 2 5 2 2 3" xfId="7832" xr:uid="{00000000-0005-0000-0000-000092250000}"/>
    <cellStyle name="Comma 3 2 2 5 2 2 3 2" xfId="15990" xr:uid="{00000000-0005-0000-0000-000093250000}"/>
    <cellStyle name="Comma 3 2 2 5 2 2 4" xfId="10661" xr:uid="{00000000-0005-0000-0000-000094250000}"/>
    <cellStyle name="Comma 3 2 2 5 2 3" xfId="3994" xr:uid="{00000000-0005-0000-0000-000095250000}"/>
    <cellStyle name="Comma 3 2 2 5 2 3 2" xfId="18619" xr:uid="{00000000-0005-0000-0000-000096250000}"/>
    <cellStyle name="Comma 3 2 2 5 2 3 3" xfId="13317" xr:uid="{00000000-0005-0000-0000-000097250000}"/>
    <cellStyle name="Comma 3 2 2 5 2 4" xfId="7831" xr:uid="{00000000-0005-0000-0000-000098250000}"/>
    <cellStyle name="Comma 3 2 2 5 2 4 2" xfId="15989" xr:uid="{00000000-0005-0000-0000-000099250000}"/>
    <cellStyle name="Comma 3 2 2 5 2 5" xfId="10660" xr:uid="{00000000-0005-0000-0000-00009A250000}"/>
    <cellStyle name="Comma 3 2 2 5 3" xfId="1322" xr:uid="{00000000-0005-0000-0000-00009B250000}"/>
    <cellStyle name="Comma 3 2 2 5 3 2" xfId="3996" xr:uid="{00000000-0005-0000-0000-00009C250000}"/>
    <cellStyle name="Comma 3 2 2 5 3 2 2" xfId="18621" xr:uid="{00000000-0005-0000-0000-00009D250000}"/>
    <cellStyle name="Comma 3 2 2 5 3 2 3" xfId="13319" xr:uid="{00000000-0005-0000-0000-00009E250000}"/>
    <cellStyle name="Comma 3 2 2 5 3 3" xfId="7833" xr:uid="{00000000-0005-0000-0000-00009F250000}"/>
    <cellStyle name="Comma 3 2 2 5 3 3 2" xfId="15991" xr:uid="{00000000-0005-0000-0000-0000A0250000}"/>
    <cellStyle name="Comma 3 2 2 5 3 4" xfId="10662" xr:uid="{00000000-0005-0000-0000-0000A1250000}"/>
    <cellStyle name="Comma 3 2 2 5 4" xfId="1323" xr:uid="{00000000-0005-0000-0000-0000A2250000}"/>
    <cellStyle name="Comma 3 2 2 5 4 2" xfId="3997" xr:uid="{00000000-0005-0000-0000-0000A3250000}"/>
    <cellStyle name="Comma 3 2 2 5 4 2 2" xfId="18622" xr:uid="{00000000-0005-0000-0000-0000A4250000}"/>
    <cellStyle name="Comma 3 2 2 5 4 2 3" xfId="13320" xr:uid="{00000000-0005-0000-0000-0000A5250000}"/>
    <cellStyle name="Comma 3 2 2 5 4 3" xfId="7834" xr:uid="{00000000-0005-0000-0000-0000A6250000}"/>
    <cellStyle name="Comma 3 2 2 5 4 3 2" xfId="15992" xr:uid="{00000000-0005-0000-0000-0000A7250000}"/>
    <cellStyle name="Comma 3 2 2 5 4 4" xfId="10663" xr:uid="{00000000-0005-0000-0000-0000A8250000}"/>
    <cellStyle name="Comma 3 2 2 5 5" xfId="3993" xr:uid="{00000000-0005-0000-0000-0000A9250000}"/>
    <cellStyle name="Comma 3 2 2 5 5 2" xfId="18618" xr:uid="{00000000-0005-0000-0000-0000AA250000}"/>
    <cellStyle name="Comma 3 2 2 5 5 3" xfId="13316" xr:uid="{00000000-0005-0000-0000-0000AB250000}"/>
    <cellStyle name="Comma 3 2 2 5 6" xfId="7830" xr:uid="{00000000-0005-0000-0000-0000AC250000}"/>
    <cellStyle name="Comma 3 2 2 5 6 2" xfId="15988" xr:uid="{00000000-0005-0000-0000-0000AD250000}"/>
    <cellStyle name="Comma 3 2 2 5 7" xfId="10659" xr:uid="{00000000-0005-0000-0000-0000AE250000}"/>
    <cellStyle name="Comma 3 2 2 6" xfId="1324" xr:uid="{00000000-0005-0000-0000-0000AF250000}"/>
    <cellStyle name="Comma 3 2 2 6 2" xfId="1325" xr:uid="{00000000-0005-0000-0000-0000B0250000}"/>
    <cellStyle name="Comma 3 2 2 6 2 2" xfId="3999" xr:uid="{00000000-0005-0000-0000-0000B1250000}"/>
    <cellStyle name="Comma 3 2 2 6 2 2 2" xfId="18624" xr:uid="{00000000-0005-0000-0000-0000B2250000}"/>
    <cellStyle name="Comma 3 2 2 6 2 2 3" xfId="13322" xr:uid="{00000000-0005-0000-0000-0000B3250000}"/>
    <cellStyle name="Comma 3 2 2 6 2 3" xfId="7836" xr:uid="{00000000-0005-0000-0000-0000B4250000}"/>
    <cellStyle name="Comma 3 2 2 6 2 3 2" xfId="15994" xr:uid="{00000000-0005-0000-0000-0000B5250000}"/>
    <cellStyle name="Comma 3 2 2 6 2 4" xfId="10665" xr:uid="{00000000-0005-0000-0000-0000B6250000}"/>
    <cellStyle name="Comma 3 2 2 6 3" xfId="1326" xr:uid="{00000000-0005-0000-0000-0000B7250000}"/>
    <cellStyle name="Comma 3 2 2 6 3 2" xfId="4000" xr:uid="{00000000-0005-0000-0000-0000B8250000}"/>
    <cellStyle name="Comma 3 2 2 6 3 2 2" xfId="18625" xr:uid="{00000000-0005-0000-0000-0000B9250000}"/>
    <cellStyle name="Comma 3 2 2 6 3 2 3" xfId="13323" xr:uid="{00000000-0005-0000-0000-0000BA250000}"/>
    <cellStyle name="Comma 3 2 2 6 3 3" xfId="7837" xr:uid="{00000000-0005-0000-0000-0000BB250000}"/>
    <cellStyle name="Comma 3 2 2 6 3 3 2" xfId="15995" xr:uid="{00000000-0005-0000-0000-0000BC250000}"/>
    <cellStyle name="Comma 3 2 2 6 3 4" xfId="10666" xr:uid="{00000000-0005-0000-0000-0000BD250000}"/>
    <cellStyle name="Comma 3 2 2 6 4" xfId="3998" xr:uid="{00000000-0005-0000-0000-0000BE250000}"/>
    <cellStyle name="Comma 3 2 2 6 4 2" xfId="18623" xr:uid="{00000000-0005-0000-0000-0000BF250000}"/>
    <cellStyle name="Comma 3 2 2 6 4 3" xfId="13321" xr:uid="{00000000-0005-0000-0000-0000C0250000}"/>
    <cellStyle name="Comma 3 2 2 6 5" xfId="7835" xr:uid="{00000000-0005-0000-0000-0000C1250000}"/>
    <cellStyle name="Comma 3 2 2 6 5 2" xfId="15993" xr:uid="{00000000-0005-0000-0000-0000C2250000}"/>
    <cellStyle name="Comma 3 2 2 6 6" xfId="10664" xr:uid="{00000000-0005-0000-0000-0000C3250000}"/>
    <cellStyle name="Comma 3 2 2 7" xfId="1327" xr:uid="{00000000-0005-0000-0000-0000C4250000}"/>
    <cellStyle name="Comma 3 2 2 7 2" xfId="1328" xr:uid="{00000000-0005-0000-0000-0000C5250000}"/>
    <cellStyle name="Comma 3 2 2 7 2 2" xfId="4002" xr:uid="{00000000-0005-0000-0000-0000C6250000}"/>
    <cellStyle name="Comma 3 2 2 7 2 2 2" xfId="18627" xr:uid="{00000000-0005-0000-0000-0000C7250000}"/>
    <cellStyle name="Comma 3 2 2 7 2 2 3" xfId="13325" xr:uid="{00000000-0005-0000-0000-0000C8250000}"/>
    <cellStyle name="Comma 3 2 2 7 2 3" xfId="7839" xr:uid="{00000000-0005-0000-0000-0000C9250000}"/>
    <cellStyle name="Comma 3 2 2 7 2 3 2" xfId="15997" xr:uid="{00000000-0005-0000-0000-0000CA250000}"/>
    <cellStyle name="Comma 3 2 2 7 2 4" xfId="10668" xr:uid="{00000000-0005-0000-0000-0000CB250000}"/>
    <cellStyle name="Comma 3 2 2 7 3" xfId="4001" xr:uid="{00000000-0005-0000-0000-0000CC250000}"/>
    <cellStyle name="Comma 3 2 2 7 3 2" xfId="18626" xr:uid="{00000000-0005-0000-0000-0000CD250000}"/>
    <cellStyle name="Comma 3 2 2 7 3 3" xfId="13324" xr:uid="{00000000-0005-0000-0000-0000CE250000}"/>
    <cellStyle name="Comma 3 2 2 7 4" xfId="7838" xr:uid="{00000000-0005-0000-0000-0000CF250000}"/>
    <cellStyle name="Comma 3 2 2 7 4 2" xfId="15996" xr:uid="{00000000-0005-0000-0000-0000D0250000}"/>
    <cellStyle name="Comma 3 2 2 7 5" xfId="10667" xr:uid="{00000000-0005-0000-0000-0000D1250000}"/>
    <cellStyle name="Comma 3 2 2 8" xfId="1329" xr:uid="{00000000-0005-0000-0000-0000D2250000}"/>
    <cellStyle name="Comma 3 2 2 8 2" xfId="4003" xr:uid="{00000000-0005-0000-0000-0000D3250000}"/>
    <cellStyle name="Comma 3 2 2 8 2 2" xfId="18628" xr:uid="{00000000-0005-0000-0000-0000D4250000}"/>
    <cellStyle name="Comma 3 2 2 8 2 3" xfId="13326" xr:uid="{00000000-0005-0000-0000-0000D5250000}"/>
    <cellStyle name="Comma 3 2 2 8 3" xfId="7840" xr:uid="{00000000-0005-0000-0000-0000D6250000}"/>
    <cellStyle name="Comma 3 2 2 8 3 2" xfId="15998" xr:uid="{00000000-0005-0000-0000-0000D7250000}"/>
    <cellStyle name="Comma 3 2 2 8 4" xfId="10669" xr:uid="{00000000-0005-0000-0000-0000D8250000}"/>
    <cellStyle name="Comma 3 2 2 9" xfId="1330" xr:uid="{00000000-0005-0000-0000-0000D9250000}"/>
    <cellStyle name="Comma 3 2 2 9 2" xfId="4004" xr:uid="{00000000-0005-0000-0000-0000DA250000}"/>
    <cellStyle name="Comma 3 2 2 9 2 2" xfId="18629" xr:uid="{00000000-0005-0000-0000-0000DB250000}"/>
    <cellStyle name="Comma 3 2 2 9 2 3" xfId="13327" xr:uid="{00000000-0005-0000-0000-0000DC250000}"/>
    <cellStyle name="Comma 3 2 2 9 3" xfId="7841" xr:uid="{00000000-0005-0000-0000-0000DD250000}"/>
    <cellStyle name="Comma 3 2 2 9 3 2" xfId="15999" xr:uid="{00000000-0005-0000-0000-0000DE250000}"/>
    <cellStyle name="Comma 3 2 2 9 4" xfId="10670" xr:uid="{00000000-0005-0000-0000-0000DF250000}"/>
    <cellStyle name="Comma 3 2 3" xfId="125" xr:uid="{00000000-0005-0000-0000-0000E0250000}"/>
    <cellStyle name="Comma 3 2 3 10" xfId="9476" xr:uid="{00000000-0005-0000-0000-0000E1250000}"/>
    <cellStyle name="Comma 3 2 3 2" xfId="1332" xr:uid="{00000000-0005-0000-0000-0000E2250000}"/>
    <cellStyle name="Comma 3 2 3 2 2" xfId="1333" xr:uid="{00000000-0005-0000-0000-0000E3250000}"/>
    <cellStyle name="Comma 3 2 3 2 2 2" xfId="4007" xr:uid="{00000000-0005-0000-0000-0000E4250000}"/>
    <cellStyle name="Comma 3 2 3 2 2 2 2" xfId="18632" xr:uid="{00000000-0005-0000-0000-0000E5250000}"/>
    <cellStyle name="Comma 3 2 3 2 2 2 3" xfId="13330" xr:uid="{00000000-0005-0000-0000-0000E6250000}"/>
    <cellStyle name="Comma 3 2 3 2 2 3" xfId="7844" xr:uid="{00000000-0005-0000-0000-0000E7250000}"/>
    <cellStyle name="Comma 3 2 3 2 2 3 2" xfId="16002" xr:uid="{00000000-0005-0000-0000-0000E8250000}"/>
    <cellStyle name="Comma 3 2 3 2 2 4" xfId="10673" xr:uid="{00000000-0005-0000-0000-0000E9250000}"/>
    <cellStyle name="Comma 3 2 3 2 3" xfId="4006" xr:uid="{00000000-0005-0000-0000-0000EA250000}"/>
    <cellStyle name="Comma 3 2 3 2 3 2" xfId="18631" xr:uid="{00000000-0005-0000-0000-0000EB250000}"/>
    <cellStyle name="Comma 3 2 3 2 3 3" xfId="13329" xr:uid="{00000000-0005-0000-0000-0000EC250000}"/>
    <cellStyle name="Comma 3 2 3 2 4" xfId="7843" xr:uid="{00000000-0005-0000-0000-0000ED250000}"/>
    <cellStyle name="Comma 3 2 3 2 4 2" xfId="16001" xr:uid="{00000000-0005-0000-0000-0000EE250000}"/>
    <cellStyle name="Comma 3 2 3 2 5" xfId="10672" xr:uid="{00000000-0005-0000-0000-0000EF250000}"/>
    <cellStyle name="Comma 3 2 3 3" xfId="1334" xr:uid="{00000000-0005-0000-0000-0000F0250000}"/>
    <cellStyle name="Comma 3 2 3 3 2" xfId="4008" xr:uid="{00000000-0005-0000-0000-0000F1250000}"/>
    <cellStyle name="Comma 3 2 3 3 2 2" xfId="18633" xr:uid="{00000000-0005-0000-0000-0000F2250000}"/>
    <cellStyle name="Comma 3 2 3 3 2 3" xfId="13331" xr:uid="{00000000-0005-0000-0000-0000F3250000}"/>
    <cellStyle name="Comma 3 2 3 3 3" xfId="7845" xr:uid="{00000000-0005-0000-0000-0000F4250000}"/>
    <cellStyle name="Comma 3 2 3 3 3 2" xfId="16003" xr:uid="{00000000-0005-0000-0000-0000F5250000}"/>
    <cellStyle name="Comma 3 2 3 3 4" xfId="10674" xr:uid="{00000000-0005-0000-0000-0000F6250000}"/>
    <cellStyle name="Comma 3 2 3 4" xfId="1335" xr:uid="{00000000-0005-0000-0000-0000F7250000}"/>
    <cellStyle name="Comma 3 2 3 4 2" xfId="4009" xr:uid="{00000000-0005-0000-0000-0000F8250000}"/>
    <cellStyle name="Comma 3 2 3 4 2 2" xfId="18634" xr:uid="{00000000-0005-0000-0000-0000F9250000}"/>
    <cellStyle name="Comma 3 2 3 4 2 3" xfId="13332" xr:uid="{00000000-0005-0000-0000-0000FA250000}"/>
    <cellStyle name="Comma 3 2 3 4 3" xfId="7846" xr:uid="{00000000-0005-0000-0000-0000FB250000}"/>
    <cellStyle name="Comma 3 2 3 4 3 2" xfId="16004" xr:uid="{00000000-0005-0000-0000-0000FC250000}"/>
    <cellStyle name="Comma 3 2 3 4 4" xfId="10675" xr:uid="{00000000-0005-0000-0000-0000FD250000}"/>
    <cellStyle name="Comma 3 2 3 5" xfId="2701" xr:uid="{00000000-0005-0000-0000-0000FE250000}"/>
    <cellStyle name="Comma 3 2 3 5 2" xfId="5329" xr:uid="{00000000-0005-0000-0000-0000FF250000}"/>
    <cellStyle name="Comma 3 2 3 5 2 2" xfId="19954" xr:uid="{00000000-0005-0000-0000-000000260000}"/>
    <cellStyle name="Comma 3 2 3 5 2 3" xfId="14670" xr:uid="{00000000-0005-0000-0000-000001260000}"/>
    <cellStyle name="Comma 3 2 3 5 3" xfId="9166" xr:uid="{00000000-0005-0000-0000-000002260000}"/>
    <cellStyle name="Comma 3 2 3 5 3 2" xfId="17324" xr:uid="{00000000-0005-0000-0000-000003260000}"/>
    <cellStyle name="Comma 3 2 3 5 4" xfId="11998" xr:uid="{00000000-0005-0000-0000-000004260000}"/>
    <cellStyle name="Comma 3 2 3 6" xfId="1331" xr:uid="{00000000-0005-0000-0000-000005260000}"/>
    <cellStyle name="Comma 3 2 3 6 2" xfId="4005" xr:uid="{00000000-0005-0000-0000-000006260000}"/>
    <cellStyle name="Comma 3 2 3 6 2 2" xfId="18630" xr:uid="{00000000-0005-0000-0000-000007260000}"/>
    <cellStyle name="Comma 3 2 3 6 2 3" xfId="13328" xr:uid="{00000000-0005-0000-0000-000008260000}"/>
    <cellStyle name="Comma 3 2 3 6 3" xfId="7842" xr:uid="{00000000-0005-0000-0000-000009260000}"/>
    <cellStyle name="Comma 3 2 3 6 3 2" xfId="16000" xr:uid="{00000000-0005-0000-0000-00000A260000}"/>
    <cellStyle name="Comma 3 2 3 6 4" xfId="10671" xr:uid="{00000000-0005-0000-0000-00000B260000}"/>
    <cellStyle name="Comma 3 2 3 7" xfId="6506" xr:uid="{00000000-0005-0000-0000-00000C260000}"/>
    <cellStyle name="Comma 3 2 3 7 2" xfId="17435" xr:uid="{00000000-0005-0000-0000-00000D260000}"/>
    <cellStyle name="Comma 3 2 3 7 3" xfId="12132" xr:uid="{00000000-0005-0000-0000-00000E260000}"/>
    <cellStyle name="Comma 3 2 3 8" xfId="2810" xr:uid="{00000000-0005-0000-0000-00000F260000}"/>
    <cellStyle name="Comma 3 2 3 8 2" xfId="14805" xr:uid="{00000000-0005-0000-0000-000010260000}"/>
    <cellStyle name="Comma 3 2 3 9" xfId="6647" xr:uid="{00000000-0005-0000-0000-000011260000}"/>
    <cellStyle name="Comma 3 2 4" xfId="1336" xr:uid="{00000000-0005-0000-0000-000012260000}"/>
    <cellStyle name="Comma 3 2 4 2" xfId="1337" xr:uid="{00000000-0005-0000-0000-000013260000}"/>
    <cellStyle name="Comma 3 2 4 2 2" xfId="1338" xr:uid="{00000000-0005-0000-0000-000014260000}"/>
    <cellStyle name="Comma 3 2 4 2 2 2" xfId="4012" xr:uid="{00000000-0005-0000-0000-000015260000}"/>
    <cellStyle name="Comma 3 2 4 2 2 2 2" xfId="18637" xr:uid="{00000000-0005-0000-0000-000016260000}"/>
    <cellStyle name="Comma 3 2 4 2 2 2 3" xfId="13335" xr:uid="{00000000-0005-0000-0000-000017260000}"/>
    <cellStyle name="Comma 3 2 4 2 2 3" xfId="7849" xr:uid="{00000000-0005-0000-0000-000018260000}"/>
    <cellStyle name="Comma 3 2 4 2 2 3 2" xfId="16007" xr:uid="{00000000-0005-0000-0000-000019260000}"/>
    <cellStyle name="Comma 3 2 4 2 2 4" xfId="10678" xr:uid="{00000000-0005-0000-0000-00001A260000}"/>
    <cellStyle name="Comma 3 2 4 2 3" xfId="4011" xr:uid="{00000000-0005-0000-0000-00001B260000}"/>
    <cellStyle name="Comma 3 2 4 2 3 2" xfId="18636" xr:uid="{00000000-0005-0000-0000-00001C260000}"/>
    <cellStyle name="Comma 3 2 4 2 3 3" xfId="13334" xr:uid="{00000000-0005-0000-0000-00001D260000}"/>
    <cellStyle name="Comma 3 2 4 2 4" xfId="7848" xr:uid="{00000000-0005-0000-0000-00001E260000}"/>
    <cellStyle name="Comma 3 2 4 2 4 2" xfId="16006" xr:uid="{00000000-0005-0000-0000-00001F260000}"/>
    <cellStyle name="Comma 3 2 4 2 5" xfId="10677" xr:uid="{00000000-0005-0000-0000-000020260000}"/>
    <cellStyle name="Comma 3 2 4 3" xfId="1339" xr:uid="{00000000-0005-0000-0000-000021260000}"/>
    <cellStyle name="Comma 3 2 4 3 2" xfId="4013" xr:uid="{00000000-0005-0000-0000-000022260000}"/>
    <cellStyle name="Comma 3 2 4 3 2 2" xfId="18638" xr:uid="{00000000-0005-0000-0000-000023260000}"/>
    <cellStyle name="Comma 3 2 4 3 2 3" xfId="13336" xr:uid="{00000000-0005-0000-0000-000024260000}"/>
    <cellStyle name="Comma 3 2 4 3 3" xfId="7850" xr:uid="{00000000-0005-0000-0000-000025260000}"/>
    <cellStyle name="Comma 3 2 4 3 3 2" xfId="16008" xr:uid="{00000000-0005-0000-0000-000026260000}"/>
    <cellStyle name="Comma 3 2 4 3 4" xfId="10679" xr:uid="{00000000-0005-0000-0000-000027260000}"/>
    <cellStyle name="Comma 3 2 4 4" xfId="1340" xr:uid="{00000000-0005-0000-0000-000028260000}"/>
    <cellStyle name="Comma 3 2 4 4 2" xfId="4014" xr:uid="{00000000-0005-0000-0000-000029260000}"/>
    <cellStyle name="Comma 3 2 4 4 2 2" xfId="18639" xr:uid="{00000000-0005-0000-0000-00002A260000}"/>
    <cellStyle name="Comma 3 2 4 4 2 3" xfId="13337" xr:uid="{00000000-0005-0000-0000-00002B260000}"/>
    <cellStyle name="Comma 3 2 4 4 3" xfId="7851" xr:uid="{00000000-0005-0000-0000-00002C260000}"/>
    <cellStyle name="Comma 3 2 4 4 3 2" xfId="16009" xr:uid="{00000000-0005-0000-0000-00002D260000}"/>
    <cellStyle name="Comma 3 2 4 4 4" xfId="10680" xr:uid="{00000000-0005-0000-0000-00002E260000}"/>
    <cellStyle name="Comma 3 2 4 5" xfId="4010" xr:uid="{00000000-0005-0000-0000-00002F260000}"/>
    <cellStyle name="Comma 3 2 4 5 2" xfId="18635" xr:uid="{00000000-0005-0000-0000-000030260000}"/>
    <cellStyle name="Comma 3 2 4 5 3" xfId="13333" xr:uid="{00000000-0005-0000-0000-000031260000}"/>
    <cellStyle name="Comma 3 2 4 6" xfId="7847" xr:uid="{00000000-0005-0000-0000-000032260000}"/>
    <cellStyle name="Comma 3 2 4 6 2" xfId="16005" xr:uid="{00000000-0005-0000-0000-000033260000}"/>
    <cellStyle name="Comma 3 2 4 7" xfId="10676" xr:uid="{00000000-0005-0000-0000-000034260000}"/>
    <cellStyle name="Comma 3 2 5" xfId="1341" xr:uid="{00000000-0005-0000-0000-000035260000}"/>
    <cellStyle name="Comma 3 2 5 2" xfId="1342" xr:uid="{00000000-0005-0000-0000-000036260000}"/>
    <cellStyle name="Comma 3 2 5 2 2" xfId="1343" xr:uid="{00000000-0005-0000-0000-000037260000}"/>
    <cellStyle name="Comma 3 2 5 2 2 2" xfId="4017" xr:uid="{00000000-0005-0000-0000-000038260000}"/>
    <cellStyle name="Comma 3 2 5 2 2 2 2" xfId="18642" xr:uid="{00000000-0005-0000-0000-000039260000}"/>
    <cellStyle name="Comma 3 2 5 2 2 2 3" xfId="13340" xr:uid="{00000000-0005-0000-0000-00003A260000}"/>
    <cellStyle name="Comma 3 2 5 2 2 3" xfId="7854" xr:uid="{00000000-0005-0000-0000-00003B260000}"/>
    <cellStyle name="Comma 3 2 5 2 2 3 2" xfId="16012" xr:uid="{00000000-0005-0000-0000-00003C260000}"/>
    <cellStyle name="Comma 3 2 5 2 2 4" xfId="10683" xr:uid="{00000000-0005-0000-0000-00003D260000}"/>
    <cellStyle name="Comma 3 2 5 2 3" xfId="4016" xr:uid="{00000000-0005-0000-0000-00003E260000}"/>
    <cellStyle name="Comma 3 2 5 2 3 2" xfId="18641" xr:uid="{00000000-0005-0000-0000-00003F260000}"/>
    <cellStyle name="Comma 3 2 5 2 3 3" xfId="13339" xr:uid="{00000000-0005-0000-0000-000040260000}"/>
    <cellStyle name="Comma 3 2 5 2 4" xfId="7853" xr:uid="{00000000-0005-0000-0000-000041260000}"/>
    <cellStyle name="Comma 3 2 5 2 4 2" xfId="16011" xr:uid="{00000000-0005-0000-0000-000042260000}"/>
    <cellStyle name="Comma 3 2 5 2 5" xfId="10682" xr:uid="{00000000-0005-0000-0000-000043260000}"/>
    <cellStyle name="Comma 3 2 5 3" xfId="1344" xr:uid="{00000000-0005-0000-0000-000044260000}"/>
    <cellStyle name="Comma 3 2 5 3 2" xfId="4018" xr:uid="{00000000-0005-0000-0000-000045260000}"/>
    <cellStyle name="Comma 3 2 5 3 2 2" xfId="18643" xr:uid="{00000000-0005-0000-0000-000046260000}"/>
    <cellStyle name="Comma 3 2 5 3 2 3" xfId="13341" xr:uid="{00000000-0005-0000-0000-000047260000}"/>
    <cellStyle name="Comma 3 2 5 3 3" xfId="7855" xr:uid="{00000000-0005-0000-0000-000048260000}"/>
    <cellStyle name="Comma 3 2 5 3 3 2" xfId="16013" xr:uid="{00000000-0005-0000-0000-000049260000}"/>
    <cellStyle name="Comma 3 2 5 3 4" xfId="10684" xr:uid="{00000000-0005-0000-0000-00004A260000}"/>
    <cellStyle name="Comma 3 2 5 4" xfId="1345" xr:uid="{00000000-0005-0000-0000-00004B260000}"/>
    <cellStyle name="Comma 3 2 5 4 2" xfId="4019" xr:uid="{00000000-0005-0000-0000-00004C260000}"/>
    <cellStyle name="Comma 3 2 5 4 2 2" xfId="18644" xr:uid="{00000000-0005-0000-0000-00004D260000}"/>
    <cellStyle name="Comma 3 2 5 4 2 3" xfId="13342" xr:uid="{00000000-0005-0000-0000-00004E260000}"/>
    <cellStyle name="Comma 3 2 5 4 3" xfId="7856" xr:uid="{00000000-0005-0000-0000-00004F260000}"/>
    <cellStyle name="Comma 3 2 5 4 3 2" xfId="16014" xr:uid="{00000000-0005-0000-0000-000050260000}"/>
    <cellStyle name="Comma 3 2 5 4 4" xfId="10685" xr:uid="{00000000-0005-0000-0000-000051260000}"/>
    <cellStyle name="Comma 3 2 5 5" xfId="4015" xr:uid="{00000000-0005-0000-0000-000052260000}"/>
    <cellStyle name="Comma 3 2 5 5 2" xfId="18640" xr:uid="{00000000-0005-0000-0000-000053260000}"/>
    <cellStyle name="Comma 3 2 5 5 3" xfId="13338" xr:uid="{00000000-0005-0000-0000-000054260000}"/>
    <cellStyle name="Comma 3 2 5 6" xfId="7852" xr:uid="{00000000-0005-0000-0000-000055260000}"/>
    <cellStyle name="Comma 3 2 5 6 2" xfId="16010" xr:uid="{00000000-0005-0000-0000-000056260000}"/>
    <cellStyle name="Comma 3 2 5 7" xfId="10681" xr:uid="{00000000-0005-0000-0000-000057260000}"/>
    <cellStyle name="Comma 3 2 6" xfId="1346" xr:uid="{00000000-0005-0000-0000-000058260000}"/>
    <cellStyle name="Comma 3 2 6 2" xfId="1347" xr:uid="{00000000-0005-0000-0000-000059260000}"/>
    <cellStyle name="Comma 3 2 6 2 2" xfId="1348" xr:uid="{00000000-0005-0000-0000-00005A260000}"/>
    <cellStyle name="Comma 3 2 6 2 2 2" xfId="4022" xr:uid="{00000000-0005-0000-0000-00005B260000}"/>
    <cellStyle name="Comma 3 2 6 2 2 2 2" xfId="18647" xr:uid="{00000000-0005-0000-0000-00005C260000}"/>
    <cellStyle name="Comma 3 2 6 2 2 2 3" xfId="13345" xr:uid="{00000000-0005-0000-0000-00005D260000}"/>
    <cellStyle name="Comma 3 2 6 2 2 3" xfId="7859" xr:uid="{00000000-0005-0000-0000-00005E260000}"/>
    <cellStyle name="Comma 3 2 6 2 2 3 2" xfId="16017" xr:uid="{00000000-0005-0000-0000-00005F260000}"/>
    <cellStyle name="Comma 3 2 6 2 2 4" xfId="10688" xr:uid="{00000000-0005-0000-0000-000060260000}"/>
    <cellStyle name="Comma 3 2 6 2 3" xfId="4021" xr:uid="{00000000-0005-0000-0000-000061260000}"/>
    <cellStyle name="Comma 3 2 6 2 3 2" xfId="18646" xr:uid="{00000000-0005-0000-0000-000062260000}"/>
    <cellStyle name="Comma 3 2 6 2 3 3" xfId="13344" xr:uid="{00000000-0005-0000-0000-000063260000}"/>
    <cellStyle name="Comma 3 2 6 2 4" xfId="7858" xr:uid="{00000000-0005-0000-0000-000064260000}"/>
    <cellStyle name="Comma 3 2 6 2 4 2" xfId="16016" xr:uid="{00000000-0005-0000-0000-000065260000}"/>
    <cellStyle name="Comma 3 2 6 2 5" xfId="10687" xr:uid="{00000000-0005-0000-0000-000066260000}"/>
    <cellStyle name="Comma 3 2 6 3" xfId="1349" xr:uid="{00000000-0005-0000-0000-000067260000}"/>
    <cellStyle name="Comma 3 2 6 3 2" xfId="4023" xr:uid="{00000000-0005-0000-0000-000068260000}"/>
    <cellStyle name="Comma 3 2 6 3 2 2" xfId="18648" xr:uid="{00000000-0005-0000-0000-000069260000}"/>
    <cellStyle name="Comma 3 2 6 3 2 3" xfId="13346" xr:uid="{00000000-0005-0000-0000-00006A260000}"/>
    <cellStyle name="Comma 3 2 6 3 3" xfId="7860" xr:uid="{00000000-0005-0000-0000-00006B260000}"/>
    <cellStyle name="Comma 3 2 6 3 3 2" xfId="16018" xr:uid="{00000000-0005-0000-0000-00006C260000}"/>
    <cellStyle name="Comma 3 2 6 3 4" xfId="10689" xr:uid="{00000000-0005-0000-0000-00006D260000}"/>
    <cellStyle name="Comma 3 2 6 4" xfId="1350" xr:uid="{00000000-0005-0000-0000-00006E260000}"/>
    <cellStyle name="Comma 3 2 6 4 2" xfId="4024" xr:uid="{00000000-0005-0000-0000-00006F260000}"/>
    <cellStyle name="Comma 3 2 6 4 2 2" xfId="18649" xr:uid="{00000000-0005-0000-0000-000070260000}"/>
    <cellStyle name="Comma 3 2 6 4 2 3" xfId="13347" xr:uid="{00000000-0005-0000-0000-000071260000}"/>
    <cellStyle name="Comma 3 2 6 4 3" xfId="7861" xr:uid="{00000000-0005-0000-0000-000072260000}"/>
    <cellStyle name="Comma 3 2 6 4 3 2" xfId="16019" xr:uid="{00000000-0005-0000-0000-000073260000}"/>
    <cellStyle name="Comma 3 2 6 4 4" xfId="10690" xr:uid="{00000000-0005-0000-0000-000074260000}"/>
    <cellStyle name="Comma 3 2 6 5" xfId="4020" xr:uid="{00000000-0005-0000-0000-000075260000}"/>
    <cellStyle name="Comma 3 2 6 5 2" xfId="18645" xr:uid="{00000000-0005-0000-0000-000076260000}"/>
    <cellStyle name="Comma 3 2 6 5 3" xfId="13343" xr:uid="{00000000-0005-0000-0000-000077260000}"/>
    <cellStyle name="Comma 3 2 6 6" xfId="7857" xr:uid="{00000000-0005-0000-0000-000078260000}"/>
    <cellStyle name="Comma 3 2 6 6 2" xfId="16015" xr:uid="{00000000-0005-0000-0000-000079260000}"/>
    <cellStyle name="Comma 3 2 6 7" xfId="10686" xr:uid="{00000000-0005-0000-0000-00007A260000}"/>
    <cellStyle name="Comma 3 2 7" xfId="1351" xr:uid="{00000000-0005-0000-0000-00007B260000}"/>
    <cellStyle name="Comma 3 2 7 2" xfId="1352" xr:uid="{00000000-0005-0000-0000-00007C260000}"/>
    <cellStyle name="Comma 3 2 7 2 2" xfId="4026" xr:uid="{00000000-0005-0000-0000-00007D260000}"/>
    <cellStyle name="Comma 3 2 7 2 2 2" xfId="18651" xr:uid="{00000000-0005-0000-0000-00007E260000}"/>
    <cellStyle name="Comma 3 2 7 2 2 3" xfId="13349" xr:uid="{00000000-0005-0000-0000-00007F260000}"/>
    <cellStyle name="Comma 3 2 7 2 3" xfId="7863" xr:uid="{00000000-0005-0000-0000-000080260000}"/>
    <cellStyle name="Comma 3 2 7 2 3 2" xfId="16021" xr:uid="{00000000-0005-0000-0000-000081260000}"/>
    <cellStyle name="Comma 3 2 7 2 4" xfId="10692" xr:uid="{00000000-0005-0000-0000-000082260000}"/>
    <cellStyle name="Comma 3 2 7 3" xfId="1353" xr:uid="{00000000-0005-0000-0000-000083260000}"/>
    <cellStyle name="Comma 3 2 7 3 2" xfId="4027" xr:uid="{00000000-0005-0000-0000-000084260000}"/>
    <cellStyle name="Comma 3 2 7 3 2 2" xfId="18652" xr:uid="{00000000-0005-0000-0000-000085260000}"/>
    <cellStyle name="Comma 3 2 7 3 2 3" xfId="13350" xr:uid="{00000000-0005-0000-0000-000086260000}"/>
    <cellStyle name="Comma 3 2 7 3 3" xfId="7864" xr:uid="{00000000-0005-0000-0000-000087260000}"/>
    <cellStyle name="Comma 3 2 7 3 3 2" xfId="16022" xr:uid="{00000000-0005-0000-0000-000088260000}"/>
    <cellStyle name="Comma 3 2 7 3 4" xfId="10693" xr:uid="{00000000-0005-0000-0000-000089260000}"/>
    <cellStyle name="Comma 3 2 7 4" xfId="4025" xr:uid="{00000000-0005-0000-0000-00008A260000}"/>
    <cellStyle name="Comma 3 2 7 4 2" xfId="18650" xr:uid="{00000000-0005-0000-0000-00008B260000}"/>
    <cellStyle name="Comma 3 2 7 4 3" xfId="13348" xr:uid="{00000000-0005-0000-0000-00008C260000}"/>
    <cellStyle name="Comma 3 2 7 5" xfId="7862" xr:uid="{00000000-0005-0000-0000-00008D260000}"/>
    <cellStyle name="Comma 3 2 7 5 2" xfId="16020" xr:uid="{00000000-0005-0000-0000-00008E260000}"/>
    <cellStyle name="Comma 3 2 7 6" xfId="10691" xr:uid="{00000000-0005-0000-0000-00008F260000}"/>
    <cellStyle name="Comma 3 2 8" xfId="1354" xr:uid="{00000000-0005-0000-0000-000090260000}"/>
    <cellStyle name="Comma 3 2 8 2" xfId="1355" xr:uid="{00000000-0005-0000-0000-000091260000}"/>
    <cellStyle name="Comma 3 2 8 2 2" xfId="4029" xr:uid="{00000000-0005-0000-0000-000092260000}"/>
    <cellStyle name="Comma 3 2 8 2 2 2" xfId="18654" xr:uid="{00000000-0005-0000-0000-000093260000}"/>
    <cellStyle name="Comma 3 2 8 2 2 3" xfId="13352" xr:uid="{00000000-0005-0000-0000-000094260000}"/>
    <cellStyle name="Comma 3 2 8 2 3" xfId="7866" xr:uid="{00000000-0005-0000-0000-000095260000}"/>
    <cellStyle name="Comma 3 2 8 2 3 2" xfId="16024" xr:uid="{00000000-0005-0000-0000-000096260000}"/>
    <cellStyle name="Comma 3 2 8 2 4" xfId="10695" xr:uid="{00000000-0005-0000-0000-000097260000}"/>
    <cellStyle name="Comma 3 2 8 3" xfId="4028" xr:uid="{00000000-0005-0000-0000-000098260000}"/>
    <cellStyle name="Comma 3 2 8 3 2" xfId="18653" xr:uid="{00000000-0005-0000-0000-000099260000}"/>
    <cellStyle name="Comma 3 2 8 3 3" xfId="13351" xr:uid="{00000000-0005-0000-0000-00009A260000}"/>
    <cellStyle name="Comma 3 2 8 4" xfId="7865" xr:uid="{00000000-0005-0000-0000-00009B260000}"/>
    <cellStyle name="Comma 3 2 8 4 2" xfId="16023" xr:uid="{00000000-0005-0000-0000-00009C260000}"/>
    <cellStyle name="Comma 3 2 8 5" xfId="10694" xr:uid="{00000000-0005-0000-0000-00009D260000}"/>
    <cellStyle name="Comma 3 2 9" xfId="1356" xr:uid="{00000000-0005-0000-0000-00009E260000}"/>
    <cellStyle name="Comma 3 2 9 2" xfId="4030" xr:uid="{00000000-0005-0000-0000-00009F260000}"/>
    <cellStyle name="Comma 3 2 9 2 2" xfId="18655" xr:uid="{00000000-0005-0000-0000-0000A0260000}"/>
    <cellStyle name="Comma 3 2 9 2 3" xfId="13353" xr:uid="{00000000-0005-0000-0000-0000A1260000}"/>
    <cellStyle name="Comma 3 2 9 3" xfId="7867" xr:uid="{00000000-0005-0000-0000-0000A2260000}"/>
    <cellStyle name="Comma 3 2 9 3 2" xfId="16025" xr:uid="{00000000-0005-0000-0000-0000A3260000}"/>
    <cellStyle name="Comma 3 2 9 4" xfId="10696" xr:uid="{00000000-0005-0000-0000-0000A4260000}"/>
    <cellStyle name="Comma 3 20" xfId="2743" xr:uid="{00000000-0005-0000-0000-0000A5260000}"/>
    <cellStyle name="Comma 3 20 2" xfId="14725" xr:uid="{00000000-0005-0000-0000-0000A6260000}"/>
    <cellStyle name="Comma 3 21" xfId="6580" xr:uid="{00000000-0005-0000-0000-0000A7260000}"/>
    <cellStyle name="Comma 3 21 2" xfId="9379" xr:uid="{00000000-0005-0000-0000-0000A8260000}"/>
    <cellStyle name="Comma 3 22" xfId="9272" xr:uid="{00000000-0005-0000-0000-0000A9260000}"/>
    <cellStyle name="Comma 3 3" xfId="85" xr:uid="{00000000-0005-0000-0000-0000AA260000}"/>
    <cellStyle name="Comma 3 3 10" xfId="1358" xr:uid="{00000000-0005-0000-0000-0000AB260000}"/>
    <cellStyle name="Comma 3 3 10 2" xfId="4032" xr:uid="{00000000-0005-0000-0000-0000AC260000}"/>
    <cellStyle name="Comma 3 3 10 2 2" xfId="18657" xr:uid="{00000000-0005-0000-0000-0000AD260000}"/>
    <cellStyle name="Comma 3 3 10 2 3" xfId="13355" xr:uid="{00000000-0005-0000-0000-0000AE260000}"/>
    <cellStyle name="Comma 3 3 10 3" xfId="7869" xr:uid="{00000000-0005-0000-0000-0000AF260000}"/>
    <cellStyle name="Comma 3 3 10 3 2" xfId="16027" xr:uid="{00000000-0005-0000-0000-0000B0260000}"/>
    <cellStyle name="Comma 3 3 10 4" xfId="10698" xr:uid="{00000000-0005-0000-0000-0000B1260000}"/>
    <cellStyle name="Comma 3 3 11" xfId="2602" xr:uid="{00000000-0005-0000-0000-0000B2260000}"/>
    <cellStyle name="Comma 3 3 11 2" xfId="5235" xr:uid="{00000000-0005-0000-0000-0000B3260000}"/>
    <cellStyle name="Comma 3 3 11 2 2" xfId="19860" xr:uid="{00000000-0005-0000-0000-0000B4260000}"/>
    <cellStyle name="Comma 3 3 11 2 3" xfId="14571" xr:uid="{00000000-0005-0000-0000-0000B5260000}"/>
    <cellStyle name="Comma 3 3 11 3" xfId="9072" xr:uid="{00000000-0005-0000-0000-0000B6260000}"/>
    <cellStyle name="Comma 3 3 11 3 2" xfId="17230" xr:uid="{00000000-0005-0000-0000-0000B7260000}"/>
    <cellStyle name="Comma 3 3 11 4" xfId="11903" xr:uid="{00000000-0005-0000-0000-0000B8260000}"/>
    <cellStyle name="Comma 3 3 12" xfId="2661" xr:uid="{00000000-0005-0000-0000-0000B9260000}"/>
    <cellStyle name="Comma 3 3 12 2" xfId="5289" xr:uid="{00000000-0005-0000-0000-0000BA260000}"/>
    <cellStyle name="Comma 3 3 12 2 2" xfId="19914" xr:uid="{00000000-0005-0000-0000-0000BB260000}"/>
    <cellStyle name="Comma 3 3 12 2 3" xfId="14630" xr:uid="{00000000-0005-0000-0000-0000BC260000}"/>
    <cellStyle name="Comma 3 3 12 3" xfId="9126" xr:uid="{00000000-0005-0000-0000-0000BD260000}"/>
    <cellStyle name="Comma 3 3 12 3 2" xfId="17284" xr:uid="{00000000-0005-0000-0000-0000BE260000}"/>
    <cellStyle name="Comma 3 3 12 4" xfId="11958" xr:uid="{00000000-0005-0000-0000-0000BF260000}"/>
    <cellStyle name="Comma 3 3 13" xfId="1357" xr:uid="{00000000-0005-0000-0000-0000C0260000}"/>
    <cellStyle name="Comma 3 3 13 2" xfId="4031" xr:uid="{00000000-0005-0000-0000-0000C1260000}"/>
    <cellStyle name="Comma 3 3 13 2 2" xfId="18656" xr:uid="{00000000-0005-0000-0000-0000C2260000}"/>
    <cellStyle name="Comma 3 3 13 2 3" xfId="13354" xr:uid="{00000000-0005-0000-0000-0000C3260000}"/>
    <cellStyle name="Comma 3 3 13 3" xfId="7868" xr:uid="{00000000-0005-0000-0000-0000C4260000}"/>
    <cellStyle name="Comma 3 3 13 3 2" xfId="16026" xr:uid="{00000000-0005-0000-0000-0000C5260000}"/>
    <cellStyle name="Comma 3 3 13 4" xfId="10697" xr:uid="{00000000-0005-0000-0000-0000C6260000}"/>
    <cellStyle name="Comma 3 3 14" xfId="5438" xr:uid="{00000000-0005-0000-0000-0000C7260000}"/>
    <cellStyle name="Comma 3 3 14 2" xfId="17395" xr:uid="{00000000-0005-0000-0000-0000C8260000}"/>
    <cellStyle name="Comma 3 3 14 3" xfId="12092" xr:uid="{00000000-0005-0000-0000-0000C9260000}"/>
    <cellStyle name="Comma 3 3 15" xfId="6479" xr:uid="{00000000-0005-0000-0000-0000CA260000}"/>
    <cellStyle name="Comma 3 3 15 2" xfId="14765" xr:uid="{00000000-0005-0000-0000-0000CB260000}"/>
    <cellStyle name="Comma 3 3 16" xfId="2770" xr:uid="{00000000-0005-0000-0000-0000CC260000}"/>
    <cellStyle name="Comma 3 3 17" xfId="6607" xr:uid="{00000000-0005-0000-0000-0000CD260000}"/>
    <cellStyle name="Comma 3 3 18" xfId="9436" xr:uid="{00000000-0005-0000-0000-0000CE260000}"/>
    <cellStyle name="Comma 3 3 2" xfId="139" xr:uid="{00000000-0005-0000-0000-0000CF260000}"/>
    <cellStyle name="Comma 3 3 2 10" xfId="2715" xr:uid="{00000000-0005-0000-0000-0000D0260000}"/>
    <cellStyle name="Comma 3 3 2 10 2" xfId="5343" xr:uid="{00000000-0005-0000-0000-0000D1260000}"/>
    <cellStyle name="Comma 3 3 2 10 2 2" xfId="19968" xr:uid="{00000000-0005-0000-0000-0000D2260000}"/>
    <cellStyle name="Comma 3 3 2 10 2 3" xfId="14684" xr:uid="{00000000-0005-0000-0000-0000D3260000}"/>
    <cellStyle name="Comma 3 3 2 10 3" xfId="9180" xr:uid="{00000000-0005-0000-0000-0000D4260000}"/>
    <cellStyle name="Comma 3 3 2 10 3 2" xfId="17338" xr:uid="{00000000-0005-0000-0000-0000D5260000}"/>
    <cellStyle name="Comma 3 3 2 10 4" xfId="12012" xr:uid="{00000000-0005-0000-0000-0000D6260000}"/>
    <cellStyle name="Comma 3 3 2 11" xfId="1359" xr:uid="{00000000-0005-0000-0000-0000D7260000}"/>
    <cellStyle name="Comma 3 3 2 11 2" xfId="4033" xr:uid="{00000000-0005-0000-0000-0000D8260000}"/>
    <cellStyle name="Comma 3 3 2 11 2 2" xfId="18658" xr:uid="{00000000-0005-0000-0000-0000D9260000}"/>
    <cellStyle name="Comma 3 3 2 11 2 3" xfId="13356" xr:uid="{00000000-0005-0000-0000-0000DA260000}"/>
    <cellStyle name="Comma 3 3 2 11 3" xfId="7870" xr:uid="{00000000-0005-0000-0000-0000DB260000}"/>
    <cellStyle name="Comma 3 3 2 11 3 2" xfId="16028" xr:uid="{00000000-0005-0000-0000-0000DC260000}"/>
    <cellStyle name="Comma 3 3 2 11 4" xfId="10699" xr:uid="{00000000-0005-0000-0000-0000DD260000}"/>
    <cellStyle name="Comma 3 3 2 12" xfId="6531" xr:uid="{00000000-0005-0000-0000-0000DE260000}"/>
    <cellStyle name="Comma 3 3 2 12 2" xfId="17449" xr:uid="{00000000-0005-0000-0000-0000DF260000}"/>
    <cellStyle name="Comma 3 3 2 12 3" xfId="12146" xr:uid="{00000000-0005-0000-0000-0000E0260000}"/>
    <cellStyle name="Comma 3 3 2 13" xfId="2824" xr:uid="{00000000-0005-0000-0000-0000E1260000}"/>
    <cellStyle name="Comma 3 3 2 13 2" xfId="14819" xr:uid="{00000000-0005-0000-0000-0000E2260000}"/>
    <cellStyle name="Comma 3 3 2 14" xfId="6661" xr:uid="{00000000-0005-0000-0000-0000E3260000}"/>
    <cellStyle name="Comma 3 3 2 15" xfId="9490" xr:uid="{00000000-0005-0000-0000-0000E4260000}"/>
    <cellStyle name="Comma 3 3 2 2" xfId="1360" xr:uid="{00000000-0005-0000-0000-0000E5260000}"/>
    <cellStyle name="Comma 3 3 2 2 2" xfId="1361" xr:uid="{00000000-0005-0000-0000-0000E6260000}"/>
    <cellStyle name="Comma 3 3 2 2 2 2" xfId="1362" xr:uid="{00000000-0005-0000-0000-0000E7260000}"/>
    <cellStyle name="Comma 3 3 2 2 2 2 2" xfId="4036" xr:uid="{00000000-0005-0000-0000-0000E8260000}"/>
    <cellStyle name="Comma 3 3 2 2 2 2 2 2" xfId="18661" xr:uid="{00000000-0005-0000-0000-0000E9260000}"/>
    <cellStyle name="Comma 3 3 2 2 2 2 2 3" xfId="13359" xr:uid="{00000000-0005-0000-0000-0000EA260000}"/>
    <cellStyle name="Comma 3 3 2 2 2 2 3" xfId="7873" xr:uid="{00000000-0005-0000-0000-0000EB260000}"/>
    <cellStyle name="Comma 3 3 2 2 2 2 3 2" xfId="16031" xr:uid="{00000000-0005-0000-0000-0000EC260000}"/>
    <cellStyle name="Comma 3 3 2 2 2 2 4" xfId="10702" xr:uid="{00000000-0005-0000-0000-0000ED260000}"/>
    <cellStyle name="Comma 3 3 2 2 2 3" xfId="4035" xr:uid="{00000000-0005-0000-0000-0000EE260000}"/>
    <cellStyle name="Comma 3 3 2 2 2 3 2" xfId="18660" xr:uid="{00000000-0005-0000-0000-0000EF260000}"/>
    <cellStyle name="Comma 3 3 2 2 2 3 3" xfId="13358" xr:uid="{00000000-0005-0000-0000-0000F0260000}"/>
    <cellStyle name="Comma 3 3 2 2 2 4" xfId="7872" xr:uid="{00000000-0005-0000-0000-0000F1260000}"/>
    <cellStyle name="Comma 3 3 2 2 2 4 2" xfId="16030" xr:uid="{00000000-0005-0000-0000-0000F2260000}"/>
    <cellStyle name="Comma 3 3 2 2 2 5" xfId="10701" xr:uid="{00000000-0005-0000-0000-0000F3260000}"/>
    <cellStyle name="Comma 3 3 2 2 3" xfId="1363" xr:uid="{00000000-0005-0000-0000-0000F4260000}"/>
    <cellStyle name="Comma 3 3 2 2 3 2" xfId="4037" xr:uid="{00000000-0005-0000-0000-0000F5260000}"/>
    <cellStyle name="Comma 3 3 2 2 3 2 2" xfId="18662" xr:uid="{00000000-0005-0000-0000-0000F6260000}"/>
    <cellStyle name="Comma 3 3 2 2 3 2 3" xfId="13360" xr:uid="{00000000-0005-0000-0000-0000F7260000}"/>
    <cellStyle name="Comma 3 3 2 2 3 3" xfId="7874" xr:uid="{00000000-0005-0000-0000-0000F8260000}"/>
    <cellStyle name="Comma 3 3 2 2 3 3 2" xfId="16032" xr:uid="{00000000-0005-0000-0000-0000F9260000}"/>
    <cellStyle name="Comma 3 3 2 2 3 4" xfId="10703" xr:uid="{00000000-0005-0000-0000-0000FA260000}"/>
    <cellStyle name="Comma 3 3 2 2 4" xfId="1364" xr:uid="{00000000-0005-0000-0000-0000FB260000}"/>
    <cellStyle name="Comma 3 3 2 2 4 2" xfId="4038" xr:uid="{00000000-0005-0000-0000-0000FC260000}"/>
    <cellStyle name="Comma 3 3 2 2 4 2 2" xfId="18663" xr:uid="{00000000-0005-0000-0000-0000FD260000}"/>
    <cellStyle name="Comma 3 3 2 2 4 2 3" xfId="13361" xr:uid="{00000000-0005-0000-0000-0000FE260000}"/>
    <cellStyle name="Comma 3 3 2 2 4 3" xfId="7875" xr:uid="{00000000-0005-0000-0000-0000FF260000}"/>
    <cellStyle name="Comma 3 3 2 2 4 3 2" xfId="16033" xr:uid="{00000000-0005-0000-0000-000000270000}"/>
    <cellStyle name="Comma 3 3 2 2 4 4" xfId="10704" xr:uid="{00000000-0005-0000-0000-000001270000}"/>
    <cellStyle name="Comma 3 3 2 2 5" xfId="4034" xr:uid="{00000000-0005-0000-0000-000002270000}"/>
    <cellStyle name="Comma 3 3 2 2 5 2" xfId="18659" xr:uid="{00000000-0005-0000-0000-000003270000}"/>
    <cellStyle name="Comma 3 3 2 2 5 3" xfId="13357" xr:uid="{00000000-0005-0000-0000-000004270000}"/>
    <cellStyle name="Comma 3 3 2 2 6" xfId="7871" xr:uid="{00000000-0005-0000-0000-000005270000}"/>
    <cellStyle name="Comma 3 3 2 2 6 2" xfId="16029" xr:uid="{00000000-0005-0000-0000-000006270000}"/>
    <cellStyle name="Comma 3 3 2 2 7" xfId="10700" xr:uid="{00000000-0005-0000-0000-000007270000}"/>
    <cellStyle name="Comma 3 3 2 3" xfId="1365" xr:uid="{00000000-0005-0000-0000-000008270000}"/>
    <cellStyle name="Comma 3 3 2 3 2" xfId="1366" xr:uid="{00000000-0005-0000-0000-000009270000}"/>
    <cellStyle name="Comma 3 3 2 3 2 2" xfId="1367" xr:uid="{00000000-0005-0000-0000-00000A270000}"/>
    <cellStyle name="Comma 3 3 2 3 2 2 2" xfId="4041" xr:uid="{00000000-0005-0000-0000-00000B270000}"/>
    <cellStyle name="Comma 3 3 2 3 2 2 2 2" xfId="18666" xr:uid="{00000000-0005-0000-0000-00000C270000}"/>
    <cellStyle name="Comma 3 3 2 3 2 2 2 3" xfId="13364" xr:uid="{00000000-0005-0000-0000-00000D270000}"/>
    <cellStyle name="Comma 3 3 2 3 2 2 3" xfId="7878" xr:uid="{00000000-0005-0000-0000-00000E270000}"/>
    <cellStyle name="Comma 3 3 2 3 2 2 3 2" xfId="16036" xr:uid="{00000000-0005-0000-0000-00000F270000}"/>
    <cellStyle name="Comma 3 3 2 3 2 2 4" xfId="10707" xr:uid="{00000000-0005-0000-0000-000010270000}"/>
    <cellStyle name="Comma 3 3 2 3 2 3" xfId="4040" xr:uid="{00000000-0005-0000-0000-000011270000}"/>
    <cellStyle name="Comma 3 3 2 3 2 3 2" xfId="18665" xr:uid="{00000000-0005-0000-0000-000012270000}"/>
    <cellStyle name="Comma 3 3 2 3 2 3 3" xfId="13363" xr:uid="{00000000-0005-0000-0000-000013270000}"/>
    <cellStyle name="Comma 3 3 2 3 2 4" xfId="7877" xr:uid="{00000000-0005-0000-0000-000014270000}"/>
    <cellStyle name="Comma 3 3 2 3 2 4 2" xfId="16035" xr:uid="{00000000-0005-0000-0000-000015270000}"/>
    <cellStyle name="Comma 3 3 2 3 2 5" xfId="10706" xr:uid="{00000000-0005-0000-0000-000016270000}"/>
    <cellStyle name="Comma 3 3 2 3 3" xfId="1368" xr:uid="{00000000-0005-0000-0000-000017270000}"/>
    <cellStyle name="Comma 3 3 2 3 3 2" xfId="4042" xr:uid="{00000000-0005-0000-0000-000018270000}"/>
    <cellStyle name="Comma 3 3 2 3 3 2 2" xfId="18667" xr:uid="{00000000-0005-0000-0000-000019270000}"/>
    <cellStyle name="Comma 3 3 2 3 3 2 3" xfId="13365" xr:uid="{00000000-0005-0000-0000-00001A270000}"/>
    <cellStyle name="Comma 3 3 2 3 3 3" xfId="7879" xr:uid="{00000000-0005-0000-0000-00001B270000}"/>
    <cellStyle name="Comma 3 3 2 3 3 3 2" xfId="16037" xr:uid="{00000000-0005-0000-0000-00001C270000}"/>
    <cellStyle name="Comma 3 3 2 3 3 4" xfId="10708" xr:uid="{00000000-0005-0000-0000-00001D270000}"/>
    <cellStyle name="Comma 3 3 2 3 4" xfId="1369" xr:uid="{00000000-0005-0000-0000-00001E270000}"/>
    <cellStyle name="Comma 3 3 2 3 4 2" xfId="4043" xr:uid="{00000000-0005-0000-0000-00001F270000}"/>
    <cellStyle name="Comma 3 3 2 3 4 2 2" xfId="18668" xr:uid="{00000000-0005-0000-0000-000020270000}"/>
    <cellStyle name="Comma 3 3 2 3 4 2 3" xfId="13366" xr:uid="{00000000-0005-0000-0000-000021270000}"/>
    <cellStyle name="Comma 3 3 2 3 4 3" xfId="7880" xr:uid="{00000000-0005-0000-0000-000022270000}"/>
    <cellStyle name="Comma 3 3 2 3 4 3 2" xfId="16038" xr:uid="{00000000-0005-0000-0000-000023270000}"/>
    <cellStyle name="Comma 3 3 2 3 4 4" xfId="10709" xr:uid="{00000000-0005-0000-0000-000024270000}"/>
    <cellStyle name="Comma 3 3 2 3 5" xfId="4039" xr:uid="{00000000-0005-0000-0000-000025270000}"/>
    <cellStyle name="Comma 3 3 2 3 5 2" xfId="18664" xr:uid="{00000000-0005-0000-0000-000026270000}"/>
    <cellStyle name="Comma 3 3 2 3 5 3" xfId="13362" xr:uid="{00000000-0005-0000-0000-000027270000}"/>
    <cellStyle name="Comma 3 3 2 3 6" xfId="7876" xr:uid="{00000000-0005-0000-0000-000028270000}"/>
    <cellStyle name="Comma 3 3 2 3 6 2" xfId="16034" xr:uid="{00000000-0005-0000-0000-000029270000}"/>
    <cellStyle name="Comma 3 3 2 3 7" xfId="10705" xr:uid="{00000000-0005-0000-0000-00002A270000}"/>
    <cellStyle name="Comma 3 3 2 4" xfId="1370" xr:uid="{00000000-0005-0000-0000-00002B270000}"/>
    <cellStyle name="Comma 3 3 2 4 2" xfId="1371" xr:uid="{00000000-0005-0000-0000-00002C270000}"/>
    <cellStyle name="Comma 3 3 2 4 2 2" xfId="1372" xr:uid="{00000000-0005-0000-0000-00002D270000}"/>
    <cellStyle name="Comma 3 3 2 4 2 2 2" xfId="4046" xr:uid="{00000000-0005-0000-0000-00002E270000}"/>
    <cellStyle name="Comma 3 3 2 4 2 2 2 2" xfId="18671" xr:uid="{00000000-0005-0000-0000-00002F270000}"/>
    <cellStyle name="Comma 3 3 2 4 2 2 2 3" xfId="13369" xr:uid="{00000000-0005-0000-0000-000030270000}"/>
    <cellStyle name="Comma 3 3 2 4 2 2 3" xfId="7883" xr:uid="{00000000-0005-0000-0000-000031270000}"/>
    <cellStyle name="Comma 3 3 2 4 2 2 3 2" xfId="16041" xr:uid="{00000000-0005-0000-0000-000032270000}"/>
    <cellStyle name="Comma 3 3 2 4 2 2 4" xfId="10712" xr:uid="{00000000-0005-0000-0000-000033270000}"/>
    <cellStyle name="Comma 3 3 2 4 2 3" xfId="4045" xr:uid="{00000000-0005-0000-0000-000034270000}"/>
    <cellStyle name="Comma 3 3 2 4 2 3 2" xfId="18670" xr:uid="{00000000-0005-0000-0000-000035270000}"/>
    <cellStyle name="Comma 3 3 2 4 2 3 3" xfId="13368" xr:uid="{00000000-0005-0000-0000-000036270000}"/>
    <cellStyle name="Comma 3 3 2 4 2 4" xfId="7882" xr:uid="{00000000-0005-0000-0000-000037270000}"/>
    <cellStyle name="Comma 3 3 2 4 2 4 2" xfId="16040" xr:uid="{00000000-0005-0000-0000-000038270000}"/>
    <cellStyle name="Comma 3 3 2 4 2 5" xfId="10711" xr:uid="{00000000-0005-0000-0000-000039270000}"/>
    <cellStyle name="Comma 3 3 2 4 3" xfId="1373" xr:uid="{00000000-0005-0000-0000-00003A270000}"/>
    <cellStyle name="Comma 3 3 2 4 3 2" xfId="4047" xr:uid="{00000000-0005-0000-0000-00003B270000}"/>
    <cellStyle name="Comma 3 3 2 4 3 2 2" xfId="18672" xr:uid="{00000000-0005-0000-0000-00003C270000}"/>
    <cellStyle name="Comma 3 3 2 4 3 2 3" xfId="13370" xr:uid="{00000000-0005-0000-0000-00003D270000}"/>
    <cellStyle name="Comma 3 3 2 4 3 3" xfId="7884" xr:uid="{00000000-0005-0000-0000-00003E270000}"/>
    <cellStyle name="Comma 3 3 2 4 3 3 2" xfId="16042" xr:uid="{00000000-0005-0000-0000-00003F270000}"/>
    <cellStyle name="Comma 3 3 2 4 3 4" xfId="10713" xr:uid="{00000000-0005-0000-0000-000040270000}"/>
    <cellStyle name="Comma 3 3 2 4 4" xfId="1374" xr:uid="{00000000-0005-0000-0000-000041270000}"/>
    <cellStyle name="Comma 3 3 2 4 4 2" xfId="4048" xr:uid="{00000000-0005-0000-0000-000042270000}"/>
    <cellStyle name="Comma 3 3 2 4 4 2 2" xfId="18673" xr:uid="{00000000-0005-0000-0000-000043270000}"/>
    <cellStyle name="Comma 3 3 2 4 4 2 3" xfId="13371" xr:uid="{00000000-0005-0000-0000-000044270000}"/>
    <cellStyle name="Comma 3 3 2 4 4 3" xfId="7885" xr:uid="{00000000-0005-0000-0000-000045270000}"/>
    <cellStyle name="Comma 3 3 2 4 4 3 2" xfId="16043" xr:uid="{00000000-0005-0000-0000-000046270000}"/>
    <cellStyle name="Comma 3 3 2 4 4 4" xfId="10714" xr:uid="{00000000-0005-0000-0000-000047270000}"/>
    <cellStyle name="Comma 3 3 2 4 5" xfId="4044" xr:uid="{00000000-0005-0000-0000-000048270000}"/>
    <cellStyle name="Comma 3 3 2 4 5 2" xfId="18669" xr:uid="{00000000-0005-0000-0000-000049270000}"/>
    <cellStyle name="Comma 3 3 2 4 5 3" xfId="13367" xr:uid="{00000000-0005-0000-0000-00004A270000}"/>
    <cellStyle name="Comma 3 3 2 4 6" xfId="7881" xr:uid="{00000000-0005-0000-0000-00004B270000}"/>
    <cellStyle name="Comma 3 3 2 4 6 2" xfId="16039" xr:uid="{00000000-0005-0000-0000-00004C270000}"/>
    <cellStyle name="Comma 3 3 2 4 7" xfId="10710" xr:uid="{00000000-0005-0000-0000-00004D270000}"/>
    <cellStyle name="Comma 3 3 2 5" xfId="1375" xr:uid="{00000000-0005-0000-0000-00004E270000}"/>
    <cellStyle name="Comma 3 3 2 5 2" xfId="1376" xr:uid="{00000000-0005-0000-0000-00004F270000}"/>
    <cellStyle name="Comma 3 3 2 5 2 2" xfId="1377" xr:uid="{00000000-0005-0000-0000-000050270000}"/>
    <cellStyle name="Comma 3 3 2 5 2 2 2" xfId="4051" xr:uid="{00000000-0005-0000-0000-000051270000}"/>
    <cellStyle name="Comma 3 3 2 5 2 2 2 2" xfId="18676" xr:uid="{00000000-0005-0000-0000-000052270000}"/>
    <cellStyle name="Comma 3 3 2 5 2 2 2 3" xfId="13374" xr:uid="{00000000-0005-0000-0000-000053270000}"/>
    <cellStyle name="Comma 3 3 2 5 2 2 3" xfId="7888" xr:uid="{00000000-0005-0000-0000-000054270000}"/>
    <cellStyle name="Comma 3 3 2 5 2 2 3 2" xfId="16046" xr:uid="{00000000-0005-0000-0000-000055270000}"/>
    <cellStyle name="Comma 3 3 2 5 2 2 4" xfId="10717" xr:uid="{00000000-0005-0000-0000-000056270000}"/>
    <cellStyle name="Comma 3 3 2 5 2 3" xfId="4050" xr:uid="{00000000-0005-0000-0000-000057270000}"/>
    <cellStyle name="Comma 3 3 2 5 2 3 2" xfId="18675" xr:uid="{00000000-0005-0000-0000-000058270000}"/>
    <cellStyle name="Comma 3 3 2 5 2 3 3" xfId="13373" xr:uid="{00000000-0005-0000-0000-000059270000}"/>
    <cellStyle name="Comma 3 3 2 5 2 4" xfId="7887" xr:uid="{00000000-0005-0000-0000-00005A270000}"/>
    <cellStyle name="Comma 3 3 2 5 2 4 2" xfId="16045" xr:uid="{00000000-0005-0000-0000-00005B270000}"/>
    <cellStyle name="Comma 3 3 2 5 2 5" xfId="10716" xr:uid="{00000000-0005-0000-0000-00005C270000}"/>
    <cellStyle name="Comma 3 3 2 5 3" xfId="1378" xr:uid="{00000000-0005-0000-0000-00005D270000}"/>
    <cellStyle name="Comma 3 3 2 5 3 2" xfId="4052" xr:uid="{00000000-0005-0000-0000-00005E270000}"/>
    <cellStyle name="Comma 3 3 2 5 3 2 2" xfId="18677" xr:uid="{00000000-0005-0000-0000-00005F270000}"/>
    <cellStyle name="Comma 3 3 2 5 3 2 3" xfId="13375" xr:uid="{00000000-0005-0000-0000-000060270000}"/>
    <cellStyle name="Comma 3 3 2 5 3 3" xfId="7889" xr:uid="{00000000-0005-0000-0000-000061270000}"/>
    <cellStyle name="Comma 3 3 2 5 3 3 2" xfId="16047" xr:uid="{00000000-0005-0000-0000-000062270000}"/>
    <cellStyle name="Comma 3 3 2 5 3 4" xfId="10718" xr:uid="{00000000-0005-0000-0000-000063270000}"/>
    <cellStyle name="Comma 3 3 2 5 4" xfId="1379" xr:uid="{00000000-0005-0000-0000-000064270000}"/>
    <cellStyle name="Comma 3 3 2 5 4 2" xfId="4053" xr:uid="{00000000-0005-0000-0000-000065270000}"/>
    <cellStyle name="Comma 3 3 2 5 4 2 2" xfId="18678" xr:uid="{00000000-0005-0000-0000-000066270000}"/>
    <cellStyle name="Comma 3 3 2 5 4 2 3" xfId="13376" xr:uid="{00000000-0005-0000-0000-000067270000}"/>
    <cellStyle name="Comma 3 3 2 5 4 3" xfId="7890" xr:uid="{00000000-0005-0000-0000-000068270000}"/>
    <cellStyle name="Comma 3 3 2 5 4 3 2" xfId="16048" xr:uid="{00000000-0005-0000-0000-000069270000}"/>
    <cellStyle name="Comma 3 3 2 5 4 4" xfId="10719" xr:uid="{00000000-0005-0000-0000-00006A270000}"/>
    <cellStyle name="Comma 3 3 2 5 5" xfId="4049" xr:uid="{00000000-0005-0000-0000-00006B270000}"/>
    <cellStyle name="Comma 3 3 2 5 5 2" xfId="18674" xr:uid="{00000000-0005-0000-0000-00006C270000}"/>
    <cellStyle name="Comma 3 3 2 5 5 3" xfId="13372" xr:uid="{00000000-0005-0000-0000-00006D270000}"/>
    <cellStyle name="Comma 3 3 2 5 6" xfId="7886" xr:uid="{00000000-0005-0000-0000-00006E270000}"/>
    <cellStyle name="Comma 3 3 2 5 6 2" xfId="16044" xr:uid="{00000000-0005-0000-0000-00006F270000}"/>
    <cellStyle name="Comma 3 3 2 5 7" xfId="10715" xr:uid="{00000000-0005-0000-0000-000070270000}"/>
    <cellStyle name="Comma 3 3 2 6" xfId="1380" xr:uid="{00000000-0005-0000-0000-000071270000}"/>
    <cellStyle name="Comma 3 3 2 6 2" xfId="1381" xr:uid="{00000000-0005-0000-0000-000072270000}"/>
    <cellStyle name="Comma 3 3 2 6 2 2" xfId="4055" xr:uid="{00000000-0005-0000-0000-000073270000}"/>
    <cellStyle name="Comma 3 3 2 6 2 2 2" xfId="18680" xr:uid="{00000000-0005-0000-0000-000074270000}"/>
    <cellStyle name="Comma 3 3 2 6 2 2 3" xfId="13378" xr:uid="{00000000-0005-0000-0000-000075270000}"/>
    <cellStyle name="Comma 3 3 2 6 2 3" xfId="7892" xr:uid="{00000000-0005-0000-0000-000076270000}"/>
    <cellStyle name="Comma 3 3 2 6 2 3 2" xfId="16050" xr:uid="{00000000-0005-0000-0000-000077270000}"/>
    <cellStyle name="Comma 3 3 2 6 2 4" xfId="10721" xr:uid="{00000000-0005-0000-0000-000078270000}"/>
    <cellStyle name="Comma 3 3 2 6 3" xfId="1382" xr:uid="{00000000-0005-0000-0000-000079270000}"/>
    <cellStyle name="Comma 3 3 2 6 3 2" xfId="4056" xr:uid="{00000000-0005-0000-0000-00007A270000}"/>
    <cellStyle name="Comma 3 3 2 6 3 2 2" xfId="18681" xr:uid="{00000000-0005-0000-0000-00007B270000}"/>
    <cellStyle name="Comma 3 3 2 6 3 2 3" xfId="13379" xr:uid="{00000000-0005-0000-0000-00007C270000}"/>
    <cellStyle name="Comma 3 3 2 6 3 3" xfId="7893" xr:uid="{00000000-0005-0000-0000-00007D270000}"/>
    <cellStyle name="Comma 3 3 2 6 3 3 2" xfId="16051" xr:uid="{00000000-0005-0000-0000-00007E270000}"/>
    <cellStyle name="Comma 3 3 2 6 3 4" xfId="10722" xr:uid="{00000000-0005-0000-0000-00007F270000}"/>
    <cellStyle name="Comma 3 3 2 6 4" xfId="4054" xr:uid="{00000000-0005-0000-0000-000080270000}"/>
    <cellStyle name="Comma 3 3 2 6 4 2" xfId="18679" xr:uid="{00000000-0005-0000-0000-000081270000}"/>
    <cellStyle name="Comma 3 3 2 6 4 3" xfId="13377" xr:uid="{00000000-0005-0000-0000-000082270000}"/>
    <cellStyle name="Comma 3 3 2 6 5" xfId="7891" xr:uid="{00000000-0005-0000-0000-000083270000}"/>
    <cellStyle name="Comma 3 3 2 6 5 2" xfId="16049" xr:uid="{00000000-0005-0000-0000-000084270000}"/>
    <cellStyle name="Comma 3 3 2 6 6" xfId="10720" xr:uid="{00000000-0005-0000-0000-000085270000}"/>
    <cellStyle name="Comma 3 3 2 7" xfId="1383" xr:uid="{00000000-0005-0000-0000-000086270000}"/>
    <cellStyle name="Comma 3 3 2 7 2" xfId="1384" xr:uid="{00000000-0005-0000-0000-000087270000}"/>
    <cellStyle name="Comma 3 3 2 7 2 2" xfId="4058" xr:uid="{00000000-0005-0000-0000-000088270000}"/>
    <cellStyle name="Comma 3 3 2 7 2 2 2" xfId="18683" xr:uid="{00000000-0005-0000-0000-000089270000}"/>
    <cellStyle name="Comma 3 3 2 7 2 2 3" xfId="13381" xr:uid="{00000000-0005-0000-0000-00008A270000}"/>
    <cellStyle name="Comma 3 3 2 7 2 3" xfId="7895" xr:uid="{00000000-0005-0000-0000-00008B270000}"/>
    <cellStyle name="Comma 3 3 2 7 2 3 2" xfId="16053" xr:uid="{00000000-0005-0000-0000-00008C270000}"/>
    <cellStyle name="Comma 3 3 2 7 2 4" xfId="10724" xr:uid="{00000000-0005-0000-0000-00008D270000}"/>
    <cellStyle name="Comma 3 3 2 7 3" xfId="4057" xr:uid="{00000000-0005-0000-0000-00008E270000}"/>
    <cellStyle name="Comma 3 3 2 7 3 2" xfId="18682" xr:uid="{00000000-0005-0000-0000-00008F270000}"/>
    <cellStyle name="Comma 3 3 2 7 3 3" xfId="13380" xr:uid="{00000000-0005-0000-0000-000090270000}"/>
    <cellStyle name="Comma 3 3 2 7 4" xfId="7894" xr:uid="{00000000-0005-0000-0000-000091270000}"/>
    <cellStyle name="Comma 3 3 2 7 4 2" xfId="16052" xr:uid="{00000000-0005-0000-0000-000092270000}"/>
    <cellStyle name="Comma 3 3 2 7 5" xfId="10723" xr:uid="{00000000-0005-0000-0000-000093270000}"/>
    <cellStyle name="Comma 3 3 2 8" xfId="1385" xr:uid="{00000000-0005-0000-0000-000094270000}"/>
    <cellStyle name="Comma 3 3 2 8 2" xfId="4059" xr:uid="{00000000-0005-0000-0000-000095270000}"/>
    <cellStyle name="Comma 3 3 2 8 2 2" xfId="18684" xr:uid="{00000000-0005-0000-0000-000096270000}"/>
    <cellStyle name="Comma 3 3 2 8 2 3" xfId="13382" xr:uid="{00000000-0005-0000-0000-000097270000}"/>
    <cellStyle name="Comma 3 3 2 8 3" xfId="7896" xr:uid="{00000000-0005-0000-0000-000098270000}"/>
    <cellStyle name="Comma 3 3 2 8 3 2" xfId="16054" xr:uid="{00000000-0005-0000-0000-000099270000}"/>
    <cellStyle name="Comma 3 3 2 8 4" xfId="10725" xr:uid="{00000000-0005-0000-0000-00009A270000}"/>
    <cellStyle name="Comma 3 3 2 9" xfId="1386" xr:uid="{00000000-0005-0000-0000-00009B270000}"/>
    <cellStyle name="Comma 3 3 2 9 2" xfId="4060" xr:uid="{00000000-0005-0000-0000-00009C270000}"/>
    <cellStyle name="Comma 3 3 2 9 2 2" xfId="18685" xr:uid="{00000000-0005-0000-0000-00009D270000}"/>
    <cellStyle name="Comma 3 3 2 9 2 3" xfId="13383" xr:uid="{00000000-0005-0000-0000-00009E270000}"/>
    <cellStyle name="Comma 3 3 2 9 3" xfId="7897" xr:uid="{00000000-0005-0000-0000-00009F270000}"/>
    <cellStyle name="Comma 3 3 2 9 3 2" xfId="16055" xr:uid="{00000000-0005-0000-0000-0000A0270000}"/>
    <cellStyle name="Comma 3 3 2 9 4" xfId="10726" xr:uid="{00000000-0005-0000-0000-0000A1270000}"/>
    <cellStyle name="Comma 3 3 3" xfId="1387" xr:uid="{00000000-0005-0000-0000-0000A2270000}"/>
    <cellStyle name="Comma 3 3 3 2" xfId="1388" xr:uid="{00000000-0005-0000-0000-0000A3270000}"/>
    <cellStyle name="Comma 3 3 3 2 2" xfId="1389" xr:uid="{00000000-0005-0000-0000-0000A4270000}"/>
    <cellStyle name="Comma 3 3 3 2 2 2" xfId="4063" xr:uid="{00000000-0005-0000-0000-0000A5270000}"/>
    <cellStyle name="Comma 3 3 3 2 2 2 2" xfId="18688" xr:uid="{00000000-0005-0000-0000-0000A6270000}"/>
    <cellStyle name="Comma 3 3 3 2 2 2 3" xfId="13386" xr:uid="{00000000-0005-0000-0000-0000A7270000}"/>
    <cellStyle name="Comma 3 3 3 2 2 3" xfId="7900" xr:uid="{00000000-0005-0000-0000-0000A8270000}"/>
    <cellStyle name="Comma 3 3 3 2 2 3 2" xfId="16058" xr:uid="{00000000-0005-0000-0000-0000A9270000}"/>
    <cellStyle name="Comma 3 3 3 2 2 4" xfId="10729" xr:uid="{00000000-0005-0000-0000-0000AA270000}"/>
    <cellStyle name="Comma 3 3 3 2 3" xfId="4062" xr:uid="{00000000-0005-0000-0000-0000AB270000}"/>
    <cellStyle name="Comma 3 3 3 2 3 2" xfId="18687" xr:uid="{00000000-0005-0000-0000-0000AC270000}"/>
    <cellStyle name="Comma 3 3 3 2 3 3" xfId="13385" xr:uid="{00000000-0005-0000-0000-0000AD270000}"/>
    <cellStyle name="Comma 3 3 3 2 4" xfId="7899" xr:uid="{00000000-0005-0000-0000-0000AE270000}"/>
    <cellStyle name="Comma 3 3 3 2 4 2" xfId="16057" xr:uid="{00000000-0005-0000-0000-0000AF270000}"/>
    <cellStyle name="Comma 3 3 3 2 5" xfId="10728" xr:uid="{00000000-0005-0000-0000-0000B0270000}"/>
    <cellStyle name="Comma 3 3 3 3" xfId="1390" xr:uid="{00000000-0005-0000-0000-0000B1270000}"/>
    <cellStyle name="Comma 3 3 3 3 2" xfId="4064" xr:uid="{00000000-0005-0000-0000-0000B2270000}"/>
    <cellStyle name="Comma 3 3 3 3 2 2" xfId="18689" xr:uid="{00000000-0005-0000-0000-0000B3270000}"/>
    <cellStyle name="Comma 3 3 3 3 2 3" xfId="13387" xr:uid="{00000000-0005-0000-0000-0000B4270000}"/>
    <cellStyle name="Comma 3 3 3 3 3" xfId="7901" xr:uid="{00000000-0005-0000-0000-0000B5270000}"/>
    <cellStyle name="Comma 3 3 3 3 3 2" xfId="16059" xr:uid="{00000000-0005-0000-0000-0000B6270000}"/>
    <cellStyle name="Comma 3 3 3 3 4" xfId="10730" xr:uid="{00000000-0005-0000-0000-0000B7270000}"/>
    <cellStyle name="Comma 3 3 3 4" xfId="1391" xr:uid="{00000000-0005-0000-0000-0000B8270000}"/>
    <cellStyle name="Comma 3 3 3 4 2" xfId="4065" xr:uid="{00000000-0005-0000-0000-0000B9270000}"/>
    <cellStyle name="Comma 3 3 3 4 2 2" xfId="18690" xr:uid="{00000000-0005-0000-0000-0000BA270000}"/>
    <cellStyle name="Comma 3 3 3 4 2 3" xfId="13388" xr:uid="{00000000-0005-0000-0000-0000BB270000}"/>
    <cellStyle name="Comma 3 3 3 4 3" xfId="7902" xr:uid="{00000000-0005-0000-0000-0000BC270000}"/>
    <cellStyle name="Comma 3 3 3 4 3 2" xfId="16060" xr:uid="{00000000-0005-0000-0000-0000BD270000}"/>
    <cellStyle name="Comma 3 3 3 4 4" xfId="10731" xr:uid="{00000000-0005-0000-0000-0000BE270000}"/>
    <cellStyle name="Comma 3 3 3 5" xfId="4061" xr:uid="{00000000-0005-0000-0000-0000BF270000}"/>
    <cellStyle name="Comma 3 3 3 5 2" xfId="18686" xr:uid="{00000000-0005-0000-0000-0000C0270000}"/>
    <cellStyle name="Comma 3 3 3 5 3" xfId="13384" xr:uid="{00000000-0005-0000-0000-0000C1270000}"/>
    <cellStyle name="Comma 3 3 3 6" xfId="7898" xr:uid="{00000000-0005-0000-0000-0000C2270000}"/>
    <cellStyle name="Comma 3 3 3 6 2" xfId="16056" xr:uid="{00000000-0005-0000-0000-0000C3270000}"/>
    <cellStyle name="Comma 3 3 3 7" xfId="10727" xr:uid="{00000000-0005-0000-0000-0000C4270000}"/>
    <cellStyle name="Comma 3 3 4" xfId="1392" xr:uid="{00000000-0005-0000-0000-0000C5270000}"/>
    <cellStyle name="Comma 3 3 4 2" xfId="1393" xr:uid="{00000000-0005-0000-0000-0000C6270000}"/>
    <cellStyle name="Comma 3 3 4 2 2" xfId="1394" xr:uid="{00000000-0005-0000-0000-0000C7270000}"/>
    <cellStyle name="Comma 3 3 4 2 2 2" xfId="4068" xr:uid="{00000000-0005-0000-0000-0000C8270000}"/>
    <cellStyle name="Comma 3 3 4 2 2 2 2" xfId="18693" xr:uid="{00000000-0005-0000-0000-0000C9270000}"/>
    <cellStyle name="Comma 3 3 4 2 2 2 3" xfId="13391" xr:uid="{00000000-0005-0000-0000-0000CA270000}"/>
    <cellStyle name="Comma 3 3 4 2 2 3" xfId="7905" xr:uid="{00000000-0005-0000-0000-0000CB270000}"/>
    <cellStyle name="Comma 3 3 4 2 2 3 2" xfId="16063" xr:uid="{00000000-0005-0000-0000-0000CC270000}"/>
    <cellStyle name="Comma 3 3 4 2 2 4" xfId="10734" xr:uid="{00000000-0005-0000-0000-0000CD270000}"/>
    <cellStyle name="Comma 3 3 4 2 3" xfId="4067" xr:uid="{00000000-0005-0000-0000-0000CE270000}"/>
    <cellStyle name="Comma 3 3 4 2 3 2" xfId="18692" xr:uid="{00000000-0005-0000-0000-0000CF270000}"/>
    <cellStyle name="Comma 3 3 4 2 3 3" xfId="13390" xr:uid="{00000000-0005-0000-0000-0000D0270000}"/>
    <cellStyle name="Comma 3 3 4 2 4" xfId="7904" xr:uid="{00000000-0005-0000-0000-0000D1270000}"/>
    <cellStyle name="Comma 3 3 4 2 4 2" xfId="16062" xr:uid="{00000000-0005-0000-0000-0000D2270000}"/>
    <cellStyle name="Comma 3 3 4 2 5" xfId="10733" xr:uid="{00000000-0005-0000-0000-0000D3270000}"/>
    <cellStyle name="Comma 3 3 4 3" xfId="1395" xr:uid="{00000000-0005-0000-0000-0000D4270000}"/>
    <cellStyle name="Comma 3 3 4 3 2" xfId="4069" xr:uid="{00000000-0005-0000-0000-0000D5270000}"/>
    <cellStyle name="Comma 3 3 4 3 2 2" xfId="18694" xr:uid="{00000000-0005-0000-0000-0000D6270000}"/>
    <cellStyle name="Comma 3 3 4 3 2 3" xfId="13392" xr:uid="{00000000-0005-0000-0000-0000D7270000}"/>
    <cellStyle name="Comma 3 3 4 3 3" xfId="7906" xr:uid="{00000000-0005-0000-0000-0000D8270000}"/>
    <cellStyle name="Comma 3 3 4 3 3 2" xfId="16064" xr:uid="{00000000-0005-0000-0000-0000D9270000}"/>
    <cellStyle name="Comma 3 3 4 3 4" xfId="10735" xr:uid="{00000000-0005-0000-0000-0000DA270000}"/>
    <cellStyle name="Comma 3 3 4 4" xfId="1396" xr:uid="{00000000-0005-0000-0000-0000DB270000}"/>
    <cellStyle name="Comma 3 3 4 4 2" xfId="4070" xr:uid="{00000000-0005-0000-0000-0000DC270000}"/>
    <cellStyle name="Comma 3 3 4 4 2 2" xfId="18695" xr:uid="{00000000-0005-0000-0000-0000DD270000}"/>
    <cellStyle name="Comma 3 3 4 4 2 3" xfId="13393" xr:uid="{00000000-0005-0000-0000-0000DE270000}"/>
    <cellStyle name="Comma 3 3 4 4 3" xfId="7907" xr:uid="{00000000-0005-0000-0000-0000DF270000}"/>
    <cellStyle name="Comma 3 3 4 4 3 2" xfId="16065" xr:uid="{00000000-0005-0000-0000-0000E0270000}"/>
    <cellStyle name="Comma 3 3 4 4 4" xfId="10736" xr:uid="{00000000-0005-0000-0000-0000E1270000}"/>
    <cellStyle name="Comma 3 3 4 5" xfId="4066" xr:uid="{00000000-0005-0000-0000-0000E2270000}"/>
    <cellStyle name="Comma 3 3 4 5 2" xfId="18691" xr:uid="{00000000-0005-0000-0000-0000E3270000}"/>
    <cellStyle name="Comma 3 3 4 5 3" xfId="13389" xr:uid="{00000000-0005-0000-0000-0000E4270000}"/>
    <cellStyle name="Comma 3 3 4 6" xfId="7903" xr:uid="{00000000-0005-0000-0000-0000E5270000}"/>
    <cellStyle name="Comma 3 3 4 6 2" xfId="16061" xr:uid="{00000000-0005-0000-0000-0000E6270000}"/>
    <cellStyle name="Comma 3 3 4 7" xfId="10732" xr:uid="{00000000-0005-0000-0000-0000E7270000}"/>
    <cellStyle name="Comma 3 3 5" xfId="1397" xr:uid="{00000000-0005-0000-0000-0000E8270000}"/>
    <cellStyle name="Comma 3 3 5 2" xfId="1398" xr:uid="{00000000-0005-0000-0000-0000E9270000}"/>
    <cellStyle name="Comma 3 3 5 2 2" xfId="1399" xr:uid="{00000000-0005-0000-0000-0000EA270000}"/>
    <cellStyle name="Comma 3 3 5 2 2 2" xfId="4073" xr:uid="{00000000-0005-0000-0000-0000EB270000}"/>
    <cellStyle name="Comma 3 3 5 2 2 2 2" xfId="18698" xr:uid="{00000000-0005-0000-0000-0000EC270000}"/>
    <cellStyle name="Comma 3 3 5 2 2 2 3" xfId="13396" xr:uid="{00000000-0005-0000-0000-0000ED270000}"/>
    <cellStyle name="Comma 3 3 5 2 2 3" xfId="7910" xr:uid="{00000000-0005-0000-0000-0000EE270000}"/>
    <cellStyle name="Comma 3 3 5 2 2 3 2" xfId="16068" xr:uid="{00000000-0005-0000-0000-0000EF270000}"/>
    <cellStyle name="Comma 3 3 5 2 2 4" xfId="10739" xr:uid="{00000000-0005-0000-0000-0000F0270000}"/>
    <cellStyle name="Comma 3 3 5 2 3" xfId="4072" xr:uid="{00000000-0005-0000-0000-0000F1270000}"/>
    <cellStyle name="Comma 3 3 5 2 3 2" xfId="18697" xr:uid="{00000000-0005-0000-0000-0000F2270000}"/>
    <cellStyle name="Comma 3 3 5 2 3 3" xfId="13395" xr:uid="{00000000-0005-0000-0000-0000F3270000}"/>
    <cellStyle name="Comma 3 3 5 2 4" xfId="7909" xr:uid="{00000000-0005-0000-0000-0000F4270000}"/>
    <cellStyle name="Comma 3 3 5 2 4 2" xfId="16067" xr:uid="{00000000-0005-0000-0000-0000F5270000}"/>
    <cellStyle name="Comma 3 3 5 2 5" xfId="10738" xr:uid="{00000000-0005-0000-0000-0000F6270000}"/>
    <cellStyle name="Comma 3 3 5 3" xfId="1400" xr:uid="{00000000-0005-0000-0000-0000F7270000}"/>
    <cellStyle name="Comma 3 3 5 3 2" xfId="4074" xr:uid="{00000000-0005-0000-0000-0000F8270000}"/>
    <cellStyle name="Comma 3 3 5 3 2 2" xfId="18699" xr:uid="{00000000-0005-0000-0000-0000F9270000}"/>
    <cellStyle name="Comma 3 3 5 3 2 3" xfId="13397" xr:uid="{00000000-0005-0000-0000-0000FA270000}"/>
    <cellStyle name="Comma 3 3 5 3 3" xfId="7911" xr:uid="{00000000-0005-0000-0000-0000FB270000}"/>
    <cellStyle name="Comma 3 3 5 3 3 2" xfId="16069" xr:uid="{00000000-0005-0000-0000-0000FC270000}"/>
    <cellStyle name="Comma 3 3 5 3 4" xfId="10740" xr:uid="{00000000-0005-0000-0000-0000FD270000}"/>
    <cellStyle name="Comma 3 3 5 4" xfId="1401" xr:uid="{00000000-0005-0000-0000-0000FE270000}"/>
    <cellStyle name="Comma 3 3 5 4 2" xfId="4075" xr:uid="{00000000-0005-0000-0000-0000FF270000}"/>
    <cellStyle name="Comma 3 3 5 4 2 2" xfId="18700" xr:uid="{00000000-0005-0000-0000-000000280000}"/>
    <cellStyle name="Comma 3 3 5 4 2 3" xfId="13398" xr:uid="{00000000-0005-0000-0000-000001280000}"/>
    <cellStyle name="Comma 3 3 5 4 3" xfId="7912" xr:uid="{00000000-0005-0000-0000-000002280000}"/>
    <cellStyle name="Comma 3 3 5 4 3 2" xfId="16070" xr:uid="{00000000-0005-0000-0000-000003280000}"/>
    <cellStyle name="Comma 3 3 5 4 4" xfId="10741" xr:uid="{00000000-0005-0000-0000-000004280000}"/>
    <cellStyle name="Comma 3 3 5 5" xfId="4071" xr:uid="{00000000-0005-0000-0000-000005280000}"/>
    <cellStyle name="Comma 3 3 5 5 2" xfId="18696" xr:uid="{00000000-0005-0000-0000-000006280000}"/>
    <cellStyle name="Comma 3 3 5 5 3" xfId="13394" xr:uid="{00000000-0005-0000-0000-000007280000}"/>
    <cellStyle name="Comma 3 3 5 6" xfId="7908" xr:uid="{00000000-0005-0000-0000-000008280000}"/>
    <cellStyle name="Comma 3 3 5 6 2" xfId="16066" xr:uid="{00000000-0005-0000-0000-000009280000}"/>
    <cellStyle name="Comma 3 3 5 7" xfId="10737" xr:uid="{00000000-0005-0000-0000-00000A280000}"/>
    <cellStyle name="Comma 3 3 6" xfId="1402" xr:uid="{00000000-0005-0000-0000-00000B280000}"/>
    <cellStyle name="Comma 3 3 6 2" xfId="1403" xr:uid="{00000000-0005-0000-0000-00000C280000}"/>
    <cellStyle name="Comma 3 3 6 2 2" xfId="1404" xr:uid="{00000000-0005-0000-0000-00000D280000}"/>
    <cellStyle name="Comma 3 3 6 2 2 2" xfId="4078" xr:uid="{00000000-0005-0000-0000-00000E280000}"/>
    <cellStyle name="Comma 3 3 6 2 2 2 2" xfId="18703" xr:uid="{00000000-0005-0000-0000-00000F280000}"/>
    <cellStyle name="Comma 3 3 6 2 2 2 3" xfId="13401" xr:uid="{00000000-0005-0000-0000-000010280000}"/>
    <cellStyle name="Comma 3 3 6 2 2 3" xfId="7915" xr:uid="{00000000-0005-0000-0000-000011280000}"/>
    <cellStyle name="Comma 3 3 6 2 2 3 2" xfId="16073" xr:uid="{00000000-0005-0000-0000-000012280000}"/>
    <cellStyle name="Comma 3 3 6 2 2 4" xfId="10744" xr:uid="{00000000-0005-0000-0000-000013280000}"/>
    <cellStyle name="Comma 3 3 6 2 3" xfId="4077" xr:uid="{00000000-0005-0000-0000-000014280000}"/>
    <cellStyle name="Comma 3 3 6 2 3 2" xfId="18702" xr:uid="{00000000-0005-0000-0000-000015280000}"/>
    <cellStyle name="Comma 3 3 6 2 3 3" xfId="13400" xr:uid="{00000000-0005-0000-0000-000016280000}"/>
    <cellStyle name="Comma 3 3 6 2 4" xfId="7914" xr:uid="{00000000-0005-0000-0000-000017280000}"/>
    <cellStyle name="Comma 3 3 6 2 4 2" xfId="16072" xr:uid="{00000000-0005-0000-0000-000018280000}"/>
    <cellStyle name="Comma 3 3 6 2 5" xfId="10743" xr:uid="{00000000-0005-0000-0000-000019280000}"/>
    <cellStyle name="Comma 3 3 6 3" xfId="1405" xr:uid="{00000000-0005-0000-0000-00001A280000}"/>
    <cellStyle name="Comma 3 3 6 3 2" xfId="4079" xr:uid="{00000000-0005-0000-0000-00001B280000}"/>
    <cellStyle name="Comma 3 3 6 3 2 2" xfId="18704" xr:uid="{00000000-0005-0000-0000-00001C280000}"/>
    <cellStyle name="Comma 3 3 6 3 2 3" xfId="13402" xr:uid="{00000000-0005-0000-0000-00001D280000}"/>
    <cellStyle name="Comma 3 3 6 3 3" xfId="7916" xr:uid="{00000000-0005-0000-0000-00001E280000}"/>
    <cellStyle name="Comma 3 3 6 3 3 2" xfId="16074" xr:uid="{00000000-0005-0000-0000-00001F280000}"/>
    <cellStyle name="Comma 3 3 6 3 4" xfId="10745" xr:uid="{00000000-0005-0000-0000-000020280000}"/>
    <cellStyle name="Comma 3 3 6 4" xfId="1406" xr:uid="{00000000-0005-0000-0000-000021280000}"/>
    <cellStyle name="Comma 3 3 6 4 2" xfId="4080" xr:uid="{00000000-0005-0000-0000-000022280000}"/>
    <cellStyle name="Comma 3 3 6 4 2 2" xfId="18705" xr:uid="{00000000-0005-0000-0000-000023280000}"/>
    <cellStyle name="Comma 3 3 6 4 2 3" xfId="13403" xr:uid="{00000000-0005-0000-0000-000024280000}"/>
    <cellStyle name="Comma 3 3 6 4 3" xfId="7917" xr:uid="{00000000-0005-0000-0000-000025280000}"/>
    <cellStyle name="Comma 3 3 6 4 3 2" xfId="16075" xr:uid="{00000000-0005-0000-0000-000026280000}"/>
    <cellStyle name="Comma 3 3 6 4 4" xfId="10746" xr:uid="{00000000-0005-0000-0000-000027280000}"/>
    <cellStyle name="Comma 3 3 6 5" xfId="4076" xr:uid="{00000000-0005-0000-0000-000028280000}"/>
    <cellStyle name="Comma 3 3 6 5 2" xfId="18701" xr:uid="{00000000-0005-0000-0000-000029280000}"/>
    <cellStyle name="Comma 3 3 6 5 3" xfId="13399" xr:uid="{00000000-0005-0000-0000-00002A280000}"/>
    <cellStyle name="Comma 3 3 6 6" xfId="7913" xr:uid="{00000000-0005-0000-0000-00002B280000}"/>
    <cellStyle name="Comma 3 3 6 6 2" xfId="16071" xr:uid="{00000000-0005-0000-0000-00002C280000}"/>
    <cellStyle name="Comma 3 3 6 7" xfId="10742" xr:uid="{00000000-0005-0000-0000-00002D280000}"/>
    <cellStyle name="Comma 3 3 7" xfId="1407" xr:uid="{00000000-0005-0000-0000-00002E280000}"/>
    <cellStyle name="Comma 3 3 7 2" xfId="1408" xr:uid="{00000000-0005-0000-0000-00002F280000}"/>
    <cellStyle name="Comma 3 3 7 2 2" xfId="4082" xr:uid="{00000000-0005-0000-0000-000030280000}"/>
    <cellStyle name="Comma 3 3 7 2 2 2" xfId="18707" xr:uid="{00000000-0005-0000-0000-000031280000}"/>
    <cellStyle name="Comma 3 3 7 2 2 3" xfId="13405" xr:uid="{00000000-0005-0000-0000-000032280000}"/>
    <cellStyle name="Comma 3 3 7 2 3" xfId="7919" xr:uid="{00000000-0005-0000-0000-000033280000}"/>
    <cellStyle name="Comma 3 3 7 2 3 2" xfId="16077" xr:uid="{00000000-0005-0000-0000-000034280000}"/>
    <cellStyle name="Comma 3 3 7 2 4" xfId="10748" xr:uid="{00000000-0005-0000-0000-000035280000}"/>
    <cellStyle name="Comma 3 3 7 3" xfId="1409" xr:uid="{00000000-0005-0000-0000-000036280000}"/>
    <cellStyle name="Comma 3 3 7 3 2" xfId="4083" xr:uid="{00000000-0005-0000-0000-000037280000}"/>
    <cellStyle name="Comma 3 3 7 3 2 2" xfId="18708" xr:uid="{00000000-0005-0000-0000-000038280000}"/>
    <cellStyle name="Comma 3 3 7 3 2 3" xfId="13406" xr:uid="{00000000-0005-0000-0000-000039280000}"/>
    <cellStyle name="Comma 3 3 7 3 3" xfId="7920" xr:uid="{00000000-0005-0000-0000-00003A280000}"/>
    <cellStyle name="Comma 3 3 7 3 3 2" xfId="16078" xr:uid="{00000000-0005-0000-0000-00003B280000}"/>
    <cellStyle name="Comma 3 3 7 3 4" xfId="10749" xr:uid="{00000000-0005-0000-0000-00003C280000}"/>
    <cellStyle name="Comma 3 3 7 4" xfId="4081" xr:uid="{00000000-0005-0000-0000-00003D280000}"/>
    <cellStyle name="Comma 3 3 7 4 2" xfId="18706" xr:uid="{00000000-0005-0000-0000-00003E280000}"/>
    <cellStyle name="Comma 3 3 7 4 3" xfId="13404" xr:uid="{00000000-0005-0000-0000-00003F280000}"/>
    <cellStyle name="Comma 3 3 7 5" xfId="7918" xr:uid="{00000000-0005-0000-0000-000040280000}"/>
    <cellStyle name="Comma 3 3 7 5 2" xfId="16076" xr:uid="{00000000-0005-0000-0000-000041280000}"/>
    <cellStyle name="Comma 3 3 7 6" xfId="10747" xr:uid="{00000000-0005-0000-0000-000042280000}"/>
    <cellStyle name="Comma 3 3 8" xfId="1410" xr:uid="{00000000-0005-0000-0000-000043280000}"/>
    <cellStyle name="Comma 3 3 8 2" xfId="1411" xr:uid="{00000000-0005-0000-0000-000044280000}"/>
    <cellStyle name="Comma 3 3 8 2 2" xfId="4085" xr:uid="{00000000-0005-0000-0000-000045280000}"/>
    <cellStyle name="Comma 3 3 8 2 2 2" xfId="18710" xr:uid="{00000000-0005-0000-0000-000046280000}"/>
    <cellStyle name="Comma 3 3 8 2 2 3" xfId="13408" xr:uid="{00000000-0005-0000-0000-000047280000}"/>
    <cellStyle name="Comma 3 3 8 2 3" xfId="7922" xr:uid="{00000000-0005-0000-0000-000048280000}"/>
    <cellStyle name="Comma 3 3 8 2 3 2" xfId="16080" xr:uid="{00000000-0005-0000-0000-000049280000}"/>
    <cellStyle name="Comma 3 3 8 2 4" xfId="10751" xr:uid="{00000000-0005-0000-0000-00004A280000}"/>
    <cellStyle name="Comma 3 3 8 3" xfId="4084" xr:uid="{00000000-0005-0000-0000-00004B280000}"/>
    <cellStyle name="Comma 3 3 8 3 2" xfId="18709" xr:uid="{00000000-0005-0000-0000-00004C280000}"/>
    <cellStyle name="Comma 3 3 8 3 3" xfId="13407" xr:uid="{00000000-0005-0000-0000-00004D280000}"/>
    <cellStyle name="Comma 3 3 8 4" xfId="7921" xr:uid="{00000000-0005-0000-0000-00004E280000}"/>
    <cellStyle name="Comma 3 3 8 4 2" xfId="16079" xr:uid="{00000000-0005-0000-0000-00004F280000}"/>
    <cellStyle name="Comma 3 3 8 5" xfId="10750" xr:uid="{00000000-0005-0000-0000-000050280000}"/>
    <cellStyle name="Comma 3 3 9" xfId="1412" xr:uid="{00000000-0005-0000-0000-000051280000}"/>
    <cellStyle name="Comma 3 3 9 2" xfId="4086" xr:uid="{00000000-0005-0000-0000-000052280000}"/>
    <cellStyle name="Comma 3 3 9 2 2" xfId="18711" xr:uid="{00000000-0005-0000-0000-000053280000}"/>
    <cellStyle name="Comma 3 3 9 2 3" xfId="13409" xr:uid="{00000000-0005-0000-0000-000054280000}"/>
    <cellStyle name="Comma 3 3 9 3" xfId="7923" xr:uid="{00000000-0005-0000-0000-000055280000}"/>
    <cellStyle name="Comma 3 3 9 3 2" xfId="16081" xr:uid="{00000000-0005-0000-0000-000056280000}"/>
    <cellStyle name="Comma 3 3 9 4" xfId="10752" xr:uid="{00000000-0005-0000-0000-000057280000}"/>
    <cellStyle name="Comma 3 4" xfId="112" xr:uid="{00000000-0005-0000-0000-000058280000}"/>
    <cellStyle name="Comma 3 4 10" xfId="1414" xr:uid="{00000000-0005-0000-0000-000059280000}"/>
    <cellStyle name="Comma 3 4 10 2" xfId="4088" xr:uid="{00000000-0005-0000-0000-00005A280000}"/>
    <cellStyle name="Comma 3 4 10 2 2" xfId="18713" xr:uid="{00000000-0005-0000-0000-00005B280000}"/>
    <cellStyle name="Comma 3 4 10 2 3" xfId="13411" xr:uid="{00000000-0005-0000-0000-00005C280000}"/>
    <cellStyle name="Comma 3 4 10 3" xfId="7925" xr:uid="{00000000-0005-0000-0000-00005D280000}"/>
    <cellStyle name="Comma 3 4 10 3 2" xfId="16083" xr:uid="{00000000-0005-0000-0000-00005E280000}"/>
    <cellStyle name="Comma 3 4 10 4" xfId="10754" xr:uid="{00000000-0005-0000-0000-00005F280000}"/>
    <cellStyle name="Comma 3 4 11" xfId="2688" xr:uid="{00000000-0005-0000-0000-000060280000}"/>
    <cellStyle name="Comma 3 4 11 2" xfId="5316" xr:uid="{00000000-0005-0000-0000-000061280000}"/>
    <cellStyle name="Comma 3 4 11 2 2" xfId="19941" xr:uid="{00000000-0005-0000-0000-000062280000}"/>
    <cellStyle name="Comma 3 4 11 2 3" xfId="14657" xr:uid="{00000000-0005-0000-0000-000063280000}"/>
    <cellStyle name="Comma 3 4 11 3" xfId="9153" xr:uid="{00000000-0005-0000-0000-000064280000}"/>
    <cellStyle name="Comma 3 4 11 3 2" xfId="17311" xr:uid="{00000000-0005-0000-0000-000065280000}"/>
    <cellStyle name="Comma 3 4 11 4" xfId="11985" xr:uid="{00000000-0005-0000-0000-000066280000}"/>
    <cellStyle name="Comma 3 4 12" xfId="1413" xr:uid="{00000000-0005-0000-0000-000067280000}"/>
    <cellStyle name="Comma 3 4 12 2" xfId="4087" xr:uid="{00000000-0005-0000-0000-000068280000}"/>
    <cellStyle name="Comma 3 4 12 2 2" xfId="18712" xr:uid="{00000000-0005-0000-0000-000069280000}"/>
    <cellStyle name="Comma 3 4 12 2 3" xfId="13410" xr:uid="{00000000-0005-0000-0000-00006A280000}"/>
    <cellStyle name="Comma 3 4 12 3" xfId="7924" xr:uid="{00000000-0005-0000-0000-00006B280000}"/>
    <cellStyle name="Comma 3 4 12 3 2" xfId="16082" xr:uid="{00000000-0005-0000-0000-00006C280000}"/>
    <cellStyle name="Comma 3 4 12 4" xfId="10753" xr:uid="{00000000-0005-0000-0000-00006D280000}"/>
    <cellStyle name="Comma 3 4 13" xfId="6505" xr:uid="{00000000-0005-0000-0000-00006E280000}"/>
    <cellStyle name="Comma 3 4 13 2" xfId="17422" xr:uid="{00000000-0005-0000-0000-00006F280000}"/>
    <cellStyle name="Comma 3 4 13 3" xfId="12119" xr:uid="{00000000-0005-0000-0000-000070280000}"/>
    <cellStyle name="Comma 3 4 14" xfId="2797" xr:uid="{00000000-0005-0000-0000-000071280000}"/>
    <cellStyle name="Comma 3 4 14 2" xfId="14792" xr:uid="{00000000-0005-0000-0000-000072280000}"/>
    <cellStyle name="Comma 3 4 15" xfId="6634" xr:uid="{00000000-0005-0000-0000-000073280000}"/>
    <cellStyle name="Comma 3 4 16" xfId="9463" xr:uid="{00000000-0005-0000-0000-000074280000}"/>
    <cellStyle name="Comma 3 4 2" xfId="1415" xr:uid="{00000000-0005-0000-0000-000075280000}"/>
    <cellStyle name="Comma 3 4 2 10" xfId="4089" xr:uid="{00000000-0005-0000-0000-000076280000}"/>
    <cellStyle name="Comma 3 4 2 10 2" xfId="18714" xr:uid="{00000000-0005-0000-0000-000077280000}"/>
    <cellStyle name="Comma 3 4 2 10 3" xfId="13412" xr:uid="{00000000-0005-0000-0000-000078280000}"/>
    <cellStyle name="Comma 3 4 2 11" xfId="7926" xr:uid="{00000000-0005-0000-0000-000079280000}"/>
    <cellStyle name="Comma 3 4 2 11 2" xfId="16084" xr:uid="{00000000-0005-0000-0000-00007A280000}"/>
    <cellStyle name="Comma 3 4 2 12" xfId="10755" xr:uid="{00000000-0005-0000-0000-00007B280000}"/>
    <cellStyle name="Comma 3 4 2 2" xfId="1416" xr:uid="{00000000-0005-0000-0000-00007C280000}"/>
    <cellStyle name="Comma 3 4 2 2 2" xfId="1417" xr:uid="{00000000-0005-0000-0000-00007D280000}"/>
    <cellStyle name="Comma 3 4 2 2 2 2" xfId="1418" xr:uid="{00000000-0005-0000-0000-00007E280000}"/>
    <cellStyle name="Comma 3 4 2 2 2 2 2" xfId="4092" xr:uid="{00000000-0005-0000-0000-00007F280000}"/>
    <cellStyle name="Comma 3 4 2 2 2 2 2 2" xfId="18717" xr:uid="{00000000-0005-0000-0000-000080280000}"/>
    <cellStyle name="Comma 3 4 2 2 2 2 2 3" xfId="13415" xr:uid="{00000000-0005-0000-0000-000081280000}"/>
    <cellStyle name="Comma 3 4 2 2 2 2 3" xfId="7929" xr:uid="{00000000-0005-0000-0000-000082280000}"/>
    <cellStyle name="Comma 3 4 2 2 2 2 3 2" xfId="16087" xr:uid="{00000000-0005-0000-0000-000083280000}"/>
    <cellStyle name="Comma 3 4 2 2 2 2 4" xfId="10758" xr:uid="{00000000-0005-0000-0000-000084280000}"/>
    <cellStyle name="Comma 3 4 2 2 2 3" xfId="4091" xr:uid="{00000000-0005-0000-0000-000085280000}"/>
    <cellStyle name="Comma 3 4 2 2 2 3 2" xfId="18716" xr:uid="{00000000-0005-0000-0000-000086280000}"/>
    <cellStyle name="Comma 3 4 2 2 2 3 3" xfId="13414" xr:uid="{00000000-0005-0000-0000-000087280000}"/>
    <cellStyle name="Comma 3 4 2 2 2 4" xfId="7928" xr:uid="{00000000-0005-0000-0000-000088280000}"/>
    <cellStyle name="Comma 3 4 2 2 2 4 2" xfId="16086" xr:uid="{00000000-0005-0000-0000-000089280000}"/>
    <cellStyle name="Comma 3 4 2 2 2 5" xfId="10757" xr:uid="{00000000-0005-0000-0000-00008A280000}"/>
    <cellStyle name="Comma 3 4 2 2 3" xfId="1419" xr:uid="{00000000-0005-0000-0000-00008B280000}"/>
    <cellStyle name="Comma 3 4 2 2 3 2" xfId="4093" xr:uid="{00000000-0005-0000-0000-00008C280000}"/>
    <cellStyle name="Comma 3 4 2 2 3 2 2" xfId="18718" xr:uid="{00000000-0005-0000-0000-00008D280000}"/>
    <cellStyle name="Comma 3 4 2 2 3 2 3" xfId="13416" xr:uid="{00000000-0005-0000-0000-00008E280000}"/>
    <cellStyle name="Comma 3 4 2 2 3 3" xfId="7930" xr:uid="{00000000-0005-0000-0000-00008F280000}"/>
    <cellStyle name="Comma 3 4 2 2 3 3 2" xfId="16088" xr:uid="{00000000-0005-0000-0000-000090280000}"/>
    <cellStyle name="Comma 3 4 2 2 3 4" xfId="10759" xr:uid="{00000000-0005-0000-0000-000091280000}"/>
    <cellStyle name="Comma 3 4 2 2 4" xfId="1420" xr:uid="{00000000-0005-0000-0000-000092280000}"/>
    <cellStyle name="Comma 3 4 2 2 4 2" xfId="4094" xr:uid="{00000000-0005-0000-0000-000093280000}"/>
    <cellStyle name="Comma 3 4 2 2 4 2 2" xfId="18719" xr:uid="{00000000-0005-0000-0000-000094280000}"/>
    <cellStyle name="Comma 3 4 2 2 4 2 3" xfId="13417" xr:uid="{00000000-0005-0000-0000-000095280000}"/>
    <cellStyle name="Comma 3 4 2 2 4 3" xfId="7931" xr:uid="{00000000-0005-0000-0000-000096280000}"/>
    <cellStyle name="Comma 3 4 2 2 4 3 2" xfId="16089" xr:uid="{00000000-0005-0000-0000-000097280000}"/>
    <cellStyle name="Comma 3 4 2 2 4 4" xfId="10760" xr:uid="{00000000-0005-0000-0000-000098280000}"/>
    <cellStyle name="Comma 3 4 2 2 5" xfId="4090" xr:uid="{00000000-0005-0000-0000-000099280000}"/>
    <cellStyle name="Comma 3 4 2 2 5 2" xfId="18715" xr:uid="{00000000-0005-0000-0000-00009A280000}"/>
    <cellStyle name="Comma 3 4 2 2 5 3" xfId="13413" xr:uid="{00000000-0005-0000-0000-00009B280000}"/>
    <cellStyle name="Comma 3 4 2 2 6" xfId="7927" xr:uid="{00000000-0005-0000-0000-00009C280000}"/>
    <cellStyle name="Comma 3 4 2 2 6 2" xfId="16085" xr:uid="{00000000-0005-0000-0000-00009D280000}"/>
    <cellStyle name="Comma 3 4 2 2 7" xfId="10756" xr:uid="{00000000-0005-0000-0000-00009E280000}"/>
    <cellStyle name="Comma 3 4 2 3" xfId="1421" xr:uid="{00000000-0005-0000-0000-00009F280000}"/>
    <cellStyle name="Comma 3 4 2 3 2" xfId="1422" xr:uid="{00000000-0005-0000-0000-0000A0280000}"/>
    <cellStyle name="Comma 3 4 2 3 2 2" xfId="1423" xr:uid="{00000000-0005-0000-0000-0000A1280000}"/>
    <cellStyle name="Comma 3 4 2 3 2 2 2" xfId="4097" xr:uid="{00000000-0005-0000-0000-0000A2280000}"/>
    <cellStyle name="Comma 3 4 2 3 2 2 2 2" xfId="18722" xr:uid="{00000000-0005-0000-0000-0000A3280000}"/>
    <cellStyle name="Comma 3 4 2 3 2 2 2 3" xfId="13420" xr:uid="{00000000-0005-0000-0000-0000A4280000}"/>
    <cellStyle name="Comma 3 4 2 3 2 2 3" xfId="7934" xr:uid="{00000000-0005-0000-0000-0000A5280000}"/>
    <cellStyle name="Comma 3 4 2 3 2 2 3 2" xfId="16092" xr:uid="{00000000-0005-0000-0000-0000A6280000}"/>
    <cellStyle name="Comma 3 4 2 3 2 2 4" xfId="10763" xr:uid="{00000000-0005-0000-0000-0000A7280000}"/>
    <cellStyle name="Comma 3 4 2 3 2 3" xfId="4096" xr:uid="{00000000-0005-0000-0000-0000A8280000}"/>
    <cellStyle name="Comma 3 4 2 3 2 3 2" xfId="18721" xr:uid="{00000000-0005-0000-0000-0000A9280000}"/>
    <cellStyle name="Comma 3 4 2 3 2 3 3" xfId="13419" xr:uid="{00000000-0005-0000-0000-0000AA280000}"/>
    <cellStyle name="Comma 3 4 2 3 2 4" xfId="7933" xr:uid="{00000000-0005-0000-0000-0000AB280000}"/>
    <cellStyle name="Comma 3 4 2 3 2 4 2" xfId="16091" xr:uid="{00000000-0005-0000-0000-0000AC280000}"/>
    <cellStyle name="Comma 3 4 2 3 2 5" xfId="10762" xr:uid="{00000000-0005-0000-0000-0000AD280000}"/>
    <cellStyle name="Comma 3 4 2 3 3" xfId="1424" xr:uid="{00000000-0005-0000-0000-0000AE280000}"/>
    <cellStyle name="Comma 3 4 2 3 3 2" xfId="4098" xr:uid="{00000000-0005-0000-0000-0000AF280000}"/>
    <cellStyle name="Comma 3 4 2 3 3 2 2" xfId="18723" xr:uid="{00000000-0005-0000-0000-0000B0280000}"/>
    <cellStyle name="Comma 3 4 2 3 3 2 3" xfId="13421" xr:uid="{00000000-0005-0000-0000-0000B1280000}"/>
    <cellStyle name="Comma 3 4 2 3 3 3" xfId="7935" xr:uid="{00000000-0005-0000-0000-0000B2280000}"/>
    <cellStyle name="Comma 3 4 2 3 3 3 2" xfId="16093" xr:uid="{00000000-0005-0000-0000-0000B3280000}"/>
    <cellStyle name="Comma 3 4 2 3 3 4" xfId="10764" xr:uid="{00000000-0005-0000-0000-0000B4280000}"/>
    <cellStyle name="Comma 3 4 2 3 4" xfId="1425" xr:uid="{00000000-0005-0000-0000-0000B5280000}"/>
    <cellStyle name="Comma 3 4 2 3 4 2" xfId="4099" xr:uid="{00000000-0005-0000-0000-0000B6280000}"/>
    <cellStyle name="Comma 3 4 2 3 4 2 2" xfId="18724" xr:uid="{00000000-0005-0000-0000-0000B7280000}"/>
    <cellStyle name="Comma 3 4 2 3 4 2 3" xfId="13422" xr:uid="{00000000-0005-0000-0000-0000B8280000}"/>
    <cellStyle name="Comma 3 4 2 3 4 3" xfId="7936" xr:uid="{00000000-0005-0000-0000-0000B9280000}"/>
    <cellStyle name="Comma 3 4 2 3 4 3 2" xfId="16094" xr:uid="{00000000-0005-0000-0000-0000BA280000}"/>
    <cellStyle name="Comma 3 4 2 3 4 4" xfId="10765" xr:uid="{00000000-0005-0000-0000-0000BB280000}"/>
    <cellStyle name="Comma 3 4 2 3 5" xfId="4095" xr:uid="{00000000-0005-0000-0000-0000BC280000}"/>
    <cellStyle name="Comma 3 4 2 3 5 2" xfId="18720" xr:uid="{00000000-0005-0000-0000-0000BD280000}"/>
    <cellStyle name="Comma 3 4 2 3 5 3" xfId="13418" xr:uid="{00000000-0005-0000-0000-0000BE280000}"/>
    <cellStyle name="Comma 3 4 2 3 6" xfId="7932" xr:uid="{00000000-0005-0000-0000-0000BF280000}"/>
    <cellStyle name="Comma 3 4 2 3 6 2" xfId="16090" xr:uid="{00000000-0005-0000-0000-0000C0280000}"/>
    <cellStyle name="Comma 3 4 2 3 7" xfId="10761" xr:uid="{00000000-0005-0000-0000-0000C1280000}"/>
    <cellStyle name="Comma 3 4 2 4" xfId="1426" xr:uid="{00000000-0005-0000-0000-0000C2280000}"/>
    <cellStyle name="Comma 3 4 2 4 2" xfId="1427" xr:uid="{00000000-0005-0000-0000-0000C3280000}"/>
    <cellStyle name="Comma 3 4 2 4 2 2" xfId="1428" xr:uid="{00000000-0005-0000-0000-0000C4280000}"/>
    <cellStyle name="Comma 3 4 2 4 2 2 2" xfId="4102" xr:uid="{00000000-0005-0000-0000-0000C5280000}"/>
    <cellStyle name="Comma 3 4 2 4 2 2 2 2" xfId="18727" xr:uid="{00000000-0005-0000-0000-0000C6280000}"/>
    <cellStyle name="Comma 3 4 2 4 2 2 2 3" xfId="13425" xr:uid="{00000000-0005-0000-0000-0000C7280000}"/>
    <cellStyle name="Comma 3 4 2 4 2 2 3" xfId="7939" xr:uid="{00000000-0005-0000-0000-0000C8280000}"/>
    <cellStyle name="Comma 3 4 2 4 2 2 3 2" xfId="16097" xr:uid="{00000000-0005-0000-0000-0000C9280000}"/>
    <cellStyle name="Comma 3 4 2 4 2 2 4" xfId="10768" xr:uid="{00000000-0005-0000-0000-0000CA280000}"/>
    <cellStyle name="Comma 3 4 2 4 2 3" xfId="4101" xr:uid="{00000000-0005-0000-0000-0000CB280000}"/>
    <cellStyle name="Comma 3 4 2 4 2 3 2" xfId="18726" xr:uid="{00000000-0005-0000-0000-0000CC280000}"/>
    <cellStyle name="Comma 3 4 2 4 2 3 3" xfId="13424" xr:uid="{00000000-0005-0000-0000-0000CD280000}"/>
    <cellStyle name="Comma 3 4 2 4 2 4" xfId="7938" xr:uid="{00000000-0005-0000-0000-0000CE280000}"/>
    <cellStyle name="Comma 3 4 2 4 2 4 2" xfId="16096" xr:uid="{00000000-0005-0000-0000-0000CF280000}"/>
    <cellStyle name="Comma 3 4 2 4 2 5" xfId="10767" xr:uid="{00000000-0005-0000-0000-0000D0280000}"/>
    <cellStyle name="Comma 3 4 2 4 3" xfId="1429" xr:uid="{00000000-0005-0000-0000-0000D1280000}"/>
    <cellStyle name="Comma 3 4 2 4 3 2" xfId="4103" xr:uid="{00000000-0005-0000-0000-0000D2280000}"/>
    <cellStyle name="Comma 3 4 2 4 3 2 2" xfId="18728" xr:uid="{00000000-0005-0000-0000-0000D3280000}"/>
    <cellStyle name="Comma 3 4 2 4 3 2 3" xfId="13426" xr:uid="{00000000-0005-0000-0000-0000D4280000}"/>
    <cellStyle name="Comma 3 4 2 4 3 3" xfId="7940" xr:uid="{00000000-0005-0000-0000-0000D5280000}"/>
    <cellStyle name="Comma 3 4 2 4 3 3 2" xfId="16098" xr:uid="{00000000-0005-0000-0000-0000D6280000}"/>
    <cellStyle name="Comma 3 4 2 4 3 4" xfId="10769" xr:uid="{00000000-0005-0000-0000-0000D7280000}"/>
    <cellStyle name="Comma 3 4 2 4 4" xfId="1430" xr:uid="{00000000-0005-0000-0000-0000D8280000}"/>
    <cellStyle name="Comma 3 4 2 4 4 2" xfId="4104" xr:uid="{00000000-0005-0000-0000-0000D9280000}"/>
    <cellStyle name="Comma 3 4 2 4 4 2 2" xfId="18729" xr:uid="{00000000-0005-0000-0000-0000DA280000}"/>
    <cellStyle name="Comma 3 4 2 4 4 2 3" xfId="13427" xr:uid="{00000000-0005-0000-0000-0000DB280000}"/>
    <cellStyle name="Comma 3 4 2 4 4 3" xfId="7941" xr:uid="{00000000-0005-0000-0000-0000DC280000}"/>
    <cellStyle name="Comma 3 4 2 4 4 3 2" xfId="16099" xr:uid="{00000000-0005-0000-0000-0000DD280000}"/>
    <cellStyle name="Comma 3 4 2 4 4 4" xfId="10770" xr:uid="{00000000-0005-0000-0000-0000DE280000}"/>
    <cellStyle name="Comma 3 4 2 4 5" xfId="4100" xr:uid="{00000000-0005-0000-0000-0000DF280000}"/>
    <cellStyle name="Comma 3 4 2 4 5 2" xfId="18725" xr:uid="{00000000-0005-0000-0000-0000E0280000}"/>
    <cellStyle name="Comma 3 4 2 4 5 3" xfId="13423" xr:uid="{00000000-0005-0000-0000-0000E1280000}"/>
    <cellStyle name="Comma 3 4 2 4 6" xfId="7937" xr:uid="{00000000-0005-0000-0000-0000E2280000}"/>
    <cellStyle name="Comma 3 4 2 4 6 2" xfId="16095" xr:uid="{00000000-0005-0000-0000-0000E3280000}"/>
    <cellStyle name="Comma 3 4 2 4 7" xfId="10766" xr:uid="{00000000-0005-0000-0000-0000E4280000}"/>
    <cellStyle name="Comma 3 4 2 5" xfId="1431" xr:uid="{00000000-0005-0000-0000-0000E5280000}"/>
    <cellStyle name="Comma 3 4 2 5 2" xfId="1432" xr:uid="{00000000-0005-0000-0000-0000E6280000}"/>
    <cellStyle name="Comma 3 4 2 5 2 2" xfId="1433" xr:uid="{00000000-0005-0000-0000-0000E7280000}"/>
    <cellStyle name="Comma 3 4 2 5 2 2 2" xfId="4107" xr:uid="{00000000-0005-0000-0000-0000E8280000}"/>
    <cellStyle name="Comma 3 4 2 5 2 2 2 2" xfId="18732" xr:uid="{00000000-0005-0000-0000-0000E9280000}"/>
    <cellStyle name="Comma 3 4 2 5 2 2 2 3" xfId="13430" xr:uid="{00000000-0005-0000-0000-0000EA280000}"/>
    <cellStyle name="Comma 3 4 2 5 2 2 3" xfId="7944" xr:uid="{00000000-0005-0000-0000-0000EB280000}"/>
    <cellStyle name="Comma 3 4 2 5 2 2 3 2" xfId="16102" xr:uid="{00000000-0005-0000-0000-0000EC280000}"/>
    <cellStyle name="Comma 3 4 2 5 2 2 4" xfId="10773" xr:uid="{00000000-0005-0000-0000-0000ED280000}"/>
    <cellStyle name="Comma 3 4 2 5 2 3" xfId="4106" xr:uid="{00000000-0005-0000-0000-0000EE280000}"/>
    <cellStyle name="Comma 3 4 2 5 2 3 2" xfId="18731" xr:uid="{00000000-0005-0000-0000-0000EF280000}"/>
    <cellStyle name="Comma 3 4 2 5 2 3 3" xfId="13429" xr:uid="{00000000-0005-0000-0000-0000F0280000}"/>
    <cellStyle name="Comma 3 4 2 5 2 4" xfId="7943" xr:uid="{00000000-0005-0000-0000-0000F1280000}"/>
    <cellStyle name="Comma 3 4 2 5 2 4 2" xfId="16101" xr:uid="{00000000-0005-0000-0000-0000F2280000}"/>
    <cellStyle name="Comma 3 4 2 5 2 5" xfId="10772" xr:uid="{00000000-0005-0000-0000-0000F3280000}"/>
    <cellStyle name="Comma 3 4 2 5 3" xfId="1434" xr:uid="{00000000-0005-0000-0000-0000F4280000}"/>
    <cellStyle name="Comma 3 4 2 5 3 2" xfId="4108" xr:uid="{00000000-0005-0000-0000-0000F5280000}"/>
    <cellStyle name="Comma 3 4 2 5 3 2 2" xfId="18733" xr:uid="{00000000-0005-0000-0000-0000F6280000}"/>
    <cellStyle name="Comma 3 4 2 5 3 2 3" xfId="13431" xr:uid="{00000000-0005-0000-0000-0000F7280000}"/>
    <cellStyle name="Comma 3 4 2 5 3 3" xfId="7945" xr:uid="{00000000-0005-0000-0000-0000F8280000}"/>
    <cellStyle name="Comma 3 4 2 5 3 3 2" xfId="16103" xr:uid="{00000000-0005-0000-0000-0000F9280000}"/>
    <cellStyle name="Comma 3 4 2 5 3 4" xfId="10774" xr:uid="{00000000-0005-0000-0000-0000FA280000}"/>
    <cellStyle name="Comma 3 4 2 5 4" xfId="1435" xr:uid="{00000000-0005-0000-0000-0000FB280000}"/>
    <cellStyle name="Comma 3 4 2 5 4 2" xfId="4109" xr:uid="{00000000-0005-0000-0000-0000FC280000}"/>
    <cellStyle name="Comma 3 4 2 5 4 2 2" xfId="18734" xr:uid="{00000000-0005-0000-0000-0000FD280000}"/>
    <cellStyle name="Comma 3 4 2 5 4 2 3" xfId="13432" xr:uid="{00000000-0005-0000-0000-0000FE280000}"/>
    <cellStyle name="Comma 3 4 2 5 4 3" xfId="7946" xr:uid="{00000000-0005-0000-0000-0000FF280000}"/>
    <cellStyle name="Comma 3 4 2 5 4 3 2" xfId="16104" xr:uid="{00000000-0005-0000-0000-000000290000}"/>
    <cellStyle name="Comma 3 4 2 5 4 4" xfId="10775" xr:uid="{00000000-0005-0000-0000-000001290000}"/>
    <cellStyle name="Comma 3 4 2 5 5" xfId="4105" xr:uid="{00000000-0005-0000-0000-000002290000}"/>
    <cellStyle name="Comma 3 4 2 5 5 2" xfId="18730" xr:uid="{00000000-0005-0000-0000-000003290000}"/>
    <cellStyle name="Comma 3 4 2 5 5 3" xfId="13428" xr:uid="{00000000-0005-0000-0000-000004290000}"/>
    <cellStyle name="Comma 3 4 2 5 6" xfId="7942" xr:uid="{00000000-0005-0000-0000-000005290000}"/>
    <cellStyle name="Comma 3 4 2 5 6 2" xfId="16100" xr:uid="{00000000-0005-0000-0000-000006290000}"/>
    <cellStyle name="Comma 3 4 2 5 7" xfId="10771" xr:uid="{00000000-0005-0000-0000-000007290000}"/>
    <cellStyle name="Comma 3 4 2 6" xfId="1436" xr:uid="{00000000-0005-0000-0000-000008290000}"/>
    <cellStyle name="Comma 3 4 2 6 2" xfId="1437" xr:uid="{00000000-0005-0000-0000-000009290000}"/>
    <cellStyle name="Comma 3 4 2 6 2 2" xfId="4111" xr:uid="{00000000-0005-0000-0000-00000A290000}"/>
    <cellStyle name="Comma 3 4 2 6 2 2 2" xfId="18736" xr:uid="{00000000-0005-0000-0000-00000B290000}"/>
    <cellStyle name="Comma 3 4 2 6 2 2 3" xfId="13434" xr:uid="{00000000-0005-0000-0000-00000C290000}"/>
    <cellStyle name="Comma 3 4 2 6 2 3" xfId="7948" xr:uid="{00000000-0005-0000-0000-00000D290000}"/>
    <cellStyle name="Comma 3 4 2 6 2 3 2" xfId="16106" xr:uid="{00000000-0005-0000-0000-00000E290000}"/>
    <cellStyle name="Comma 3 4 2 6 2 4" xfId="10777" xr:uid="{00000000-0005-0000-0000-00000F290000}"/>
    <cellStyle name="Comma 3 4 2 6 3" xfId="1438" xr:uid="{00000000-0005-0000-0000-000010290000}"/>
    <cellStyle name="Comma 3 4 2 6 3 2" xfId="4112" xr:uid="{00000000-0005-0000-0000-000011290000}"/>
    <cellStyle name="Comma 3 4 2 6 3 2 2" xfId="18737" xr:uid="{00000000-0005-0000-0000-000012290000}"/>
    <cellStyle name="Comma 3 4 2 6 3 2 3" xfId="13435" xr:uid="{00000000-0005-0000-0000-000013290000}"/>
    <cellStyle name="Comma 3 4 2 6 3 3" xfId="7949" xr:uid="{00000000-0005-0000-0000-000014290000}"/>
    <cellStyle name="Comma 3 4 2 6 3 3 2" xfId="16107" xr:uid="{00000000-0005-0000-0000-000015290000}"/>
    <cellStyle name="Comma 3 4 2 6 3 4" xfId="10778" xr:uid="{00000000-0005-0000-0000-000016290000}"/>
    <cellStyle name="Comma 3 4 2 6 4" xfId="4110" xr:uid="{00000000-0005-0000-0000-000017290000}"/>
    <cellStyle name="Comma 3 4 2 6 4 2" xfId="18735" xr:uid="{00000000-0005-0000-0000-000018290000}"/>
    <cellStyle name="Comma 3 4 2 6 4 3" xfId="13433" xr:uid="{00000000-0005-0000-0000-000019290000}"/>
    <cellStyle name="Comma 3 4 2 6 5" xfId="7947" xr:uid="{00000000-0005-0000-0000-00001A290000}"/>
    <cellStyle name="Comma 3 4 2 6 5 2" xfId="16105" xr:uid="{00000000-0005-0000-0000-00001B290000}"/>
    <cellStyle name="Comma 3 4 2 6 6" xfId="10776" xr:uid="{00000000-0005-0000-0000-00001C290000}"/>
    <cellStyle name="Comma 3 4 2 7" xfId="1439" xr:uid="{00000000-0005-0000-0000-00001D290000}"/>
    <cellStyle name="Comma 3 4 2 7 2" xfId="1440" xr:uid="{00000000-0005-0000-0000-00001E290000}"/>
    <cellStyle name="Comma 3 4 2 7 2 2" xfId="4114" xr:uid="{00000000-0005-0000-0000-00001F290000}"/>
    <cellStyle name="Comma 3 4 2 7 2 2 2" xfId="18739" xr:uid="{00000000-0005-0000-0000-000020290000}"/>
    <cellStyle name="Comma 3 4 2 7 2 2 3" xfId="13437" xr:uid="{00000000-0005-0000-0000-000021290000}"/>
    <cellStyle name="Comma 3 4 2 7 2 3" xfId="7951" xr:uid="{00000000-0005-0000-0000-000022290000}"/>
    <cellStyle name="Comma 3 4 2 7 2 3 2" xfId="16109" xr:uid="{00000000-0005-0000-0000-000023290000}"/>
    <cellStyle name="Comma 3 4 2 7 2 4" xfId="10780" xr:uid="{00000000-0005-0000-0000-000024290000}"/>
    <cellStyle name="Comma 3 4 2 7 3" xfId="4113" xr:uid="{00000000-0005-0000-0000-000025290000}"/>
    <cellStyle name="Comma 3 4 2 7 3 2" xfId="18738" xr:uid="{00000000-0005-0000-0000-000026290000}"/>
    <cellStyle name="Comma 3 4 2 7 3 3" xfId="13436" xr:uid="{00000000-0005-0000-0000-000027290000}"/>
    <cellStyle name="Comma 3 4 2 7 4" xfId="7950" xr:uid="{00000000-0005-0000-0000-000028290000}"/>
    <cellStyle name="Comma 3 4 2 7 4 2" xfId="16108" xr:uid="{00000000-0005-0000-0000-000029290000}"/>
    <cellStyle name="Comma 3 4 2 7 5" xfId="10779" xr:uid="{00000000-0005-0000-0000-00002A290000}"/>
    <cellStyle name="Comma 3 4 2 8" xfId="1441" xr:uid="{00000000-0005-0000-0000-00002B290000}"/>
    <cellStyle name="Comma 3 4 2 8 2" xfId="4115" xr:uid="{00000000-0005-0000-0000-00002C290000}"/>
    <cellStyle name="Comma 3 4 2 8 2 2" xfId="18740" xr:uid="{00000000-0005-0000-0000-00002D290000}"/>
    <cellStyle name="Comma 3 4 2 8 2 3" xfId="13438" xr:uid="{00000000-0005-0000-0000-00002E290000}"/>
    <cellStyle name="Comma 3 4 2 8 3" xfId="7952" xr:uid="{00000000-0005-0000-0000-00002F290000}"/>
    <cellStyle name="Comma 3 4 2 8 3 2" xfId="16110" xr:uid="{00000000-0005-0000-0000-000030290000}"/>
    <cellStyle name="Comma 3 4 2 8 4" xfId="10781" xr:uid="{00000000-0005-0000-0000-000031290000}"/>
    <cellStyle name="Comma 3 4 2 9" xfId="1442" xr:uid="{00000000-0005-0000-0000-000032290000}"/>
    <cellStyle name="Comma 3 4 2 9 2" xfId="4116" xr:uid="{00000000-0005-0000-0000-000033290000}"/>
    <cellStyle name="Comma 3 4 2 9 2 2" xfId="18741" xr:uid="{00000000-0005-0000-0000-000034290000}"/>
    <cellStyle name="Comma 3 4 2 9 2 3" xfId="13439" xr:uid="{00000000-0005-0000-0000-000035290000}"/>
    <cellStyle name="Comma 3 4 2 9 3" xfId="7953" xr:uid="{00000000-0005-0000-0000-000036290000}"/>
    <cellStyle name="Comma 3 4 2 9 3 2" xfId="16111" xr:uid="{00000000-0005-0000-0000-000037290000}"/>
    <cellStyle name="Comma 3 4 2 9 4" xfId="10782" xr:uid="{00000000-0005-0000-0000-000038290000}"/>
    <cellStyle name="Comma 3 4 3" xfId="1443" xr:uid="{00000000-0005-0000-0000-000039290000}"/>
    <cellStyle name="Comma 3 4 3 2" xfId="1444" xr:uid="{00000000-0005-0000-0000-00003A290000}"/>
    <cellStyle name="Comma 3 4 3 2 2" xfId="1445" xr:uid="{00000000-0005-0000-0000-00003B290000}"/>
    <cellStyle name="Comma 3 4 3 2 2 2" xfId="4119" xr:uid="{00000000-0005-0000-0000-00003C290000}"/>
    <cellStyle name="Comma 3 4 3 2 2 2 2" xfId="18744" xr:uid="{00000000-0005-0000-0000-00003D290000}"/>
    <cellStyle name="Comma 3 4 3 2 2 2 3" xfId="13442" xr:uid="{00000000-0005-0000-0000-00003E290000}"/>
    <cellStyle name="Comma 3 4 3 2 2 3" xfId="7956" xr:uid="{00000000-0005-0000-0000-00003F290000}"/>
    <cellStyle name="Comma 3 4 3 2 2 3 2" xfId="16114" xr:uid="{00000000-0005-0000-0000-000040290000}"/>
    <cellStyle name="Comma 3 4 3 2 2 4" xfId="10785" xr:uid="{00000000-0005-0000-0000-000041290000}"/>
    <cellStyle name="Comma 3 4 3 2 3" xfId="4118" xr:uid="{00000000-0005-0000-0000-000042290000}"/>
    <cellStyle name="Comma 3 4 3 2 3 2" xfId="18743" xr:uid="{00000000-0005-0000-0000-000043290000}"/>
    <cellStyle name="Comma 3 4 3 2 3 3" xfId="13441" xr:uid="{00000000-0005-0000-0000-000044290000}"/>
    <cellStyle name="Comma 3 4 3 2 4" xfId="7955" xr:uid="{00000000-0005-0000-0000-000045290000}"/>
    <cellStyle name="Comma 3 4 3 2 4 2" xfId="16113" xr:uid="{00000000-0005-0000-0000-000046290000}"/>
    <cellStyle name="Comma 3 4 3 2 5" xfId="10784" xr:uid="{00000000-0005-0000-0000-000047290000}"/>
    <cellStyle name="Comma 3 4 3 3" xfId="1446" xr:uid="{00000000-0005-0000-0000-000048290000}"/>
    <cellStyle name="Comma 3 4 3 3 2" xfId="4120" xr:uid="{00000000-0005-0000-0000-000049290000}"/>
    <cellStyle name="Comma 3 4 3 3 2 2" xfId="18745" xr:uid="{00000000-0005-0000-0000-00004A290000}"/>
    <cellStyle name="Comma 3 4 3 3 2 3" xfId="13443" xr:uid="{00000000-0005-0000-0000-00004B290000}"/>
    <cellStyle name="Comma 3 4 3 3 3" xfId="7957" xr:uid="{00000000-0005-0000-0000-00004C290000}"/>
    <cellStyle name="Comma 3 4 3 3 3 2" xfId="16115" xr:uid="{00000000-0005-0000-0000-00004D290000}"/>
    <cellStyle name="Comma 3 4 3 3 4" xfId="10786" xr:uid="{00000000-0005-0000-0000-00004E290000}"/>
    <cellStyle name="Comma 3 4 3 4" xfId="1447" xr:uid="{00000000-0005-0000-0000-00004F290000}"/>
    <cellStyle name="Comma 3 4 3 4 2" xfId="4121" xr:uid="{00000000-0005-0000-0000-000050290000}"/>
    <cellStyle name="Comma 3 4 3 4 2 2" xfId="18746" xr:uid="{00000000-0005-0000-0000-000051290000}"/>
    <cellStyle name="Comma 3 4 3 4 2 3" xfId="13444" xr:uid="{00000000-0005-0000-0000-000052290000}"/>
    <cellStyle name="Comma 3 4 3 4 3" xfId="7958" xr:uid="{00000000-0005-0000-0000-000053290000}"/>
    <cellStyle name="Comma 3 4 3 4 3 2" xfId="16116" xr:uid="{00000000-0005-0000-0000-000054290000}"/>
    <cellStyle name="Comma 3 4 3 4 4" xfId="10787" xr:uid="{00000000-0005-0000-0000-000055290000}"/>
    <cellStyle name="Comma 3 4 3 5" xfId="4117" xr:uid="{00000000-0005-0000-0000-000056290000}"/>
    <cellStyle name="Comma 3 4 3 5 2" xfId="18742" xr:uid="{00000000-0005-0000-0000-000057290000}"/>
    <cellStyle name="Comma 3 4 3 5 3" xfId="13440" xr:uid="{00000000-0005-0000-0000-000058290000}"/>
    <cellStyle name="Comma 3 4 3 6" xfId="7954" xr:uid="{00000000-0005-0000-0000-000059290000}"/>
    <cellStyle name="Comma 3 4 3 6 2" xfId="16112" xr:uid="{00000000-0005-0000-0000-00005A290000}"/>
    <cellStyle name="Comma 3 4 3 7" xfId="10783" xr:uid="{00000000-0005-0000-0000-00005B290000}"/>
    <cellStyle name="Comma 3 4 4" xfId="1448" xr:uid="{00000000-0005-0000-0000-00005C290000}"/>
    <cellStyle name="Comma 3 4 4 2" xfId="1449" xr:uid="{00000000-0005-0000-0000-00005D290000}"/>
    <cellStyle name="Comma 3 4 4 2 2" xfId="1450" xr:uid="{00000000-0005-0000-0000-00005E290000}"/>
    <cellStyle name="Comma 3 4 4 2 2 2" xfId="4124" xr:uid="{00000000-0005-0000-0000-00005F290000}"/>
    <cellStyle name="Comma 3 4 4 2 2 2 2" xfId="18749" xr:uid="{00000000-0005-0000-0000-000060290000}"/>
    <cellStyle name="Comma 3 4 4 2 2 2 3" xfId="13447" xr:uid="{00000000-0005-0000-0000-000061290000}"/>
    <cellStyle name="Comma 3 4 4 2 2 3" xfId="7961" xr:uid="{00000000-0005-0000-0000-000062290000}"/>
    <cellStyle name="Comma 3 4 4 2 2 3 2" xfId="16119" xr:uid="{00000000-0005-0000-0000-000063290000}"/>
    <cellStyle name="Comma 3 4 4 2 2 4" xfId="10790" xr:uid="{00000000-0005-0000-0000-000064290000}"/>
    <cellStyle name="Comma 3 4 4 2 3" xfId="4123" xr:uid="{00000000-0005-0000-0000-000065290000}"/>
    <cellStyle name="Comma 3 4 4 2 3 2" xfId="18748" xr:uid="{00000000-0005-0000-0000-000066290000}"/>
    <cellStyle name="Comma 3 4 4 2 3 3" xfId="13446" xr:uid="{00000000-0005-0000-0000-000067290000}"/>
    <cellStyle name="Comma 3 4 4 2 4" xfId="7960" xr:uid="{00000000-0005-0000-0000-000068290000}"/>
    <cellStyle name="Comma 3 4 4 2 4 2" xfId="16118" xr:uid="{00000000-0005-0000-0000-000069290000}"/>
    <cellStyle name="Comma 3 4 4 2 5" xfId="10789" xr:uid="{00000000-0005-0000-0000-00006A290000}"/>
    <cellStyle name="Comma 3 4 4 3" xfId="1451" xr:uid="{00000000-0005-0000-0000-00006B290000}"/>
    <cellStyle name="Comma 3 4 4 3 2" xfId="4125" xr:uid="{00000000-0005-0000-0000-00006C290000}"/>
    <cellStyle name="Comma 3 4 4 3 2 2" xfId="18750" xr:uid="{00000000-0005-0000-0000-00006D290000}"/>
    <cellStyle name="Comma 3 4 4 3 2 3" xfId="13448" xr:uid="{00000000-0005-0000-0000-00006E290000}"/>
    <cellStyle name="Comma 3 4 4 3 3" xfId="7962" xr:uid="{00000000-0005-0000-0000-00006F290000}"/>
    <cellStyle name="Comma 3 4 4 3 3 2" xfId="16120" xr:uid="{00000000-0005-0000-0000-000070290000}"/>
    <cellStyle name="Comma 3 4 4 3 4" xfId="10791" xr:uid="{00000000-0005-0000-0000-000071290000}"/>
    <cellStyle name="Comma 3 4 4 4" xfId="1452" xr:uid="{00000000-0005-0000-0000-000072290000}"/>
    <cellStyle name="Comma 3 4 4 4 2" xfId="4126" xr:uid="{00000000-0005-0000-0000-000073290000}"/>
    <cellStyle name="Comma 3 4 4 4 2 2" xfId="18751" xr:uid="{00000000-0005-0000-0000-000074290000}"/>
    <cellStyle name="Comma 3 4 4 4 2 3" xfId="13449" xr:uid="{00000000-0005-0000-0000-000075290000}"/>
    <cellStyle name="Comma 3 4 4 4 3" xfId="7963" xr:uid="{00000000-0005-0000-0000-000076290000}"/>
    <cellStyle name="Comma 3 4 4 4 3 2" xfId="16121" xr:uid="{00000000-0005-0000-0000-000077290000}"/>
    <cellStyle name="Comma 3 4 4 4 4" xfId="10792" xr:uid="{00000000-0005-0000-0000-000078290000}"/>
    <cellStyle name="Comma 3 4 4 5" xfId="4122" xr:uid="{00000000-0005-0000-0000-000079290000}"/>
    <cellStyle name="Comma 3 4 4 5 2" xfId="18747" xr:uid="{00000000-0005-0000-0000-00007A290000}"/>
    <cellStyle name="Comma 3 4 4 5 3" xfId="13445" xr:uid="{00000000-0005-0000-0000-00007B290000}"/>
    <cellStyle name="Comma 3 4 4 6" xfId="7959" xr:uid="{00000000-0005-0000-0000-00007C290000}"/>
    <cellStyle name="Comma 3 4 4 6 2" xfId="16117" xr:uid="{00000000-0005-0000-0000-00007D290000}"/>
    <cellStyle name="Comma 3 4 4 7" xfId="10788" xr:uid="{00000000-0005-0000-0000-00007E290000}"/>
    <cellStyle name="Comma 3 4 5" xfId="1453" xr:uid="{00000000-0005-0000-0000-00007F290000}"/>
    <cellStyle name="Comma 3 4 5 2" xfId="1454" xr:uid="{00000000-0005-0000-0000-000080290000}"/>
    <cellStyle name="Comma 3 4 5 2 2" xfId="1455" xr:uid="{00000000-0005-0000-0000-000081290000}"/>
    <cellStyle name="Comma 3 4 5 2 2 2" xfId="4129" xr:uid="{00000000-0005-0000-0000-000082290000}"/>
    <cellStyle name="Comma 3 4 5 2 2 2 2" xfId="18754" xr:uid="{00000000-0005-0000-0000-000083290000}"/>
    <cellStyle name="Comma 3 4 5 2 2 2 3" xfId="13452" xr:uid="{00000000-0005-0000-0000-000084290000}"/>
    <cellStyle name="Comma 3 4 5 2 2 3" xfId="7966" xr:uid="{00000000-0005-0000-0000-000085290000}"/>
    <cellStyle name="Comma 3 4 5 2 2 3 2" xfId="16124" xr:uid="{00000000-0005-0000-0000-000086290000}"/>
    <cellStyle name="Comma 3 4 5 2 2 4" xfId="10795" xr:uid="{00000000-0005-0000-0000-000087290000}"/>
    <cellStyle name="Comma 3 4 5 2 3" xfId="4128" xr:uid="{00000000-0005-0000-0000-000088290000}"/>
    <cellStyle name="Comma 3 4 5 2 3 2" xfId="18753" xr:uid="{00000000-0005-0000-0000-000089290000}"/>
    <cellStyle name="Comma 3 4 5 2 3 3" xfId="13451" xr:uid="{00000000-0005-0000-0000-00008A290000}"/>
    <cellStyle name="Comma 3 4 5 2 4" xfId="7965" xr:uid="{00000000-0005-0000-0000-00008B290000}"/>
    <cellStyle name="Comma 3 4 5 2 4 2" xfId="16123" xr:uid="{00000000-0005-0000-0000-00008C290000}"/>
    <cellStyle name="Comma 3 4 5 2 5" xfId="10794" xr:uid="{00000000-0005-0000-0000-00008D290000}"/>
    <cellStyle name="Comma 3 4 5 3" xfId="1456" xr:uid="{00000000-0005-0000-0000-00008E290000}"/>
    <cellStyle name="Comma 3 4 5 3 2" xfId="4130" xr:uid="{00000000-0005-0000-0000-00008F290000}"/>
    <cellStyle name="Comma 3 4 5 3 2 2" xfId="18755" xr:uid="{00000000-0005-0000-0000-000090290000}"/>
    <cellStyle name="Comma 3 4 5 3 2 3" xfId="13453" xr:uid="{00000000-0005-0000-0000-000091290000}"/>
    <cellStyle name="Comma 3 4 5 3 3" xfId="7967" xr:uid="{00000000-0005-0000-0000-000092290000}"/>
    <cellStyle name="Comma 3 4 5 3 3 2" xfId="16125" xr:uid="{00000000-0005-0000-0000-000093290000}"/>
    <cellStyle name="Comma 3 4 5 3 4" xfId="10796" xr:uid="{00000000-0005-0000-0000-000094290000}"/>
    <cellStyle name="Comma 3 4 5 4" xfId="1457" xr:uid="{00000000-0005-0000-0000-000095290000}"/>
    <cellStyle name="Comma 3 4 5 4 2" xfId="4131" xr:uid="{00000000-0005-0000-0000-000096290000}"/>
    <cellStyle name="Comma 3 4 5 4 2 2" xfId="18756" xr:uid="{00000000-0005-0000-0000-000097290000}"/>
    <cellStyle name="Comma 3 4 5 4 2 3" xfId="13454" xr:uid="{00000000-0005-0000-0000-000098290000}"/>
    <cellStyle name="Comma 3 4 5 4 3" xfId="7968" xr:uid="{00000000-0005-0000-0000-000099290000}"/>
    <cellStyle name="Comma 3 4 5 4 3 2" xfId="16126" xr:uid="{00000000-0005-0000-0000-00009A290000}"/>
    <cellStyle name="Comma 3 4 5 4 4" xfId="10797" xr:uid="{00000000-0005-0000-0000-00009B290000}"/>
    <cellStyle name="Comma 3 4 5 5" xfId="4127" xr:uid="{00000000-0005-0000-0000-00009C290000}"/>
    <cellStyle name="Comma 3 4 5 5 2" xfId="18752" xr:uid="{00000000-0005-0000-0000-00009D290000}"/>
    <cellStyle name="Comma 3 4 5 5 3" xfId="13450" xr:uid="{00000000-0005-0000-0000-00009E290000}"/>
    <cellStyle name="Comma 3 4 5 6" xfId="7964" xr:uid="{00000000-0005-0000-0000-00009F290000}"/>
    <cellStyle name="Comma 3 4 5 6 2" xfId="16122" xr:uid="{00000000-0005-0000-0000-0000A0290000}"/>
    <cellStyle name="Comma 3 4 5 7" xfId="10793" xr:uid="{00000000-0005-0000-0000-0000A1290000}"/>
    <cellStyle name="Comma 3 4 6" xfId="1458" xr:uid="{00000000-0005-0000-0000-0000A2290000}"/>
    <cellStyle name="Comma 3 4 6 2" xfId="1459" xr:uid="{00000000-0005-0000-0000-0000A3290000}"/>
    <cellStyle name="Comma 3 4 6 2 2" xfId="1460" xr:uid="{00000000-0005-0000-0000-0000A4290000}"/>
    <cellStyle name="Comma 3 4 6 2 2 2" xfId="4134" xr:uid="{00000000-0005-0000-0000-0000A5290000}"/>
    <cellStyle name="Comma 3 4 6 2 2 2 2" xfId="18759" xr:uid="{00000000-0005-0000-0000-0000A6290000}"/>
    <cellStyle name="Comma 3 4 6 2 2 2 3" xfId="13457" xr:uid="{00000000-0005-0000-0000-0000A7290000}"/>
    <cellStyle name="Comma 3 4 6 2 2 3" xfId="7971" xr:uid="{00000000-0005-0000-0000-0000A8290000}"/>
    <cellStyle name="Comma 3 4 6 2 2 3 2" xfId="16129" xr:uid="{00000000-0005-0000-0000-0000A9290000}"/>
    <cellStyle name="Comma 3 4 6 2 2 4" xfId="10800" xr:uid="{00000000-0005-0000-0000-0000AA290000}"/>
    <cellStyle name="Comma 3 4 6 2 3" xfId="4133" xr:uid="{00000000-0005-0000-0000-0000AB290000}"/>
    <cellStyle name="Comma 3 4 6 2 3 2" xfId="18758" xr:uid="{00000000-0005-0000-0000-0000AC290000}"/>
    <cellStyle name="Comma 3 4 6 2 3 3" xfId="13456" xr:uid="{00000000-0005-0000-0000-0000AD290000}"/>
    <cellStyle name="Comma 3 4 6 2 4" xfId="7970" xr:uid="{00000000-0005-0000-0000-0000AE290000}"/>
    <cellStyle name="Comma 3 4 6 2 4 2" xfId="16128" xr:uid="{00000000-0005-0000-0000-0000AF290000}"/>
    <cellStyle name="Comma 3 4 6 2 5" xfId="10799" xr:uid="{00000000-0005-0000-0000-0000B0290000}"/>
    <cellStyle name="Comma 3 4 6 3" xfId="1461" xr:uid="{00000000-0005-0000-0000-0000B1290000}"/>
    <cellStyle name="Comma 3 4 6 3 2" xfId="4135" xr:uid="{00000000-0005-0000-0000-0000B2290000}"/>
    <cellStyle name="Comma 3 4 6 3 2 2" xfId="18760" xr:uid="{00000000-0005-0000-0000-0000B3290000}"/>
    <cellStyle name="Comma 3 4 6 3 2 3" xfId="13458" xr:uid="{00000000-0005-0000-0000-0000B4290000}"/>
    <cellStyle name="Comma 3 4 6 3 3" xfId="7972" xr:uid="{00000000-0005-0000-0000-0000B5290000}"/>
    <cellStyle name="Comma 3 4 6 3 3 2" xfId="16130" xr:uid="{00000000-0005-0000-0000-0000B6290000}"/>
    <cellStyle name="Comma 3 4 6 3 4" xfId="10801" xr:uid="{00000000-0005-0000-0000-0000B7290000}"/>
    <cellStyle name="Comma 3 4 6 4" xfId="1462" xr:uid="{00000000-0005-0000-0000-0000B8290000}"/>
    <cellStyle name="Comma 3 4 6 4 2" xfId="4136" xr:uid="{00000000-0005-0000-0000-0000B9290000}"/>
    <cellStyle name="Comma 3 4 6 4 2 2" xfId="18761" xr:uid="{00000000-0005-0000-0000-0000BA290000}"/>
    <cellStyle name="Comma 3 4 6 4 2 3" xfId="13459" xr:uid="{00000000-0005-0000-0000-0000BB290000}"/>
    <cellStyle name="Comma 3 4 6 4 3" xfId="7973" xr:uid="{00000000-0005-0000-0000-0000BC290000}"/>
    <cellStyle name="Comma 3 4 6 4 3 2" xfId="16131" xr:uid="{00000000-0005-0000-0000-0000BD290000}"/>
    <cellStyle name="Comma 3 4 6 4 4" xfId="10802" xr:uid="{00000000-0005-0000-0000-0000BE290000}"/>
    <cellStyle name="Comma 3 4 6 5" xfId="4132" xr:uid="{00000000-0005-0000-0000-0000BF290000}"/>
    <cellStyle name="Comma 3 4 6 5 2" xfId="18757" xr:uid="{00000000-0005-0000-0000-0000C0290000}"/>
    <cellStyle name="Comma 3 4 6 5 3" xfId="13455" xr:uid="{00000000-0005-0000-0000-0000C1290000}"/>
    <cellStyle name="Comma 3 4 6 6" xfId="7969" xr:uid="{00000000-0005-0000-0000-0000C2290000}"/>
    <cellStyle name="Comma 3 4 6 6 2" xfId="16127" xr:uid="{00000000-0005-0000-0000-0000C3290000}"/>
    <cellStyle name="Comma 3 4 6 7" xfId="10798" xr:uid="{00000000-0005-0000-0000-0000C4290000}"/>
    <cellStyle name="Comma 3 4 7" xfId="1463" xr:uid="{00000000-0005-0000-0000-0000C5290000}"/>
    <cellStyle name="Comma 3 4 7 2" xfId="1464" xr:uid="{00000000-0005-0000-0000-0000C6290000}"/>
    <cellStyle name="Comma 3 4 7 2 2" xfId="4138" xr:uid="{00000000-0005-0000-0000-0000C7290000}"/>
    <cellStyle name="Comma 3 4 7 2 2 2" xfId="18763" xr:uid="{00000000-0005-0000-0000-0000C8290000}"/>
    <cellStyle name="Comma 3 4 7 2 2 3" xfId="13461" xr:uid="{00000000-0005-0000-0000-0000C9290000}"/>
    <cellStyle name="Comma 3 4 7 2 3" xfId="7975" xr:uid="{00000000-0005-0000-0000-0000CA290000}"/>
    <cellStyle name="Comma 3 4 7 2 3 2" xfId="16133" xr:uid="{00000000-0005-0000-0000-0000CB290000}"/>
    <cellStyle name="Comma 3 4 7 2 4" xfId="10804" xr:uid="{00000000-0005-0000-0000-0000CC290000}"/>
    <cellStyle name="Comma 3 4 7 3" xfId="1465" xr:uid="{00000000-0005-0000-0000-0000CD290000}"/>
    <cellStyle name="Comma 3 4 7 3 2" xfId="4139" xr:uid="{00000000-0005-0000-0000-0000CE290000}"/>
    <cellStyle name="Comma 3 4 7 3 2 2" xfId="18764" xr:uid="{00000000-0005-0000-0000-0000CF290000}"/>
    <cellStyle name="Comma 3 4 7 3 2 3" xfId="13462" xr:uid="{00000000-0005-0000-0000-0000D0290000}"/>
    <cellStyle name="Comma 3 4 7 3 3" xfId="7976" xr:uid="{00000000-0005-0000-0000-0000D1290000}"/>
    <cellStyle name="Comma 3 4 7 3 3 2" xfId="16134" xr:uid="{00000000-0005-0000-0000-0000D2290000}"/>
    <cellStyle name="Comma 3 4 7 3 4" xfId="10805" xr:uid="{00000000-0005-0000-0000-0000D3290000}"/>
    <cellStyle name="Comma 3 4 7 4" xfId="4137" xr:uid="{00000000-0005-0000-0000-0000D4290000}"/>
    <cellStyle name="Comma 3 4 7 4 2" xfId="18762" xr:uid="{00000000-0005-0000-0000-0000D5290000}"/>
    <cellStyle name="Comma 3 4 7 4 3" xfId="13460" xr:uid="{00000000-0005-0000-0000-0000D6290000}"/>
    <cellStyle name="Comma 3 4 7 5" xfId="7974" xr:uid="{00000000-0005-0000-0000-0000D7290000}"/>
    <cellStyle name="Comma 3 4 7 5 2" xfId="16132" xr:uid="{00000000-0005-0000-0000-0000D8290000}"/>
    <cellStyle name="Comma 3 4 7 6" xfId="10803" xr:uid="{00000000-0005-0000-0000-0000D9290000}"/>
    <cellStyle name="Comma 3 4 8" xfId="1466" xr:uid="{00000000-0005-0000-0000-0000DA290000}"/>
    <cellStyle name="Comma 3 4 8 2" xfId="1467" xr:uid="{00000000-0005-0000-0000-0000DB290000}"/>
    <cellStyle name="Comma 3 4 8 2 2" xfId="4141" xr:uid="{00000000-0005-0000-0000-0000DC290000}"/>
    <cellStyle name="Comma 3 4 8 2 2 2" xfId="18766" xr:uid="{00000000-0005-0000-0000-0000DD290000}"/>
    <cellStyle name="Comma 3 4 8 2 2 3" xfId="13464" xr:uid="{00000000-0005-0000-0000-0000DE290000}"/>
    <cellStyle name="Comma 3 4 8 2 3" xfId="7978" xr:uid="{00000000-0005-0000-0000-0000DF290000}"/>
    <cellStyle name="Comma 3 4 8 2 3 2" xfId="16136" xr:uid="{00000000-0005-0000-0000-0000E0290000}"/>
    <cellStyle name="Comma 3 4 8 2 4" xfId="10807" xr:uid="{00000000-0005-0000-0000-0000E1290000}"/>
    <cellStyle name="Comma 3 4 8 3" xfId="4140" xr:uid="{00000000-0005-0000-0000-0000E2290000}"/>
    <cellStyle name="Comma 3 4 8 3 2" xfId="18765" xr:uid="{00000000-0005-0000-0000-0000E3290000}"/>
    <cellStyle name="Comma 3 4 8 3 3" xfId="13463" xr:uid="{00000000-0005-0000-0000-0000E4290000}"/>
    <cellStyle name="Comma 3 4 8 4" xfId="7977" xr:uid="{00000000-0005-0000-0000-0000E5290000}"/>
    <cellStyle name="Comma 3 4 8 4 2" xfId="16135" xr:uid="{00000000-0005-0000-0000-0000E6290000}"/>
    <cellStyle name="Comma 3 4 8 5" xfId="10806" xr:uid="{00000000-0005-0000-0000-0000E7290000}"/>
    <cellStyle name="Comma 3 4 9" xfId="1468" xr:uid="{00000000-0005-0000-0000-0000E8290000}"/>
    <cellStyle name="Comma 3 4 9 2" xfId="4142" xr:uid="{00000000-0005-0000-0000-0000E9290000}"/>
    <cellStyle name="Comma 3 4 9 2 2" xfId="18767" xr:uid="{00000000-0005-0000-0000-0000EA290000}"/>
    <cellStyle name="Comma 3 4 9 2 3" xfId="13465" xr:uid="{00000000-0005-0000-0000-0000EB290000}"/>
    <cellStyle name="Comma 3 4 9 3" xfId="7979" xr:uid="{00000000-0005-0000-0000-0000EC290000}"/>
    <cellStyle name="Comma 3 4 9 3 2" xfId="16137" xr:uid="{00000000-0005-0000-0000-0000ED290000}"/>
    <cellStyle name="Comma 3 4 9 4" xfId="10808" xr:uid="{00000000-0005-0000-0000-0000EE290000}"/>
    <cellStyle name="Comma 3 5" xfId="1469" xr:uid="{00000000-0005-0000-0000-0000EF290000}"/>
    <cellStyle name="Comma 3 5 10" xfId="4143" xr:uid="{00000000-0005-0000-0000-0000F0290000}"/>
    <cellStyle name="Comma 3 5 10 2" xfId="18768" xr:uid="{00000000-0005-0000-0000-0000F1290000}"/>
    <cellStyle name="Comma 3 5 10 3" xfId="13466" xr:uid="{00000000-0005-0000-0000-0000F2290000}"/>
    <cellStyle name="Comma 3 5 11" xfId="7980" xr:uid="{00000000-0005-0000-0000-0000F3290000}"/>
    <cellStyle name="Comma 3 5 11 2" xfId="16138" xr:uid="{00000000-0005-0000-0000-0000F4290000}"/>
    <cellStyle name="Comma 3 5 12" xfId="10809" xr:uid="{00000000-0005-0000-0000-0000F5290000}"/>
    <cellStyle name="Comma 3 5 2" xfId="1470" xr:uid="{00000000-0005-0000-0000-0000F6290000}"/>
    <cellStyle name="Comma 3 5 2 2" xfId="1471" xr:uid="{00000000-0005-0000-0000-0000F7290000}"/>
    <cellStyle name="Comma 3 5 2 2 2" xfId="1472" xr:uid="{00000000-0005-0000-0000-0000F8290000}"/>
    <cellStyle name="Comma 3 5 2 2 2 2" xfId="4146" xr:uid="{00000000-0005-0000-0000-0000F9290000}"/>
    <cellStyle name="Comma 3 5 2 2 2 2 2" xfId="18771" xr:uid="{00000000-0005-0000-0000-0000FA290000}"/>
    <cellStyle name="Comma 3 5 2 2 2 2 3" xfId="13469" xr:uid="{00000000-0005-0000-0000-0000FB290000}"/>
    <cellStyle name="Comma 3 5 2 2 2 3" xfId="7983" xr:uid="{00000000-0005-0000-0000-0000FC290000}"/>
    <cellStyle name="Comma 3 5 2 2 2 3 2" xfId="16141" xr:uid="{00000000-0005-0000-0000-0000FD290000}"/>
    <cellStyle name="Comma 3 5 2 2 2 4" xfId="10812" xr:uid="{00000000-0005-0000-0000-0000FE290000}"/>
    <cellStyle name="Comma 3 5 2 2 3" xfId="4145" xr:uid="{00000000-0005-0000-0000-0000FF290000}"/>
    <cellStyle name="Comma 3 5 2 2 3 2" xfId="18770" xr:uid="{00000000-0005-0000-0000-0000002A0000}"/>
    <cellStyle name="Comma 3 5 2 2 3 3" xfId="13468" xr:uid="{00000000-0005-0000-0000-0000012A0000}"/>
    <cellStyle name="Comma 3 5 2 2 4" xfId="7982" xr:uid="{00000000-0005-0000-0000-0000022A0000}"/>
    <cellStyle name="Comma 3 5 2 2 4 2" xfId="16140" xr:uid="{00000000-0005-0000-0000-0000032A0000}"/>
    <cellStyle name="Comma 3 5 2 2 5" xfId="10811" xr:uid="{00000000-0005-0000-0000-0000042A0000}"/>
    <cellStyle name="Comma 3 5 2 3" xfId="1473" xr:uid="{00000000-0005-0000-0000-0000052A0000}"/>
    <cellStyle name="Comma 3 5 2 3 2" xfId="4147" xr:uid="{00000000-0005-0000-0000-0000062A0000}"/>
    <cellStyle name="Comma 3 5 2 3 2 2" xfId="18772" xr:uid="{00000000-0005-0000-0000-0000072A0000}"/>
    <cellStyle name="Comma 3 5 2 3 2 3" xfId="13470" xr:uid="{00000000-0005-0000-0000-0000082A0000}"/>
    <cellStyle name="Comma 3 5 2 3 3" xfId="7984" xr:uid="{00000000-0005-0000-0000-0000092A0000}"/>
    <cellStyle name="Comma 3 5 2 3 3 2" xfId="16142" xr:uid="{00000000-0005-0000-0000-00000A2A0000}"/>
    <cellStyle name="Comma 3 5 2 3 4" xfId="10813" xr:uid="{00000000-0005-0000-0000-00000B2A0000}"/>
    <cellStyle name="Comma 3 5 2 4" xfId="1474" xr:uid="{00000000-0005-0000-0000-00000C2A0000}"/>
    <cellStyle name="Comma 3 5 2 4 2" xfId="4148" xr:uid="{00000000-0005-0000-0000-00000D2A0000}"/>
    <cellStyle name="Comma 3 5 2 4 2 2" xfId="18773" xr:uid="{00000000-0005-0000-0000-00000E2A0000}"/>
    <cellStyle name="Comma 3 5 2 4 2 3" xfId="13471" xr:uid="{00000000-0005-0000-0000-00000F2A0000}"/>
    <cellStyle name="Comma 3 5 2 4 3" xfId="7985" xr:uid="{00000000-0005-0000-0000-0000102A0000}"/>
    <cellStyle name="Comma 3 5 2 4 3 2" xfId="16143" xr:uid="{00000000-0005-0000-0000-0000112A0000}"/>
    <cellStyle name="Comma 3 5 2 4 4" xfId="10814" xr:uid="{00000000-0005-0000-0000-0000122A0000}"/>
    <cellStyle name="Comma 3 5 2 5" xfId="4144" xr:uid="{00000000-0005-0000-0000-0000132A0000}"/>
    <cellStyle name="Comma 3 5 2 5 2" xfId="18769" xr:uid="{00000000-0005-0000-0000-0000142A0000}"/>
    <cellStyle name="Comma 3 5 2 5 3" xfId="13467" xr:uid="{00000000-0005-0000-0000-0000152A0000}"/>
    <cellStyle name="Comma 3 5 2 6" xfId="7981" xr:uid="{00000000-0005-0000-0000-0000162A0000}"/>
    <cellStyle name="Comma 3 5 2 6 2" xfId="16139" xr:uid="{00000000-0005-0000-0000-0000172A0000}"/>
    <cellStyle name="Comma 3 5 2 7" xfId="10810" xr:uid="{00000000-0005-0000-0000-0000182A0000}"/>
    <cellStyle name="Comma 3 5 3" xfId="1475" xr:uid="{00000000-0005-0000-0000-0000192A0000}"/>
    <cellStyle name="Comma 3 5 3 2" xfId="1476" xr:uid="{00000000-0005-0000-0000-00001A2A0000}"/>
    <cellStyle name="Comma 3 5 3 2 2" xfId="1477" xr:uid="{00000000-0005-0000-0000-00001B2A0000}"/>
    <cellStyle name="Comma 3 5 3 2 2 2" xfId="4151" xr:uid="{00000000-0005-0000-0000-00001C2A0000}"/>
    <cellStyle name="Comma 3 5 3 2 2 2 2" xfId="18776" xr:uid="{00000000-0005-0000-0000-00001D2A0000}"/>
    <cellStyle name="Comma 3 5 3 2 2 2 3" xfId="13474" xr:uid="{00000000-0005-0000-0000-00001E2A0000}"/>
    <cellStyle name="Comma 3 5 3 2 2 3" xfId="7988" xr:uid="{00000000-0005-0000-0000-00001F2A0000}"/>
    <cellStyle name="Comma 3 5 3 2 2 3 2" xfId="16146" xr:uid="{00000000-0005-0000-0000-0000202A0000}"/>
    <cellStyle name="Comma 3 5 3 2 2 4" xfId="10817" xr:uid="{00000000-0005-0000-0000-0000212A0000}"/>
    <cellStyle name="Comma 3 5 3 2 3" xfId="4150" xr:uid="{00000000-0005-0000-0000-0000222A0000}"/>
    <cellStyle name="Comma 3 5 3 2 3 2" xfId="18775" xr:uid="{00000000-0005-0000-0000-0000232A0000}"/>
    <cellStyle name="Comma 3 5 3 2 3 3" xfId="13473" xr:uid="{00000000-0005-0000-0000-0000242A0000}"/>
    <cellStyle name="Comma 3 5 3 2 4" xfId="7987" xr:uid="{00000000-0005-0000-0000-0000252A0000}"/>
    <cellStyle name="Comma 3 5 3 2 4 2" xfId="16145" xr:uid="{00000000-0005-0000-0000-0000262A0000}"/>
    <cellStyle name="Comma 3 5 3 2 5" xfId="10816" xr:uid="{00000000-0005-0000-0000-0000272A0000}"/>
    <cellStyle name="Comma 3 5 3 3" xfId="1478" xr:uid="{00000000-0005-0000-0000-0000282A0000}"/>
    <cellStyle name="Comma 3 5 3 3 2" xfId="4152" xr:uid="{00000000-0005-0000-0000-0000292A0000}"/>
    <cellStyle name="Comma 3 5 3 3 2 2" xfId="18777" xr:uid="{00000000-0005-0000-0000-00002A2A0000}"/>
    <cellStyle name="Comma 3 5 3 3 2 3" xfId="13475" xr:uid="{00000000-0005-0000-0000-00002B2A0000}"/>
    <cellStyle name="Comma 3 5 3 3 3" xfId="7989" xr:uid="{00000000-0005-0000-0000-00002C2A0000}"/>
    <cellStyle name="Comma 3 5 3 3 3 2" xfId="16147" xr:uid="{00000000-0005-0000-0000-00002D2A0000}"/>
    <cellStyle name="Comma 3 5 3 3 4" xfId="10818" xr:uid="{00000000-0005-0000-0000-00002E2A0000}"/>
    <cellStyle name="Comma 3 5 3 4" xfId="1479" xr:uid="{00000000-0005-0000-0000-00002F2A0000}"/>
    <cellStyle name="Comma 3 5 3 4 2" xfId="4153" xr:uid="{00000000-0005-0000-0000-0000302A0000}"/>
    <cellStyle name="Comma 3 5 3 4 2 2" xfId="18778" xr:uid="{00000000-0005-0000-0000-0000312A0000}"/>
    <cellStyle name="Comma 3 5 3 4 2 3" xfId="13476" xr:uid="{00000000-0005-0000-0000-0000322A0000}"/>
    <cellStyle name="Comma 3 5 3 4 3" xfId="7990" xr:uid="{00000000-0005-0000-0000-0000332A0000}"/>
    <cellStyle name="Comma 3 5 3 4 3 2" xfId="16148" xr:uid="{00000000-0005-0000-0000-0000342A0000}"/>
    <cellStyle name="Comma 3 5 3 4 4" xfId="10819" xr:uid="{00000000-0005-0000-0000-0000352A0000}"/>
    <cellStyle name="Comma 3 5 3 5" xfId="4149" xr:uid="{00000000-0005-0000-0000-0000362A0000}"/>
    <cellStyle name="Comma 3 5 3 5 2" xfId="18774" xr:uid="{00000000-0005-0000-0000-0000372A0000}"/>
    <cellStyle name="Comma 3 5 3 5 3" xfId="13472" xr:uid="{00000000-0005-0000-0000-0000382A0000}"/>
    <cellStyle name="Comma 3 5 3 6" xfId="7986" xr:uid="{00000000-0005-0000-0000-0000392A0000}"/>
    <cellStyle name="Comma 3 5 3 6 2" xfId="16144" xr:uid="{00000000-0005-0000-0000-00003A2A0000}"/>
    <cellStyle name="Comma 3 5 3 7" xfId="10815" xr:uid="{00000000-0005-0000-0000-00003B2A0000}"/>
    <cellStyle name="Comma 3 5 4" xfId="1480" xr:uid="{00000000-0005-0000-0000-00003C2A0000}"/>
    <cellStyle name="Comma 3 5 4 2" xfId="1481" xr:uid="{00000000-0005-0000-0000-00003D2A0000}"/>
    <cellStyle name="Comma 3 5 4 2 2" xfId="1482" xr:uid="{00000000-0005-0000-0000-00003E2A0000}"/>
    <cellStyle name="Comma 3 5 4 2 2 2" xfId="4156" xr:uid="{00000000-0005-0000-0000-00003F2A0000}"/>
    <cellStyle name="Comma 3 5 4 2 2 2 2" xfId="18781" xr:uid="{00000000-0005-0000-0000-0000402A0000}"/>
    <cellStyle name="Comma 3 5 4 2 2 2 3" xfId="13479" xr:uid="{00000000-0005-0000-0000-0000412A0000}"/>
    <cellStyle name="Comma 3 5 4 2 2 3" xfId="7993" xr:uid="{00000000-0005-0000-0000-0000422A0000}"/>
    <cellStyle name="Comma 3 5 4 2 2 3 2" xfId="16151" xr:uid="{00000000-0005-0000-0000-0000432A0000}"/>
    <cellStyle name="Comma 3 5 4 2 2 4" xfId="10822" xr:uid="{00000000-0005-0000-0000-0000442A0000}"/>
    <cellStyle name="Comma 3 5 4 2 3" xfId="4155" xr:uid="{00000000-0005-0000-0000-0000452A0000}"/>
    <cellStyle name="Comma 3 5 4 2 3 2" xfId="18780" xr:uid="{00000000-0005-0000-0000-0000462A0000}"/>
    <cellStyle name="Comma 3 5 4 2 3 3" xfId="13478" xr:uid="{00000000-0005-0000-0000-0000472A0000}"/>
    <cellStyle name="Comma 3 5 4 2 4" xfId="7992" xr:uid="{00000000-0005-0000-0000-0000482A0000}"/>
    <cellStyle name="Comma 3 5 4 2 4 2" xfId="16150" xr:uid="{00000000-0005-0000-0000-0000492A0000}"/>
    <cellStyle name="Comma 3 5 4 2 5" xfId="10821" xr:uid="{00000000-0005-0000-0000-00004A2A0000}"/>
    <cellStyle name="Comma 3 5 4 3" xfId="1483" xr:uid="{00000000-0005-0000-0000-00004B2A0000}"/>
    <cellStyle name="Comma 3 5 4 3 2" xfId="4157" xr:uid="{00000000-0005-0000-0000-00004C2A0000}"/>
    <cellStyle name="Comma 3 5 4 3 2 2" xfId="18782" xr:uid="{00000000-0005-0000-0000-00004D2A0000}"/>
    <cellStyle name="Comma 3 5 4 3 2 3" xfId="13480" xr:uid="{00000000-0005-0000-0000-00004E2A0000}"/>
    <cellStyle name="Comma 3 5 4 3 3" xfId="7994" xr:uid="{00000000-0005-0000-0000-00004F2A0000}"/>
    <cellStyle name="Comma 3 5 4 3 3 2" xfId="16152" xr:uid="{00000000-0005-0000-0000-0000502A0000}"/>
    <cellStyle name="Comma 3 5 4 3 4" xfId="10823" xr:uid="{00000000-0005-0000-0000-0000512A0000}"/>
    <cellStyle name="Comma 3 5 4 4" xfId="1484" xr:uid="{00000000-0005-0000-0000-0000522A0000}"/>
    <cellStyle name="Comma 3 5 4 4 2" xfId="4158" xr:uid="{00000000-0005-0000-0000-0000532A0000}"/>
    <cellStyle name="Comma 3 5 4 4 2 2" xfId="18783" xr:uid="{00000000-0005-0000-0000-0000542A0000}"/>
    <cellStyle name="Comma 3 5 4 4 2 3" xfId="13481" xr:uid="{00000000-0005-0000-0000-0000552A0000}"/>
    <cellStyle name="Comma 3 5 4 4 3" xfId="7995" xr:uid="{00000000-0005-0000-0000-0000562A0000}"/>
    <cellStyle name="Comma 3 5 4 4 3 2" xfId="16153" xr:uid="{00000000-0005-0000-0000-0000572A0000}"/>
    <cellStyle name="Comma 3 5 4 4 4" xfId="10824" xr:uid="{00000000-0005-0000-0000-0000582A0000}"/>
    <cellStyle name="Comma 3 5 4 5" xfId="4154" xr:uid="{00000000-0005-0000-0000-0000592A0000}"/>
    <cellStyle name="Comma 3 5 4 5 2" xfId="18779" xr:uid="{00000000-0005-0000-0000-00005A2A0000}"/>
    <cellStyle name="Comma 3 5 4 5 3" xfId="13477" xr:uid="{00000000-0005-0000-0000-00005B2A0000}"/>
    <cellStyle name="Comma 3 5 4 6" xfId="7991" xr:uid="{00000000-0005-0000-0000-00005C2A0000}"/>
    <cellStyle name="Comma 3 5 4 6 2" xfId="16149" xr:uid="{00000000-0005-0000-0000-00005D2A0000}"/>
    <cellStyle name="Comma 3 5 4 7" xfId="10820" xr:uid="{00000000-0005-0000-0000-00005E2A0000}"/>
    <cellStyle name="Comma 3 5 5" xfId="1485" xr:uid="{00000000-0005-0000-0000-00005F2A0000}"/>
    <cellStyle name="Comma 3 5 5 2" xfId="1486" xr:uid="{00000000-0005-0000-0000-0000602A0000}"/>
    <cellStyle name="Comma 3 5 5 2 2" xfId="1487" xr:uid="{00000000-0005-0000-0000-0000612A0000}"/>
    <cellStyle name="Comma 3 5 5 2 2 2" xfId="4161" xr:uid="{00000000-0005-0000-0000-0000622A0000}"/>
    <cellStyle name="Comma 3 5 5 2 2 2 2" xfId="18786" xr:uid="{00000000-0005-0000-0000-0000632A0000}"/>
    <cellStyle name="Comma 3 5 5 2 2 2 3" xfId="13484" xr:uid="{00000000-0005-0000-0000-0000642A0000}"/>
    <cellStyle name="Comma 3 5 5 2 2 3" xfId="7998" xr:uid="{00000000-0005-0000-0000-0000652A0000}"/>
    <cellStyle name="Comma 3 5 5 2 2 3 2" xfId="16156" xr:uid="{00000000-0005-0000-0000-0000662A0000}"/>
    <cellStyle name="Comma 3 5 5 2 2 4" xfId="10827" xr:uid="{00000000-0005-0000-0000-0000672A0000}"/>
    <cellStyle name="Comma 3 5 5 2 3" xfId="4160" xr:uid="{00000000-0005-0000-0000-0000682A0000}"/>
    <cellStyle name="Comma 3 5 5 2 3 2" xfId="18785" xr:uid="{00000000-0005-0000-0000-0000692A0000}"/>
    <cellStyle name="Comma 3 5 5 2 3 3" xfId="13483" xr:uid="{00000000-0005-0000-0000-00006A2A0000}"/>
    <cellStyle name="Comma 3 5 5 2 4" xfId="7997" xr:uid="{00000000-0005-0000-0000-00006B2A0000}"/>
    <cellStyle name="Comma 3 5 5 2 4 2" xfId="16155" xr:uid="{00000000-0005-0000-0000-00006C2A0000}"/>
    <cellStyle name="Comma 3 5 5 2 5" xfId="10826" xr:uid="{00000000-0005-0000-0000-00006D2A0000}"/>
    <cellStyle name="Comma 3 5 5 3" xfId="1488" xr:uid="{00000000-0005-0000-0000-00006E2A0000}"/>
    <cellStyle name="Comma 3 5 5 3 2" xfId="4162" xr:uid="{00000000-0005-0000-0000-00006F2A0000}"/>
    <cellStyle name="Comma 3 5 5 3 2 2" xfId="18787" xr:uid="{00000000-0005-0000-0000-0000702A0000}"/>
    <cellStyle name="Comma 3 5 5 3 2 3" xfId="13485" xr:uid="{00000000-0005-0000-0000-0000712A0000}"/>
    <cellStyle name="Comma 3 5 5 3 3" xfId="7999" xr:uid="{00000000-0005-0000-0000-0000722A0000}"/>
    <cellStyle name="Comma 3 5 5 3 3 2" xfId="16157" xr:uid="{00000000-0005-0000-0000-0000732A0000}"/>
    <cellStyle name="Comma 3 5 5 3 4" xfId="10828" xr:uid="{00000000-0005-0000-0000-0000742A0000}"/>
    <cellStyle name="Comma 3 5 5 4" xfId="1489" xr:uid="{00000000-0005-0000-0000-0000752A0000}"/>
    <cellStyle name="Comma 3 5 5 4 2" xfId="4163" xr:uid="{00000000-0005-0000-0000-0000762A0000}"/>
    <cellStyle name="Comma 3 5 5 4 2 2" xfId="18788" xr:uid="{00000000-0005-0000-0000-0000772A0000}"/>
    <cellStyle name="Comma 3 5 5 4 2 3" xfId="13486" xr:uid="{00000000-0005-0000-0000-0000782A0000}"/>
    <cellStyle name="Comma 3 5 5 4 3" xfId="8000" xr:uid="{00000000-0005-0000-0000-0000792A0000}"/>
    <cellStyle name="Comma 3 5 5 4 3 2" xfId="16158" xr:uid="{00000000-0005-0000-0000-00007A2A0000}"/>
    <cellStyle name="Comma 3 5 5 4 4" xfId="10829" xr:uid="{00000000-0005-0000-0000-00007B2A0000}"/>
    <cellStyle name="Comma 3 5 5 5" xfId="4159" xr:uid="{00000000-0005-0000-0000-00007C2A0000}"/>
    <cellStyle name="Comma 3 5 5 5 2" xfId="18784" xr:uid="{00000000-0005-0000-0000-00007D2A0000}"/>
    <cellStyle name="Comma 3 5 5 5 3" xfId="13482" xr:uid="{00000000-0005-0000-0000-00007E2A0000}"/>
    <cellStyle name="Comma 3 5 5 6" xfId="7996" xr:uid="{00000000-0005-0000-0000-00007F2A0000}"/>
    <cellStyle name="Comma 3 5 5 6 2" xfId="16154" xr:uid="{00000000-0005-0000-0000-0000802A0000}"/>
    <cellStyle name="Comma 3 5 5 7" xfId="10825" xr:uid="{00000000-0005-0000-0000-0000812A0000}"/>
    <cellStyle name="Comma 3 5 6" xfId="1490" xr:uid="{00000000-0005-0000-0000-0000822A0000}"/>
    <cellStyle name="Comma 3 5 6 2" xfId="1491" xr:uid="{00000000-0005-0000-0000-0000832A0000}"/>
    <cellStyle name="Comma 3 5 6 2 2" xfId="4165" xr:uid="{00000000-0005-0000-0000-0000842A0000}"/>
    <cellStyle name="Comma 3 5 6 2 2 2" xfId="18790" xr:uid="{00000000-0005-0000-0000-0000852A0000}"/>
    <cellStyle name="Comma 3 5 6 2 2 3" xfId="13488" xr:uid="{00000000-0005-0000-0000-0000862A0000}"/>
    <cellStyle name="Comma 3 5 6 2 3" xfId="8002" xr:uid="{00000000-0005-0000-0000-0000872A0000}"/>
    <cellStyle name="Comma 3 5 6 2 3 2" xfId="16160" xr:uid="{00000000-0005-0000-0000-0000882A0000}"/>
    <cellStyle name="Comma 3 5 6 2 4" xfId="10831" xr:uid="{00000000-0005-0000-0000-0000892A0000}"/>
    <cellStyle name="Comma 3 5 6 3" xfId="1492" xr:uid="{00000000-0005-0000-0000-00008A2A0000}"/>
    <cellStyle name="Comma 3 5 6 3 2" xfId="4166" xr:uid="{00000000-0005-0000-0000-00008B2A0000}"/>
    <cellStyle name="Comma 3 5 6 3 2 2" xfId="18791" xr:uid="{00000000-0005-0000-0000-00008C2A0000}"/>
    <cellStyle name="Comma 3 5 6 3 2 3" xfId="13489" xr:uid="{00000000-0005-0000-0000-00008D2A0000}"/>
    <cellStyle name="Comma 3 5 6 3 3" xfId="8003" xr:uid="{00000000-0005-0000-0000-00008E2A0000}"/>
    <cellStyle name="Comma 3 5 6 3 3 2" xfId="16161" xr:uid="{00000000-0005-0000-0000-00008F2A0000}"/>
    <cellStyle name="Comma 3 5 6 3 4" xfId="10832" xr:uid="{00000000-0005-0000-0000-0000902A0000}"/>
    <cellStyle name="Comma 3 5 6 4" xfId="4164" xr:uid="{00000000-0005-0000-0000-0000912A0000}"/>
    <cellStyle name="Comma 3 5 6 4 2" xfId="18789" xr:uid="{00000000-0005-0000-0000-0000922A0000}"/>
    <cellStyle name="Comma 3 5 6 4 3" xfId="13487" xr:uid="{00000000-0005-0000-0000-0000932A0000}"/>
    <cellStyle name="Comma 3 5 6 5" xfId="8001" xr:uid="{00000000-0005-0000-0000-0000942A0000}"/>
    <cellStyle name="Comma 3 5 6 5 2" xfId="16159" xr:uid="{00000000-0005-0000-0000-0000952A0000}"/>
    <cellStyle name="Comma 3 5 6 6" xfId="10830" xr:uid="{00000000-0005-0000-0000-0000962A0000}"/>
    <cellStyle name="Comma 3 5 7" xfId="1493" xr:uid="{00000000-0005-0000-0000-0000972A0000}"/>
    <cellStyle name="Comma 3 5 7 2" xfId="1494" xr:uid="{00000000-0005-0000-0000-0000982A0000}"/>
    <cellStyle name="Comma 3 5 7 2 2" xfId="4168" xr:uid="{00000000-0005-0000-0000-0000992A0000}"/>
    <cellStyle name="Comma 3 5 7 2 2 2" xfId="18793" xr:uid="{00000000-0005-0000-0000-00009A2A0000}"/>
    <cellStyle name="Comma 3 5 7 2 2 3" xfId="13491" xr:uid="{00000000-0005-0000-0000-00009B2A0000}"/>
    <cellStyle name="Comma 3 5 7 2 3" xfId="8005" xr:uid="{00000000-0005-0000-0000-00009C2A0000}"/>
    <cellStyle name="Comma 3 5 7 2 3 2" xfId="16163" xr:uid="{00000000-0005-0000-0000-00009D2A0000}"/>
    <cellStyle name="Comma 3 5 7 2 4" xfId="10834" xr:uid="{00000000-0005-0000-0000-00009E2A0000}"/>
    <cellStyle name="Comma 3 5 7 3" xfId="4167" xr:uid="{00000000-0005-0000-0000-00009F2A0000}"/>
    <cellStyle name="Comma 3 5 7 3 2" xfId="18792" xr:uid="{00000000-0005-0000-0000-0000A02A0000}"/>
    <cellStyle name="Comma 3 5 7 3 3" xfId="13490" xr:uid="{00000000-0005-0000-0000-0000A12A0000}"/>
    <cellStyle name="Comma 3 5 7 4" xfId="8004" xr:uid="{00000000-0005-0000-0000-0000A22A0000}"/>
    <cellStyle name="Comma 3 5 7 4 2" xfId="16162" xr:uid="{00000000-0005-0000-0000-0000A32A0000}"/>
    <cellStyle name="Comma 3 5 7 5" xfId="10833" xr:uid="{00000000-0005-0000-0000-0000A42A0000}"/>
    <cellStyle name="Comma 3 5 8" xfId="1495" xr:uid="{00000000-0005-0000-0000-0000A52A0000}"/>
    <cellStyle name="Comma 3 5 8 2" xfId="4169" xr:uid="{00000000-0005-0000-0000-0000A62A0000}"/>
    <cellStyle name="Comma 3 5 8 2 2" xfId="18794" xr:uid="{00000000-0005-0000-0000-0000A72A0000}"/>
    <cellStyle name="Comma 3 5 8 2 3" xfId="13492" xr:uid="{00000000-0005-0000-0000-0000A82A0000}"/>
    <cellStyle name="Comma 3 5 8 3" xfId="8006" xr:uid="{00000000-0005-0000-0000-0000A92A0000}"/>
    <cellStyle name="Comma 3 5 8 3 2" xfId="16164" xr:uid="{00000000-0005-0000-0000-0000AA2A0000}"/>
    <cellStyle name="Comma 3 5 8 4" xfId="10835" xr:uid="{00000000-0005-0000-0000-0000AB2A0000}"/>
    <cellStyle name="Comma 3 5 9" xfId="1496" xr:uid="{00000000-0005-0000-0000-0000AC2A0000}"/>
    <cellStyle name="Comma 3 5 9 2" xfId="4170" xr:uid="{00000000-0005-0000-0000-0000AD2A0000}"/>
    <cellStyle name="Comma 3 5 9 2 2" xfId="18795" xr:uid="{00000000-0005-0000-0000-0000AE2A0000}"/>
    <cellStyle name="Comma 3 5 9 2 3" xfId="13493" xr:uid="{00000000-0005-0000-0000-0000AF2A0000}"/>
    <cellStyle name="Comma 3 5 9 3" xfId="8007" xr:uid="{00000000-0005-0000-0000-0000B02A0000}"/>
    <cellStyle name="Comma 3 5 9 3 2" xfId="16165" xr:uid="{00000000-0005-0000-0000-0000B12A0000}"/>
    <cellStyle name="Comma 3 5 9 4" xfId="10836" xr:uid="{00000000-0005-0000-0000-0000B22A0000}"/>
    <cellStyle name="Comma 3 6" xfId="1497" xr:uid="{00000000-0005-0000-0000-0000B32A0000}"/>
    <cellStyle name="Comma 3 6 2" xfId="1498" xr:uid="{00000000-0005-0000-0000-0000B42A0000}"/>
    <cellStyle name="Comma 3 6 2 2" xfId="1499" xr:uid="{00000000-0005-0000-0000-0000B52A0000}"/>
    <cellStyle name="Comma 3 6 2 2 2" xfId="4173" xr:uid="{00000000-0005-0000-0000-0000B62A0000}"/>
    <cellStyle name="Comma 3 6 2 2 2 2" xfId="18798" xr:uid="{00000000-0005-0000-0000-0000B72A0000}"/>
    <cellStyle name="Comma 3 6 2 2 2 3" xfId="13496" xr:uid="{00000000-0005-0000-0000-0000B82A0000}"/>
    <cellStyle name="Comma 3 6 2 2 3" xfId="8010" xr:uid="{00000000-0005-0000-0000-0000B92A0000}"/>
    <cellStyle name="Comma 3 6 2 2 3 2" xfId="16168" xr:uid="{00000000-0005-0000-0000-0000BA2A0000}"/>
    <cellStyle name="Comma 3 6 2 2 4" xfId="10839" xr:uid="{00000000-0005-0000-0000-0000BB2A0000}"/>
    <cellStyle name="Comma 3 6 2 3" xfId="4172" xr:uid="{00000000-0005-0000-0000-0000BC2A0000}"/>
    <cellStyle name="Comma 3 6 2 3 2" xfId="18797" xr:uid="{00000000-0005-0000-0000-0000BD2A0000}"/>
    <cellStyle name="Comma 3 6 2 3 3" xfId="13495" xr:uid="{00000000-0005-0000-0000-0000BE2A0000}"/>
    <cellStyle name="Comma 3 6 2 4" xfId="8009" xr:uid="{00000000-0005-0000-0000-0000BF2A0000}"/>
    <cellStyle name="Comma 3 6 2 4 2" xfId="16167" xr:uid="{00000000-0005-0000-0000-0000C02A0000}"/>
    <cellStyle name="Comma 3 6 2 5" xfId="10838" xr:uid="{00000000-0005-0000-0000-0000C12A0000}"/>
    <cellStyle name="Comma 3 6 3" xfId="1500" xr:uid="{00000000-0005-0000-0000-0000C22A0000}"/>
    <cellStyle name="Comma 3 6 3 2" xfId="4174" xr:uid="{00000000-0005-0000-0000-0000C32A0000}"/>
    <cellStyle name="Comma 3 6 3 2 2" xfId="18799" xr:uid="{00000000-0005-0000-0000-0000C42A0000}"/>
    <cellStyle name="Comma 3 6 3 2 3" xfId="13497" xr:uid="{00000000-0005-0000-0000-0000C52A0000}"/>
    <cellStyle name="Comma 3 6 3 3" xfId="8011" xr:uid="{00000000-0005-0000-0000-0000C62A0000}"/>
    <cellStyle name="Comma 3 6 3 3 2" xfId="16169" xr:uid="{00000000-0005-0000-0000-0000C72A0000}"/>
    <cellStyle name="Comma 3 6 3 4" xfId="10840" xr:uid="{00000000-0005-0000-0000-0000C82A0000}"/>
    <cellStyle name="Comma 3 6 4" xfId="1501" xr:uid="{00000000-0005-0000-0000-0000C92A0000}"/>
    <cellStyle name="Comma 3 6 4 2" xfId="4175" xr:uid="{00000000-0005-0000-0000-0000CA2A0000}"/>
    <cellStyle name="Comma 3 6 4 2 2" xfId="18800" xr:uid="{00000000-0005-0000-0000-0000CB2A0000}"/>
    <cellStyle name="Comma 3 6 4 2 3" xfId="13498" xr:uid="{00000000-0005-0000-0000-0000CC2A0000}"/>
    <cellStyle name="Comma 3 6 4 3" xfId="8012" xr:uid="{00000000-0005-0000-0000-0000CD2A0000}"/>
    <cellStyle name="Comma 3 6 4 3 2" xfId="16170" xr:uid="{00000000-0005-0000-0000-0000CE2A0000}"/>
    <cellStyle name="Comma 3 6 4 4" xfId="10841" xr:uid="{00000000-0005-0000-0000-0000CF2A0000}"/>
    <cellStyle name="Comma 3 6 5" xfId="4171" xr:uid="{00000000-0005-0000-0000-0000D02A0000}"/>
    <cellStyle name="Comma 3 6 5 2" xfId="18796" xr:uid="{00000000-0005-0000-0000-0000D12A0000}"/>
    <cellStyle name="Comma 3 6 5 3" xfId="13494" xr:uid="{00000000-0005-0000-0000-0000D22A0000}"/>
    <cellStyle name="Comma 3 6 6" xfId="8008" xr:uid="{00000000-0005-0000-0000-0000D32A0000}"/>
    <cellStyle name="Comma 3 6 6 2" xfId="16166" xr:uid="{00000000-0005-0000-0000-0000D42A0000}"/>
    <cellStyle name="Comma 3 6 7" xfId="10837" xr:uid="{00000000-0005-0000-0000-0000D52A0000}"/>
    <cellStyle name="Comma 3 7" xfId="1502" xr:uid="{00000000-0005-0000-0000-0000D62A0000}"/>
    <cellStyle name="Comma 3 7 2" xfId="1503" xr:uid="{00000000-0005-0000-0000-0000D72A0000}"/>
    <cellStyle name="Comma 3 7 2 2" xfId="1504" xr:uid="{00000000-0005-0000-0000-0000D82A0000}"/>
    <cellStyle name="Comma 3 7 2 2 2" xfId="4178" xr:uid="{00000000-0005-0000-0000-0000D92A0000}"/>
    <cellStyle name="Comma 3 7 2 2 2 2" xfId="18803" xr:uid="{00000000-0005-0000-0000-0000DA2A0000}"/>
    <cellStyle name="Comma 3 7 2 2 2 3" xfId="13501" xr:uid="{00000000-0005-0000-0000-0000DB2A0000}"/>
    <cellStyle name="Comma 3 7 2 2 3" xfId="8015" xr:uid="{00000000-0005-0000-0000-0000DC2A0000}"/>
    <cellStyle name="Comma 3 7 2 2 3 2" xfId="16173" xr:uid="{00000000-0005-0000-0000-0000DD2A0000}"/>
    <cellStyle name="Comma 3 7 2 2 4" xfId="10844" xr:uid="{00000000-0005-0000-0000-0000DE2A0000}"/>
    <cellStyle name="Comma 3 7 2 3" xfId="4177" xr:uid="{00000000-0005-0000-0000-0000DF2A0000}"/>
    <cellStyle name="Comma 3 7 2 3 2" xfId="18802" xr:uid="{00000000-0005-0000-0000-0000E02A0000}"/>
    <cellStyle name="Comma 3 7 2 3 3" xfId="13500" xr:uid="{00000000-0005-0000-0000-0000E12A0000}"/>
    <cellStyle name="Comma 3 7 2 4" xfId="8014" xr:uid="{00000000-0005-0000-0000-0000E22A0000}"/>
    <cellStyle name="Comma 3 7 2 4 2" xfId="16172" xr:uid="{00000000-0005-0000-0000-0000E32A0000}"/>
    <cellStyle name="Comma 3 7 2 5" xfId="10843" xr:uid="{00000000-0005-0000-0000-0000E42A0000}"/>
    <cellStyle name="Comma 3 7 3" xfId="1505" xr:uid="{00000000-0005-0000-0000-0000E52A0000}"/>
    <cellStyle name="Comma 3 7 3 2" xfId="4179" xr:uid="{00000000-0005-0000-0000-0000E62A0000}"/>
    <cellStyle name="Comma 3 7 3 2 2" xfId="18804" xr:uid="{00000000-0005-0000-0000-0000E72A0000}"/>
    <cellStyle name="Comma 3 7 3 2 3" xfId="13502" xr:uid="{00000000-0005-0000-0000-0000E82A0000}"/>
    <cellStyle name="Comma 3 7 3 3" xfId="8016" xr:uid="{00000000-0005-0000-0000-0000E92A0000}"/>
    <cellStyle name="Comma 3 7 3 3 2" xfId="16174" xr:uid="{00000000-0005-0000-0000-0000EA2A0000}"/>
    <cellStyle name="Comma 3 7 3 4" xfId="10845" xr:uid="{00000000-0005-0000-0000-0000EB2A0000}"/>
    <cellStyle name="Comma 3 7 4" xfId="1506" xr:uid="{00000000-0005-0000-0000-0000EC2A0000}"/>
    <cellStyle name="Comma 3 7 4 2" xfId="4180" xr:uid="{00000000-0005-0000-0000-0000ED2A0000}"/>
    <cellStyle name="Comma 3 7 4 2 2" xfId="18805" xr:uid="{00000000-0005-0000-0000-0000EE2A0000}"/>
    <cellStyle name="Comma 3 7 4 2 3" xfId="13503" xr:uid="{00000000-0005-0000-0000-0000EF2A0000}"/>
    <cellStyle name="Comma 3 7 4 3" xfId="8017" xr:uid="{00000000-0005-0000-0000-0000F02A0000}"/>
    <cellStyle name="Comma 3 7 4 3 2" xfId="16175" xr:uid="{00000000-0005-0000-0000-0000F12A0000}"/>
    <cellStyle name="Comma 3 7 4 4" xfId="10846" xr:uid="{00000000-0005-0000-0000-0000F22A0000}"/>
    <cellStyle name="Comma 3 7 5" xfId="4176" xr:uid="{00000000-0005-0000-0000-0000F32A0000}"/>
    <cellStyle name="Comma 3 7 5 2" xfId="18801" xr:uid="{00000000-0005-0000-0000-0000F42A0000}"/>
    <cellStyle name="Comma 3 7 5 3" xfId="13499" xr:uid="{00000000-0005-0000-0000-0000F52A0000}"/>
    <cellStyle name="Comma 3 7 6" xfId="8013" xr:uid="{00000000-0005-0000-0000-0000F62A0000}"/>
    <cellStyle name="Comma 3 7 6 2" xfId="16171" xr:uid="{00000000-0005-0000-0000-0000F72A0000}"/>
    <cellStyle name="Comma 3 7 7" xfId="10842" xr:uid="{00000000-0005-0000-0000-0000F82A0000}"/>
    <cellStyle name="Comma 3 8" xfId="1507" xr:uid="{00000000-0005-0000-0000-0000F92A0000}"/>
    <cellStyle name="Comma 3 8 2" xfId="1508" xr:uid="{00000000-0005-0000-0000-0000FA2A0000}"/>
    <cellStyle name="Comma 3 8 2 2" xfId="1509" xr:uid="{00000000-0005-0000-0000-0000FB2A0000}"/>
    <cellStyle name="Comma 3 8 2 2 2" xfId="4183" xr:uid="{00000000-0005-0000-0000-0000FC2A0000}"/>
    <cellStyle name="Comma 3 8 2 2 2 2" xfId="18808" xr:uid="{00000000-0005-0000-0000-0000FD2A0000}"/>
    <cellStyle name="Comma 3 8 2 2 2 3" xfId="13506" xr:uid="{00000000-0005-0000-0000-0000FE2A0000}"/>
    <cellStyle name="Comma 3 8 2 2 3" xfId="8020" xr:uid="{00000000-0005-0000-0000-0000FF2A0000}"/>
    <cellStyle name="Comma 3 8 2 2 3 2" xfId="16178" xr:uid="{00000000-0005-0000-0000-0000002B0000}"/>
    <cellStyle name="Comma 3 8 2 2 4" xfId="10849" xr:uid="{00000000-0005-0000-0000-0000012B0000}"/>
    <cellStyle name="Comma 3 8 2 3" xfId="4182" xr:uid="{00000000-0005-0000-0000-0000022B0000}"/>
    <cellStyle name="Comma 3 8 2 3 2" xfId="18807" xr:uid="{00000000-0005-0000-0000-0000032B0000}"/>
    <cellStyle name="Comma 3 8 2 3 3" xfId="13505" xr:uid="{00000000-0005-0000-0000-0000042B0000}"/>
    <cellStyle name="Comma 3 8 2 4" xfId="8019" xr:uid="{00000000-0005-0000-0000-0000052B0000}"/>
    <cellStyle name="Comma 3 8 2 4 2" xfId="16177" xr:uid="{00000000-0005-0000-0000-0000062B0000}"/>
    <cellStyle name="Comma 3 8 2 5" xfId="10848" xr:uid="{00000000-0005-0000-0000-0000072B0000}"/>
    <cellStyle name="Comma 3 8 3" xfId="1510" xr:uid="{00000000-0005-0000-0000-0000082B0000}"/>
    <cellStyle name="Comma 3 8 3 2" xfId="4184" xr:uid="{00000000-0005-0000-0000-0000092B0000}"/>
    <cellStyle name="Comma 3 8 3 2 2" xfId="18809" xr:uid="{00000000-0005-0000-0000-00000A2B0000}"/>
    <cellStyle name="Comma 3 8 3 2 3" xfId="13507" xr:uid="{00000000-0005-0000-0000-00000B2B0000}"/>
    <cellStyle name="Comma 3 8 3 3" xfId="8021" xr:uid="{00000000-0005-0000-0000-00000C2B0000}"/>
    <cellStyle name="Comma 3 8 3 3 2" xfId="16179" xr:uid="{00000000-0005-0000-0000-00000D2B0000}"/>
    <cellStyle name="Comma 3 8 3 4" xfId="10850" xr:uid="{00000000-0005-0000-0000-00000E2B0000}"/>
    <cellStyle name="Comma 3 8 4" xfId="1511" xr:uid="{00000000-0005-0000-0000-00000F2B0000}"/>
    <cellStyle name="Comma 3 8 4 2" xfId="4185" xr:uid="{00000000-0005-0000-0000-0000102B0000}"/>
    <cellStyle name="Comma 3 8 4 2 2" xfId="18810" xr:uid="{00000000-0005-0000-0000-0000112B0000}"/>
    <cellStyle name="Comma 3 8 4 2 3" xfId="13508" xr:uid="{00000000-0005-0000-0000-0000122B0000}"/>
    <cellStyle name="Comma 3 8 4 3" xfId="8022" xr:uid="{00000000-0005-0000-0000-0000132B0000}"/>
    <cellStyle name="Comma 3 8 4 3 2" xfId="16180" xr:uid="{00000000-0005-0000-0000-0000142B0000}"/>
    <cellStyle name="Comma 3 8 4 4" xfId="10851" xr:uid="{00000000-0005-0000-0000-0000152B0000}"/>
    <cellStyle name="Comma 3 8 5" xfId="4181" xr:uid="{00000000-0005-0000-0000-0000162B0000}"/>
    <cellStyle name="Comma 3 8 5 2" xfId="18806" xr:uid="{00000000-0005-0000-0000-0000172B0000}"/>
    <cellStyle name="Comma 3 8 5 3" xfId="13504" xr:uid="{00000000-0005-0000-0000-0000182B0000}"/>
    <cellStyle name="Comma 3 8 6" xfId="8018" xr:uid="{00000000-0005-0000-0000-0000192B0000}"/>
    <cellStyle name="Comma 3 8 6 2" xfId="16176" xr:uid="{00000000-0005-0000-0000-00001A2B0000}"/>
    <cellStyle name="Comma 3 8 7" xfId="10847" xr:uid="{00000000-0005-0000-0000-00001B2B0000}"/>
    <cellStyle name="Comma 3 9" xfId="1512" xr:uid="{00000000-0005-0000-0000-00001C2B0000}"/>
    <cellStyle name="Comma 3 9 2" xfId="1513" xr:uid="{00000000-0005-0000-0000-00001D2B0000}"/>
    <cellStyle name="Comma 3 9 2 2" xfId="1514" xr:uid="{00000000-0005-0000-0000-00001E2B0000}"/>
    <cellStyle name="Comma 3 9 2 2 2" xfId="4188" xr:uid="{00000000-0005-0000-0000-00001F2B0000}"/>
    <cellStyle name="Comma 3 9 2 2 2 2" xfId="18813" xr:uid="{00000000-0005-0000-0000-0000202B0000}"/>
    <cellStyle name="Comma 3 9 2 2 2 3" xfId="13511" xr:uid="{00000000-0005-0000-0000-0000212B0000}"/>
    <cellStyle name="Comma 3 9 2 2 3" xfId="8025" xr:uid="{00000000-0005-0000-0000-0000222B0000}"/>
    <cellStyle name="Comma 3 9 2 2 3 2" xfId="16183" xr:uid="{00000000-0005-0000-0000-0000232B0000}"/>
    <cellStyle name="Comma 3 9 2 2 4" xfId="10854" xr:uid="{00000000-0005-0000-0000-0000242B0000}"/>
    <cellStyle name="Comma 3 9 2 3" xfId="4187" xr:uid="{00000000-0005-0000-0000-0000252B0000}"/>
    <cellStyle name="Comma 3 9 2 3 2" xfId="18812" xr:uid="{00000000-0005-0000-0000-0000262B0000}"/>
    <cellStyle name="Comma 3 9 2 3 3" xfId="13510" xr:uid="{00000000-0005-0000-0000-0000272B0000}"/>
    <cellStyle name="Comma 3 9 2 4" xfId="8024" xr:uid="{00000000-0005-0000-0000-0000282B0000}"/>
    <cellStyle name="Comma 3 9 2 4 2" xfId="16182" xr:uid="{00000000-0005-0000-0000-0000292B0000}"/>
    <cellStyle name="Comma 3 9 2 5" xfId="10853" xr:uid="{00000000-0005-0000-0000-00002A2B0000}"/>
    <cellStyle name="Comma 3 9 3" xfId="1515" xr:uid="{00000000-0005-0000-0000-00002B2B0000}"/>
    <cellStyle name="Comma 3 9 3 2" xfId="4189" xr:uid="{00000000-0005-0000-0000-00002C2B0000}"/>
    <cellStyle name="Comma 3 9 3 2 2" xfId="18814" xr:uid="{00000000-0005-0000-0000-00002D2B0000}"/>
    <cellStyle name="Comma 3 9 3 2 3" xfId="13512" xr:uid="{00000000-0005-0000-0000-00002E2B0000}"/>
    <cellStyle name="Comma 3 9 3 3" xfId="8026" xr:uid="{00000000-0005-0000-0000-00002F2B0000}"/>
    <cellStyle name="Comma 3 9 3 3 2" xfId="16184" xr:uid="{00000000-0005-0000-0000-0000302B0000}"/>
    <cellStyle name="Comma 3 9 3 4" xfId="10855" xr:uid="{00000000-0005-0000-0000-0000312B0000}"/>
    <cellStyle name="Comma 3 9 4" xfId="1516" xr:uid="{00000000-0005-0000-0000-0000322B0000}"/>
    <cellStyle name="Comma 3 9 4 2" xfId="4190" xr:uid="{00000000-0005-0000-0000-0000332B0000}"/>
    <cellStyle name="Comma 3 9 4 2 2" xfId="18815" xr:uid="{00000000-0005-0000-0000-0000342B0000}"/>
    <cellStyle name="Comma 3 9 4 2 3" xfId="13513" xr:uid="{00000000-0005-0000-0000-0000352B0000}"/>
    <cellStyle name="Comma 3 9 4 3" xfId="8027" xr:uid="{00000000-0005-0000-0000-0000362B0000}"/>
    <cellStyle name="Comma 3 9 4 3 2" xfId="16185" xr:uid="{00000000-0005-0000-0000-0000372B0000}"/>
    <cellStyle name="Comma 3 9 4 4" xfId="10856" xr:uid="{00000000-0005-0000-0000-0000382B0000}"/>
    <cellStyle name="Comma 3 9 5" xfId="4186" xr:uid="{00000000-0005-0000-0000-0000392B0000}"/>
    <cellStyle name="Comma 3 9 5 2" xfId="18811" xr:uid="{00000000-0005-0000-0000-00003A2B0000}"/>
    <cellStyle name="Comma 3 9 5 3" xfId="13509" xr:uid="{00000000-0005-0000-0000-00003B2B0000}"/>
    <cellStyle name="Comma 3 9 6" xfId="8023" xr:uid="{00000000-0005-0000-0000-00003C2B0000}"/>
    <cellStyle name="Comma 3 9 6 2" xfId="16181" xr:uid="{00000000-0005-0000-0000-00003D2B0000}"/>
    <cellStyle name="Comma 3 9 7" xfId="10852" xr:uid="{00000000-0005-0000-0000-00003E2B0000}"/>
    <cellStyle name="Comma 4" xfId="78" xr:uid="{00000000-0005-0000-0000-00003F2B0000}"/>
    <cellStyle name="Comma 4 10" xfId="1518" xr:uid="{00000000-0005-0000-0000-0000402B0000}"/>
    <cellStyle name="Comma 4 10 2" xfId="1519" xr:uid="{00000000-0005-0000-0000-0000412B0000}"/>
    <cellStyle name="Comma 4 10 2 2" xfId="4193" xr:uid="{00000000-0005-0000-0000-0000422B0000}"/>
    <cellStyle name="Comma 4 10 2 2 2" xfId="18818" xr:uid="{00000000-0005-0000-0000-0000432B0000}"/>
    <cellStyle name="Comma 4 10 2 2 3" xfId="13516" xr:uid="{00000000-0005-0000-0000-0000442B0000}"/>
    <cellStyle name="Comma 4 10 2 3" xfId="8030" xr:uid="{00000000-0005-0000-0000-0000452B0000}"/>
    <cellStyle name="Comma 4 10 2 3 2" xfId="16188" xr:uid="{00000000-0005-0000-0000-0000462B0000}"/>
    <cellStyle name="Comma 4 10 2 4" xfId="10859" xr:uid="{00000000-0005-0000-0000-0000472B0000}"/>
    <cellStyle name="Comma 4 10 3" xfId="1520" xr:uid="{00000000-0005-0000-0000-0000482B0000}"/>
    <cellStyle name="Comma 4 10 3 2" xfId="4194" xr:uid="{00000000-0005-0000-0000-0000492B0000}"/>
    <cellStyle name="Comma 4 10 3 2 2" xfId="18819" xr:uid="{00000000-0005-0000-0000-00004A2B0000}"/>
    <cellStyle name="Comma 4 10 3 2 3" xfId="13517" xr:uid="{00000000-0005-0000-0000-00004B2B0000}"/>
    <cellStyle name="Comma 4 10 3 3" xfId="8031" xr:uid="{00000000-0005-0000-0000-00004C2B0000}"/>
    <cellStyle name="Comma 4 10 3 3 2" xfId="16189" xr:uid="{00000000-0005-0000-0000-00004D2B0000}"/>
    <cellStyle name="Comma 4 10 3 4" xfId="10860" xr:uid="{00000000-0005-0000-0000-00004E2B0000}"/>
    <cellStyle name="Comma 4 10 4" xfId="4192" xr:uid="{00000000-0005-0000-0000-00004F2B0000}"/>
    <cellStyle name="Comma 4 10 4 2" xfId="18817" xr:uid="{00000000-0005-0000-0000-0000502B0000}"/>
    <cellStyle name="Comma 4 10 4 3" xfId="13515" xr:uid="{00000000-0005-0000-0000-0000512B0000}"/>
    <cellStyle name="Comma 4 10 5" xfId="8029" xr:uid="{00000000-0005-0000-0000-0000522B0000}"/>
    <cellStyle name="Comma 4 10 5 2" xfId="16187" xr:uid="{00000000-0005-0000-0000-0000532B0000}"/>
    <cellStyle name="Comma 4 10 6" xfId="10858" xr:uid="{00000000-0005-0000-0000-0000542B0000}"/>
    <cellStyle name="Comma 4 11" xfId="1521" xr:uid="{00000000-0005-0000-0000-0000552B0000}"/>
    <cellStyle name="Comma 4 11 2" xfId="1522" xr:uid="{00000000-0005-0000-0000-0000562B0000}"/>
    <cellStyle name="Comma 4 11 2 2" xfId="4196" xr:uid="{00000000-0005-0000-0000-0000572B0000}"/>
    <cellStyle name="Comma 4 11 2 2 2" xfId="18821" xr:uid="{00000000-0005-0000-0000-0000582B0000}"/>
    <cellStyle name="Comma 4 11 2 2 3" xfId="13519" xr:uid="{00000000-0005-0000-0000-0000592B0000}"/>
    <cellStyle name="Comma 4 11 2 3" xfId="8033" xr:uid="{00000000-0005-0000-0000-00005A2B0000}"/>
    <cellStyle name="Comma 4 11 2 3 2" xfId="16191" xr:uid="{00000000-0005-0000-0000-00005B2B0000}"/>
    <cellStyle name="Comma 4 11 2 4" xfId="10862" xr:uid="{00000000-0005-0000-0000-00005C2B0000}"/>
    <cellStyle name="Comma 4 11 3" xfId="4195" xr:uid="{00000000-0005-0000-0000-00005D2B0000}"/>
    <cellStyle name="Comma 4 11 3 2" xfId="18820" xr:uid="{00000000-0005-0000-0000-00005E2B0000}"/>
    <cellStyle name="Comma 4 11 3 3" xfId="13518" xr:uid="{00000000-0005-0000-0000-00005F2B0000}"/>
    <cellStyle name="Comma 4 11 4" xfId="8032" xr:uid="{00000000-0005-0000-0000-0000602B0000}"/>
    <cellStyle name="Comma 4 11 4 2" xfId="16190" xr:uid="{00000000-0005-0000-0000-0000612B0000}"/>
    <cellStyle name="Comma 4 11 5" xfId="10861" xr:uid="{00000000-0005-0000-0000-0000622B0000}"/>
    <cellStyle name="Comma 4 12" xfId="1523" xr:uid="{00000000-0005-0000-0000-0000632B0000}"/>
    <cellStyle name="Comma 4 12 2" xfId="4197" xr:uid="{00000000-0005-0000-0000-0000642B0000}"/>
    <cellStyle name="Comma 4 12 2 2" xfId="18822" xr:uid="{00000000-0005-0000-0000-0000652B0000}"/>
    <cellStyle name="Comma 4 12 2 3" xfId="13520" xr:uid="{00000000-0005-0000-0000-0000662B0000}"/>
    <cellStyle name="Comma 4 12 3" xfId="8034" xr:uid="{00000000-0005-0000-0000-0000672B0000}"/>
    <cellStyle name="Comma 4 12 3 2" xfId="16192" xr:uid="{00000000-0005-0000-0000-0000682B0000}"/>
    <cellStyle name="Comma 4 12 4" xfId="10863" xr:uid="{00000000-0005-0000-0000-0000692B0000}"/>
    <cellStyle name="Comma 4 13" xfId="1524" xr:uid="{00000000-0005-0000-0000-00006A2B0000}"/>
    <cellStyle name="Comma 4 13 2" xfId="4198" xr:uid="{00000000-0005-0000-0000-00006B2B0000}"/>
    <cellStyle name="Comma 4 13 2 2" xfId="18823" xr:uid="{00000000-0005-0000-0000-00006C2B0000}"/>
    <cellStyle name="Comma 4 13 2 3" xfId="13521" xr:uid="{00000000-0005-0000-0000-00006D2B0000}"/>
    <cellStyle name="Comma 4 13 3" xfId="8035" xr:uid="{00000000-0005-0000-0000-00006E2B0000}"/>
    <cellStyle name="Comma 4 13 3 2" xfId="16193" xr:uid="{00000000-0005-0000-0000-00006F2B0000}"/>
    <cellStyle name="Comma 4 13 4" xfId="10864" xr:uid="{00000000-0005-0000-0000-0000702B0000}"/>
    <cellStyle name="Comma 4 14" xfId="2595" xr:uid="{00000000-0005-0000-0000-0000712B0000}"/>
    <cellStyle name="Comma 4 14 2" xfId="5228" xr:uid="{00000000-0005-0000-0000-0000722B0000}"/>
    <cellStyle name="Comma 4 14 2 2" xfId="19853" xr:uid="{00000000-0005-0000-0000-0000732B0000}"/>
    <cellStyle name="Comma 4 14 2 3" xfId="14564" xr:uid="{00000000-0005-0000-0000-0000742B0000}"/>
    <cellStyle name="Comma 4 14 3" xfId="9065" xr:uid="{00000000-0005-0000-0000-0000752B0000}"/>
    <cellStyle name="Comma 4 14 3 2" xfId="17223" xr:uid="{00000000-0005-0000-0000-0000762B0000}"/>
    <cellStyle name="Comma 4 14 4" xfId="11896" xr:uid="{00000000-0005-0000-0000-0000772B0000}"/>
    <cellStyle name="Comma 4 15" xfId="2654" xr:uid="{00000000-0005-0000-0000-0000782B0000}"/>
    <cellStyle name="Comma 4 15 2" xfId="5282" xr:uid="{00000000-0005-0000-0000-0000792B0000}"/>
    <cellStyle name="Comma 4 15 2 2" xfId="19907" xr:uid="{00000000-0005-0000-0000-00007A2B0000}"/>
    <cellStyle name="Comma 4 15 2 3" xfId="14623" xr:uid="{00000000-0005-0000-0000-00007B2B0000}"/>
    <cellStyle name="Comma 4 15 3" xfId="9119" xr:uid="{00000000-0005-0000-0000-00007C2B0000}"/>
    <cellStyle name="Comma 4 15 3 2" xfId="17277" xr:uid="{00000000-0005-0000-0000-00007D2B0000}"/>
    <cellStyle name="Comma 4 15 4" xfId="11951" xr:uid="{00000000-0005-0000-0000-00007E2B0000}"/>
    <cellStyle name="Comma 4 16" xfId="1517" xr:uid="{00000000-0005-0000-0000-00007F2B0000}"/>
    <cellStyle name="Comma 4 16 2" xfId="4191" xr:uid="{00000000-0005-0000-0000-0000802B0000}"/>
    <cellStyle name="Comma 4 16 2 2" xfId="18816" xr:uid="{00000000-0005-0000-0000-0000812B0000}"/>
    <cellStyle name="Comma 4 16 2 3" xfId="13514" xr:uid="{00000000-0005-0000-0000-0000822B0000}"/>
    <cellStyle name="Comma 4 16 3" xfId="8028" xr:uid="{00000000-0005-0000-0000-0000832B0000}"/>
    <cellStyle name="Comma 4 16 3 2" xfId="16186" xr:uid="{00000000-0005-0000-0000-0000842B0000}"/>
    <cellStyle name="Comma 4 16 4" xfId="10857" xr:uid="{00000000-0005-0000-0000-0000852B0000}"/>
    <cellStyle name="Comma 4 17" xfId="5469" xr:uid="{00000000-0005-0000-0000-0000862B0000}"/>
    <cellStyle name="Comma 4 17 2" xfId="17388" xr:uid="{00000000-0005-0000-0000-0000872B0000}"/>
    <cellStyle name="Comma 4 17 3" xfId="12085" xr:uid="{00000000-0005-0000-0000-0000882B0000}"/>
    <cellStyle name="Comma 4 18" xfId="2763" xr:uid="{00000000-0005-0000-0000-0000892B0000}"/>
    <cellStyle name="Comma 4 18 2" xfId="14758" xr:uid="{00000000-0005-0000-0000-00008A2B0000}"/>
    <cellStyle name="Comma 4 19" xfId="6600" xr:uid="{00000000-0005-0000-0000-00008B2B0000}"/>
    <cellStyle name="Comma 4 2" xfId="26" xr:uid="{00000000-0005-0000-0000-00008C2B0000}"/>
    <cellStyle name="Comma 4 2 10" xfId="1526" xr:uid="{00000000-0005-0000-0000-00008D2B0000}"/>
    <cellStyle name="Comma 4 2 10 2" xfId="1527" xr:uid="{00000000-0005-0000-0000-00008E2B0000}"/>
    <cellStyle name="Comma 4 2 10 2 2" xfId="4201" xr:uid="{00000000-0005-0000-0000-00008F2B0000}"/>
    <cellStyle name="Comma 4 2 10 2 2 2" xfId="18826" xr:uid="{00000000-0005-0000-0000-0000902B0000}"/>
    <cellStyle name="Comma 4 2 10 2 2 3" xfId="13524" xr:uid="{00000000-0005-0000-0000-0000912B0000}"/>
    <cellStyle name="Comma 4 2 10 2 3" xfId="8038" xr:uid="{00000000-0005-0000-0000-0000922B0000}"/>
    <cellStyle name="Comma 4 2 10 2 3 2" xfId="16196" xr:uid="{00000000-0005-0000-0000-0000932B0000}"/>
    <cellStyle name="Comma 4 2 10 2 4" xfId="10867" xr:uid="{00000000-0005-0000-0000-0000942B0000}"/>
    <cellStyle name="Comma 4 2 10 3" xfId="4200" xr:uid="{00000000-0005-0000-0000-0000952B0000}"/>
    <cellStyle name="Comma 4 2 10 3 2" xfId="18825" xr:uid="{00000000-0005-0000-0000-0000962B0000}"/>
    <cellStyle name="Comma 4 2 10 3 3" xfId="13523" xr:uid="{00000000-0005-0000-0000-0000972B0000}"/>
    <cellStyle name="Comma 4 2 10 4" xfId="8037" xr:uid="{00000000-0005-0000-0000-0000982B0000}"/>
    <cellStyle name="Comma 4 2 10 4 2" xfId="16195" xr:uid="{00000000-0005-0000-0000-0000992B0000}"/>
    <cellStyle name="Comma 4 2 10 5" xfId="10866" xr:uid="{00000000-0005-0000-0000-00009A2B0000}"/>
    <cellStyle name="Comma 4 2 11" xfId="1528" xr:uid="{00000000-0005-0000-0000-00009B2B0000}"/>
    <cellStyle name="Comma 4 2 11 2" xfId="4202" xr:uid="{00000000-0005-0000-0000-00009C2B0000}"/>
    <cellStyle name="Comma 4 2 11 2 2" xfId="18827" xr:uid="{00000000-0005-0000-0000-00009D2B0000}"/>
    <cellStyle name="Comma 4 2 11 2 3" xfId="13525" xr:uid="{00000000-0005-0000-0000-00009E2B0000}"/>
    <cellStyle name="Comma 4 2 11 3" xfId="8039" xr:uid="{00000000-0005-0000-0000-00009F2B0000}"/>
    <cellStyle name="Comma 4 2 11 3 2" xfId="16197" xr:uid="{00000000-0005-0000-0000-0000A02B0000}"/>
    <cellStyle name="Comma 4 2 11 4" xfId="10868" xr:uid="{00000000-0005-0000-0000-0000A12B0000}"/>
    <cellStyle name="Comma 4 2 12" xfId="1529" xr:uid="{00000000-0005-0000-0000-0000A22B0000}"/>
    <cellStyle name="Comma 4 2 12 2" xfId="4203" xr:uid="{00000000-0005-0000-0000-0000A32B0000}"/>
    <cellStyle name="Comma 4 2 12 2 2" xfId="18828" xr:uid="{00000000-0005-0000-0000-0000A42B0000}"/>
    <cellStyle name="Comma 4 2 12 2 3" xfId="13526" xr:uid="{00000000-0005-0000-0000-0000A52B0000}"/>
    <cellStyle name="Comma 4 2 12 3" xfId="8040" xr:uid="{00000000-0005-0000-0000-0000A62B0000}"/>
    <cellStyle name="Comma 4 2 12 3 2" xfId="16198" xr:uid="{00000000-0005-0000-0000-0000A72B0000}"/>
    <cellStyle name="Comma 4 2 12 4" xfId="10869" xr:uid="{00000000-0005-0000-0000-0000A82B0000}"/>
    <cellStyle name="Comma 4 2 13" xfId="1530" xr:uid="{00000000-0005-0000-0000-0000A92B0000}"/>
    <cellStyle name="Comma 4 2 13 2" xfId="4204" xr:uid="{00000000-0005-0000-0000-0000AA2B0000}"/>
    <cellStyle name="Comma 4 2 13 2 2" xfId="18829" xr:uid="{00000000-0005-0000-0000-0000AB2B0000}"/>
    <cellStyle name="Comma 4 2 13 2 3" xfId="13527" xr:uid="{00000000-0005-0000-0000-0000AC2B0000}"/>
    <cellStyle name="Comma 4 2 13 3" xfId="8041" xr:uid="{00000000-0005-0000-0000-0000AD2B0000}"/>
    <cellStyle name="Comma 4 2 13 3 2" xfId="16199" xr:uid="{00000000-0005-0000-0000-0000AE2B0000}"/>
    <cellStyle name="Comma 4 2 13 4" xfId="10870" xr:uid="{00000000-0005-0000-0000-0000AF2B0000}"/>
    <cellStyle name="Comma 4 2 14" xfId="2568" xr:uid="{00000000-0005-0000-0000-0000B02B0000}"/>
    <cellStyle name="Comma 4 2 14 2" xfId="5204" xr:uid="{00000000-0005-0000-0000-0000B12B0000}"/>
    <cellStyle name="Comma 4 2 14 2 2" xfId="19829" xr:uid="{00000000-0005-0000-0000-0000B22B0000}"/>
    <cellStyle name="Comma 4 2 14 2 3" xfId="14537" xr:uid="{00000000-0005-0000-0000-0000B32B0000}"/>
    <cellStyle name="Comma 4 2 14 3" xfId="9041" xr:uid="{00000000-0005-0000-0000-0000B42B0000}"/>
    <cellStyle name="Comma 4 2 14 3 2" xfId="17199" xr:uid="{00000000-0005-0000-0000-0000B52B0000}"/>
    <cellStyle name="Comma 4 2 14 4" xfId="11872" xr:uid="{00000000-0005-0000-0000-0000B62B0000}"/>
    <cellStyle name="Comma 4 2 15" xfId="2630" xr:uid="{00000000-0005-0000-0000-0000B72B0000}"/>
    <cellStyle name="Comma 4 2 15 2" xfId="5258" xr:uid="{00000000-0005-0000-0000-0000B82B0000}"/>
    <cellStyle name="Comma 4 2 15 2 2" xfId="19883" xr:uid="{00000000-0005-0000-0000-0000B92B0000}"/>
    <cellStyle name="Comma 4 2 15 2 3" xfId="14599" xr:uid="{00000000-0005-0000-0000-0000BA2B0000}"/>
    <cellStyle name="Comma 4 2 15 3" xfId="9095" xr:uid="{00000000-0005-0000-0000-0000BB2B0000}"/>
    <cellStyle name="Comma 4 2 15 3 2" xfId="17253" xr:uid="{00000000-0005-0000-0000-0000BC2B0000}"/>
    <cellStyle name="Comma 4 2 15 4" xfId="11927" xr:uid="{00000000-0005-0000-0000-0000BD2B0000}"/>
    <cellStyle name="Comma 4 2 16" xfId="1525" xr:uid="{00000000-0005-0000-0000-0000BE2B0000}"/>
    <cellStyle name="Comma 4 2 16 2" xfId="4199" xr:uid="{00000000-0005-0000-0000-0000BF2B0000}"/>
    <cellStyle name="Comma 4 2 16 2 2" xfId="18824" xr:uid="{00000000-0005-0000-0000-0000C02B0000}"/>
    <cellStyle name="Comma 4 2 16 2 3" xfId="13522" xr:uid="{00000000-0005-0000-0000-0000C12B0000}"/>
    <cellStyle name="Comma 4 2 16 3" xfId="8036" xr:uid="{00000000-0005-0000-0000-0000C22B0000}"/>
    <cellStyle name="Comma 4 2 16 3 2" xfId="16194" xr:uid="{00000000-0005-0000-0000-0000C32B0000}"/>
    <cellStyle name="Comma 4 2 16 4" xfId="10865" xr:uid="{00000000-0005-0000-0000-0000C42B0000}"/>
    <cellStyle name="Comma 4 2 17" xfId="6452" xr:uid="{00000000-0005-0000-0000-0000C52B0000}"/>
    <cellStyle name="Comma 4 2 17 2" xfId="17364" xr:uid="{00000000-0005-0000-0000-0000C62B0000}"/>
    <cellStyle name="Comma 4 2 17 3" xfId="12051" xr:uid="{00000000-0005-0000-0000-0000C72B0000}"/>
    <cellStyle name="Comma 4 2 18" xfId="6560" xr:uid="{00000000-0005-0000-0000-0000C82B0000}"/>
    <cellStyle name="Comma 4 2 18 2" xfId="14731" xr:uid="{00000000-0005-0000-0000-0000C92B0000}"/>
    <cellStyle name="Comma 4 2 19" xfId="2739" xr:uid="{00000000-0005-0000-0000-0000CA2B0000}"/>
    <cellStyle name="Comma 4 2 2" xfId="38" xr:uid="{00000000-0005-0000-0000-0000CB2B0000}"/>
    <cellStyle name="Comma 4 2 2 10" xfId="1532" xr:uid="{00000000-0005-0000-0000-0000CC2B0000}"/>
    <cellStyle name="Comma 4 2 2 10 2" xfId="4206" xr:uid="{00000000-0005-0000-0000-0000CD2B0000}"/>
    <cellStyle name="Comma 4 2 2 10 2 2" xfId="18831" xr:uid="{00000000-0005-0000-0000-0000CE2B0000}"/>
    <cellStyle name="Comma 4 2 2 10 2 3" xfId="13529" xr:uid="{00000000-0005-0000-0000-0000CF2B0000}"/>
    <cellStyle name="Comma 4 2 2 10 3" xfId="8043" xr:uid="{00000000-0005-0000-0000-0000D02B0000}"/>
    <cellStyle name="Comma 4 2 2 10 3 2" xfId="16201" xr:uid="{00000000-0005-0000-0000-0000D12B0000}"/>
    <cellStyle name="Comma 4 2 2 10 4" xfId="10872" xr:uid="{00000000-0005-0000-0000-0000D22B0000}"/>
    <cellStyle name="Comma 4 2 2 11" xfId="2572" xr:uid="{00000000-0005-0000-0000-0000D32B0000}"/>
    <cellStyle name="Comma 4 2 2 11 2" xfId="5207" xr:uid="{00000000-0005-0000-0000-0000D42B0000}"/>
    <cellStyle name="Comma 4 2 2 11 2 2" xfId="19832" xr:uid="{00000000-0005-0000-0000-0000D52B0000}"/>
    <cellStyle name="Comma 4 2 2 11 2 3" xfId="14541" xr:uid="{00000000-0005-0000-0000-0000D62B0000}"/>
    <cellStyle name="Comma 4 2 2 11 3" xfId="9044" xr:uid="{00000000-0005-0000-0000-0000D72B0000}"/>
    <cellStyle name="Comma 4 2 2 11 3 2" xfId="17202" xr:uid="{00000000-0005-0000-0000-0000D82B0000}"/>
    <cellStyle name="Comma 4 2 2 11 4" xfId="11875" xr:uid="{00000000-0005-0000-0000-0000D92B0000}"/>
    <cellStyle name="Comma 4 2 2 12" xfId="2633" xr:uid="{00000000-0005-0000-0000-0000DA2B0000}"/>
    <cellStyle name="Comma 4 2 2 12 2" xfId="5261" xr:uid="{00000000-0005-0000-0000-0000DB2B0000}"/>
    <cellStyle name="Comma 4 2 2 12 2 2" xfId="19886" xr:uid="{00000000-0005-0000-0000-0000DC2B0000}"/>
    <cellStyle name="Comma 4 2 2 12 2 3" xfId="14602" xr:uid="{00000000-0005-0000-0000-0000DD2B0000}"/>
    <cellStyle name="Comma 4 2 2 12 3" xfId="9098" xr:uid="{00000000-0005-0000-0000-0000DE2B0000}"/>
    <cellStyle name="Comma 4 2 2 12 3 2" xfId="17256" xr:uid="{00000000-0005-0000-0000-0000DF2B0000}"/>
    <cellStyle name="Comma 4 2 2 12 4" xfId="11930" xr:uid="{00000000-0005-0000-0000-0000E02B0000}"/>
    <cellStyle name="Comma 4 2 2 13" xfId="1531" xr:uid="{00000000-0005-0000-0000-0000E12B0000}"/>
    <cellStyle name="Comma 4 2 2 13 2" xfId="4205" xr:uid="{00000000-0005-0000-0000-0000E22B0000}"/>
    <cellStyle name="Comma 4 2 2 13 2 2" xfId="18830" xr:uid="{00000000-0005-0000-0000-0000E32B0000}"/>
    <cellStyle name="Comma 4 2 2 13 2 3" xfId="13528" xr:uid="{00000000-0005-0000-0000-0000E42B0000}"/>
    <cellStyle name="Comma 4 2 2 13 3" xfId="8042" xr:uid="{00000000-0005-0000-0000-0000E52B0000}"/>
    <cellStyle name="Comma 4 2 2 13 3 2" xfId="16200" xr:uid="{00000000-0005-0000-0000-0000E62B0000}"/>
    <cellStyle name="Comma 4 2 2 13 4" xfId="10871" xr:uid="{00000000-0005-0000-0000-0000E72B0000}"/>
    <cellStyle name="Comma 4 2 2 14" xfId="6453" xr:uid="{00000000-0005-0000-0000-0000E82B0000}"/>
    <cellStyle name="Comma 4 2 2 14 2" xfId="17367" xr:uid="{00000000-0005-0000-0000-0000E92B0000}"/>
    <cellStyle name="Comma 4 2 2 14 3" xfId="12059" xr:uid="{00000000-0005-0000-0000-0000EA2B0000}"/>
    <cellStyle name="Comma 4 2 2 15" xfId="6561" xr:uid="{00000000-0005-0000-0000-0000EB2B0000}"/>
    <cellStyle name="Comma 4 2 2 15 2" xfId="14735" xr:uid="{00000000-0005-0000-0000-0000EC2B0000}"/>
    <cellStyle name="Comma 4 2 2 16" xfId="2742" xr:uid="{00000000-0005-0000-0000-0000ED2B0000}"/>
    <cellStyle name="Comma 4 2 2 17" xfId="6579" xr:uid="{00000000-0005-0000-0000-0000EE2B0000}"/>
    <cellStyle name="Comma 4 2 2 18" xfId="9404" xr:uid="{00000000-0005-0000-0000-0000EF2B0000}"/>
    <cellStyle name="Comma 4 2 2 2" xfId="62" xr:uid="{00000000-0005-0000-0000-0000F02B0000}"/>
    <cellStyle name="Comma 4 2 2 2 10" xfId="2580" xr:uid="{00000000-0005-0000-0000-0000F12B0000}"/>
    <cellStyle name="Comma 4 2 2 2 10 2" xfId="5214" xr:uid="{00000000-0005-0000-0000-0000F22B0000}"/>
    <cellStyle name="Comma 4 2 2 2 10 2 2" xfId="19839" xr:uid="{00000000-0005-0000-0000-0000F32B0000}"/>
    <cellStyle name="Comma 4 2 2 2 10 2 3" xfId="14549" xr:uid="{00000000-0005-0000-0000-0000F42B0000}"/>
    <cellStyle name="Comma 4 2 2 2 10 3" xfId="9051" xr:uid="{00000000-0005-0000-0000-0000F52B0000}"/>
    <cellStyle name="Comma 4 2 2 2 10 3 2" xfId="17209" xr:uid="{00000000-0005-0000-0000-0000F62B0000}"/>
    <cellStyle name="Comma 4 2 2 2 10 4" xfId="11882" xr:uid="{00000000-0005-0000-0000-0000F72B0000}"/>
    <cellStyle name="Comma 4 2 2 2 11" xfId="2640" xr:uid="{00000000-0005-0000-0000-0000F82B0000}"/>
    <cellStyle name="Comma 4 2 2 2 11 2" xfId="5268" xr:uid="{00000000-0005-0000-0000-0000F92B0000}"/>
    <cellStyle name="Comma 4 2 2 2 11 2 2" xfId="19893" xr:uid="{00000000-0005-0000-0000-0000FA2B0000}"/>
    <cellStyle name="Comma 4 2 2 2 11 2 3" xfId="14609" xr:uid="{00000000-0005-0000-0000-0000FB2B0000}"/>
    <cellStyle name="Comma 4 2 2 2 11 3" xfId="9105" xr:uid="{00000000-0005-0000-0000-0000FC2B0000}"/>
    <cellStyle name="Comma 4 2 2 2 11 3 2" xfId="17263" xr:uid="{00000000-0005-0000-0000-0000FD2B0000}"/>
    <cellStyle name="Comma 4 2 2 2 11 4" xfId="11937" xr:uid="{00000000-0005-0000-0000-0000FE2B0000}"/>
    <cellStyle name="Comma 4 2 2 2 12" xfId="1533" xr:uid="{00000000-0005-0000-0000-0000FF2B0000}"/>
    <cellStyle name="Comma 4 2 2 2 12 2" xfId="4207" xr:uid="{00000000-0005-0000-0000-0000002C0000}"/>
    <cellStyle name="Comma 4 2 2 2 12 2 2" xfId="18832" xr:uid="{00000000-0005-0000-0000-0000012C0000}"/>
    <cellStyle name="Comma 4 2 2 2 12 2 3" xfId="13530" xr:uid="{00000000-0005-0000-0000-0000022C0000}"/>
    <cellStyle name="Comma 4 2 2 2 12 3" xfId="8044" xr:uid="{00000000-0005-0000-0000-0000032C0000}"/>
    <cellStyle name="Comma 4 2 2 2 12 3 2" xfId="16202" xr:uid="{00000000-0005-0000-0000-0000042C0000}"/>
    <cellStyle name="Comma 4 2 2 2 12 4" xfId="10873" xr:uid="{00000000-0005-0000-0000-0000052C0000}"/>
    <cellStyle name="Comma 4 2 2 2 13" xfId="6454" xr:uid="{00000000-0005-0000-0000-0000062C0000}"/>
    <cellStyle name="Comma 4 2 2 2 13 2" xfId="17374" xr:uid="{00000000-0005-0000-0000-0000072C0000}"/>
    <cellStyle name="Comma 4 2 2 2 13 3" xfId="12069" xr:uid="{00000000-0005-0000-0000-0000082C0000}"/>
    <cellStyle name="Comma 4 2 2 2 14" xfId="6562" xr:uid="{00000000-0005-0000-0000-0000092C0000}"/>
    <cellStyle name="Comma 4 2 2 2 14 2" xfId="14743" xr:uid="{00000000-0005-0000-0000-00000A2C0000}"/>
    <cellStyle name="Comma 4 2 2 2 15" xfId="2749" xr:uid="{00000000-0005-0000-0000-00000B2C0000}"/>
    <cellStyle name="Comma 4 2 2 2 16" xfId="6586" xr:uid="{00000000-0005-0000-0000-00000C2C0000}"/>
    <cellStyle name="Comma 4 2 2 2 17" xfId="9415" xr:uid="{00000000-0005-0000-0000-00000D2C0000}"/>
    <cellStyle name="Comma 4 2 2 2 2" xfId="75" xr:uid="{00000000-0005-0000-0000-00000E2C0000}"/>
    <cellStyle name="Comma 4 2 2 2 2 10" xfId="2762" xr:uid="{00000000-0005-0000-0000-00000F2C0000}"/>
    <cellStyle name="Comma 4 2 2 2 2 11" xfId="6599" xr:uid="{00000000-0005-0000-0000-0000102C0000}"/>
    <cellStyle name="Comma 4 2 2 2 2 12" xfId="9428" xr:uid="{00000000-0005-0000-0000-0000112C0000}"/>
    <cellStyle name="Comma 4 2 2 2 2 2" xfId="104" xr:uid="{00000000-0005-0000-0000-0000122C0000}"/>
    <cellStyle name="Comma 4 2 2 2 2 2 2" xfId="158" xr:uid="{00000000-0005-0000-0000-0000132C0000}"/>
    <cellStyle name="Comma 4 2 2 2 2 2 2 2" xfId="2734" xr:uid="{00000000-0005-0000-0000-0000142C0000}"/>
    <cellStyle name="Comma 4 2 2 2 2 2 2 2 2" xfId="5362" xr:uid="{00000000-0005-0000-0000-0000152C0000}"/>
    <cellStyle name="Comma 4 2 2 2 2 2 2 2 2 2" xfId="19987" xr:uid="{00000000-0005-0000-0000-0000162C0000}"/>
    <cellStyle name="Comma 4 2 2 2 2 2 2 2 2 3" xfId="14703" xr:uid="{00000000-0005-0000-0000-0000172C0000}"/>
    <cellStyle name="Comma 4 2 2 2 2 2 2 2 3" xfId="9199" xr:uid="{00000000-0005-0000-0000-0000182C0000}"/>
    <cellStyle name="Comma 4 2 2 2 2 2 2 2 3 2" xfId="17357" xr:uid="{00000000-0005-0000-0000-0000192C0000}"/>
    <cellStyle name="Comma 4 2 2 2 2 2 2 2 4" xfId="12031" xr:uid="{00000000-0005-0000-0000-00001A2C0000}"/>
    <cellStyle name="Comma 4 2 2 2 2 2 2 3" xfId="1536" xr:uid="{00000000-0005-0000-0000-00001B2C0000}"/>
    <cellStyle name="Comma 4 2 2 2 2 2 2 3 2" xfId="4210" xr:uid="{00000000-0005-0000-0000-00001C2C0000}"/>
    <cellStyle name="Comma 4 2 2 2 2 2 2 3 2 2" xfId="18835" xr:uid="{00000000-0005-0000-0000-00001D2C0000}"/>
    <cellStyle name="Comma 4 2 2 2 2 2 2 3 2 3" xfId="13533" xr:uid="{00000000-0005-0000-0000-00001E2C0000}"/>
    <cellStyle name="Comma 4 2 2 2 2 2 2 3 3" xfId="8047" xr:uid="{00000000-0005-0000-0000-00001F2C0000}"/>
    <cellStyle name="Comma 4 2 2 2 2 2 2 3 3 2" xfId="16205" xr:uid="{00000000-0005-0000-0000-0000202C0000}"/>
    <cellStyle name="Comma 4 2 2 2 2 2 2 3 4" xfId="10876" xr:uid="{00000000-0005-0000-0000-0000212C0000}"/>
    <cellStyle name="Comma 4 2 2 2 2 2 2 4" xfId="6536" xr:uid="{00000000-0005-0000-0000-0000222C0000}"/>
    <cellStyle name="Comma 4 2 2 2 2 2 2 4 2" xfId="17468" xr:uid="{00000000-0005-0000-0000-0000232C0000}"/>
    <cellStyle name="Comma 4 2 2 2 2 2 2 4 3" xfId="12165" xr:uid="{00000000-0005-0000-0000-0000242C0000}"/>
    <cellStyle name="Comma 4 2 2 2 2 2 2 5" xfId="2843" xr:uid="{00000000-0005-0000-0000-0000252C0000}"/>
    <cellStyle name="Comma 4 2 2 2 2 2 2 5 2" xfId="14838" xr:uid="{00000000-0005-0000-0000-0000262C0000}"/>
    <cellStyle name="Comma 4 2 2 2 2 2 2 6" xfId="6680" xr:uid="{00000000-0005-0000-0000-0000272C0000}"/>
    <cellStyle name="Comma 4 2 2 2 2 2 2 7" xfId="9509" xr:uid="{00000000-0005-0000-0000-0000282C0000}"/>
    <cellStyle name="Comma 4 2 2 2 2 2 3" xfId="2621" xr:uid="{00000000-0005-0000-0000-0000292C0000}"/>
    <cellStyle name="Comma 4 2 2 2 2 2 3 2" xfId="5254" xr:uid="{00000000-0005-0000-0000-00002A2C0000}"/>
    <cellStyle name="Comma 4 2 2 2 2 2 3 2 2" xfId="19879" xr:uid="{00000000-0005-0000-0000-00002B2C0000}"/>
    <cellStyle name="Comma 4 2 2 2 2 2 3 2 3" xfId="14590" xr:uid="{00000000-0005-0000-0000-00002C2C0000}"/>
    <cellStyle name="Comma 4 2 2 2 2 2 3 3" xfId="9091" xr:uid="{00000000-0005-0000-0000-00002D2C0000}"/>
    <cellStyle name="Comma 4 2 2 2 2 2 3 3 2" xfId="17249" xr:uid="{00000000-0005-0000-0000-00002E2C0000}"/>
    <cellStyle name="Comma 4 2 2 2 2 2 3 4" xfId="11922" xr:uid="{00000000-0005-0000-0000-00002F2C0000}"/>
    <cellStyle name="Comma 4 2 2 2 2 2 4" xfId="2680" xr:uid="{00000000-0005-0000-0000-0000302C0000}"/>
    <cellStyle name="Comma 4 2 2 2 2 2 4 2" xfId="5308" xr:uid="{00000000-0005-0000-0000-0000312C0000}"/>
    <cellStyle name="Comma 4 2 2 2 2 2 4 2 2" xfId="19933" xr:uid="{00000000-0005-0000-0000-0000322C0000}"/>
    <cellStyle name="Comma 4 2 2 2 2 2 4 2 3" xfId="14649" xr:uid="{00000000-0005-0000-0000-0000332C0000}"/>
    <cellStyle name="Comma 4 2 2 2 2 2 4 3" xfId="9145" xr:uid="{00000000-0005-0000-0000-0000342C0000}"/>
    <cellStyle name="Comma 4 2 2 2 2 2 4 3 2" xfId="17303" xr:uid="{00000000-0005-0000-0000-0000352C0000}"/>
    <cellStyle name="Comma 4 2 2 2 2 2 4 4" xfId="11977" xr:uid="{00000000-0005-0000-0000-0000362C0000}"/>
    <cellStyle name="Comma 4 2 2 2 2 2 5" xfId="1535" xr:uid="{00000000-0005-0000-0000-0000372C0000}"/>
    <cellStyle name="Comma 4 2 2 2 2 2 5 2" xfId="4209" xr:uid="{00000000-0005-0000-0000-0000382C0000}"/>
    <cellStyle name="Comma 4 2 2 2 2 2 5 2 2" xfId="18834" xr:uid="{00000000-0005-0000-0000-0000392C0000}"/>
    <cellStyle name="Comma 4 2 2 2 2 2 5 2 3" xfId="13532" xr:uid="{00000000-0005-0000-0000-00003A2C0000}"/>
    <cellStyle name="Comma 4 2 2 2 2 2 5 3" xfId="8046" xr:uid="{00000000-0005-0000-0000-00003B2C0000}"/>
    <cellStyle name="Comma 4 2 2 2 2 2 5 3 2" xfId="16204" xr:uid="{00000000-0005-0000-0000-00003C2C0000}"/>
    <cellStyle name="Comma 4 2 2 2 2 2 5 4" xfId="10875" xr:uid="{00000000-0005-0000-0000-00003D2C0000}"/>
    <cellStyle name="Comma 4 2 2 2 2 2 6" xfId="6484" xr:uid="{00000000-0005-0000-0000-00003E2C0000}"/>
    <cellStyle name="Comma 4 2 2 2 2 2 6 2" xfId="17414" xr:uid="{00000000-0005-0000-0000-00003F2C0000}"/>
    <cellStyle name="Comma 4 2 2 2 2 2 6 3" xfId="12111" xr:uid="{00000000-0005-0000-0000-0000402C0000}"/>
    <cellStyle name="Comma 4 2 2 2 2 2 7" xfId="2789" xr:uid="{00000000-0005-0000-0000-0000412C0000}"/>
    <cellStyle name="Comma 4 2 2 2 2 2 7 2" xfId="14784" xr:uid="{00000000-0005-0000-0000-0000422C0000}"/>
    <cellStyle name="Comma 4 2 2 2 2 2 8" xfId="6626" xr:uid="{00000000-0005-0000-0000-0000432C0000}"/>
    <cellStyle name="Comma 4 2 2 2 2 2 9" xfId="9455" xr:uid="{00000000-0005-0000-0000-0000442C0000}"/>
    <cellStyle name="Comma 4 2 2 2 2 3" xfId="131" xr:uid="{00000000-0005-0000-0000-0000452C0000}"/>
    <cellStyle name="Comma 4 2 2 2 2 3 2" xfId="2707" xr:uid="{00000000-0005-0000-0000-0000462C0000}"/>
    <cellStyle name="Comma 4 2 2 2 2 3 2 2" xfId="5335" xr:uid="{00000000-0005-0000-0000-0000472C0000}"/>
    <cellStyle name="Comma 4 2 2 2 2 3 2 2 2" xfId="19960" xr:uid="{00000000-0005-0000-0000-0000482C0000}"/>
    <cellStyle name="Comma 4 2 2 2 2 3 2 2 3" xfId="14676" xr:uid="{00000000-0005-0000-0000-0000492C0000}"/>
    <cellStyle name="Comma 4 2 2 2 2 3 2 3" xfId="9172" xr:uid="{00000000-0005-0000-0000-00004A2C0000}"/>
    <cellStyle name="Comma 4 2 2 2 2 3 2 3 2" xfId="17330" xr:uid="{00000000-0005-0000-0000-00004B2C0000}"/>
    <cellStyle name="Comma 4 2 2 2 2 3 2 4" xfId="12004" xr:uid="{00000000-0005-0000-0000-00004C2C0000}"/>
    <cellStyle name="Comma 4 2 2 2 2 3 3" xfId="1537" xr:uid="{00000000-0005-0000-0000-00004D2C0000}"/>
    <cellStyle name="Comma 4 2 2 2 2 3 3 2" xfId="4211" xr:uid="{00000000-0005-0000-0000-00004E2C0000}"/>
    <cellStyle name="Comma 4 2 2 2 2 3 3 2 2" xfId="18836" xr:uid="{00000000-0005-0000-0000-00004F2C0000}"/>
    <cellStyle name="Comma 4 2 2 2 2 3 3 2 3" xfId="13534" xr:uid="{00000000-0005-0000-0000-0000502C0000}"/>
    <cellStyle name="Comma 4 2 2 2 2 3 3 3" xfId="8048" xr:uid="{00000000-0005-0000-0000-0000512C0000}"/>
    <cellStyle name="Comma 4 2 2 2 2 3 3 3 2" xfId="16206" xr:uid="{00000000-0005-0000-0000-0000522C0000}"/>
    <cellStyle name="Comma 4 2 2 2 2 3 3 4" xfId="10877" xr:uid="{00000000-0005-0000-0000-0000532C0000}"/>
    <cellStyle name="Comma 4 2 2 2 2 3 4" xfId="6510" xr:uid="{00000000-0005-0000-0000-0000542C0000}"/>
    <cellStyle name="Comma 4 2 2 2 2 3 4 2" xfId="17441" xr:uid="{00000000-0005-0000-0000-0000552C0000}"/>
    <cellStyle name="Comma 4 2 2 2 2 3 4 3" xfId="12138" xr:uid="{00000000-0005-0000-0000-0000562C0000}"/>
    <cellStyle name="Comma 4 2 2 2 2 3 5" xfId="2816" xr:uid="{00000000-0005-0000-0000-0000572C0000}"/>
    <cellStyle name="Comma 4 2 2 2 2 3 5 2" xfId="14811" xr:uid="{00000000-0005-0000-0000-0000582C0000}"/>
    <cellStyle name="Comma 4 2 2 2 2 3 6" xfId="6653" xr:uid="{00000000-0005-0000-0000-0000592C0000}"/>
    <cellStyle name="Comma 4 2 2 2 2 3 7" xfId="9482" xr:uid="{00000000-0005-0000-0000-00005A2C0000}"/>
    <cellStyle name="Comma 4 2 2 2 2 4" xfId="1538" xr:uid="{00000000-0005-0000-0000-00005B2C0000}"/>
    <cellStyle name="Comma 4 2 2 2 2 4 2" xfId="4212" xr:uid="{00000000-0005-0000-0000-00005C2C0000}"/>
    <cellStyle name="Comma 4 2 2 2 2 4 2 2" xfId="18837" xr:uid="{00000000-0005-0000-0000-00005D2C0000}"/>
    <cellStyle name="Comma 4 2 2 2 2 4 2 3" xfId="13535" xr:uid="{00000000-0005-0000-0000-00005E2C0000}"/>
    <cellStyle name="Comma 4 2 2 2 2 4 3" xfId="8049" xr:uid="{00000000-0005-0000-0000-00005F2C0000}"/>
    <cellStyle name="Comma 4 2 2 2 2 4 3 2" xfId="16207" xr:uid="{00000000-0005-0000-0000-0000602C0000}"/>
    <cellStyle name="Comma 4 2 2 2 2 4 4" xfId="10878" xr:uid="{00000000-0005-0000-0000-0000612C0000}"/>
    <cellStyle name="Comma 4 2 2 2 2 5" xfId="2593" xr:uid="{00000000-0005-0000-0000-0000622C0000}"/>
    <cellStyle name="Comma 4 2 2 2 2 5 2" xfId="5227" xr:uid="{00000000-0005-0000-0000-0000632C0000}"/>
    <cellStyle name="Comma 4 2 2 2 2 5 2 2" xfId="19852" xr:uid="{00000000-0005-0000-0000-0000642C0000}"/>
    <cellStyle name="Comma 4 2 2 2 2 5 2 3" xfId="14562" xr:uid="{00000000-0005-0000-0000-0000652C0000}"/>
    <cellStyle name="Comma 4 2 2 2 2 5 3" xfId="9064" xr:uid="{00000000-0005-0000-0000-0000662C0000}"/>
    <cellStyle name="Comma 4 2 2 2 2 5 3 2" xfId="17222" xr:uid="{00000000-0005-0000-0000-0000672C0000}"/>
    <cellStyle name="Comma 4 2 2 2 2 5 4" xfId="11895" xr:uid="{00000000-0005-0000-0000-0000682C0000}"/>
    <cellStyle name="Comma 4 2 2 2 2 6" xfId="2653" xr:uid="{00000000-0005-0000-0000-0000692C0000}"/>
    <cellStyle name="Comma 4 2 2 2 2 6 2" xfId="5281" xr:uid="{00000000-0005-0000-0000-00006A2C0000}"/>
    <cellStyle name="Comma 4 2 2 2 2 6 2 2" xfId="19906" xr:uid="{00000000-0005-0000-0000-00006B2C0000}"/>
    <cellStyle name="Comma 4 2 2 2 2 6 2 3" xfId="14622" xr:uid="{00000000-0005-0000-0000-00006C2C0000}"/>
    <cellStyle name="Comma 4 2 2 2 2 6 3" xfId="9118" xr:uid="{00000000-0005-0000-0000-00006D2C0000}"/>
    <cellStyle name="Comma 4 2 2 2 2 6 3 2" xfId="17276" xr:uid="{00000000-0005-0000-0000-00006E2C0000}"/>
    <cellStyle name="Comma 4 2 2 2 2 6 4" xfId="11950" xr:uid="{00000000-0005-0000-0000-00006F2C0000}"/>
    <cellStyle name="Comma 4 2 2 2 2 7" xfId="1534" xr:uid="{00000000-0005-0000-0000-0000702C0000}"/>
    <cellStyle name="Comma 4 2 2 2 2 7 2" xfId="4208" xr:uid="{00000000-0005-0000-0000-0000712C0000}"/>
    <cellStyle name="Comma 4 2 2 2 2 7 2 2" xfId="18833" xr:uid="{00000000-0005-0000-0000-0000722C0000}"/>
    <cellStyle name="Comma 4 2 2 2 2 7 2 3" xfId="13531" xr:uid="{00000000-0005-0000-0000-0000732C0000}"/>
    <cellStyle name="Comma 4 2 2 2 2 7 3" xfId="8045" xr:uid="{00000000-0005-0000-0000-0000742C0000}"/>
    <cellStyle name="Comma 4 2 2 2 2 7 3 2" xfId="16203" xr:uid="{00000000-0005-0000-0000-0000752C0000}"/>
    <cellStyle name="Comma 4 2 2 2 2 7 4" xfId="10874" xr:uid="{00000000-0005-0000-0000-0000762C0000}"/>
    <cellStyle name="Comma 4 2 2 2 2 8" xfId="6455" xr:uid="{00000000-0005-0000-0000-0000772C0000}"/>
    <cellStyle name="Comma 4 2 2 2 2 8 2" xfId="17387" xr:uid="{00000000-0005-0000-0000-0000782C0000}"/>
    <cellStyle name="Comma 4 2 2 2 2 8 3" xfId="12082" xr:uid="{00000000-0005-0000-0000-0000792C0000}"/>
    <cellStyle name="Comma 4 2 2 2 2 9" xfId="6563" xr:uid="{00000000-0005-0000-0000-00007A2C0000}"/>
    <cellStyle name="Comma 4 2 2 2 2 9 2" xfId="14756" xr:uid="{00000000-0005-0000-0000-00007B2C0000}"/>
    <cellStyle name="Comma 4 2 2 2 3" xfId="91" xr:uid="{00000000-0005-0000-0000-00007C2C0000}"/>
    <cellStyle name="Comma 4 2 2 2 3 10" xfId="6613" xr:uid="{00000000-0005-0000-0000-00007D2C0000}"/>
    <cellStyle name="Comma 4 2 2 2 3 11" xfId="9442" xr:uid="{00000000-0005-0000-0000-00007E2C0000}"/>
    <cellStyle name="Comma 4 2 2 2 3 2" xfId="145" xr:uid="{00000000-0005-0000-0000-00007F2C0000}"/>
    <cellStyle name="Comma 4 2 2 2 3 2 2" xfId="1541" xr:uid="{00000000-0005-0000-0000-0000802C0000}"/>
    <cellStyle name="Comma 4 2 2 2 3 2 2 2" xfId="4215" xr:uid="{00000000-0005-0000-0000-0000812C0000}"/>
    <cellStyle name="Comma 4 2 2 2 3 2 2 2 2" xfId="18840" xr:uid="{00000000-0005-0000-0000-0000822C0000}"/>
    <cellStyle name="Comma 4 2 2 2 3 2 2 2 3" xfId="13538" xr:uid="{00000000-0005-0000-0000-0000832C0000}"/>
    <cellStyle name="Comma 4 2 2 2 3 2 2 3" xfId="8052" xr:uid="{00000000-0005-0000-0000-0000842C0000}"/>
    <cellStyle name="Comma 4 2 2 2 3 2 2 3 2" xfId="16210" xr:uid="{00000000-0005-0000-0000-0000852C0000}"/>
    <cellStyle name="Comma 4 2 2 2 3 2 2 4" xfId="10881" xr:uid="{00000000-0005-0000-0000-0000862C0000}"/>
    <cellStyle name="Comma 4 2 2 2 3 2 3" xfId="2721" xr:uid="{00000000-0005-0000-0000-0000872C0000}"/>
    <cellStyle name="Comma 4 2 2 2 3 2 3 2" xfId="5349" xr:uid="{00000000-0005-0000-0000-0000882C0000}"/>
    <cellStyle name="Comma 4 2 2 2 3 2 3 2 2" xfId="19974" xr:uid="{00000000-0005-0000-0000-0000892C0000}"/>
    <cellStyle name="Comma 4 2 2 2 3 2 3 2 3" xfId="14690" xr:uid="{00000000-0005-0000-0000-00008A2C0000}"/>
    <cellStyle name="Comma 4 2 2 2 3 2 3 3" xfId="9186" xr:uid="{00000000-0005-0000-0000-00008B2C0000}"/>
    <cellStyle name="Comma 4 2 2 2 3 2 3 3 2" xfId="17344" xr:uid="{00000000-0005-0000-0000-00008C2C0000}"/>
    <cellStyle name="Comma 4 2 2 2 3 2 3 4" xfId="12018" xr:uid="{00000000-0005-0000-0000-00008D2C0000}"/>
    <cellStyle name="Comma 4 2 2 2 3 2 4" xfId="1540" xr:uid="{00000000-0005-0000-0000-00008E2C0000}"/>
    <cellStyle name="Comma 4 2 2 2 3 2 4 2" xfId="4214" xr:uid="{00000000-0005-0000-0000-00008F2C0000}"/>
    <cellStyle name="Comma 4 2 2 2 3 2 4 2 2" xfId="18839" xr:uid="{00000000-0005-0000-0000-0000902C0000}"/>
    <cellStyle name="Comma 4 2 2 2 3 2 4 2 3" xfId="13537" xr:uid="{00000000-0005-0000-0000-0000912C0000}"/>
    <cellStyle name="Comma 4 2 2 2 3 2 4 3" xfId="8051" xr:uid="{00000000-0005-0000-0000-0000922C0000}"/>
    <cellStyle name="Comma 4 2 2 2 3 2 4 3 2" xfId="16209" xr:uid="{00000000-0005-0000-0000-0000932C0000}"/>
    <cellStyle name="Comma 4 2 2 2 3 2 4 4" xfId="10880" xr:uid="{00000000-0005-0000-0000-0000942C0000}"/>
    <cellStyle name="Comma 4 2 2 2 3 2 5" xfId="6535" xr:uid="{00000000-0005-0000-0000-0000952C0000}"/>
    <cellStyle name="Comma 4 2 2 2 3 2 5 2" xfId="17455" xr:uid="{00000000-0005-0000-0000-0000962C0000}"/>
    <cellStyle name="Comma 4 2 2 2 3 2 5 3" xfId="12152" xr:uid="{00000000-0005-0000-0000-0000972C0000}"/>
    <cellStyle name="Comma 4 2 2 2 3 2 6" xfId="2830" xr:uid="{00000000-0005-0000-0000-0000982C0000}"/>
    <cellStyle name="Comma 4 2 2 2 3 2 6 2" xfId="14825" xr:uid="{00000000-0005-0000-0000-0000992C0000}"/>
    <cellStyle name="Comma 4 2 2 2 3 2 7" xfId="6667" xr:uid="{00000000-0005-0000-0000-00009A2C0000}"/>
    <cellStyle name="Comma 4 2 2 2 3 2 8" xfId="9496" xr:uid="{00000000-0005-0000-0000-00009B2C0000}"/>
    <cellStyle name="Comma 4 2 2 2 3 3" xfId="1542" xr:uid="{00000000-0005-0000-0000-00009C2C0000}"/>
    <cellStyle name="Comma 4 2 2 2 3 3 2" xfId="4216" xr:uid="{00000000-0005-0000-0000-00009D2C0000}"/>
    <cellStyle name="Comma 4 2 2 2 3 3 2 2" xfId="18841" xr:uid="{00000000-0005-0000-0000-00009E2C0000}"/>
    <cellStyle name="Comma 4 2 2 2 3 3 2 3" xfId="13539" xr:uid="{00000000-0005-0000-0000-00009F2C0000}"/>
    <cellStyle name="Comma 4 2 2 2 3 3 3" xfId="8053" xr:uid="{00000000-0005-0000-0000-0000A02C0000}"/>
    <cellStyle name="Comma 4 2 2 2 3 3 3 2" xfId="16211" xr:uid="{00000000-0005-0000-0000-0000A12C0000}"/>
    <cellStyle name="Comma 4 2 2 2 3 3 4" xfId="10882" xr:uid="{00000000-0005-0000-0000-0000A22C0000}"/>
    <cellStyle name="Comma 4 2 2 2 3 4" xfId="1543" xr:uid="{00000000-0005-0000-0000-0000A32C0000}"/>
    <cellStyle name="Comma 4 2 2 2 3 4 2" xfId="4217" xr:uid="{00000000-0005-0000-0000-0000A42C0000}"/>
    <cellStyle name="Comma 4 2 2 2 3 4 2 2" xfId="18842" xr:uid="{00000000-0005-0000-0000-0000A52C0000}"/>
    <cellStyle name="Comma 4 2 2 2 3 4 2 3" xfId="13540" xr:uid="{00000000-0005-0000-0000-0000A62C0000}"/>
    <cellStyle name="Comma 4 2 2 2 3 4 3" xfId="8054" xr:uid="{00000000-0005-0000-0000-0000A72C0000}"/>
    <cellStyle name="Comma 4 2 2 2 3 4 3 2" xfId="16212" xr:uid="{00000000-0005-0000-0000-0000A82C0000}"/>
    <cellStyle name="Comma 4 2 2 2 3 4 4" xfId="10883" xr:uid="{00000000-0005-0000-0000-0000A92C0000}"/>
    <cellStyle name="Comma 4 2 2 2 3 5" xfId="2608" xr:uid="{00000000-0005-0000-0000-0000AA2C0000}"/>
    <cellStyle name="Comma 4 2 2 2 3 5 2" xfId="5241" xr:uid="{00000000-0005-0000-0000-0000AB2C0000}"/>
    <cellStyle name="Comma 4 2 2 2 3 5 2 2" xfId="19866" xr:uid="{00000000-0005-0000-0000-0000AC2C0000}"/>
    <cellStyle name="Comma 4 2 2 2 3 5 2 3" xfId="14577" xr:uid="{00000000-0005-0000-0000-0000AD2C0000}"/>
    <cellStyle name="Comma 4 2 2 2 3 5 3" xfId="9078" xr:uid="{00000000-0005-0000-0000-0000AE2C0000}"/>
    <cellStyle name="Comma 4 2 2 2 3 5 3 2" xfId="17236" xr:uid="{00000000-0005-0000-0000-0000AF2C0000}"/>
    <cellStyle name="Comma 4 2 2 2 3 5 4" xfId="11909" xr:uid="{00000000-0005-0000-0000-0000B02C0000}"/>
    <cellStyle name="Comma 4 2 2 2 3 6" xfId="2667" xr:uid="{00000000-0005-0000-0000-0000B12C0000}"/>
    <cellStyle name="Comma 4 2 2 2 3 6 2" xfId="5295" xr:uid="{00000000-0005-0000-0000-0000B22C0000}"/>
    <cellStyle name="Comma 4 2 2 2 3 6 2 2" xfId="19920" xr:uid="{00000000-0005-0000-0000-0000B32C0000}"/>
    <cellStyle name="Comma 4 2 2 2 3 6 2 3" xfId="14636" xr:uid="{00000000-0005-0000-0000-0000B42C0000}"/>
    <cellStyle name="Comma 4 2 2 2 3 6 3" xfId="9132" xr:uid="{00000000-0005-0000-0000-0000B52C0000}"/>
    <cellStyle name="Comma 4 2 2 2 3 6 3 2" xfId="17290" xr:uid="{00000000-0005-0000-0000-0000B62C0000}"/>
    <cellStyle name="Comma 4 2 2 2 3 6 4" xfId="11964" xr:uid="{00000000-0005-0000-0000-0000B72C0000}"/>
    <cellStyle name="Comma 4 2 2 2 3 7" xfId="1539" xr:uid="{00000000-0005-0000-0000-0000B82C0000}"/>
    <cellStyle name="Comma 4 2 2 2 3 7 2" xfId="4213" xr:uid="{00000000-0005-0000-0000-0000B92C0000}"/>
    <cellStyle name="Comma 4 2 2 2 3 7 2 2" xfId="18838" xr:uid="{00000000-0005-0000-0000-0000BA2C0000}"/>
    <cellStyle name="Comma 4 2 2 2 3 7 2 3" xfId="13536" xr:uid="{00000000-0005-0000-0000-0000BB2C0000}"/>
    <cellStyle name="Comma 4 2 2 2 3 7 3" xfId="8050" xr:uid="{00000000-0005-0000-0000-0000BC2C0000}"/>
    <cellStyle name="Comma 4 2 2 2 3 7 3 2" xfId="16208" xr:uid="{00000000-0005-0000-0000-0000BD2C0000}"/>
    <cellStyle name="Comma 4 2 2 2 3 7 4" xfId="10879" xr:uid="{00000000-0005-0000-0000-0000BE2C0000}"/>
    <cellStyle name="Comma 4 2 2 2 3 8" xfId="6483" xr:uid="{00000000-0005-0000-0000-0000BF2C0000}"/>
    <cellStyle name="Comma 4 2 2 2 3 8 2" xfId="17401" xr:uid="{00000000-0005-0000-0000-0000C02C0000}"/>
    <cellStyle name="Comma 4 2 2 2 3 8 3" xfId="12098" xr:uid="{00000000-0005-0000-0000-0000C12C0000}"/>
    <cellStyle name="Comma 4 2 2 2 3 9" xfId="2776" xr:uid="{00000000-0005-0000-0000-0000C22C0000}"/>
    <cellStyle name="Comma 4 2 2 2 3 9 2" xfId="14771" xr:uid="{00000000-0005-0000-0000-0000C32C0000}"/>
    <cellStyle name="Comma 4 2 2 2 4" xfId="118" xr:uid="{00000000-0005-0000-0000-0000C42C0000}"/>
    <cellStyle name="Comma 4 2 2 2 4 10" xfId="9469" xr:uid="{00000000-0005-0000-0000-0000C52C0000}"/>
    <cellStyle name="Comma 4 2 2 2 4 2" xfId="1545" xr:uid="{00000000-0005-0000-0000-0000C62C0000}"/>
    <cellStyle name="Comma 4 2 2 2 4 2 2" xfId="1546" xr:uid="{00000000-0005-0000-0000-0000C72C0000}"/>
    <cellStyle name="Comma 4 2 2 2 4 2 2 2" xfId="4220" xr:uid="{00000000-0005-0000-0000-0000C82C0000}"/>
    <cellStyle name="Comma 4 2 2 2 4 2 2 2 2" xfId="18845" xr:uid="{00000000-0005-0000-0000-0000C92C0000}"/>
    <cellStyle name="Comma 4 2 2 2 4 2 2 2 3" xfId="13543" xr:uid="{00000000-0005-0000-0000-0000CA2C0000}"/>
    <cellStyle name="Comma 4 2 2 2 4 2 2 3" xfId="8057" xr:uid="{00000000-0005-0000-0000-0000CB2C0000}"/>
    <cellStyle name="Comma 4 2 2 2 4 2 2 3 2" xfId="16215" xr:uid="{00000000-0005-0000-0000-0000CC2C0000}"/>
    <cellStyle name="Comma 4 2 2 2 4 2 2 4" xfId="10886" xr:uid="{00000000-0005-0000-0000-0000CD2C0000}"/>
    <cellStyle name="Comma 4 2 2 2 4 2 3" xfId="4219" xr:uid="{00000000-0005-0000-0000-0000CE2C0000}"/>
    <cellStyle name="Comma 4 2 2 2 4 2 3 2" xfId="18844" xr:uid="{00000000-0005-0000-0000-0000CF2C0000}"/>
    <cellStyle name="Comma 4 2 2 2 4 2 3 3" xfId="13542" xr:uid="{00000000-0005-0000-0000-0000D02C0000}"/>
    <cellStyle name="Comma 4 2 2 2 4 2 4" xfId="8056" xr:uid="{00000000-0005-0000-0000-0000D12C0000}"/>
    <cellStyle name="Comma 4 2 2 2 4 2 4 2" xfId="16214" xr:uid="{00000000-0005-0000-0000-0000D22C0000}"/>
    <cellStyle name="Comma 4 2 2 2 4 2 5" xfId="10885" xr:uid="{00000000-0005-0000-0000-0000D32C0000}"/>
    <cellStyle name="Comma 4 2 2 2 4 3" xfId="1547" xr:uid="{00000000-0005-0000-0000-0000D42C0000}"/>
    <cellStyle name="Comma 4 2 2 2 4 3 2" xfId="4221" xr:uid="{00000000-0005-0000-0000-0000D52C0000}"/>
    <cellStyle name="Comma 4 2 2 2 4 3 2 2" xfId="18846" xr:uid="{00000000-0005-0000-0000-0000D62C0000}"/>
    <cellStyle name="Comma 4 2 2 2 4 3 2 3" xfId="13544" xr:uid="{00000000-0005-0000-0000-0000D72C0000}"/>
    <cellStyle name="Comma 4 2 2 2 4 3 3" xfId="8058" xr:uid="{00000000-0005-0000-0000-0000D82C0000}"/>
    <cellStyle name="Comma 4 2 2 2 4 3 3 2" xfId="16216" xr:uid="{00000000-0005-0000-0000-0000D92C0000}"/>
    <cellStyle name="Comma 4 2 2 2 4 3 4" xfId="10887" xr:uid="{00000000-0005-0000-0000-0000DA2C0000}"/>
    <cellStyle name="Comma 4 2 2 2 4 4" xfId="1548" xr:uid="{00000000-0005-0000-0000-0000DB2C0000}"/>
    <cellStyle name="Comma 4 2 2 2 4 4 2" xfId="4222" xr:uid="{00000000-0005-0000-0000-0000DC2C0000}"/>
    <cellStyle name="Comma 4 2 2 2 4 4 2 2" xfId="18847" xr:uid="{00000000-0005-0000-0000-0000DD2C0000}"/>
    <cellStyle name="Comma 4 2 2 2 4 4 2 3" xfId="13545" xr:uid="{00000000-0005-0000-0000-0000DE2C0000}"/>
    <cellStyle name="Comma 4 2 2 2 4 4 3" xfId="8059" xr:uid="{00000000-0005-0000-0000-0000DF2C0000}"/>
    <cellStyle name="Comma 4 2 2 2 4 4 3 2" xfId="16217" xr:uid="{00000000-0005-0000-0000-0000E02C0000}"/>
    <cellStyle name="Comma 4 2 2 2 4 4 4" xfId="10888" xr:uid="{00000000-0005-0000-0000-0000E12C0000}"/>
    <cellStyle name="Comma 4 2 2 2 4 5" xfId="2694" xr:uid="{00000000-0005-0000-0000-0000E22C0000}"/>
    <cellStyle name="Comma 4 2 2 2 4 5 2" xfId="5322" xr:uid="{00000000-0005-0000-0000-0000E32C0000}"/>
    <cellStyle name="Comma 4 2 2 2 4 5 2 2" xfId="19947" xr:uid="{00000000-0005-0000-0000-0000E42C0000}"/>
    <cellStyle name="Comma 4 2 2 2 4 5 2 3" xfId="14663" xr:uid="{00000000-0005-0000-0000-0000E52C0000}"/>
    <cellStyle name="Comma 4 2 2 2 4 5 3" xfId="9159" xr:uid="{00000000-0005-0000-0000-0000E62C0000}"/>
    <cellStyle name="Comma 4 2 2 2 4 5 3 2" xfId="17317" xr:uid="{00000000-0005-0000-0000-0000E72C0000}"/>
    <cellStyle name="Comma 4 2 2 2 4 5 4" xfId="11991" xr:uid="{00000000-0005-0000-0000-0000E82C0000}"/>
    <cellStyle name="Comma 4 2 2 2 4 6" xfId="1544" xr:uid="{00000000-0005-0000-0000-0000E92C0000}"/>
    <cellStyle name="Comma 4 2 2 2 4 6 2" xfId="4218" xr:uid="{00000000-0005-0000-0000-0000EA2C0000}"/>
    <cellStyle name="Comma 4 2 2 2 4 6 2 2" xfId="18843" xr:uid="{00000000-0005-0000-0000-0000EB2C0000}"/>
    <cellStyle name="Comma 4 2 2 2 4 6 2 3" xfId="13541" xr:uid="{00000000-0005-0000-0000-0000EC2C0000}"/>
    <cellStyle name="Comma 4 2 2 2 4 6 3" xfId="8055" xr:uid="{00000000-0005-0000-0000-0000ED2C0000}"/>
    <cellStyle name="Comma 4 2 2 2 4 6 3 2" xfId="16213" xr:uid="{00000000-0005-0000-0000-0000EE2C0000}"/>
    <cellStyle name="Comma 4 2 2 2 4 6 4" xfId="10884" xr:uid="{00000000-0005-0000-0000-0000EF2C0000}"/>
    <cellStyle name="Comma 4 2 2 2 4 7" xfId="6509" xr:uid="{00000000-0005-0000-0000-0000F02C0000}"/>
    <cellStyle name="Comma 4 2 2 2 4 7 2" xfId="17428" xr:uid="{00000000-0005-0000-0000-0000F12C0000}"/>
    <cellStyle name="Comma 4 2 2 2 4 7 3" xfId="12125" xr:uid="{00000000-0005-0000-0000-0000F22C0000}"/>
    <cellStyle name="Comma 4 2 2 2 4 8" xfId="2803" xr:uid="{00000000-0005-0000-0000-0000F32C0000}"/>
    <cellStyle name="Comma 4 2 2 2 4 8 2" xfId="14798" xr:uid="{00000000-0005-0000-0000-0000F42C0000}"/>
    <cellStyle name="Comma 4 2 2 2 4 9" xfId="6640" xr:uid="{00000000-0005-0000-0000-0000F52C0000}"/>
    <cellStyle name="Comma 4 2 2 2 5" xfId="1549" xr:uid="{00000000-0005-0000-0000-0000F62C0000}"/>
    <cellStyle name="Comma 4 2 2 2 5 2" xfId="1550" xr:uid="{00000000-0005-0000-0000-0000F72C0000}"/>
    <cellStyle name="Comma 4 2 2 2 5 2 2" xfId="1551" xr:uid="{00000000-0005-0000-0000-0000F82C0000}"/>
    <cellStyle name="Comma 4 2 2 2 5 2 2 2" xfId="4225" xr:uid="{00000000-0005-0000-0000-0000F92C0000}"/>
    <cellStyle name="Comma 4 2 2 2 5 2 2 2 2" xfId="18850" xr:uid="{00000000-0005-0000-0000-0000FA2C0000}"/>
    <cellStyle name="Comma 4 2 2 2 5 2 2 2 3" xfId="13548" xr:uid="{00000000-0005-0000-0000-0000FB2C0000}"/>
    <cellStyle name="Comma 4 2 2 2 5 2 2 3" xfId="8062" xr:uid="{00000000-0005-0000-0000-0000FC2C0000}"/>
    <cellStyle name="Comma 4 2 2 2 5 2 2 3 2" xfId="16220" xr:uid="{00000000-0005-0000-0000-0000FD2C0000}"/>
    <cellStyle name="Comma 4 2 2 2 5 2 2 4" xfId="10891" xr:uid="{00000000-0005-0000-0000-0000FE2C0000}"/>
    <cellStyle name="Comma 4 2 2 2 5 2 3" xfId="4224" xr:uid="{00000000-0005-0000-0000-0000FF2C0000}"/>
    <cellStyle name="Comma 4 2 2 2 5 2 3 2" xfId="18849" xr:uid="{00000000-0005-0000-0000-0000002D0000}"/>
    <cellStyle name="Comma 4 2 2 2 5 2 3 3" xfId="13547" xr:uid="{00000000-0005-0000-0000-0000012D0000}"/>
    <cellStyle name="Comma 4 2 2 2 5 2 4" xfId="8061" xr:uid="{00000000-0005-0000-0000-0000022D0000}"/>
    <cellStyle name="Comma 4 2 2 2 5 2 4 2" xfId="16219" xr:uid="{00000000-0005-0000-0000-0000032D0000}"/>
    <cellStyle name="Comma 4 2 2 2 5 2 5" xfId="10890" xr:uid="{00000000-0005-0000-0000-0000042D0000}"/>
    <cellStyle name="Comma 4 2 2 2 5 3" xfId="1552" xr:uid="{00000000-0005-0000-0000-0000052D0000}"/>
    <cellStyle name="Comma 4 2 2 2 5 3 2" xfId="4226" xr:uid="{00000000-0005-0000-0000-0000062D0000}"/>
    <cellStyle name="Comma 4 2 2 2 5 3 2 2" xfId="18851" xr:uid="{00000000-0005-0000-0000-0000072D0000}"/>
    <cellStyle name="Comma 4 2 2 2 5 3 2 3" xfId="13549" xr:uid="{00000000-0005-0000-0000-0000082D0000}"/>
    <cellStyle name="Comma 4 2 2 2 5 3 3" xfId="8063" xr:uid="{00000000-0005-0000-0000-0000092D0000}"/>
    <cellStyle name="Comma 4 2 2 2 5 3 3 2" xfId="16221" xr:uid="{00000000-0005-0000-0000-00000A2D0000}"/>
    <cellStyle name="Comma 4 2 2 2 5 3 4" xfId="10892" xr:uid="{00000000-0005-0000-0000-00000B2D0000}"/>
    <cellStyle name="Comma 4 2 2 2 5 4" xfId="1553" xr:uid="{00000000-0005-0000-0000-00000C2D0000}"/>
    <cellStyle name="Comma 4 2 2 2 5 4 2" xfId="4227" xr:uid="{00000000-0005-0000-0000-00000D2D0000}"/>
    <cellStyle name="Comma 4 2 2 2 5 4 2 2" xfId="18852" xr:uid="{00000000-0005-0000-0000-00000E2D0000}"/>
    <cellStyle name="Comma 4 2 2 2 5 4 2 3" xfId="13550" xr:uid="{00000000-0005-0000-0000-00000F2D0000}"/>
    <cellStyle name="Comma 4 2 2 2 5 4 3" xfId="8064" xr:uid="{00000000-0005-0000-0000-0000102D0000}"/>
    <cellStyle name="Comma 4 2 2 2 5 4 3 2" xfId="16222" xr:uid="{00000000-0005-0000-0000-0000112D0000}"/>
    <cellStyle name="Comma 4 2 2 2 5 4 4" xfId="10893" xr:uid="{00000000-0005-0000-0000-0000122D0000}"/>
    <cellStyle name="Comma 4 2 2 2 5 5" xfId="4223" xr:uid="{00000000-0005-0000-0000-0000132D0000}"/>
    <cellStyle name="Comma 4 2 2 2 5 5 2" xfId="18848" xr:uid="{00000000-0005-0000-0000-0000142D0000}"/>
    <cellStyle name="Comma 4 2 2 2 5 5 3" xfId="13546" xr:uid="{00000000-0005-0000-0000-0000152D0000}"/>
    <cellStyle name="Comma 4 2 2 2 5 6" xfId="8060" xr:uid="{00000000-0005-0000-0000-0000162D0000}"/>
    <cellStyle name="Comma 4 2 2 2 5 6 2" xfId="16218" xr:uid="{00000000-0005-0000-0000-0000172D0000}"/>
    <cellStyle name="Comma 4 2 2 2 5 7" xfId="10889" xr:uid="{00000000-0005-0000-0000-0000182D0000}"/>
    <cellStyle name="Comma 4 2 2 2 6" xfId="1554" xr:uid="{00000000-0005-0000-0000-0000192D0000}"/>
    <cellStyle name="Comma 4 2 2 2 6 2" xfId="1555" xr:uid="{00000000-0005-0000-0000-00001A2D0000}"/>
    <cellStyle name="Comma 4 2 2 2 6 2 2" xfId="4229" xr:uid="{00000000-0005-0000-0000-00001B2D0000}"/>
    <cellStyle name="Comma 4 2 2 2 6 2 2 2" xfId="18854" xr:uid="{00000000-0005-0000-0000-00001C2D0000}"/>
    <cellStyle name="Comma 4 2 2 2 6 2 2 3" xfId="13552" xr:uid="{00000000-0005-0000-0000-00001D2D0000}"/>
    <cellStyle name="Comma 4 2 2 2 6 2 3" xfId="8066" xr:uid="{00000000-0005-0000-0000-00001E2D0000}"/>
    <cellStyle name="Comma 4 2 2 2 6 2 3 2" xfId="16224" xr:uid="{00000000-0005-0000-0000-00001F2D0000}"/>
    <cellStyle name="Comma 4 2 2 2 6 2 4" xfId="10895" xr:uid="{00000000-0005-0000-0000-0000202D0000}"/>
    <cellStyle name="Comma 4 2 2 2 6 3" xfId="1556" xr:uid="{00000000-0005-0000-0000-0000212D0000}"/>
    <cellStyle name="Comma 4 2 2 2 6 3 2" xfId="4230" xr:uid="{00000000-0005-0000-0000-0000222D0000}"/>
    <cellStyle name="Comma 4 2 2 2 6 3 2 2" xfId="18855" xr:uid="{00000000-0005-0000-0000-0000232D0000}"/>
    <cellStyle name="Comma 4 2 2 2 6 3 2 3" xfId="13553" xr:uid="{00000000-0005-0000-0000-0000242D0000}"/>
    <cellStyle name="Comma 4 2 2 2 6 3 3" xfId="8067" xr:uid="{00000000-0005-0000-0000-0000252D0000}"/>
    <cellStyle name="Comma 4 2 2 2 6 3 3 2" xfId="16225" xr:uid="{00000000-0005-0000-0000-0000262D0000}"/>
    <cellStyle name="Comma 4 2 2 2 6 3 4" xfId="10896" xr:uid="{00000000-0005-0000-0000-0000272D0000}"/>
    <cellStyle name="Comma 4 2 2 2 6 4" xfId="4228" xr:uid="{00000000-0005-0000-0000-0000282D0000}"/>
    <cellStyle name="Comma 4 2 2 2 6 4 2" xfId="18853" xr:uid="{00000000-0005-0000-0000-0000292D0000}"/>
    <cellStyle name="Comma 4 2 2 2 6 4 3" xfId="13551" xr:uid="{00000000-0005-0000-0000-00002A2D0000}"/>
    <cellStyle name="Comma 4 2 2 2 6 5" xfId="8065" xr:uid="{00000000-0005-0000-0000-00002B2D0000}"/>
    <cellStyle name="Comma 4 2 2 2 6 5 2" xfId="16223" xr:uid="{00000000-0005-0000-0000-00002C2D0000}"/>
    <cellStyle name="Comma 4 2 2 2 6 6" xfId="10894" xr:uid="{00000000-0005-0000-0000-00002D2D0000}"/>
    <cellStyle name="Comma 4 2 2 2 7" xfId="1557" xr:uid="{00000000-0005-0000-0000-00002E2D0000}"/>
    <cellStyle name="Comma 4 2 2 2 7 2" xfId="1558" xr:uid="{00000000-0005-0000-0000-00002F2D0000}"/>
    <cellStyle name="Comma 4 2 2 2 7 2 2" xfId="4232" xr:uid="{00000000-0005-0000-0000-0000302D0000}"/>
    <cellStyle name="Comma 4 2 2 2 7 2 2 2" xfId="18857" xr:uid="{00000000-0005-0000-0000-0000312D0000}"/>
    <cellStyle name="Comma 4 2 2 2 7 2 2 3" xfId="13555" xr:uid="{00000000-0005-0000-0000-0000322D0000}"/>
    <cellStyle name="Comma 4 2 2 2 7 2 3" xfId="8069" xr:uid="{00000000-0005-0000-0000-0000332D0000}"/>
    <cellStyle name="Comma 4 2 2 2 7 2 3 2" xfId="16227" xr:uid="{00000000-0005-0000-0000-0000342D0000}"/>
    <cellStyle name="Comma 4 2 2 2 7 2 4" xfId="10898" xr:uid="{00000000-0005-0000-0000-0000352D0000}"/>
    <cellStyle name="Comma 4 2 2 2 7 3" xfId="4231" xr:uid="{00000000-0005-0000-0000-0000362D0000}"/>
    <cellStyle name="Comma 4 2 2 2 7 3 2" xfId="18856" xr:uid="{00000000-0005-0000-0000-0000372D0000}"/>
    <cellStyle name="Comma 4 2 2 2 7 3 3" xfId="13554" xr:uid="{00000000-0005-0000-0000-0000382D0000}"/>
    <cellStyle name="Comma 4 2 2 2 7 4" xfId="8068" xr:uid="{00000000-0005-0000-0000-0000392D0000}"/>
    <cellStyle name="Comma 4 2 2 2 7 4 2" xfId="16226" xr:uid="{00000000-0005-0000-0000-00003A2D0000}"/>
    <cellStyle name="Comma 4 2 2 2 7 5" xfId="10897" xr:uid="{00000000-0005-0000-0000-00003B2D0000}"/>
    <cellStyle name="Comma 4 2 2 2 8" xfId="1559" xr:uid="{00000000-0005-0000-0000-00003C2D0000}"/>
    <cellStyle name="Comma 4 2 2 2 8 2" xfId="4233" xr:uid="{00000000-0005-0000-0000-00003D2D0000}"/>
    <cellStyle name="Comma 4 2 2 2 8 2 2" xfId="18858" xr:uid="{00000000-0005-0000-0000-00003E2D0000}"/>
    <cellStyle name="Comma 4 2 2 2 8 2 3" xfId="13556" xr:uid="{00000000-0005-0000-0000-00003F2D0000}"/>
    <cellStyle name="Comma 4 2 2 2 8 3" xfId="8070" xr:uid="{00000000-0005-0000-0000-0000402D0000}"/>
    <cellStyle name="Comma 4 2 2 2 8 3 2" xfId="16228" xr:uid="{00000000-0005-0000-0000-0000412D0000}"/>
    <cellStyle name="Comma 4 2 2 2 8 4" xfId="10899" xr:uid="{00000000-0005-0000-0000-0000422D0000}"/>
    <cellStyle name="Comma 4 2 2 2 9" xfId="1560" xr:uid="{00000000-0005-0000-0000-0000432D0000}"/>
    <cellStyle name="Comma 4 2 2 2 9 2" xfId="4234" xr:uid="{00000000-0005-0000-0000-0000442D0000}"/>
    <cellStyle name="Comma 4 2 2 2 9 2 2" xfId="18859" xr:uid="{00000000-0005-0000-0000-0000452D0000}"/>
    <cellStyle name="Comma 4 2 2 2 9 2 3" xfId="13557" xr:uid="{00000000-0005-0000-0000-0000462D0000}"/>
    <cellStyle name="Comma 4 2 2 2 9 3" xfId="8071" xr:uid="{00000000-0005-0000-0000-0000472D0000}"/>
    <cellStyle name="Comma 4 2 2 2 9 3 2" xfId="16229" xr:uid="{00000000-0005-0000-0000-0000482D0000}"/>
    <cellStyle name="Comma 4 2 2 2 9 4" xfId="10900" xr:uid="{00000000-0005-0000-0000-0000492D0000}"/>
    <cellStyle name="Comma 4 2 2 3" xfId="68" xr:uid="{00000000-0005-0000-0000-00004A2D0000}"/>
    <cellStyle name="Comma 4 2 2 3 10" xfId="2755" xr:uid="{00000000-0005-0000-0000-00004B2D0000}"/>
    <cellStyle name="Comma 4 2 2 3 11" xfId="6592" xr:uid="{00000000-0005-0000-0000-00004C2D0000}"/>
    <cellStyle name="Comma 4 2 2 3 12" xfId="9421" xr:uid="{00000000-0005-0000-0000-00004D2D0000}"/>
    <cellStyle name="Comma 4 2 2 3 2" xfId="97" xr:uid="{00000000-0005-0000-0000-00004E2D0000}"/>
    <cellStyle name="Comma 4 2 2 3 2 2" xfId="151" xr:uid="{00000000-0005-0000-0000-00004F2D0000}"/>
    <cellStyle name="Comma 4 2 2 3 2 2 2" xfId="2727" xr:uid="{00000000-0005-0000-0000-0000502D0000}"/>
    <cellStyle name="Comma 4 2 2 3 2 2 2 2" xfId="5355" xr:uid="{00000000-0005-0000-0000-0000512D0000}"/>
    <cellStyle name="Comma 4 2 2 3 2 2 2 2 2" xfId="19980" xr:uid="{00000000-0005-0000-0000-0000522D0000}"/>
    <cellStyle name="Comma 4 2 2 3 2 2 2 2 3" xfId="14696" xr:uid="{00000000-0005-0000-0000-0000532D0000}"/>
    <cellStyle name="Comma 4 2 2 3 2 2 2 3" xfId="9192" xr:uid="{00000000-0005-0000-0000-0000542D0000}"/>
    <cellStyle name="Comma 4 2 2 3 2 2 2 3 2" xfId="17350" xr:uid="{00000000-0005-0000-0000-0000552D0000}"/>
    <cellStyle name="Comma 4 2 2 3 2 2 2 4" xfId="12024" xr:uid="{00000000-0005-0000-0000-0000562D0000}"/>
    <cellStyle name="Comma 4 2 2 3 2 2 3" xfId="1563" xr:uid="{00000000-0005-0000-0000-0000572D0000}"/>
    <cellStyle name="Comma 4 2 2 3 2 2 3 2" xfId="4237" xr:uid="{00000000-0005-0000-0000-0000582D0000}"/>
    <cellStyle name="Comma 4 2 2 3 2 2 3 2 2" xfId="18862" xr:uid="{00000000-0005-0000-0000-0000592D0000}"/>
    <cellStyle name="Comma 4 2 2 3 2 2 3 2 3" xfId="13560" xr:uid="{00000000-0005-0000-0000-00005A2D0000}"/>
    <cellStyle name="Comma 4 2 2 3 2 2 3 3" xfId="8074" xr:uid="{00000000-0005-0000-0000-00005B2D0000}"/>
    <cellStyle name="Comma 4 2 2 3 2 2 3 3 2" xfId="16232" xr:uid="{00000000-0005-0000-0000-00005C2D0000}"/>
    <cellStyle name="Comma 4 2 2 3 2 2 3 4" xfId="10903" xr:uid="{00000000-0005-0000-0000-00005D2D0000}"/>
    <cellStyle name="Comma 4 2 2 3 2 2 4" xfId="6537" xr:uid="{00000000-0005-0000-0000-00005E2D0000}"/>
    <cellStyle name="Comma 4 2 2 3 2 2 4 2" xfId="17461" xr:uid="{00000000-0005-0000-0000-00005F2D0000}"/>
    <cellStyle name="Comma 4 2 2 3 2 2 4 3" xfId="12158" xr:uid="{00000000-0005-0000-0000-0000602D0000}"/>
    <cellStyle name="Comma 4 2 2 3 2 2 5" xfId="2836" xr:uid="{00000000-0005-0000-0000-0000612D0000}"/>
    <cellStyle name="Comma 4 2 2 3 2 2 5 2" xfId="14831" xr:uid="{00000000-0005-0000-0000-0000622D0000}"/>
    <cellStyle name="Comma 4 2 2 3 2 2 6" xfId="6673" xr:uid="{00000000-0005-0000-0000-0000632D0000}"/>
    <cellStyle name="Comma 4 2 2 3 2 2 7" xfId="9502" xr:uid="{00000000-0005-0000-0000-0000642D0000}"/>
    <cellStyle name="Comma 4 2 2 3 2 3" xfId="2614" xr:uid="{00000000-0005-0000-0000-0000652D0000}"/>
    <cellStyle name="Comma 4 2 2 3 2 3 2" xfId="5247" xr:uid="{00000000-0005-0000-0000-0000662D0000}"/>
    <cellStyle name="Comma 4 2 2 3 2 3 2 2" xfId="19872" xr:uid="{00000000-0005-0000-0000-0000672D0000}"/>
    <cellStyle name="Comma 4 2 2 3 2 3 2 3" xfId="14583" xr:uid="{00000000-0005-0000-0000-0000682D0000}"/>
    <cellStyle name="Comma 4 2 2 3 2 3 3" xfId="9084" xr:uid="{00000000-0005-0000-0000-0000692D0000}"/>
    <cellStyle name="Comma 4 2 2 3 2 3 3 2" xfId="17242" xr:uid="{00000000-0005-0000-0000-00006A2D0000}"/>
    <cellStyle name="Comma 4 2 2 3 2 3 4" xfId="11915" xr:uid="{00000000-0005-0000-0000-00006B2D0000}"/>
    <cellStyle name="Comma 4 2 2 3 2 4" xfId="2673" xr:uid="{00000000-0005-0000-0000-00006C2D0000}"/>
    <cellStyle name="Comma 4 2 2 3 2 4 2" xfId="5301" xr:uid="{00000000-0005-0000-0000-00006D2D0000}"/>
    <cellStyle name="Comma 4 2 2 3 2 4 2 2" xfId="19926" xr:uid="{00000000-0005-0000-0000-00006E2D0000}"/>
    <cellStyle name="Comma 4 2 2 3 2 4 2 3" xfId="14642" xr:uid="{00000000-0005-0000-0000-00006F2D0000}"/>
    <cellStyle name="Comma 4 2 2 3 2 4 3" xfId="9138" xr:uid="{00000000-0005-0000-0000-0000702D0000}"/>
    <cellStyle name="Comma 4 2 2 3 2 4 3 2" xfId="17296" xr:uid="{00000000-0005-0000-0000-0000712D0000}"/>
    <cellStyle name="Comma 4 2 2 3 2 4 4" xfId="11970" xr:uid="{00000000-0005-0000-0000-0000722D0000}"/>
    <cellStyle name="Comma 4 2 2 3 2 5" xfId="1562" xr:uid="{00000000-0005-0000-0000-0000732D0000}"/>
    <cellStyle name="Comma 4 2 2 3 2 5 2" xfId="4236" xr:uid="{00000000-0005-0000-0000-0000742D0000}"/>
    <cellStyle name="Comma 4 2 2 3 2 5 2 2" xfId="18861" xr:uid="{00000000-0005-0000-0000-0000752D0000}"/>
    <cellStyle name="Comma 4 2 2 3 2 5 2 3" xfId="13559" xr:uid="{00000000-0005-0000-0000-0000762D0000}"/>
    <cellStyle name="Comma 4 2 2 3 2 5 3" xfId="8073" xr:uid="{00000000-0005-0000-0000-0000772D0000}"/>
    <cellStyle name="Comma 4 2 2 3 2 5 3 2" xfId="16231" xr:uid="{00000000-0005-0000-0000-0000782D0000}"/>
    <cellStyle name="Comma 4 2 2 3 2 5 4" xfId="10902" xr:uid="{00000000-0005-0000-0000-0000792D0000}"/>
    <cellStyle name="Comma 4 2 2 3 2 6" xfId="6485" xr:uid="{00000000-0005-0000-0000-00007A2D0000}"/>
    <cellStyle name="Comma 4 2 2 3 2 6 2" xfId="17407" xr:uid="{00000000-0005-0000-0000-00007B2D0000}"/>
    <cellStyle name="Comma 4 2 2 3 2 6 3" xfId="12104" xr:uid="{00000000-0005-0000-0000-00007C2D0000}"/>
    <cellStyle name="Comma 4 2 2 3 2 7" xfId="2782" xr:uid="{00000000-0005-0000-0000-00007D2D0000}"/>
    <cellStyle name="Comma 4 2 2 3 2 7 2" xfId="14777" xr:uid="{00000000-0005-0000-0000-00007E2D0000}"/>
    <cellStyle name="Comma 4 2 2 3 2 8" xfId="6619" xr:uid="{00000000-0005-0000-0000-00007F2D0000}"/>
    <cellStyle name="Comma 4 2 2 3 2 9" xfId="9448" xr:uid="{00000000-0005-0000-0000-0000802D0000}"/>
    <cellStyle name="Comma 4 2 2 3 3" xfId="124" xr:uid="{00000000-0005-0000-0000-0000812D0000}"/>
    <cellStyle name="Comma 4 2 2 3 3 2" xfId="2700" xr:uid="{00000000-0005-0000-0000-0000822D0000}"/>
    <cellStyle name="Comma 4 2 2 3 3 2 2" xfId="5328" xr:uid="{00000000-0005-0000-0000-0000832D0000}"/>
    <cellStyle name="Comma 4 2 2 3 3 2 2 2" xfId="19953" xr:uid="{00000000-0005-0000-0000-0000842D0000}"/>
    <cellStyle name="Comma 4 2 2 3 3 2 2 3" xfId="14669" xr:uid="{00000000-0005-0000-0000-0000852D0000}"/>
    <cellStyle name="Comma 4 2 2 3 3 2 3" xfId="9165" xr:uid="{00000000-0005-0000-0000-0000862D0000}"/>
    <cellStyle name="Comma 4 2 2 3 3 2 3 2" xfId="17323" xr:uid="{00000000-0005-0000-0000-0000872D0000}"/>
    <cellStyle name="Comma 4 2 2 3 3 2 4" xfId="11997" xr:uid="{00000000-0005-0000-0000-0000882D0000}"/>
    <cellStyle name="Comma 4 2 2 3 3 3" xfId="1564" xr:uid="{00000000-0005-0000-0000-0000892D0000}"/>
    <cellStyle name="Comma 4 2 2 3 3 3 2" xfId="4238" xr:uid="{00000000-0005-0000-0000-00008A2D0000}"/>
    <cellStyle name="Comma 4 2 2 3 3 3 2 2" xfId="18863" xr:uid="{00000000-0005-0000-0000-00008B2D0000}"/>
    <cellStyle name="Comma 4 2 2 3 3 3 2 3" xfId="13561" xr:uid="{00000000-0005-0000-0000-00008C2D0000}"/>
    <cellStyle name="Comma 4 2 2 3 3 3 3" xfId="8075" xr:uid="{00000000-0005-0000-0000-00008D2D0000}"/>
    <cellStyle name="Comma 4 2 2 3 3 3 3 2" xfId="16233" xr:uid="{00000000-0005-0000-0000-00008E2D0000}"/>
    <cellStyle name="Comma 4 2 2 3 3 3 4" xfId="10904" xr:uid="{00000000-0005-0000-0000-00008F2D0000}"/>
    <cellStyle name="Comma 4 2 2 3 3 4" xfId="6511" xr:uid="{00000000-0005-0000-0000-0000902D0000}"/>
    <cellStyle name="Comma 4 2 2 3 3 4 2" xfId="17434" xr:uid="{00000000-0005-0000-0000-0000912D0000}"/>
    <cellStyle name="Comma 4 2 2 3 3 4 3" xfId="12131" xr:uid="{00000000-0005-0000-0000-0000922D0000}"/>
    <cellStyle name="Comma 4 2 2 3 3 5" xfId="2809" xr:uid="{00000000-0005-0000-0000-0000932D0000}"/>
    <cellStyle name="Comma 4 2 2 3 3 5 2" xfId="14804" xr:uid="{00000000-0005-0000-0000-0000942D0000}"/>
    <cellStyle name="Comma 4 2 2 3 3 6" xfId="6646" xr:uid="{00000000-0005-0000-0000-0000952D0000}"/>
    <cellStyle name="Comma 4 2 2 3 3 7" xfId="9475" xr:uid="{00000000-0005-0000-0000-0000962D0000}"/>
    <cellStyle name="Comma 4 2 2 3 4" xfId="1565" xr:uid="{00000000-0005-0000-0000-0000972D0000}"/>
    <cellStyle name="Comma 4 2 2 3 4 2" xfId="4239" xr:uid="{00000000-0005-0000-0000-0000982D0000}"/>
    <cellStyle name="Comma 4 2 2 3 4 2 2" xfId="18864" xr:uid="{00000000-0005-0000-0000-0000992D0000}"/>
    <cellStyle name="Comma 4 2 2 3 4 2 3" xfId="13562" xr:uid="{00000000-0005-0000-0000-00009A2D0000}"/>
    <cellStyle name="Comma 4 2 2 3 4 3" xfId="8076" xr:uid="{00000000-0005-0000-0000-00009B2D0000}"/>
    <cellStyle name="Comma 4 2 2 3 4 3 2" xfId="16234" xr:uid="{00000000-0005-0000-0000-00009C2D0000}"/>
    <cellStyle name="Comma 4 2 2 3 4 4" xfId="10905" xr:uid="{00000000-0005-0000-0000-00009D2D0000}"/>
    <cellStyle name="Comma 4 2 2 3 5" xfId="2586" xr:uid="{00000000-0005-0000-0000-00009E2D0000}"/>
    <cellStyle name="Comma 4 2 2 3 5 2" xfId="5220" xr:uid="{00000000-0005-0000-0000-00009F2D0000}"/>
    <cellStyle name="Comma 4 2 2 3 5 2 2" xfId="19845" xr:uid="{00000000-0005-0000-0000-0000A02D0000}"/>
    <cellStyle name="Comma 4 2 2 3 5 2 3" xfId="14555" xr:uid="{00000000-0005-0000-0000-0000A12D0000}"/>
    <cellStyle name="Comma 4 2 2 3 5 3" xfId="9057" xr:uid="{00000000-0005-0000-0000-0000A22D0000}"/>
    <cellStyle name="Comma 4 2 2 3 5 3 2" xfId="17215" xr:uid="{00000000-0005-0000-0000-0000A32D0000}"/>
    <cellStyle name="Comma 4 2 2 3 5 4" xfId="11888" xr:uid="{00000000-0005-0000-0000-0000A42D0000}"/>
    <cellStyle name="Comma 4 2 2 3 6" xfId="2646" xr:uid="{00000000-0005-0000-0000-0000A52D0000}"/>
    <cellStyle name="Comma 4 2 2 3 6 2" xfId="5274" xr:uid="{00000000-0005-0000-0000-0000A62D0000}"/>
    <cellStyle name="Comma 4 2 2 3 6 2 2" xfId="19899" xr:uid="{00000000-0005-0000-0000-0000A72D0000}"/>
    <cellStyle name="Comma 4 2 2 3 6 2 3" xfId="14615" xr:uid="{00000000-0005-0000-0000-0000A82D0000}"/>
    <cellStyle name="Comma 4 2 2 3 6 3" xfId="9111" xr:uid="{00000000-0005-0000-0000-0000A92D0000}"/>
    <cellStyle name="Comma 4 2 2 3 6 3 2" xfId="17269" xr:uid="{00000000-0005-0000-0000-0000AA2D0000}"/>
    <cellStyle name="Comma 4 2 2 3 6 4" xfId="11943" xr:uid="{00000000-0005-0000-0000-0000AB2D0000}"/>
    <cellStyle name="Comma 4 2 2 3 7" xfId="1561" xr:uid="{00000000-0005-0000-0000-0000AC2D0000}"/>
    <cellStyle name="Comma 4 2 2 3 7 2" xfId="4235" xr:uid="{00000000-0005-0000-0000-0000AD2D0000}"/>
    <cellStyle name="Comma 4 2 2 3 7 2 2" xfId="18860" xr:uid="{00000000-0005-0000-0000-0000AE2D0000}"/>
    <cellStyle name="Comma 4 2 2 3 7 2 3" xfId="13558" xr:uid="{00000000-0005-0000-0000-0000AF2D0000}"/>
    <cellStyle name="Comma 4 2 2 3 7 3" xfId="8072" xr:uid="{00000000-0005-0000-0000-0000B02D0000}"/>
    <cellStyle name="Comma 4 2 2 3 7 3 2" xfId="16230" xr:uid="{00000000-0005-0000-0000-0000B12D0000}"/>
    <cellStyle name="Comma 4 2 2 3 7 4" xfId="10901" xr:uid="{00000000-0005-0000-0000-0000B22D0000}"/>
    <cellStyle name="Comma 4 2 2 3 8" xfId="6456" xr:uid="{00000000-0005-0000-0000-0000B32D0000}"/>
    <cellStyle name="Comma 4 2 2 3 8 2" xfId="17380" xr:uid="{00000000-0005-0000-0000-0000B42D0000}"/>
    <cellStyle name="Comma 4 2 2 3 8 3" xfId="12075" xr:uid="{00000000-0005-0000-0000-0000B52D0000}"/>
    <cellStyle name="Comma 4 2 2 3 9" xfId="6564" xr:uid="{00000000-0005-0000-0000-0000B62D0000}"/>
    <cellStyle name="Comma 4 2 2 3 9 2" xfId="14749" xr:uid="{00000000-0005-0000-0000-0000B72D0000}"/>
    <cellStyle name="Comma 4 2 2 4" xfId="84" xr:uid="{00000000-0005-0000-0000-0000B82D0000}"/>
    <cellStyle name="Comma 4 2 2 4 10" xfId="6606" xr:uid="{00000000-0005-0000-0000-0000B92D0000}"/>
    <cellStyle name="Comma 4 2 2 4 11" xfId="9435" xr:uid="{00000000-0005-0000-0000-0000BA2D0000}"/>
    <cellStyle name="Comma 4 2 2 4 2" xfId="138" xr:uid="{00000000-0005-0000-0000-0000BB2D0000}"/>
    <cellStyle name="Comma 4 2 2 4 2 2" xfId="1568" xr:uid="{00000000-0005-0000-0000-0000BC2D0000}"/>
    <cellStyle name="Comma 4 2 2 4 2 2 2" xfId="4242" xr:uid="{00000000-0005-0000-0000-0000BD2D0000}"/>
    <cellStyle name="Comma 4 2 2 4 2 2 2 2" xfId="18867" xr:uid="{00000000-0005-0000-0000-0000BE2D0000}"/>
    <cellStyle name="Comma 4 2 2 4 2 2 2 3" xfId="13565" xr:uid="{00000000-0005-0000-0000-0000BF2D0000}"/>
    <cellStyle name="Comma 4 2 2 4 2 2 3" xfId="8079" xr:uid="{00000000-0005-0000-0000-0000C02D0000}"/>
    <cellStyle name="Comma 4 2 2 4 2 2 3 2" xfId="16237" xr:uid="{00000000-0005-0000-0000-0000C12D0000}"/>
    <cellStyle name="Comma 4 2 2 4 2 2 4" xfId="10908" xr:uid="{00000000-0005-0000-0000-0000C22D0000}"/>
    <cellStyle name="Comma 4 2 2 4 2 3" xfId="2714" xr:uid="{00000000-0005-0000-0000-0000C32D0000}"/>
    <cellStyle name="Comma 4 2 2 4 2 3 2" xfId="5342" xr:uid="{00000000-0005-0000-0000-0000C42D0000}"/>
    <cellStyle name="Comma 4 2 2 4 2 3 2 2" xfId="19967" xr:uid="{00000000-0005-0000-0000-0000C52D0000}"/>
    <cellStyle name="Comma 4 2 2 4 2 3 2 3" xfId="14683" xr:uid="{00000000-0005-0000-0000-0000C62D0000}"/>
    <cellStyle name="Comma 4 2 2 4 2 3 3" xfId="9179" xr:uid="{00000000-0005-0000-0000-0000C72D0000}"/>
    <cellStyle name="Comma 4 2 2 4 2 3 3 2" xfId="17337" xr:uid="{00000000-0005-0000-0000-0000C82D0000}"/>
    <cellStyle name="Comma 4 2 2 4 2 3 4" xfId="12011" xr:uid="{00000000-0005-0000-0000-0000C92D0000}"/>
    <cellStyle name="Comma 4 2 2 4 2 4" xfId="1567" xr:uid="{00000000-0005-0000-0000-0000CA2D0000}"/>
    <cellStyle name="Comma 4 2 2 4 2 4 2" xfId="4241" xr:uid="{00000000-0005-0000-0000-0000CB2D0000}"/>
    <cellStyle name="Comma 4 2 2 4 2 4 2 2" xfId="18866" xr:uid="{00000000-0005-0000-0000-0000CC2D0000}"/>
    <cellStyle name="Comma 4 2 2 4 2 4 2 3" xfId="13564" xr:uid="{00000000-0005-0000-0000-0000CD2D0000}"/>
    <cellStyle name="Comma 4 2 2 4 2 4 3" xfId="8078" xr:uid="{00000000-0005-0000-0000-0000CE2D0000}"/>
    <cellStyle name="Comma 4 2 2 4 2 4 3 2" xfId="16236" xr:uid="{00000000-0005-0000-0000-0000CF2D0000}"/>
    <cellStyle name="Comma 4 2 2 4 2 4 4" xfId="10907" xr:uid="{00000000-0005-0000-0000-0000D02D0000}"/>
    <cellStyle name="Comma 4 2 2 4 2 5" xfId="6534" xr:uid="{00000000-0005-0000-0000-0000D12D0000}"/>
    <cellStyle name="Comma 4 2 2 4 2 5 2" xfId="17448" xr:uid="{00000000-0005-0000-0000-0000D22D0000}"/>
    <cellStyle name="Comma 4 2 2 4 2 5 3" xfId="12145" xr:uid="{00000000-0005-0000-0000-0000D32D0000}"/>
    <cellStyle name="Comma 4 2 2 4 2 6" xfId="2823" xr:uid="{00000000-0005-0000-0000-0000D42D0000}"/>
    <cellStyle name="Comma 4 2 2 4 2 6 2" xfId="14818" xr:uid="{00000000-0005-0000-0000-0000D52D0000}"/>
    <cellStyle name="Comma 4 2 2 4 2 7" xfId="6660" xr:uid="{00000000-0005-0000-0000-0000D62D0000}"/>
    <cellStyle name="Comma 4 2 2 4 2 8" xfId="9489" xr:uid="{00000000-0005-0000-0000-0000D72D0000}"/>
    <cellStyle name="Comma 4 2 2 4 3" xfId="1569" xr:uid="{00000000-0005-0000-0000-0000D82D0000}"/>
    <cellStyle name="Comma 4 2 2 4 3 2" xfId="4243" xr:uid="{00000000-0005-0000-0000-0000D92D0000}"/>
    <cellStyle name="Comma 4 2 2 4 3 2 2" xfId="18868" xr:uid="{00000000-0005-0000-0000-0000DA2D0000}"/>
    <cellStyle name="Comma 4 2 2 4 3 2 3" xfId="13566" xr:uid="{00000000-0005-0000-0000-0000DB2D0000}"/>
    <cellStyle name="Comma 4 2 2 4 3 3" xfId="8080" xr:uid="{00000000-0005-0000-0000-0000DC2D0000}"/>
    <cellStyle name="Comma 4 2 2 4 3 3 2" xfId="16238" xr:uid="{00000000-0005-0000-0000-0000DD2D0000}"/>
    <cellStyle name="Comma 4 2 2 4 3 4" xfId="10909" xr:uid="{00000000-0005-0000-0000-0000DE2D0000}"/>
    <cellStyle name="Comma 4 2 2 4 4" xfId="1570" xr:uid="{00000000-0005-0000-0000-0000DF2D0000}"/>
    <cellStyle name="Comma 4 2 2 4 4 2" xfId="4244" xr:uid="{00000000-0005-0000-0000-0000E02D0000}"/>
    <cellStyle name="Comma 4 2 2 4 4 2 2" xfId="18869" xr:uid="{00000000-0005-0000-0000-0000E12D0000}"/>
    <cellStyle name="Comma 4 2 2 4 4 2 3" xfId="13567" xr:uid="{00000000-0005-0000-0000-0000E22D0000}"/>
    <cellStyle name="Comma 4 2 2 4 4 3" xfId="8081" xr:uid="{00000000-0005-0000-0000-0000E32D0000}"/>
    <cellStyle name="Comma 4 2 2 4 4 3 2" xfId="16239" xr:uid="{00000000-0005-0000-0000-0000E42D0000}"/>
    <cellStyle name="Comma 4 2 2 4 4 4" xfId="10910" xr:uid="{00000000-0005-0000-0000-0000E52D0000}"/>
    <cellStyle name="Comma 4 2 2 4 5" xfId="2601" xr:uid="{00000000-0005-0000-0000-0000E62D0000}"/>
    <cellStyle name="Comma 4 2 2 4 5 2" xfId="5234" xr:uid="{00000000-0005-0000-0000-0000E72D0000}"/>
    <cellStyle name="Comma 4 2 2 4 5 2 2" xfId="19859" xr:uid="{00000000-0005-0000-0000-0000E82D0000}"/>
    <cellStyle name="Comma 4 2 2 4 5 2 3" xfId="14570" xr:uid="{00000000-0005-0000-0000-0000E92D0000}"/>
    <cellStyle name="Comma 4 2 2 4 5 3" xfId="9071" xr:uid="{00000000-0005-0000-0000-0000EA2D0000}"/>
    <cellStyle name="Comma 4 2 2 4 5 3 2" xfId="17229" xr:uid="{00000000-0005-0000-0000-0000EB2D0000}"/>
    <cellStyle name="Comma 4 2 2 4 5 4" xfId="11902" xr:uid="{00000000-0005-0000-0000-0000EC2D0000}"/>
    <cellStyle name="Comma 4 2 2 4 6" xfId="2660" xr:uid="{00000000-0005-0000-0000-0000ED2D0000}"/>
    <cellStyle name="Comma 4 2 2 4 6 2" xfId="5288" xr:uid="{00000000-0005-0000-0000-0000EE2D0000}"/>
    <cellStyle name="Comma 4 2 2 4 6 2 2" xfId="19913" xr:uid="{00000000-0005-0000-0000-0000EF2D0000}"/>
    <cellStyle name="Comma 4 2 2 4 6 2 3" xfId="14629" xr:uid="{00000000-0005-0000-0000-0000F02D0000}"/>
    <cellStyle name="Comma 4 2 2 4 6 3" xfId="9125" xr:uid="{00000000-0005-0000-0000-0000F12D0000}"/>
    <cellStyle name="Comma 4 2 2 4 6 3 2" xfId="17283" xr:uid="{00000000-0005-0000-0000-0000F22D0000}"/>
    <cellStyle name="Comma 4 2 2 4 6 4" xfId="11957" xr:uid="{00000000-0005-0000-0000-0000F32D0000}"/>
    <cellStyle name="Comma 4 2 2 4 7" xfId="1566" xr:uid="{00000000-0005-0000-0000-0000F42D0000}"/>
    <cellStyle name="Comma 4 2 2 4 7 2" xfId="4240" xr:uid="{00000000-0005-0000-0000-0000F52D0000}"/>
    <cellStyle name="Comma 4 2 2 4 7 2 2" xfId="18865" xr:uid="{00000000-0005-0000-0000-0000F62D0000}"/>
    <cellStyle name="Comma 4 2 2 4 7 2 3" xfId="13563" xr:uid="{00000000-0005-0000-0000-0000F72D0000}"/>
    <cellStyle name="Comma 4 2 2 4 7 3" xfId="8077" xr:uid="{00000000-0005-0000-0000-0000F82D0000}"/>
    <cellStyle name="Comma 4 2 2 4 7 3 2" xfId="16235" xr:uid="{00000000-0005-0000-0000-0000F92D0000}"/>
    <cellStyle name="Comma 4 2 2 4 7 4" xfId="10906" xr:uid="{00000000-0005-0000-0000-0000FA2D0000}"/>
    <cellStyle name="Comma 4 2 2 4 8" xfId="6482" xr:uid="{00000000-0005-0000-0000-0000FB2D0000}"/>
    <cellStyle name="Comma 4 2 2 4 8 2" xfId="17394" xr:uid="{00000000-0005-0000-0000-0000FC2D0000}"/>
    <cellStyle name="Comma 4 2 2 4 8 3" xfId="12091" xr:uid="{00000000-0005-0000-0000-0000FD2D0000}"/>
    <cellStyle name="Comma 4 2 2 4 9" xfId="2769" xr:uid="{00000000-0005-0000-0000-0000FE2D0000}"/>
    <cellStyle name="Comma 4 2 2 4 9 2" xfId="14764" xr:uid="{00000000-0005-0000-0000-0000FF2D0000}"/>
    <cellStyle name="Comma 4 2 2 5" xfId="111" xr:uid="{00000000-0005-0000-0000-0000002E0000}"/>
    <cellStyle name="Comma 4 2 2 5 10" xfId="9462" xr:uid="{00000000-0005-0000-0000-0000012E0000}"/>
    <cellStyle name="Comma 4 2 2 5 2" xfId="1572" xr:uid="{00000000-0005-0000-0000-0000022E0000}"/>
    <cellStyle name="Comma 4 2 2 5 2 2" xfId="1573" xr:uid="{00000000-0005-0000-0000-0000032E0000}"/>
    <cellStyle name="Comma 4 2 2 5 2 2 2" xfId="4247" xr:uid="{00000000-0005-0000-0000-0000042E0000}"/>
    <cellStyle name="Comma 4 2 2 5 2 2 2 2" xfId="18872" xr:uid="{00000000-0005-0000-0000-0000052E0000}"/>
    <cellStyle name="Comma 4 2 2 5 2 2 2 3" xfId="13570" xr:uid="{00000000-0005-0000-0000-0000062E0000}"/>
    <cellStyle name="Comma 4 2 2 5 2 2 3" xfId="8084" xr:uid="{00000000-0005-0000-0000-0000072E0000}"/>
    <cellStyle name="Comma 4 2 2 5 2 2 3 2" xfId="16242" xr:uid="{00000000-0005-0000-0000-0000082E0000}"/>
    <cellStyle name="Comma 4 2 2 5 2 2 4" xfId="10913" xr:uid="{00000000-0005-0000-0000-0000092E0000}"/>
    <cellStyle name="Comma 4 2 2 5 2 3" xfId="4246" xr:uid="{00000000-0005-0000-0000-00000A2E0000}"/>
    <cellStyle name="Comma 4 2 2 5 2 3 2" xfId="18871" xr:uid="{00000000-0005-0000-0000-00000B2E0000}"/>
    <cellStyle name="Comma 4 2 2 5 2 3 3" xfId="13569" xr:uid="{00000000-0005-0000-0000-00000C2E0000}"/>
    <cellStyle name="Comma 4 2 2 5 2 4" xfId="8083" xr:uid="{00000000-0005-0000-0000-00000D2E0000}"/>
    <cellStyle name="Comma 4 2 2 5 2 4 2" xfId="16241" xr:uid="{00000000-0005-0000-0000-00000E2E0000}"/>
    <cellStyle name="Comma 4 2 2 5 2 5" xfId="10912" xr:uid="{00000000-0005-0000-0000-00000F2E0000}"/>
    <cellStyle name="Comma 4 2 2 5 3" xfId="1574" xr:uid="{00000000-0005-0000-0000-0000102E0000}"/>
    <cellStyle name="Comma 4 2 2 5 3 2" xfId="4248" xr:uid="{00000000-0005-0000-0000-0000112E0000}"/>
    <cellStyle name="Comma 4 2 2 5 3 2 2" xfId="18873" xr:uid="{00000000-0005-0000-0000-0000122E0000}"/>
    <cellStyle name="Comma 4 2 2 5 3 2 3" xfId="13571" xr:uid="{00000000-0005-0000-0000-0000132E0000}"/>
    <cellStyle name="Comma 4 2 2 5 3 3" xfId="8085" xr:uid="{00000000-0005-0000-0000-0000142E0000}"/>
    <cellStyle name="Comma 4 2 2 5 3 3 2" xfId="16243" xr:uid="{00000000-0005-0000-0000-0000152E0000}"/>
    <cellStyle name="Comma 4 2 2 5 3 4" xfId="10914" xr:uid="{00000000-0005-0000-0000-0000162E0000}"/>
    <cellStyle name="Comma 4 2 2 5 4" xfId="1575" xr:uid="{00000000-0005-0000-0000-0000172E0000}"/>
    <cellStyle name="Comma 4 2 2 5 4 2" xfId="4249" xr:uid="{00000000-0005-0000-0000-0000182E0000}"/>
    <cellStyle name="Comma 4 2 2 5 4 2 2" xfId="18874" xr:uid="{00000000-0005-0000-0000-0000192E0000}"/>
    <cellStyle name="Comma 4 2 2 5 4 2 3" xfId="13572" xr:uid="{00000000-0005-0000-0000-00001A2E0000}"/>
    <cellStyle name="Comma 4 2 2 5 4 3" xfId="8086" xr:uid="{00000000-0005-0000-0000-00001B2E0000}"/>
    <cellStyle name="Comma 4 2 2 5 4 3 2" xfId="16244" xr:uid="{00000000-0005-0000-0000-00001C2E0000}"/>
    <cellStyle name="Comma 4 2 2 5 4 4" xfId="10915" xr:uid="{00000000-0005-0000-0000-00001D2E0000}"/>
    <cellStyle name="Comma 4 2 2 5 5" xfId="2687" xr:uid="{00000000-0005-0000-0000-00001E2E0000}"/>
    <cellStyle name="Comma 4 2 2 5 5 2" xfId="5315" xr:uid="{00000000-0005-0000-0000-00001F2E0000}"/>
    <cellStyle name="Comma 4 2 2 5 5 2 2" xfId="19940" xr:uid="{00000000-0005-0000-0000-0000202E0000}"/>
    <cellStyle name="Comma 4 2 2 5 5 2 3" xfId="14656" xr:uid="{00000000-0005-0000-0000-0000212E0000}"/>
    <cellStyle name="Comma 4 2 2 5 5 3" xfId="9152" xr:uid="{00000000-0005-0000-0000-0000222E0000}"/>
    <cellStyle name="Comma 4 2 2 5 5 3 2" xfId="17310" xr:uid="{00000000-0005-0000-0000-0000232E0000}"/>
    <cellStyle name="Comma 4 2 2 5 5 4" xfId="11984" xr:uid="{00000000-0005-0000-0000-0000242E0000}"/>
    <cellStyle name="Comma 4 2 2 5 6" xfId="1571" xr:uid="{00000000-0005-0000-0000-0000252E0000}"/>
    <cellStyle name="Comma 4 2 2 5 6 2" xfId="4245" xr:uid="{00000000-0005-0000-0000-0000262E0000}"/>
    <cellStyle name="Comma 4 2 2 5 6 2 2" xfId="18870" xr:uid="{00000000-0005-0000-0000-0000272E0000}"/>
    <cellStyle name="Comma 4 2 2 5 6 2 3" xfId="13568" xr:uid="{00000000-0005-0000-0000-0000282E0000}"/>
    <cellStyle name="Comma 4 2 2 5 6 3" xfId="8082" xr:uid="{00000000-0005-0000-0000-0000292E0000}"/>
    <cellStyle name="Comma 4 2 2 5 6 3 2" xfId="16240" xr:uid="{00000000-0005-0000-0000-00002A2E0000}"/>
    <cellStyle name="Comma 4 2 2 5 6 4" xfId="10911" xr:uid="{00000000-0005-0000-0000-00002B2E0000}"/>
    <cellStyle name="Comma 4 2 2 5 7" xfId="6508" xr:uid="{00000000-0005-0000-0000-00002C2E0000}"/>
    <cellStyle name="Comma 4 2 2 5 7 2" xfId="17421" xr:uid="{00000000-0005-0000-0000-00002D2E0000}"/>
    <cellStyle name="Comma 4 2 2 5 7 3" xfId="12118" xr:uid="{00000000-0005-0000-0000-00002E2E0000}"/>
    <cellStyle name="Comma 4 2 2 5 8" xfId="2796" xr:uid="{00000000-0005-0000-0000-00002F2E0000}"/>
    <cellStyle name="Comma 4 2 2 5 8 2" xfId="14791" xr:uid="{00000000-0005-0000-0000-0000302E0000}"/>
    <cellStyle name="Comma 4 2 2 5 9" xfId="6633" xr:uid="{00000000-0005-0000-0000-0000312E0000}"/>
    <cellStyle name="Comma 4 2 2 6" xfId="1576" xr:uid="{00000000-0005-0000-0000-0000322E0000}"/>
    <cellStyle name="Comma 4 2 2 6 2" xfId="1577" xr:uid="{00000000-0005-0000-0000-0000332E0000}"/>
    <cellStyle name="Comma 4 2 2 6 2 2" xfId="1578" xr:uid="{00000000-0005-0000-0000-0000342E0000}"/>
    <cellStyle name="Comma 4 2 2 6 2 2 2" xfId="4252" xr:uid="{00000000-0005-0000-0000-0000352E0000}"/>
    <cellStyle name="Comma 4 2 2 6 2 2 2 2" xfId="18877" xr:uid="{00000000-0005-0000-0000-0000362E0000}"/>
    <cellStyle name="Comma 4 2 2 6 2 2 2 3" xfId="13575" xr:uid="{00000000-0005-0000-0000-0000372E0000}"/>
    <cellStyle name="Comma 4 2 2 6 2 2 3" xfId="8089" xr:uid="{00000000-0005-0000-0000-0000382E0000}"/>
    <cellStyle name="Comma 4 2 2 6 2 2 3 2" xfId="16247" xr:uid="{00000000-0005-0000-0000-0000392E0000}"/>
    <cellStyle name="Comma 4 2 2 6 2 2 4" xfId="10918" xr:uid="{00000000-0005-0000-0000-00003A2E0000}"/>
    <cellStyle name="Comma 4 2 2 6 2 3" xfId="4251" xr:uid="{00000000-0005-0000-0000-00003B2E0000}"/>
    <cellStyle name="Comma 4 2 2 6 2 3 2" xfId="18876" xr:uid="{00000000-0005-0000-0000-00003C2E0000}"/>
    <cellStyle name="Comma 4 2 2 6 2 3 3" xfId="13574" xr:uid="{00000000-0005-0000-0000-00003D2E0000}"/>
    <cellStyle name="Comma 4 2 2 6 2 4" xfId="8088" xr:uid="{00000000-0005-0000-0000-00003E2E0000}"/>
    <cellStyle name="Comma 4 2 2 6 2 4 2" xfId="16246" xr:uid="{00000000-0005-0000-0000-00003F2E0000}"/>
    <cellStyle name="Comma 4 2 2 6 2 5" xfId="10917" xr:uid="{00000000-0005-0000-0000-0000402E0000}"/>
    <cellStyle name="Comma 4 2 2 6 3" xfId="1579" xr:uid="{00000000-0005-0000-0000-0000412E0000}"/>
    <cellStyle name="Comma 4 2 2 6 3 2" xfId="4253" xr:uid="{00000000-0005-0000-0000-0000422E0000}"/>
    <cellStyle name="Comma 4 2 2 6 3 2 2" xfId="18878" xr:uid="{00000000-0005-0000-0000-0000432E0000}"/>
    <cellStyle name="Comma 4 2 2 6 3 2 3" xfId="13576" xr:uid="{00000000-0005-0000-0000-0000442E0000}"/>
    <cellStyle name="Comma 4 2 2 6 3 3" xfId="8090" xr:uid="{00000000-0005-0000-0000-0000452E0000}"/>
    <cellStyle name="Comma 4 2 2 6 3 3 2" xfId="16248" xr:uid="{00000000-0005-0000-0000-0000462E0000}"/>
    <cellStyle name="Comma 4 2 2 6 3 4" xfId="10919" xr:uid="{00000000-0005-0000-0000-0000472E0000}"/>
    <cellStyle name="Comma 4 2 2 6 4" xfId="1580" xr:uid="{00000000-0005-0000-0000-0000482E0000}"/>
    <cellStyle name="Comma 4 2 2 6 4 2" xfId="4254" xr:uid="{00000000-0005-0000-0000-0000492E0000}"/>
    <cellStyle name="Comma 4 2 2 6 4 2 2" xfId="18879" xr:uid="{00000000-0005-0000-0000-00004A2E0000}"/>
    <cellStyle name="Comma 4 2 2 6 4 2 3" xfId="13577" xr:uid="{00000000-0005-0000-0000-00004B2E0000}"/>
    <cellStyle name="Comma 4 2 2 6 4 3" xfId="8091" xr:uid="{00000000-0005-0000-0000-00004C2E0000}"/>
    <cellStyle name="Comma 4 2 2 6 4 3 2" xfId="16249" xr:uid="{00000000-0005-0000-0000-00004D2E0000}"/>
    <cellStyle name="Comma 4 2 2 6 4 4" xfId="10920" xr:uid="{00000000-0005-0000-0000-00004E2E0000}"/>
    <cellStyle name="Comma 4 2 2 6 5" xfId="4250" xr:uid="{00000000-0005-0000-0000-00004F2E0000}"/>
    <cellStyle name="Comma 4 2 2 6 5 2" xfId="18875" xr:uid="{00000000-0005-0000-0000-0000502E0000}"/>
    <cellStyle name="Comma 4 2 2 6 5 3" xfId="13573" xr:uid="{00000000-0005-0000-0000-0000512E0000}"/>
    <cellStyle name="Comma 4 2 2 6 6" xfId="8087" xr:uid="{00000000-0005-0000-0000-0000522E0000}"/>
    <cellStyle name="Comma 4 2 2 6 6 2" xfId="16245" xr:uid="{00000000-0005-0000-0000-0000532E0000}"/>
    <cellStyle name="Comma 4 2 2 6 7" xfId="10916" xr:uid="{00000000-0005-0000-0000-0000542E0000}"/>
    <cellStyle name="Comma 4 2 2 7" xfId="1581" xr:uid="{00000000-0005-0000-0000-0000552E0000}"/>
    <cellStyle name="Comma 4 2 2 7 2" xfId="1582" xr:uid="{00000000-0005-0000-0000-0000562E0000}"/>
    <cellStyle name="Comma 4 2 2 7 2 2" xfId="4256" xr:uid="{00000000-0005-0000-0000-0000572E0000}"/>
    <cellStyle name="Comma 4 2 2 7 2 2 2" xfId="18881" xr:uid="{00000000-0005-0000-0000-0000582E0000}"/>
    <cellStyle name="Comma 4 2 2 7 2 2 3" xfId="13579" xr:uid="{00000000-0005-0000-0000-0000592E0000}"/>
    <cellStyle name="Comma 4 2 2 7 2 3" xfId="8093" xr:uid="{00000000-0005-0000-0000-00005A2E0000}"/>
    <cellStyle name="Comma 4 2 2 7 2 3 2" xfId="16251" xr:uid="{00000000-0005-0000-0000-00005B2E0000}"/>
    <cellStyle name="Comma 4 2 2 7 2 4" xfId="10922" xr:uid="{00000000-0005-0000-0000-00005C2E0000}"/>
    <cellStyle name="Comma 4 2 2 7 3" xfId="1583" xr:uid="{00000000-0005-0000-0000-00005D2E0000}"/>
    <cellStyle name="Comma 4 2 2 7 3 2" xfId="4257" xr:uid="{00000000-0005-0000-0000-00005E2E0000}"/>
    <cellStyle name="Comma 4 2 2 7 3 2 2" xfId="18882" xr:uid="{00000000-0005-0000-0000-00005F2E0000}"/>
    <cellStyle name="Comma 4 2 2 7 3 2 3" xfId="13580" xr:uid="{00000000-0005-0000-0000-0000602E0000}"/>
    <cellStyle name="Comma 4 2 2 7 3 3" xfId="8094" xr:uid="{00000000-0005-0000-0000-0000612E0000}"/>
    <cellStyle name="Comma 4 2 2 7 3 3 2" xfId="16252" xr:uid="{00000000-0005-0000-0000-0000622E0000}"/>
    <cellStyle name="Comma 4 2 2 7 3 4" xfId="10923" xr:uid="{00000000-0005-0000-0000-0000632E0000}"/>
    <cellStyle name="Comma 4 2 2 7 4" xfId="4255" xr:uid="{00000000-0005-0000-0000-0000642E0000}"/>
    <cellStyle name="Comma 4 2 2 7 4 2" xfId="18880" xr:uid="{00000000-0005-0000-0000-0000652E0000}"/>
    <cellStyle name="Comma 4 2 2 7 4 3" xfId="13578" xr:uid="{00000000-0005-0000-0000-0000662E0000}"/>
    <cellStyle name="Comma 4 2 2 7 5" xfId="8092" xr:uid="{00000000-0005-0000-0000-0000672E0000}"/>
    <cellStyle name="Comma 4 2 2 7 5 2" xfId="16250" xr:uid="{00000000-0005-0000-0000-0000682E0000}"/>
    <cellStyle name="Comma 4 2 2 7 6" xfId="10921" xr:uid="{00000000-0005-0000-0000-0000692E0000}"/>
    <cellStyle name="Comma 4 2 2 8" xfId="1584" xr:uid="{00000000-0005-0000-0000-00006A2E0000}"/>
    <cellStyle name="Comma 4 2 2 8 2" xfId="1585" xr:uid="{00000000-0005-0000-0000-00006B2E0000}"/>
    <cellStyle name="Comma 4 2 2 8 2 2" xfId="4259" xr:uid="{00000000-0005-0000-0000-00006C2E0000}"/>
    <cellStyle name="Comma 4 2 2 8 2 2 2" xfId="18884" xr:uid="{00000000-0005-0000-0000-00006D2E0000}"/>
    <cellStyle name="Comma 4 2 2 8 2 2 3" xfId="13582" xr:uid="{00000000-0005-0000-0000-00006E2E0000}"/>
    <cellStyle name="Comma 4 2 2 8 2 3" xfId="8096" xr:uid="{00000000-0005-0000-0000-00006F2E0000}"/>
    <cellStyle name="Comma 4 2 2 8 2 3 2" xfId="16254" xr:uid="{00000000-0005-0000-0000-0000702E0000}"/>
    <cellStyle name="Comma 4 2 2 8 2 4" xfId="10925" xr:uid="{00000000-0005-0000-0000-0000712E0000}"/>
    <cellStyle name="Comma 4 2 2 8 3" xfId="4258" xr:uid="{00000000-0005-0000-0000-0000722E0000}"/>
    <cellStyle name="Comma 4 2 2 8 3 2" xfId="18883" xr:uid="{00000000-0005-0000-0000-0000732E0000}"/>
    <cellStyle name="Comma 4 2 2 8 3 3" xfId="13581" xr:uid="{00000000-0005-0000-0000-0000742E0000}"/>
    <cellStyle name="Comma 4 2 2 8 4" xfId="8095" xr:uid="{00000000-0005-0000-0000-0000752E0000}"/>
    <cellStyle name="Comma 4 2 2 8 4 2" xfId="16253" xr:uid="{00000000-0005-0000-0000-0000762E0000}"/>
    <cellStyle name="Comma 4 2 2 8 5" xfId="10924" xr:uid="{00000000-0005-0000-0000-0000772E0000}"/>
    <cellStyle name="Comma 4 2 2 9" xfId="1586" xr:uid="{00000000-0005-0000-0000-0000782E0000}"/>
    <cellStyle name="Comma 4 2 2 9 2" xfId="4260" xr:uid="{00000000-0005-0000-0000-0000792E0000}"/>
    <cellStyle name="Comma 4 2 2 9 2 2" xfId="18885" xr:uid="{00000000-0005-0000-0000-00007A2E0000}"/>
    <cellStyle name="Comma 4 2 2 9 2 3" xfId="13583" xr:uid="{00000000-0005-0000-0000-00007B2E0000}"/>
    <cellStyle name="Comma 4 2 2 9 3" xfId="8097" xr:uid="{00000000-0005-0000-0000-00007C2E0000}"/>
    <cellStyle name="Comma 4 2 2 9 3 2" xfId="16255" xr:uid="{00000000-0005-0000-0000-00007D2E0000}"/>
    <cellStyle name="Comma 4 2 2 9 4" xfId="10926" xr:uid="{00000000-0005-0000-0000-00007E2E0000}"/>
    <cellStyle name="Comma 4 2 20" xfId="6576" xr:uid="{00000000-0005-0000-0000-00007F2E0000}"/>
    <cellStyle name="Comma 4 2 21" xfId="9398" xr:uid="{00000000-0005-0000-0000-0000802E0000}"/>
    <cellStyle name="Comma 4 2 3" xfId="59" xr:uid="{00000000-0005-0000-0000-0000812E0000}"/>
    <cellStyle name="Comma 4 2 3 10" xfId="1588" xr:uid="{00000000-0005-0000-0000-0000822E0000}"/>
    <cellStyle name="Comma 4 2 3 10 2" xfId="4262" xr:uid="{00000000-0005-0000-0000-0000832E0000}"/>
    <cellStyle name="Comma 4 2 3 10 2 2" xfId="18887" xr:uid="{00000000-0005-0000-0000-0000842E0000}"/>
    <cellStyle name="Comma 4 2 3 10 2 3" xfId="13585" xr:uid="{00000000-0005-0000-0000-0000852E0000}"/>
    <cellStyle name="Comma 4 2 3 10 3" xfId="8099" xr:uid="{00000000-0005-0000-0000-0000862E0000}"/>
    <cellStyle name="Comma 4 2 3 10 3 2" xfId="16257" xr:uid="{00000000-0005-0000-0000-0000872E0000}"/>
    <cellStyle name="Comma 4 2 3 10 4" xfId="10928" xr:uid="{00000000-0005-0000-0000-0000882E0000}"/>
    <cellStyle name="Comma 4 2 3 11" xfId="2577" xr:uid="{00000000-0005-0000-0000-0000892E0000}"/>
    <cellStyle name="Comma 4 2 3 11 2" xfId="5211" xr:uid="{00000000-0005-0000-0000-00008A2E0000}"/>
    <cellStyle name="Comma 4 2 3 11 2 2" xfId="19836" xr:uid="{00000000-0005-0000-0000-00008B2E0000}"/>
    <cellStyle name="Comma 4 2 3 11 2 3" xfId="14546" xr:uid="{00000000-0005-0000-0000-00008C2E0000}"/>
    <cellStyle name="Comma 4 2 3 11 3" xfId="9048" xr:uid="{00000000-0005-0000-0000-00008D2E0000}"/>
    <cellStyle name="Comma 4 2 3 11 3 2" xfId="17206" xr:uid="{00000000-0005-0000-0000-00008E2E0000}"/>
    <cellStyle name="Comma 4 2 3 11 4" xfId="11879" xr:uid="{00000000-0005-0000-0000-00008F2E0000}"/>
    <cellStyle name="Comma 4 2 3 12" xfId="2637" xr:uid="{00000000-0005-0000-0000-0000902E0000}"/>
    <cellStyle name="Comma 4 2 3 12 2" xfId="5265" xr:uid="{00000000-0005-0000-0000-0000912E0000}"/>
    <cellStyle name="Comma 4 2 3 12 2 2" xfId="19890" xr:uid="{00000000-0005-0000-0000-0000922E0000}"/>
    <cellStyle name="Comma 4 2 3 12 2 3" xfId="14606" xr:uid="{00000000-0005-0000-0000-0000932E0000}"/>
    <cellStyle name="Comma 4 2 3 12 3" xfId="9102" xr:uid="{00000000-0005-0000-0000-0000942E0000}"/>
    <cellStyle name="Comma 4 2 3 12 3 2" xfId="17260" xr:uid="{00000000-0005-0000-0000-0000952E0000}"/>
    <cellStyle name="Comma 4 2 3 12 4" xfId="11934" xr:uid="{00000000-0005-0000-0000-0000962E0000}"/>
    <cellStyle name="Comma 4 2 3 13" xfId="1587" xr:uid="{00000000-0005-0000-0000-0000972E0000}"/>
    <cellStyle name="Comma 4 2 3 13 2" xfId="4261" xr:uid="{00000000-0005-0000-0000-0000982E0000}"/>
    <cellStyle name="Comma 4 2 3 13 2 2" xfId="18886" xr:uid="{00000000-0005-0000-0000-0000992E0000}"/>
    <cellStyle name="Comma 4 2 3 13 2 3" xfId="13584" xr:uid="{00000000-0005-0000-0000-00009A2E0000}"/>
    <cellStyle name="Comma 4 2 3 13 3" xfId="8098" xr:uid="{00000000-0005-0000-0000-00009B2E0000}"/>
    <cellStyle name="Comma 4 2 3 13 3 2" xfId="16256" xr:uid="{00000000-0005-0000-0000-00009C2E0000}"/>
    <cellStyle name="Comma 4 2 3 13 4" xfId="10927" xr:uid="{00000000-0005-0000-0000-00009D2E0000}"/>
    <cellStyle name="Comma 4 2 3 14" xfId="6457" xr:uid="{00000000-0005-0000-0000-00009E2E0000}"/>
    <cellStyle name="Comma 4 2 3 14 2" xfId="17371" xr:uid="{00000000-0005-0000-0000-00009F2E0000}"/>
    <cellStyle name="Comma 4 2 3 14 3" xfId="12066" xr:uid="{00000000-0005-0000-0000-0000A02E0000}"/>
    <cellStyle name="Comma 4 2 3 15" xfId="6565" xr:uid="{00000000-0005-0000-0000-0000A12E0000}"/>
    <cellStyle name="Comma 4 2 3 15 2" xfId="14740" xr:uid="{00000000-0005-0000-0000-0000A22E0000}"/>
    <cellStyle name="Comma 4 2 3 16" xfId="2746" xr:uid="{00000000-0005-0000-0000-0000A32E0000}"/>
    <cellStyle name="Comma 4 2 3 17" xfId="6583" xr:uid="{00000000-0005-0000-0000-0000A42E0000}"/>
    <cellStyle name="Comma 4 2 3 18" xfId="9412" xr:uid="{00000000-0005-0000-0000-0000A52E0000}"/>
    <cellStyle name="Comma 4 2 3 2" xfId="72" xr:uid="{00000000-0005-0000-0000-0000A62E0000}"/>
    <cellStyle name="Comma 4 2 3 2 10" xfId="2590" xr:uid="{00000000-0005-0000-0000-0000A72E0000}"/>
    <cellStyle name="Comma 4 2 3 2 10 2" xfId="5224" xr:uid="{00000000-0005-0000-0000-0000A82E0000}"/>
    <cellStyle name="Comma 4 2 3 2 10 2 2" xfId="19849" xr:uid="{00000000-0005-0000-0000-0000A92E0000}"/>
    <cellStyle name="Comma 4 2 3 2 10 2 3" xfId="14559" xr:uid="{00000000-0005-0000-0000-0000AA2E0000}"/>
    <cellStyle name="Comma 4 2 3 2 10 3" xfId="9061" xr:uid="{00000000-0005-0000-0000-0000AB2E0000}"/>
    <cellStyle name="Comma 4 2 3 2 10 3 2" xfId="17219" xr:uid="{00000000-0005-0000-0000-0000AC2E0000}"/>
    <cellStyle name="Comma 4 2 3 2 10 4" xfId="11892" xr:uid="{00000000-0005-0000-0000-0000AD2E0000}"/>
    <cellStyle name="Comma 4 2 3 2 11" xfId="2650" xr:uid="{00000000-0005-0000-0000-0000AE2E0000}"/>
    <cellStyle name="Comma 4 2 3 2 11 2" xfId="5278" xr:uid="{00000000-0005-0000-0000-0000AF2E0000}"/>
    <cellStyle name="Comma 4 2 3 2 11 2 2" xfId="19903" xr:uid="{00000000-0005-0000-0000-0000B02E0000}"/>
    <cellStyle name="Comma 4 2 3 2 11 2 3" xfId="14619" xr:uid="{00000000-0005-0000-0000-0000B12E0000}"/>
    <cellStyle name="Comma 4 2 3 2 11 3" xfId="9115" xr:uid="{00000000-0005-0000-0000-0000B22E0000}"/>
    <cellStyle name="Comma 4 2 3 2 11 3 2" xfId="17273" xr:uid="{00000000-0005-0000-0000-0000B32E0000}"/>
    <cellStyle name="Comma 4 2 3 2 11 4" xfId="11947" xr:uid="{00000000-0005-0000-0000-0000B42E0000}"/>
    <cellStyle name="Comma 4 2 3 2 12" xfId="1589" xr:uid="{00000000-0005-0000-0000-0000B52E0000}"/>
    <cellStyle name="Comma 4 2 3 2 12 2" xfId="4263" xr:uid="{00000000-0005-0000-0000-0000B62E0000}"/>
    <cellStyle name="Comma 4 2 3 2 12 2 2" xfId="18888" xr:uid="{00000000-0005-0000-0000-0000B72E0000}"/>
    <cellStyle name="Comma 4 2 3 2 12 2 3" xfId="13586" xr:uid="{00000000-0005-0000-0000-0000B82E0000}"/>
    <cellStyle name="Comma 4 2 3 2 12 3" xfId="8100" xr:uid="{00000000-0005-0000-0000-0000B92E0000}"/>
    <cellStyle name="Comma 4 2 3 2 12 3 2" xfId="16258" xr:uid="{00000000-0005-0000-0000-0000BA2E0000}"/>
    <cellStyle name="Comma 4 2 3 2 12 4" xfId="10929" xr:uid="{00000000-0005-0000-0000-0000BB2E0000}"/>
    <cellStyle name="Comma 4 2 3 2 13" xfId="6458" xr:uid="{00000000-0005-0000-0000-0000BC2E0000}"/>
    <cellStyle name="Comma 4 2 3 2 13 2" xfId="17384" xr:uid="{00000000-0005-0000-0000-0000BD2E0000}"/>
    <cellStyle name="Comma 4 2 3 2 13 3" xfId="12079" xr:uid="{00000000-0005-0000-0000-0000BE2E0000}"/>
    <cellStyle name="Comma 4 2 3 2 14" xfId="6566" xr:uid="{00000000-0005-0000-0000-0000BF2E0000}"/>
    <cellStyle name="Comma 4 2 3 2 14 2" xfId="14753" xr:uid="{00000000-0005-0000-0000-0000C02E0000}"/>
    <cellStyle name="Comma 4 2 3 2 15" xfId="2759" xr:uid="{00000000-0005-0000-0000-0000C12E0000}"/>
    <cellStyle name="Comma 4 2 3 2 16" xfId="6596" xr:uid="{00000000-0005-0000-0000-0000C22E0000}"/>
    <cellStyle name="Comma 4 2 3 2 17" xfId="9425" xr:uid="{00000000-0005-0000-0000-0000C32E0000}"/>
    <cellStyle name="Comma 4 2 3 2 2" xfId="101" xr:uid="{00000000-0005-0000-0000-0000C42E0000}"/>
    <cellStyle name="Comma 4 2 3 2 2 10" xfId="6623" xr:uid="{00000000-0005-0000-0000-0000C52E0000}"/>
    <cellStyle name="Comma 4 2 3 2 2 11" xfId="9452" xr:uid="{00000000-0005-0000-0000-0000C62E0000}"/>
    <cellStyle name="Comma 4 2 3 2 2 2" xfId="155" xr:uid="{00000000-0005-0000-0000-0000C72E0000}"/>
    <cellStyle name="Comma 4 2 3 2 2 2 2" xfId="1592" xr:uid="{00000000-0005-0000-0000-0000C82E0000}"/>
    <cellStyle name="Comma 4 2 3 2 2 2 2 2" xfId="4266" xr:uid="{00000000-0005-0000-0000-0000C92E0000}"/>
    <cellStyle name="Comma 4 2 3 2 2 2 2 2 2" xfId="18891" xr:uid="{00000000-0005-0000-0000-0000CA2E0000}"/>
    <cellStyle name="Comma 4 2 3 2 2 2 2 2 3" xfId="13589" xr:uid="{00000000-0005-0000-0000-0000CB2E0000}"/>
    <cellStyle name="Comma 4 2 3 2 2 2 2 3" xfId="8103" xr:uid="{00000000-0005-0000-0000-0000CC2E0000}"/>
    <cellStyle name="Comma 4 2 3 2 2 2 2 3 2" xfId="16261" xr:uid="{00000000-0005-0000-0000-0000CD2E0000}"/>
    <cellStyle name="Comma 4 2 3 2 2 2 2 4" xfId="10932" xr:uid="{00000000-0005-0000-0000-0000CE2E0000}"/>
    <cellStyle name="Comma 4 2 3 2 2 2 3" xfId="2731" xr:uid="{00000000-0005-0000-0000-0000CF2E0000}"/>
    <cellStyle name="Comma 4 2 3 2 2 2 3 2" xfId="5359" xr:uid="{00000000-0005-0000-0000-0000D02E0000}"/>
    <cellStyle name="Comma 4 2 3 2 2 2 3 2 2" xfId="19984" xr:uid="{00000000-0005-0000-0000-0000D12E0000}"/>
    <cellStyle name="Comma 4 2 3 2 2 2 3 2 3" xfId="14700" xr:uid="{00000000-0005-0000-0000-0000D22E0000}"/>
    <cellStyle name="Comma 4 2 3 2 2 2 3 3" xfId="9196" xr:uid="{00000000-0005-0000-0000-0000D32E0000}"/>
    <cellStyle name="Comma 4 2 3 2 2 2 3 3 2" xfId="17354" xr:uid="{00000000-0005-0000-0000-0000D42E0000}"/>
    <cellStyle name="Comma 4 2 3 2 2 2 3 4" xfId="12028" xr:uid="{00000000-0005-0000-0000-0000D52E0000}"/>
    <cellStyle name="Comma 4 2 3 2 2 2 4" xfId="1591" xr:uid="{00000000-0005-0000-0000-0000D62E0000}"/>
    <cellStyle name="Comma 4 2 3 2 2 2 4 2" xfId="4265" xr:uid="{00000000-0005-0000-0000-0000D72E0000}"/>
    <cellStyle name="Comma 4 2 3 2 2 2 4 2 2" xfId="18890" xr:uid="{00000000-0005-0000-0000-0000D82E0000}"/>
    <cellStyle name="Comma 4 2 3 2 2 2 4 2 3" xfId="13588" xr:uid="{00000000-0005-0000-0000-0000D92E0000}"/>
    <cellStyle name="Comma 4 2 3 2 2 2 4 3" xfId="8102" xr:uid="{00000000-0005-0000-0000-0000DA2E0000}"/>
    <cellStyle name="Comma 4 2 3 2 2 2 4 3 2" xfId="16260" xr:uid="{00000000-0005-0000-0000-0000DB2E0000}"/>
    <cellStyle name="Comma 4 2 3 2 2 2 4 4" xfId="10931" xr:uid="{00000000-0005-0000-0000-0000DC2E0000}"/>
    <cellStyle name="Comma 4 2 3 2 2 2 5" xfId="6539" xr:uid="{00000000-0005-0000-0000-0000DD2E0000}"/>
    <cellStyle name="Comma 4 2 3 2 2 2 5 2" xfId="17465" xr:uid="{00000000-0005-0000-0000-0000DE2E0000}"/>
    <cellStyle name="Comma 4 2 3 2 2 2 5 3" xfId="12162" xr:uid="{00000000-0005-0000-0000-0000DF2E0000}"/>
    <cellStyle name="Comma 4 2 3 2 2 2 6" xfId="2840" xr:uid="{00000000-0005-0000-0000-0000E02E0000}"/>
    <cellStyle name="Comma 4 2 3 2 2 2 6 2" xfId="14835" xr:uid="{00000000-0005-0000-0000-0000E12E0000}"/>
    <cellStyle name="Comma 4 2 3 2 2 2 7" xfId="6677" xr:uid="{00000000-0005-0000-0000-0000E22E0000}"/>
    <cellStyle name="Comma 4 2 3 2 2 2 8" xfId="9506" xr:uid="{00000000-0005-0000-0000-0000E32E0000}"/>
    <cellStyle name="Comma 4 2 3 2 2 3" xfId="1593" xr:uid="{00000000-0005-0000-0000-0000E42E0000}"/>
    <cellStyle name="Comma 4 2 3 2 2 3 2" xfId="4267" xr:uid="{00000000-0005-0000-0000-0000E52E0000}"/>
    <cellStyle name="Comma 4 2 3 2 2 3 2 2" xfId="18892" xr:uid="{00000000-0005-0000-0000-0000E62E0000}"/>
    <cellStyle name="Comma 4 2 3 2 2 3 2 3" xfId="13590" xr:uid="{00000000-0005-0000-0000-0000E72E0000}"/>
    <cellStyle name="Comma 4 2 3 2 2 3 3" xfId="8104" xr:uid="{00000000-0005-0000-0000-0000E82E0000}"/>
    <cellStyle name="Comma 4 2 3 2 2 3 3 2" xfId="16262" xr:uid="{00000000-0005-0000-0000-0000E92E0000}"/>
    <cellStyle name="Comma 4 2 3 2 2 3 4" xfId="10933" xr:uid="{00000000-0005-0000-0000-0000EA2E0000}"/>
    <cellStyle name="Comma 4 2 3 2 2 4" xfId="1594" xr:uid="{00000000-0005-0000-0000-0000EB2E0000}"/>
    <cellStyle name="Comma 4 2 3 2 2 4 2" xfId="4268" xr:uid="{00000000-0005-0000-0000-0000EC2E0000}"/>
    <cellStyle name="Comma 4 2 3 2 2 4 2 2" xfId="18893" xr:uid="{00000000-0005-0000-0000-0000ED2E0000}"/>
    <cellStyle name="Comma 4 2 3 2 2 4 2 3" xfId="13591" xr:uid="{00000000-0005-0000-0000-0000EE2E0000}"/>
    <cellStyle name="Comma 4 2 3 2 2 4 3" xfId="8105" xr:uid="{00000000-0005-0000-0000-0000EF2E0000}"/>
    <cellStyle name="Comma 4 2 3 2 2 4 3 2" xfId="16263" xr:uid="{00000000-0005-0000-0000-0000F02E0000}"/>
    <cellStyle name="Comma 4 2 3 2 2 4 4" xfId="10934" xr:uid="{00000000-0005-0000-0000-0000F12E0000}"/>
    <cellStyle name="Comma 4 2 3 2 2 5" xfId="2618" xr:uid="{00000000-0005-0000-0000-0000F22E0000}"/>
    <cellStyle name="Comma 4 2 3 2 2 5 2" xfId="5251" xr:uid="{00000000-0005-0000-0000-0000F32E0000}"/>
    <cellStyle name="Comma 4 2 3 2 2 5 2 2" xfId="19876" xr:uid="{00000000-0005-0000-0000-0000F42E0000}"/>
    <cellStyle name="Comma 4 2 3 2 2 5 2 3" xfId="14587" xr:uid="{00000000-0005-0000-0000-0000F52E0000}"/>
    <cellStyle name="Comma 4 2 3 2 2 5 3" xfId="9088" xr:uid="{00000000-0005-0000-0000-0000F62E0000}"/>
    <cellStyle name="Comma 4 2 3 2 2 5 3 2" xfId="17246" xr:uid="{00000000-0005-0000-0000-0000F72E0000}"/>
    <cellStyle name="Comma 4 2 3 2 2 5 4" xfId="11919" xr:uid="{00000000-0005-0000-0000-0000F82E0000}"/>
    <cellStyle name="Comma 4 2 3 2 2 6" xfId="2677" xr:uid="{00000000-0005-0000-0000-0000F92E0000}"/>
    <cellStyle name="Comma 4 2 3 2 2 6 2" xfId="5305" xr:uid="{00000000-0005-0000-0000-0000FA2E0000}"/>
    <cellStyle name="Comma 4 2 3 2 2 6 2 2" xfId="19930" xr:uid="{00000000-0005-0000-0000-0000FB2E0000}"/>
    <cellStyle name="Comma 4 2 3 2 2 6 2 3" xfId="14646" xr:uid="{00000000-0005-0000-0000-0000FC2E0000}"/>
    <cellStyle name="Comma 4 2 3 2 2 6 3" xfId="9142" xr:uid="{00000000-0005-0000-0000-0000FD2E0000}"/>
    <cellStyle name="Comma 4 2 3 2 2 6 3 2" xfId="17300" xr:uid="{00000000-0005-0000-0000-0000FE2E0000}"/>
    <cellStyle name="Comma 4 2 3 2 2 6 4" xfId="11974" xr:uid="{00000000-0005-0000-0000-0000FF2E0000}"/>
    <cellStyle name="Comma 4 2 3 2 2 7" xfId="1590" xr:uid="{00000000-0005-0000-0000-0000002F0000}"/>
    <cellStyle name="Comma 4 2 3 2 2 7 2" xfId="4264" xr:uid="{00000000-0005-0000-0000-0000012F0000}"/>
    <cellStyle name="Comma 4 2 3 2 2 7 2 2" xfId="18889" xr:uid="{00000000-0005-0000-0000-0000022F0000}"/>
    <cellStyle name="Comma 4 2 3 2 2 7 2 3" xfId="13587" xr:uid="{00000000-0005-0000-0000-0000032F0000}"/>
    <cellStyle name="Comma 4 2 3 2 2 7 3" xfId="8101" xr:uid="{00000000-0005-0000-0000-0000042F0000}"/>
    <cellStyle name="Comma 4 2 3 2 2 7 3 2" xfId="16259" xr:uid="{00000000-0005-0000-0000-0000052F0000}"/>
    <cellStyle name="Comma 4 2 3 2 2 7 4" xfId="10930" xr:uid="{00000000-0005-0000-0000-0000062F0000}"/>
    <cellStyle name="Comma 4 2 3 2 2 8" xfId="6487" xr:uid="{00000000-0005-0000-0000-0000072F0000}"/>
    <cellStyle name="Comma 4 2 3 2 2 8 2" xfId="17411" xr:uid="{00000000-0005-0000-0000-0000082F0000}"/>
    <cellStyle name="Comma 4 2 3 2 2 8 3" xfId="12108" xr:uid="{00000000-0005-0000-0000-0000092F0000}"/>
    <cellStyle name="Comma 4 2 3 2 2 9" xfId="2786" xr:uid="{00000000-0005-0000-0000-00000A2F0000}"/>
    <cellStyle name="Comma 4 2 3 2 2 9 2" xfId="14781" xr:uid="{00000000-0005-0000-0000-00000B2F0000}"/>
    <cellStyle name="Comma 4 2 3 2 3" xfId="128" xr:uid="{00000000-0005-0000-0000-00000C2F0000}"/>
    <cellStyle name="Comma 4 2 3 2 3 10" xfId="9479" xr:uid="{00000000-0005-0000-0000-00000D2F0000}"/>
    <cellStyle name="Comma 4 2 3 2 3 2" xfId="1596" xr:uid="{00000000-0005-0000-0000-00000E2F0000}"/>
    <cellStyle name="Comma 4 2 3 2 3 2 2" xfId="1597" xr:uid="{00000000-0005-0000-0000-00000F2F0000}"/>
    <cellStyle name="Comma 4 2 3 2 3 2 2 2" xfId="4271" xr:uid="{00000000-0005-0000-0000-0000102F0000}"/>
    <cellStyle name="Comma 4 2 3 2 3 2 2 2 2" xfId="18896" xr:uid="{00000000-0005-0000-0000-0000112F0000}"/>
    <cellStyle name="Comma 4 2 3 2 3 2 2 2 3" xfId="13594" xr:uid="{00000000-0005-0000-0000-0000122F0000}"/>
    <cellStyle name="Comma 4 2 3 2 3 2 2 3" xfId="8108" xr:uid="{00000000-0005-0000-0000-0000132F0000}"/>
    <cellStyle name="Comma 4 2 3 2 3 2 2 3 2" xfId="16266" xr:uid="{00000000-0005-0000-0000-0000142F0000}"/>
    <cellStyle name="Comma 4 2 3 2 3 2 2 4" xfId="10937" xr:uid="{00000000-0005-0000-0000-0000152F0000}"/>
    <cellStyle name="Comma 4 2 3 2 3 2 3" xfId="4270" xr:uid="{00000000-0005-0000-0000-0000162F0000}"/>
    <cellStyle name="Comma 4 2 3 2 3 2 3 2" xfId="18895" xr:uid="{00000000-0005-0000-0000-0000172F0000}"/>
    <cellStyle name="Comma 4 2 3 2 3 2 3 3" xfId="13593" xr:uid="{00000000-0005-0000-0000-0000182F0000}"/>
    <cellStyle name="Comma 4 2 3 2 3 2 4" xfId="8107" xr:uid="{00000000-0005-0000-0000-0000192F0000}"/>
    <cellStyle name="Comma 4 2 3 2 3 2 4 2" xfId="16265" xr:uid="{00000000-0005-0000-0000-00001A2F0000}"/>
    <cellStyle name="Comma 4 2 3 2 3 2 5" xfId="10936" xr:uid="{00000000-0005-0000-0000-00001B2F0000}"/>
    <cellStyle name="Comma 4 2 3 2 3 3" xfId="1598" xr:uid="{00000000-0005-0000-0000-00001C2F0000}"/>
    <cellStyle name="Comma 4 2 3 2 3 3 2" xfId="4272" xr:uid="{00000000-0005-0000-0000-00001D2F0000}"/>
    <cellStyle name="Comma 4 2 3 2 3 3 2 2" xfId="18897" xr:uid="{00000000-0005-0000-0000-00001E2F0000}"/>
    <cellStyle name="Comma 4 2 3 2 3 3 2 3" xfId="13595" xr:uid="{00000000-0005-0000-0000-00001F2F0000}"/>
    <cellStyle name="Comma 4 2 3 2 3 3 3" xfId="8109" xr:uid="{00000000-0005-0000-0000-0000202F0000}"/>
    <cellStyle name="Comma 4 2 3 2 3 3 3 2" xfId="16267" xr:uid="{00000000-0005-0000-0000-0000212F0000}"/>
    <cellStyle name="Comma 4 2 3 2 3 3 4" xfId="10938" xr:uid="{00000000-0005-0000-0000-0000222F0000}"/>
    <cellStyle name="Comma 4 2 3 2 3 4" xfId="1599" xr:uid="{00000000-0005-0000-0000-0000232F0000}"/>
    <cellStyle name="Comma 4 2 3 2 3 4 2" xfId="4273" xr:uid="{00000000-0005-0000-0000-0000242F0000}"/>
    <cellStyle name="Comma 4 2 3 2 3 4 2 2" xfId="18898" xr:uid="{00000000-0005-0000-0000-0000252F0000}"/>
    <cellStyle name="Comma 4 2 3 2 3 4 2 3" xfId="13596" xr:uid="{00000000-0005-0000-0000-0000262F0000}"/>
    <cellStyle name="Comma 4 2 3 2 3 4 3" xfId="8110" xr:uid="{00000000-0005-0000-0000-0000272F0000}"/>
    <cellStyle name="Comma 4 2 3 2 3 4 3 2" xfId="16268" xr:uid="{00000000-0005-0000-0000-0000282F0000}"/>
    <cellStyle name="Comma 4 2 3 2 3 4 4" xfId="10939" xr:uid="{00000000-0005-0000-0000-0000292F0000}"/>
    <cellStyle name="Comma 4 2 3 2 3 5" xfId="2704" xr:uid="{00000000-0005-0000-0000-00002A2F0000}"/>
    <cellStyle name="Comma 4 2 3 2 3 5 2" xfId="5332" xr:uid="{00000000-0005-0000-0000-00002B2F0000}"/>
    <cellStyle name="Comma 4 2 3 2 3 5 2 2" xfId="19957" xr:uid="{00000000-0005-0000-0000-00002C2F0000}"/>
    <cellStyle name="Comma 4 2 3 2 3 5 2 3" xfId="14673" xr:uid="{00000000-0005-0000-0000-00002D2F0000}"/>
    <cellStyle name="Comma 4 2 3 2 3 5 3" xfId="9169" xr:uid="{00000000-0005-0000-0000-00002E2F0000}"/>
    <cellStyle name="Comma 4 2 3 2 3 5 3 2" xfId="17327" xr:uid="{00000000-0005-0000-0000-00002F2F0000}"/>
    <cellStyle name="Comma 4 2 3 2 3 5 4" xfId="12001" xr:uid="{00000000-0005-0000-0000-0000302F0000}"/>
    <cellStyle name="Comma 4 2 3 2 3 6" xfId="1595" xr:uid="{00000000-0005-0000-0000-0000312F0000}"/>
    <cellStyle name="Comma 4 2 3 2 3 6 2" xfId="4269" xr:uid="{00000000-0005-0000-0000-0000322F0000}"/>
    <cellStyle name="Comma 4 2 3 2 3 6 2 2" xfId="18894" xr:uid="{00000000-0005-0000-0000-0000332F0000}"/>
    <cellStyle name="Comma 4 2 3 2 3 6 2 3" xfId="13592" xr:uid="{00000000-0005-0000-0000-0000342F0000}"/>
    <cellStyle name="Comma 4 2 3 2 3 6 3" xfId="8106" xr:uid="{00000000-0005-0000-0000-0000352F0000}"/>
    <cellStyle name="Comma 4 2 3 2 3 6 3 2" xfId="16264" xr:uid="{00000000-0005-0000-0000-0000362F0000}"/>
    <cellStyle name="Comma 4 2 3 2 3 6 4" xfId="10935" xr:uid="{00000000-0005-0000-0000-0000372F0000}"/>
    <cellStyle name="Comma 4 2 3 2 3 7" xfId="6513" xr:uid="{00000000-0005-0000-0000-0000382F0000}"/>
    <cellStyle name="Comma 4 2 3 2 3 7 2" xfId="17438" xr:uid="{00000000-0005-0000-0000-0000392F0000}"/>
    <cellStyle name="Comma 4 2 3 2 3 7 3" xfId="12135" xr:uid="{00000000-0005-0000-0000-00003A2F0000}"/>
    <cellStyle name="Comma 4 2 3 2 3 8" xfId="2813" xr:uid="{00000000-0005-0000-0000-00003B2F0000}"/>
    <cellStyle name="Comma 4 2 3 2 3 8 2" xfId="14808" xr:uid="{00000000-0005-0000-0000-00003C2F0000}"/>
    <cellStyle name="Comma 4 2 3 2 3 9" xfId="6650" xr:uid="{00000000-0005-0000-0000-00003D2F0000}"/>
    <cellStyle name="Comma 4 2 3 2 4" xfId="1600" xr:uid="{00000000-0005-0000-0000-00003E2F0000}"/>
    <cellStyle name="Comma 4 2 3 2 4 2" xfId="1601" xr:uid="{00000000-0005-0000-0000-00003F2F0000}"/>
    <cellStyle name="Comma 4 2 3 2 4 2 2" xfId="1602" xr:uid="{00000000-0005-0000-0000-0000402F0000}"/>
    <cellStyle name="Comma 4 2 3 2 4 2 2 2" xfId="4276" xr:uid="{00000000-0005-0000-0000-0000412F0000}"/>
    <cellStyle name="Comma 4 2 3 2 4 2 2 2 2" xfId="18901" xr:uid="{00000000-0005-0000-0000-0000422F0000}"/>
    <cellStyle name="Comma 4 2 3 2 4 2 2 2 3" xfId="13599" xr:uid="{00000000-0005-0000-0000-0000432F0000}"/>
    <cellStyle name="Comma 4 2 3 2 4 2 2 3" xfId="8113" xr:uid="{00000000-0005-0000-0000-0000442F0000}"/>
    <cellStyle name="Comma 4 2 3 2 4 2 2 3 2" xfId="16271" xr:uid="{00000000-0005-0000-0000-0000452F0000}"/>
    <cellStyle name="Comma 4 2 3 2 4 2 2 4" xfId="10942" xr:uid="{00000000-0005-0000-0000-0000462F0000}"/>
    <cellStyle name="Comma 4 2 3 2 4 2 3" xfId="4275" xr:uid="{00000000-0005-0000-0000-0000472F0000}"/>
    <cellStyle name="Comma 4 2 3 2 4 2 3 2" xfId="18900" xr:uid="{00000000-0005-0000-0000-0000482F0000}"/>
    <cellStyle name="Comma 4 2 3 2 4 2 3 3" xfId="13598" xr:uid="{00000000-0005-0000-0000-0000492F0000}"/>
    <cellStyle name="Comma 4 2 3 2 4 2 4" xfId="8112" xr:uid="{00000000-0005-0000-0000-00004A2F0000}"/>
    <cellStyle name="Comma 4 2 3 2 4 2 4 2" xfId="16270" xr:uid="{00000000-0005-0000-0000-00004B2F0000}"/>
    <cellStyle name="Comma 4 2 3 2 4 2 5" xfId="10941" xr:uid="{00000000-0005-0000-0000-00004C2F0000}"/>
    <cellStyle name="Comma 4 2 3 2 4 3" xfId="1603" xr:uid="{00000000-0005-0000-0000-00004D2F0000}"/>
    <cellStyle name="Comma 4 2 3 2 4 3 2" xfId="4277" xr:uid="{00000000-0005-0000-0000-00004E2F0000}"/>
    <cellStyle name="Comma 4 2 3 2 4 3 2 2" xfId="18902" xr:uid="{00000000-0005-0000-0000-00004F2F0000}"/>
    <cellStyle name="Comma 4 2 3 2 4 3 2 3" xfId="13600" xr:uid="{00000000-0005-0000-0000-0000502F0000}"/>
    <cellStyle name="Comma 4 2 3 2 4 3 3" xfId="8114" xr:uid="{00000000-0005-0000-0000-0000512F0000}"/>
    <cellStyle name="Comma 4 2 3 2 4 3 3 2" xfId="16272" xr:uid="{00000000-0005-0000-0000-0000522F0000}"/>
    <cellStyle name="Comma 4 2 3 2 4 3 4" xfId="10943" xr:uid="{00000000-0005-0000-0000-0000532F0000}"/>
    <cellStyle name="Comma 4 2 3 2 4 4" xfId="1604" xr:uid="{00000000-0005-0000-0000-0000542F0000}"/>
    <cellStyle name="Comma 4 2 3 2 4 4 2" xfId="4278" xr:uid="{00000000-0005-0000-0000-0000552F0000}"/>
    <cellStyle name="Comma 4 2 3 2 4 4 2 2" xfId="18903" xr:uid="{00000000-0005-0000-0000-0000562F0000}"/>
    <cellStyle name="Comma 4 2 3 2 4 4 2 3" xfId="13601" xr:uid="{00000000-0005-0000-0000-0000572F0000}"/>
    <cellStyle name="Comma 4 2 3 2 4 4 3" xfId="8115" xr:uid="{00000000-0005-0000-0000-0000582F0000}"/>
    <cellStyle name="Comma 4 2 3 2 4 4 3 2" xfId="16273" xr:uid="{00000000-0005-0000-0000-0000592F0000}"/>
    <cellStyle name="Comma 4 2 3 2 4 4 4" xfId="10944" xr:uid="{00000000-0005-0000-0000-00005A2F0000}"/>
    <cellStyle name="Comma 4 2 3 2 4 5" xfId="4274" xr:uid="{00000000-0005-0000-0000-00005B2F0000}"/>
    <cellStyle name="Comma 4 2 3 2 4 5 2" xfId="18899" xr:uid="{00000000-0005-0000-0000-00005C2F0000}"/>
    <cellStyle name="Comma 4 2 3 2 4 5 3" xfId="13597" xr:uid="{00000000-0005-0000-0000-00005D2F0000}"/>
    <cellStyle name="Comma 4 2 3 2 4 6" xfId="8111" xr:uid="{00000000-0005-0000-0000-00005E2F0000}"/>
    <cellStyle name="Comma 4 2 3 2 4 6 2" xfId="16269" xr:uid="{00000000-0005-0000-0000-00005F2F0000}"/>
    <cellStyle name="Comma 4 2 3 2 4 7" xfId="10940" xr:uid="{00000000-0005-0000-0000-0000602F0000}"/>
    <cellStyle name="Comma 4 2 3 2 5" xfId="1605" xr:uid="{00000000-0005-0000-0000-0000612F0000}"/>
    <cellStyle name="Comma 4 2 3 2 5 2" xfId="1606" xr:uid="{00000000-0005-0000-0000-0000622F0000}"/>
    <cellStyle name="Comma 4 2 3 2 5 2 2" xfId="1607" xr:uid="{00000000-0005-0000-0000-0000632F0000}"/>
    <cellStyle name="Comma 4 2 3 2 5 2 2 2" xfId="4281" xr:uid="{00000000-0005-0000-0000-0000642F0000}"/>
    <cellStyle name="Comma 4 2 3 2 5 2 2 2 2" xfId="18906" xr:uid="{00000000-0005-0000-0000-0000652F0000}"/>
    <cellStyle name="Comma 4 2 3 2 5 2 2 2 3" xfId="13604" xr:uid="{00000000-0005-0000-0000-0000662F0000}"/>
    <cellStyle name="Comma 4 2 3 2 5 2 2 3" xfId="8118" xr:uid="{00000000-0005-0000-0000-0000672F0000}"/>
    <cellStyle name="Comma 4 2 3 2 5 2 2 3 2" xfId="16276" xr:uid="{00000000-0005-0000-0000-0000682F0000}"/>
    <cellStyle name="Comma 4 2 3 2 5 2 2 4" xfId="10947" xr:uid="{00000000-0005-0000-0000-0000692F0000}"/>
    <cellStyle name="Comma 4 2 3 2 5 2 3" xfId="4280" xr:uid="{00000000-0005-0000-0000-00006A2F0000}"/>
    <cellStyle name="Comma 4 2 3 2 5 2 3 2" xfId="18905" xr:uid="{00000000-0005-0000-0000-00006B2F0000}"/>
    <cellStyle name="Comma 4 2 3 2 5 2 3 3" xfId="13603" xr:uid="{00000000-0005-0000-0000-00006C2F0000}"/>
    <cellStyle name="Comma 4 2 3 2 5 2 4" xfId="8117" xr:uid="{00000000-0005-0000-0000-00006D2F0000}"/>
    <cellStyle name="Comma 4 2 3 2 5 2 4 2" xfId="16275" xr:uid="{00000000-0005-0000-0000-00006E2F0000}"/>
    <cellStyle name="Comma 4 2 3 2 5 2 5" xfId="10946" xr:uid="{00000000-0005-0000-0000-00006F2F0000}"/>
    <cellStyle name="Comma 4 2 3 2 5 3" xfId="1608" xr:uid="{00000000-0005-0000-0000-0000702F0000}"/>
    <cellStyle name="Comma 4 2 3 2 5 3 2" xfId="4282" xr:uid="{00000000-0005-0000-0000-0000712F0000}"/>
    <cellStyle name="Comma 4 2 3 2 5 3 2 2" xfId="18907" xr:uid="{00000000-0005-0000-0000-0000722F0000}"/>
    <cellStyle name="Comma 4 2 3 2 5 3 2 3" xfId="13605" xr:uid="{00000000-0005-0000-0000-0000732F0000}"/>
    <cellStyle name="Comma 4 2 3 2 5 3 3" xfId="8119" xr:uid="{00000000-0005-0000-0000-0000742F0000}"/>
    <cellStyle name="Comma 4 2 3 2 5 3 3 2" xfId="16277" xr:uid="{00000000-0005-0000-0000-0000752F0000}"/>
    <cellStyle name="Comma 4 2 3 2 5 3 4" xfId="10948" xr:uid="{00000000-0005-0000-0000-0000762F0000}"/>
    <cellStyle name="Comma 4 2 3 2 5 4" xfId="1609" xr:uid="{00000000-0005-0000-0000-0000772F0000}"/>
    <cellStyle name="Comma 4 2 3 2 5 4 2" xfId="4283" xr:uid="{00000000-0005-0000-0000-0000782F0000}"/>
    <cellStyle name="Comma 4 2 3 2 5 4 2 2" xfId="18908" xr:uid="{00000000-0005-0000-0000-0000792F0000}"/>
    <cellStyle name="Comma 4 2 3 2 5 4 2 3" xfId="13606" xr:uid="{00000000-0005-0000-0000-00007A2F0000}"/>
    <cellStyle name="Comma 4 2 3 2 5 4 3" xfId="8120" xr:uid="{00000000-0005-0000-0000-00007B2F0000}"/>
    <cellStyle name="Comma 4 2 3 2 5 4 3 2" xfId="16278" xr:uid="{00000000-0005-0000-0000-00007C2F0000}"/>
    <cellStyle name="Comma 4 2 3 2 5 4 4" xfId="10949" xr:uid="{00000000-0005-0000-0000-00007D2F0000}"/>
    <cellStyle name="Comma 4 2 3 2 5 5" xfId="4279" xr:uid="{00000000-0005-0000-0000-00007E2F0000}"/>
    <cellStyle name="Comma 4 2 3 2 5 5 2" xfId="18904" xr:uid="{00000000-0005-0000-0000-00007F2F0000}"/>
    <cellStyle name="Comma 4 2 3 2 5 5 3" xfId="13602" xr:uid="{00000000-0005-0000-0000-0000802F0000}"/>
    <cellStyle name="Comma 4 2 3 2 5 6" xfId="8116" xr:uid="{00000000-0005-0000-0000-0000812F0000}"/>
    <cellStyle name="Comma 4 2 3 2 5 6 2" xfId="16274" xr:uid="{00000000-0005-0000-0000-0000822F0000}"/>
    <cellStyle name="Comma 4 2 3 2 5 7" xfId="10945" xr:uid="{00000000-0005-0000-0000-0000832F0000}"/>
    <cellStyle name="Comma 4 2 3 2 6" xfId="1610" xr:uid="{00000000-0005-0000-0000-0000842F0000}"/>
    <cellStyle name="Comma 4 2 3 2 6 2" xfId="1611" xr:uid="{00000000-0005-0000-0000-0000852F0000}"/>
    <cellStyle name="Comma 4 2 3 2 6 2 2" xfId="4285" xr:uid="{00000000-0005-0000-0000-0000862F0000}"/>
    <cellStyle name="Comma 4 2 3 2 6 2 2 2" xfId="18910" xr:uid="{00000000-0005-0000-0000-0000872F0000}"/>
    <cellStyle name="Comma 4 2 3 2 6 2 2 3" xfId="13608" xr:uid="{00000000-0005-0000-0000-0000882F0000}"/>
    <cellStyle name="Comma 4 2 3 2 6 2 3" xfId="8122" xr:uid="{00000000-0005-0000-0000-0000892F0000}"/>
    <cellStyle name="Comma 4 2 3 2 6 2 3 2" xfId="16280" xr:uid="{00000000-0005-0000-0000-00008A2F0000}"/>
    <cellStyle name="Comma 4 2 3 2 6 2 4" xfId="10951" xr:uid="{00000000-0005-0000-0000-00008B2F0000}"/>
    <cellStyle name="Comma 4 2 3 2 6 3" xfId="1612" xr:uid="{00000000-0005-0000-0000-00008C2F0000}"/>
    <cellStyle name="Comma 4 2 3 2 6 3 2" xfId="4286" xr:uid="{00000000-0005-0000-0000-00008D2F0000}"/>
    <cellStyle name="Comma 4 2 3 2 6 3 2 2" xfId="18911" xr:uid="{00000000-0005-0000-0000-00008E2F0000}"/>
    <cellStyle name="Comma 4 2 3 2 6 3 2 3" xfId="13609" xr:uid="{00000000-0005-0000-0000-00008F2F0000}"/>
    <cellStyle name="Comma 4 2 3 2 6 3 3" xfId="8123" xr:uid="{00000000-0005-0000-0000-0000902F0000}"/>
    <cellStyle name="Comma 4 2 3 2 6 3 3 2" xfId="16281" xr:uid="{00000000-0005-0000-0000-0000912F0000}"/>
    <cellStyle name="Comma 4 2 3 2 6 3 4" xfId="10952" xr:uid="{00000000-0005-0000-0000-0000922F0000}"/>
    <cellStyle name="Comma 4 2 3 2 6 4" xfId="4284" xr:uid="{00000000-0005-0000-0000-0000932F0000}"/>
    <cellStyle name="Comma 4 2 3 2 6 4 2" xfId="18909" xr:uid="{00000000-0005-0000-0000-0000942F0000}"/>
    <cellStyle name="Comma 4 2 3 2 6 4 3" xfId="13607" xr:uid="{00000000-0005-0000-0000-0000952F0000}"/>
    <cellStyle name="Comma 4 2 3 2 6 5" xfId="8121" xr:uid="{00000000-0005-0000-0000-0000962F0000}"/>
    <cellStyle name="Comma 4 2 3 2 6 5 2" xfId="16279" xr:uid="{00000000-0005-0000-0000-0000972F0000}"/>
    <cellStyle name="Comma 4 2 3 2 6 6" xfId="10950" xr:uid="{00000000-0005-0000-0000-0000982F0000}"/>
    <cellStyle name="Comma 4 2 3 2 7" xfId="1613" xr:uid="{00000000-0005-0000-0000-0000992F0000}"/>
    <cellStyle name="Comma 4 2 3 2 7 2" xfId="1614" xr:uid="{00000000-0005-0000-0000-00009A2F0000}"/>
    <cellStyle name="Comma 4 2 3 2 7 2 2" xfId="4288" xr:uid="{00000000-0005-0000-0000-00009B2F0000}"/>
    <cellStyle name="Comma 4 2 3 2 7 2 2 2" xfId="18913" xr:uid="{00000000-0005-0000-0000-00009C2F0000}"/>
    <cellStyle name="Comma 4 2 3 2 7 2 2 3" xfId="13611" xr:uid="{00000000-0005-0000-0000-00009D2F0000}"/>
    <cellStyle name="Comma 4 2 3 2 7 2 3" xfId="8125" xr:uid="{00000000-0005-0000-0000-00009E2F0000}"/>
    <cellStyle name="Comma 4 2 3 2 7 2 3 2" xfId="16283" xr:uid="{00000000-0005-0000-0000-00009F2F0000}"/>
    <cellStyle name="Comma 4 2 3 2 7 2 4" xfId="10954" xr:uid="{00000000-0005-0000-0000-0000A02F0000}"/>
    <cellStyle name="Comma 4 2 3 2 7 3" xfId="4287" xr:uid="{00000000-0005-0000-0000-0000A12F0000}"/>
    <cellStyle name="Comma 4 2 3 2 7 3 2" xfId="18912" xr:uid="{00000000-0005-0000-0000-0000A22F0000}"/>
    <cellStyle name="Comma 4 2 3 2 7 3 3" xfId="13610" xr:uid="{00000000-0005-0000-0000-0000A32F0000}"/>
    <cellStyle name="Comma 4 2 3 2 7 4" xfId="8124" xr:uid="{00000000-0005-0000-0000-0000A42F0000}"/>
    <cellStyle name="Comma 4 2 3 2 7 4 2" xfId="16282" xr:uid="{00000000-0005-0000-0000-0000A52F0000}"/>
    <cellStyle name="Comma 4 2 3 2 7 5" xfId="10953" xr:uid="{00000000-0005-0000-0000-0000A62F0000}"/>
    <cellStyle name="Comma 4 2 3 2 8" xfId="1615" xr:uid="{00000000-0005-0000-0000-0000A72F0000}"/>
    <cellStyle name="Comma 4 2 3 2 8 2" xfId="4289" xr:uid="{00000000-0005-0000-0000-0000A82F0000}"/>
    <cellStyle name="Comma 4 2 3 2 8 2 2" xfId="18914" xr:uid="{00000000-0005-0000-0000-0000A92F0000}"/>
    <cellStyle name="Comma 4 2 3 2 8 2 3" xfId="13612" xr:uid="{00000000-0005-0000-0000-0000AA2F0000}"/>
    <cellStyle name="Comma 4 2 3 2 8 3" xfId="8126" xr:uid="{00000000-0005-0000-0000-0000AB2F0000}"/>
    <cellStyle name="Comma 4 2 3 2 8 3 2" xfId="16284" xr:uid="{00000000-0005-0000-0000-0000AC2F0000}"/>
    <cellStyle name="Comma 4 2 3 2 8 4" xfId="10955" xr:uid="{00000000-0005-0000-0000-0000AD2F0000}"/>
    <cellStyle name="Comma 4 2 3 2 9" xfId="1616" xr:uid="{00000000-0005-0000-0000-0000AE2F0000}"/>
    <cellStyle name="Comma 4 2 3 2 9 2" xfId="4290" xr:uid="{00000000-0005-0000-0000-0000AF2F0000}"/>
    <cellStyle name="Comma 4 2 3 2 9 2 2" xfId="18915" xr:uid="{00000000-0005-0000-0000-0000B02F0000}"/>
    <cellStyle name="Comma 4 2 3 2 9 2 3" xfId="13613" xr:uid="{00000000-0005-0000-0000-0000B12F0000}"/>
    <cellStyle name="Comma 4 2 3 2 9 3" xfId="8127" xr:uid="{00000000-0005-0000-0000-0000B22F0000}"/>
    <cellStyle name="Comma 4 2 3 2 9 3 2" xfId="16285" xr:uid="{00000000-0005-0000-0000-0000B32F0000}"/>
    <cellStyle name="Comma 4 2 3 2 9 4" xfId="10956" xr:uid="{00000000-0005-0000-0000-0000B42F0000}"/>
    <cellStyle name="Comma 4 2 3 3" xfId="88" xr:uid="{00000000-0005-0000-0000-0000B52F0000}"/>
    <cellStyle name="Comma 4 2 3 3 10" xfId="6610" xr:uid="{00000000-0005-0000-0000-0000B62F0000}"/>
    <cellStyle name="Comma 4 2 3 3 11" xfId="9439" xr:uid="{00000000-0005-0000-0000-0000B72F0000}"/>
    <cellStyle name="Comma 4 2 3 3 2" xfId="142" xr:uid="{00000000-0005-0000-0000-0000B82F0000}"/>
    <cellStyle name="Comma 4 2 3 3 2 2" xfId="1619" xr:uid="{00000000-0005-0000-0000-0000B92F0000}"/>
    <cellStyle name="Comma 4 2 3 3 2 2 2" xfId="4293" xr:uid="{00000000-0005-0000-0000-0000BA2F0000}"/>
    <cellStyle name="Comma 4 2 3 3 2 2 2 2" xfId="18918" xr:uid="{00000000-0005-0000-0000-0000BB2F0000}"/>
    <cellStyle name="Comma 4 2 3 3 2 2 2 3" xfId="13616" xr:uid="{00000000-0005-0000-0000-0000BC2F0000}"/>
    <cellStyle name="Comma 4 2 3 3 2 2 3" xfId="8130" xr:uid="{00000000-0005-0000-0000-0000BD2F0000}"/>
    <cellStyle name="Comma 4 2 3 3 2 2 3 2" xfId="16288" xr:uid="{00000000-0005-0000-0000-0000BE2F0000}"/>
    <cellStyle name="Comma 4 2 3 3 2 2 4" xfId="10959" xr:uid="{00000000-0005-0000-0000-0000BF2F0000}"/>
    <cellStyle name="Comma 4 2 3 3 2 3" xfId="2718" xr:uid="{00000000-0005-0000-0000-0000C02F0000}"/>
    <cellStyle name="Comma 4 2 3 3 2 3 2" xfId="5346" xr:uid="{00000000-0005-0000-0000-0000C12F0000}"/>
    <cellStyle name="Comma 4 2 3 3 2 3 2 2" xfId="19971" xr:uid="{00000000-0005-0000-0000-0000C22F0000}"/>
    <cellStyle name="Comma 4 2 3 3 2 3 2 3" xfId="14687" xr:uid="{00000000-0005-0000-0000-0000C32F0000}"/>
    <cellStyle name="Comma 4 2 3 3 2 3 3" xfId="9183" xr:uid="{00000000-0005-0000-0000-0000C42F0000}"/>
    <cellStyle name="Comma 4 2 3 3 2 3 3 2" xfId="17341" xr:uid="{00000000-0005-0000-0000-0000C52F0000}"/>
    <cellStyle name="Comma 4 2 3 3 2 3 4" xfId="12015" xr:uid="{00000000-0005-0000-0000-0000C62F0000}"/>
    <cellStyle name="Comma 4 2 3 3 2 4" xfId="1618" xr:uid="{00000000-0005-0000-0000-0000C72F0000}"/>
    <cellStyle name="Comma 4 2 3 3 2 4 2" xfId="4292" xr:uid="{00000000-0005-0000-0000-0000C82F0000}"/>
    <cellStyle name="Comma 4 2 3 3 2 4 2 2" xfId="18917" xr:uid="{00000000-0005-0000-0000-0000C92F0000}"/>
    <cellStyle name="Comma 4 2 3 3 2 4 2 3" xfId="13615" xr:uid="{00000000-0005-0000-0000-0000CA2F0000}"/>
    <cellStyle name="Comma 4 2 3 3 2 4 3" xfId="8129" xr:uid="{00000000-0005-0000-0000-0000CB2F0000}"/>
    <cellStyle name="Comma 4 2 3 3 2 4 3 2" xfId="16287" xr:uid="{00000000-0005-0000-0000-0000CC2F0000}"/>
    <cellStyle name="Comma 4 2 3 3 2 4 4" xfId="10958" xr:uid="{00000000-0005-0000-0000-0000CD2F0000}"/>
    <cellStyle name="Comma 4 2 3 3 2 5" xfId="6538" xr:uid="{00000000-0005-0000-0000-0000CE2F0000}"/>
    <cellStyle name="Comma 4 2 3 3 2 5 2" xfId="17452" xr:uid="{00000000-0005-0000-0000-0000CF2F0000}"/>
    <cellStyle name="Comma 4 2 3 3 2 5 3" xfId="12149" xr:uid="{00000000-0005-0000-0000-0000D02F0000}"/>
    <cellStyle name="Comma 4 2 3 3 2 6" xfId="2827" xr:uid="{00000000-0005-0000-0000-0000D12F0000}"/>
    <cellStyle name="Comma 4 2 3 3 2 6 2" xfId="14822" xr:uid="{00000000-0005-0000-0000-0000D22F0000}"/>
    <cellStyle name="Comma 4 2 3 3 2 7" xfId="6664" xr:uid="{00000000-0005-0000-0000-0000D32F0000}"/>
    <cellStyle name="Comma 4 2 3 3 2 8" xfId="9493" xr:uid="{00000000-0005-0000-0000-0000D42F0000}"/>
    <cellStyle name="Comma 4 2 3 3 3" xfId="1620" xr:uid="{00000000-0005-0000-0000-0000D52F0000}"/>
    <cellStyle name="Comma 4 2 3 3 3 2" xfId="4294" xr:uid="{00000000-0005-0000-0000-0000D62F0000}"/>
    <cellStyle name="Comma 4 2 3 3 3 2 2" xfId="18919" xr:uid="{00000000-0005-0000-0000-0000D72F0000}"/>
    <cellStyle name="Comma 4 2 3 3 3 2 3" xfId="13617" xr:uid="{00000000-0005-0000-0000-0000D82F0000}"/>
    <cellStyle name="Comma 4 2 3 3 3 3" xfId="8131" xr:uid="{00000000-0005-0000-0000-0000D92F0000}"/>
    <cellStyle name="Comma 4 2 3 3 3 3 2" xfId="16289" xr:uid="{00000000-0005-0000-0000-0000DA2F0000}"/>
    <cellStyle name="Comma 4 2 3 3 3 4" xfId="10960" xr:uid="{00000000-0005-0000-0000-0000DB2F0000}"/>
    <cellStyle name="Comma 4 2 3 3 4" xfId="1621" xr:uid="{00000000-0005-0000-0000-0000DC2F0000}"/>
    <cellStyle name="Comma 4 2 3 3 4 2" xfId="4295" xr:uid="{00000000-0005-0000-0000-0000DD2F0000}"/>
    <cellStyle name="Comma 4 2 3 3 4 2 2" xfId="18920" xr:uid="{00000000-0005-0000-0000-0000DE2F0000}"/>
    <cellStyle name="Comma 4 2 3 3 4 2 3" xfId="13618" xr:uid="{00000000-0005-0000-0000-0000DF2F0000}"/>
    <cellStyle name="Comma 4 2 3 3 4 3" xfId="8132" xr:uid="{00000000-0005-0000-0000-0000E02F0000}"/>
    <cellStyle name="Comma 4 2 3 3 4 3 2" xfId="16290" xr:uid="{00000000-0005-0000-0000-0000E12F0000}"/>
    <cellStyle name="Comma 4 2 3 3 4 4" xfId="10961" xr:uid="{00000000-0005-0000-0000-0000E22F0000}"/>
    <cellStyle name="Comma 4 2 3 3 5" xfId="2605" xr:uid="{00000000-0005-0000-0000-0000E32F0000}"/>
    <cellStyle name="Comma 4 2 3 3 5 2" xfId="5238" xr:uid="{00000000-0005-0000-0000-0000E42F0000}"/>
    <cellStyle name="Comma 4 2 3 3 5 2 2" xfId="19863" xr:uid="{00000000-0005-0000-0000-0000E52F0000}"/>
    <cellStyle name="Comma 4 2 3 3 5 2 3" xfId="14574" xr:uid="{00000000-0005-0000-0000-0000E62F0000}"/>
    <cellStyle name="Comma 4 2 3 3 5 3" xfId="9075" xr:uid="{00000000-0005-0000-0000-0000E72F0000}"/>
    <cellStyle name="Comma 4 2 3 3 5 3 2" xfId="17233" xr:uid="{00000000-0005-0000-0000-0000E82F0000}"/>
    <cellStyle name="Comma 4 2 3 3 5 4" xfId="11906" xr:uid="{00000000-0005-0000-0000-0000E92F0000}"/>
    <cellStyle name="Comma 4 2 3 3 6" xfId="2664" xr:uid="{00000000-0005-0000-0000-0000EA2F0000}"/>
    <cellStyle name="Comma 4 2 3 3 6 2" xfId="5292" xr:uid="{00000000-0005-0000-0000-0000EB2F0000}"/>
    <cellStyle name="Comma 4 2 3 3 6 2 2" xfId="19917" xr:uid="{00000000-0005-0000-0000-0000EC2F0000}"/>
    <cellStyle name="Comma 4 2 3 3 6 2 3" xfId="14633" xr:uid="{00000000-0005-0000-0000-0000ED2F0000}"/>
    <cellStyle name="Comma 4 2 3 3 6 3" xfId="9129" xr:uid="{00000000-0005-0000-0000-0000EE2F0000}"/>
    <cellStyle name="Comma 4 2 3 3 6 3 2" xfId="17287" xr:uid="{00000000-0005-0000-0000-0000EF2F0000}"/>
    <cellStyle name="Comma 4 2 3 3 6 4" xfId="11961" xr:uid="{00000000-0005-0000-0000-0000F02F0000}"/>
    <cellStyle name="Comma 4 2 3 3 7" xfId="1617" xr:uid="{00000000-0005-0000-0000-0000F12F0000}"/>
    <cellStyle name="Comma 4 2 3 3 7 2" xfId="4291" xr:uid="{00000000-0005-0000-0000-0000F22F0000}"/>
    <cellStyle name="Comma 4 2 3 3 7 2 2" xfId="18916" xr:uid="{00000000-0005-0000-0000-0000F32F0000}"/>
    <cellStyle name="Comma 4 2 3 3 7 2 3" xfId="13614" xr:uid="{00000000-0005-0000-0000-0000F42F0000}"/>
    <cellStyle name="Comma 4 2 3 3 7 3" xfId="8128" xr:uid="{00000000-0005-0000-0000-0000F52F0000}"/>
    <cellStyle name="Comma 4 2 3 3 7 3 2" xfId="16286" xr:uid="{00000000-0005-0000-0000-0000F62F0000}"/>
    <cellStyle name="Comma 4 2 3 3 7 4" xfId="10957" xr:uid="{00000000-0005-0000-0000-0000F72F0000}"/>
    <cellStyle name="Comma 4 2 3 3 8" xfId="6486" xr:uid="{00000000-0005-0000-0000-0000F82F0000}"/>
    <cellStyle name="Comma 4 2 3 3 8 2" xfId="17398" xr:uid="{00000000-0005-0000-0000-0000F92F0000}"/>
    <cellStyle name="Comma 4 2 3 3 8 3" xfId="12095" xr:uid="{00000000-0005-0000-0000-0000FA2F0000}"/>
    <cellStyle name="Comma 4 2 3 3 9" xfId="2773" xr:uid="{00000000-0005-0000-0000-0000FB2F0000}"/>
    <cellStyle name="Comma 4 2 3 3 9 2" xfId="14768" xr:uid="{00000000-0005-0000-0000-0000FC2F0000}"/>
    <cellStyle name="Comma 4 2 3 4" xfId="115" xr:uid="{00000000-0005-0000-0000-0000FD2F0000}"/>
    <cellStyle name="Comma 4 2 3 4 10" xfId="9466" xr:uid="{00000000-0005-0000-0000-0000FE2F0000}"/>
    <cellStyle name="Comma 4 2 3 4 2" xfId="1623" xr:uid="{00000000-0005-0000-0000-0000FF2F0000}"/>
    <cellStyle name="Comma 4 2 3 4 2 2" xfId="1624" xr:uid="{00000000-0005-0000-0000-000000300000}"/>
    <cellStyle name="Comma 4 2 3 4 2 2 2" xfId="4298" xr:uid="{00000000-0005-0000-0000-000001300000}"/>
    <cellStyle name="Comma 4 2 3 4 2 2 2 2" xfId="18923" xr:uid="{00000000-0005-0000-0000-000002300000}"/>
    <cellStyle name="Comma 4 2 3 4 2 2 2 3" xfId="13621" xr:uid="{00000000-0005-0000-0000-000003300000}"/>
    <cellStyle name="Comma 4 2 3 4 2 2 3" xfId="8135" xr:uid="{00000000-0005-0000-0000-000004300000}"/>
    <cellStyle name="Comma 4 2 3 4 2 2 3 2" xfId="16293" xr:uid="{00000000-0005-0000-0000-000005300000}"/>
    <cellStyle name="Comma 4 2 3 4 2 2 4" xfId="10964" xr:uid="{00000000-0005-0000-0000-000006300000}"/>
    <cellStyle name="Comma 4 2 3 4 2 3" xfId="4297" xr:uid="{00000000-0005-0000-0000-000007300000}"/>
    <cellStyle name="Comma 4 2 3 4 2 3 2" xfId="18922" xr:uid="{00000000-0005-0000-0000-000008300000}"/>
    <cellStyle name="Comma 4 2 3 4 2 3 3" xfId="13620" xr:uid="{00000000-0005-0000-0000-000009300000}"/>
    <cellStyle name="Comma 4 2 3 4 2 4" xfId="8134" xr:uid="{00000000-0005-0000-0000-00000A300000}"/>
    <cellStyle name="Comma 4 2 3 4 2 4 2" xfId="16292" xr:uid="{00000000-0005-0000-0000-00000B300000}"/>
    <cellStyle name="Comma 4 2 3 4 2 5" xfId="10963" xr:uid="{00000000-0005-0000-0000-00000C300000}"/>
    <cellStyle name="Comma 4 2 3 4 3" xfId="1625" xr:uid="{00000000-0005-0000-0000-00000D300000}"/>
    <cellStyle name="Comma 4 2 3 4 3 2" xfId="4299" xr:uid="{00000000-0005-0000-0000-00000E300000}"/>
    <cellStyle name="Comma 4 2 3 4 3 2 2" xfId="18924" xr:uid="{00000000-0005-0000-0000-00000F300000}"/>
    <cellStyle name="Comma 4 2 3 4 3 2 3" xfId="13622" xr:uid="{00000000-0005-0000-0000-000010300000}"/>
    <cellStyle name="Comma 4 2 3 4 3 3" xfId="8136" xr:uid="{00000000-0005-0000-0000-000011300000}"/>
    <cellStyle name="Comma 4 2 3 4 3 3 2" xfId="16294" xr:uid="{00000000-0005-0000-0000-000012300000}"/>
    <cellStyle name="Comma 4 2 3 4 3 4" xfId="10965" xr:uid="{00000000-0005-0000-0000-000013300000}"/>
    <cellStyle name="Comma 4 2 3 4 4" xfId="1626" xr:uid="{00000000-0005-0000-0000-000014300000}"/>
    <cellStyle name="Comma 4 2 3 4 4 2" xfId="4300" xr:uid="{00000000-0005-0000-0000-000015300000}"/>
    <cellStyle name="Comma 4 2 3 4 4 2 2" xfId="18925" xr:uid="{00000000-0005-0000-0000-000016300000}"/>
    <cellStyle name="Comma 4 2 3 4 4 2 3" xfId="13623" xr:uid="{00000000-0005-0000-0000-000017300000}"/>
    <cellStyle name="Comma 4 2 3 4 4 3" xfId="8137" xr:uid="{00000000-0005-0000-0000-000018300000}"/>
    <cellStyle name="Comma 4 2 3 4 4 3 2" xfId="16295" xr:uid="{00000000-0005-0000-0000-000019300000}"/>
    <cellStyle name="Comma 4 2 3 4 4 4" xfId="10966" xr:uid="{00000000-0005-0000-0000-00001A300000}"/>
    <cellStyle name="Comma 4 2 3 4 5" xfId="2691" xr:uid="{00000000-0005-0000-0000-00001B300000}"/>
    <cellStyle name="Comma 4 2 3 4 5 2" xfId="5319" xr:uid="{00000000-0005-0000-0000-00001C300000}"/>
    <cellStyle name="Comma 4 2 3 4 5 2 2" xfId="19944" xr:uid="{00000000-0005-0000-0000-00001D300000}"/>
    <cellStyle name="Comma 4 2 3 4 5 2 3" xfId="14660" xr:uid="{00000000-0005-0000-0000-00001E300000}"/>
    <cellStyle name="Comma 4 2 3 4 5 3" xfId="9156" xr:uid="{00000000-0005-0000-0000-00001F300000}"/>
    <cellStyle name="Comma 4 2 3 4 5 3 2" xfId="17314" xr:uid="{00000000-0005-0000-0000-000020300000}"/>
    <cellStyle name="Comma 4 2 3 4 5 4" xfId="11988" xr:uid="{00000000-0005-0000-0000-000021300000}"/>
    <cellStyle name="Comma 4 2 3 4 6" xfId="1622" xr:uid="{00000000-0005-0000-0000-000022300000}"/>
    <cellStyle name="Comma 4 2 3 4 6 2" xfId="4296" xr:uid="{00000000-0005-0000-0000-000023300000}"/>
    <cellStyle name="Comma 4 2 3 4 6 2 2" xfId="18921" xr:uid="{00000000-0005-0000-0000-000024300000}"/>
    <cellStyle name="Comma 4 2 3 4 6 2 3" xfId="13619" xr:uid="{00000000-0005-0000-0000-000025300000}"/>
    <cellStyle name="Comma 4 2 3 4 6 3" xfId="8133" xr:uid="{00000000-0005-0000-0000-000026300000}"/>
    <cellStyle name="Comma 4 2 3 4 6 3 2" xfId="16291" xr:uid="{00000000-0005-0000-0000-000027300000}"/>
    <cellStyle name="Comma 4 2 3 4 6 4" xfId="10962" xr:uid="{00000000-0005-0000-0000-000028300000}"/>
    <cellStyle name="Comma 4 2 3 4 7" xfId="6512" xr:uid="{00000000-0005-0000-0000-000029300000}"/>
    <cellStyle name="Comma 4 2 3 4 7 2" xfId="17425" xr:uid="{00000000-0005-0000-0000-00002A300000}"/>
    <cellStyle name="Comma 4 2 3 4 7 3" xfId="12122" xr:uid="{00000000-0005-0000-0000-00002B300000}"/>
    <cellStyle name="Comma 4 2 3 4 8" xfId="2800" xr:uid="{00000000-0005-0000-0000-00002C300000}"/>
    <cellStyle name="Comma 4 2 3 4 8 2" xfId="14795" xr:uid="{00000000-0005-0000-0000-00002D300000}"/>
    <cellStyle name="Comma 4 2 3 4 9" xfId="6637" xr:uid="{00000000-0005-0000-0000-00002E300000}"/>
    <cellStyle name="Comma 4 2 3 5" xfId="1627" xr:uid="{00000000-0005-0000-0000-00002F300000}"/>
    <cellStyle name="Comma 4 2 3 5 2" xfId="1628" xr:uid="{00000000-0005-0000-0000-000030300000}"/>
    <cellStyle name="Comma 4 2 3 5 2 2" xfId="1629" xr:uid="{00000000-0005-0000-0000-000031300000}"/>
    <cellStyle name="Comma 4 2 3 5 2 2 2" xfId="4303" xr:uid="{00000000-0005-0000-0000-000032300000}"/>
    <cellStyle name="Comma 4 2 3 5 2 2 2 2" xfId="18928" xr:uid="{00000000-0005-0000-0000-000033300000}"/>
    <cellStyle name="Comma 4 2 3 5 2 2 2 3" xfId="13626" xr:uid="{00000000-0005-0000-0000-000034300000}"/>
    <cellStyle name="Comma 4 2 3 5 2 2 3" xfId="8140" xr:uid="{00000000-0005-0000-0000-000035300000}"/>
    <cellStyle name="Comma 4 2 3 5 2 2 3 2" xfId="16298" xr:uid="{00000000-0005-0000-0000-000036300000}"/>
    <cellStyle name="Comma 4 2 3 5 2 2 4" xfId="10969" xr:uid="{00000000-0005-0000-0000-000037300000}"/>
    <cellStyle name="Comma 4 2 3 5 2 3" xfId="4302" xr:uid="{00000000-0005-0000-0000-000038300000}"/>
    <cellStyle name="Comma 4 2 3 5 2 3 2" xfId="18927" xr:uid="{00000000-0005-0000-0000-000039300000}"/>
    <cellStyle name="Comma 4 2 3 5 2 3 3" xfId="13625" xr:uid="{00000000-0005-0000-0000-00003A300000}"/>
    <cellStyle name="Comma 4 2 3 5 2 4" xfId="8139" xr:uid="{00000000-0005-0000-0000-00003B300000}"/>
    <cellStyle name="Comma 4 2 3 5 2 4 2" xfId="16297" xr:uid="{00000000-0005-0000-0000-00003C300000}"/>
    <cellStyle name="Comma 4 2 3 5 2 5" xfId="10968" xr:uid="{00000000-0005-0000-0000-00003D300000}"/>
    <cellStyle name="Comma 4 2 3 5 3" xfId="1630" xr:uid="{00000000-0005-0000-0000-00003E300000}"/>
    <cellStyle name="Comma 4 2 3 5 3 2" xfId="4304" xr:uid="{00000000-0005-0000-0000-00003F300000}"/>
    <cellStyle name="Comma 4 2 3 5 3 2 2" xfId="18929" xr:uid="{00000000-0005-0000-0000-000040300000}"/>
    <cellStyle name="Comma 4 2 3 5 3 2 3" xfId="13627" xr:uid="{00000000-0005-0000-0000-000041300000}"/>
    <cellStyle name="Comma 4 2 3 5 3 3" xfId="8141" xr:uid="{00000000-0005-0000-0000-000042300000}"/>
    <cellStyle name="Comma 4 2 3 5 3 3 2" xfId="16299" xr:uid="{00000000-0005-0000-0000-000043300000}"/>
    <cellStyle name="Comma 4 2 3 5 3 4" xfId="10970" xr:uid="{00000000-0005-0000-0000-000044300000}"/>
    <cellStyle name="Comma 4 2 3 5 4" xfId="1631" xr:uid="{00000000-0005-0000-0000-000045300000}"/>
    <cellStyle name="Comma 4 2 3 5 4 2" xfId="4305" xr:uid="{00000000-0005-0000-0000-000046300000}"/>
    <cellStyle name="Comma 4 2 3 5 4 2 2" xfId="18930" xr:uid="{00000000-0005-0000-0000-000047300000}"/>
    <cellStyle name="Comma 4 2 3 5 4 2 3" xfId="13628" xr:uid="{00000000-0005-0000-0000-000048300000}"/>
    <cellStyle name="Comma 4 2 3 5 4 3" xfId="8142" xr:uid="{00000000-0005-0000-0000-000049300000}"/>
    <cellStyle name="Comma 4 2 3 5 4 3 2" xfId="16300" xr:uid="{00000000-0005-0000-0000-00004A300000}"/>
    <cellStyle name="Comma 4 2 3 5 4 4" xfId="10971" xr:uid="{00000000-0005-0000-0000-00004B300000}"/>
    <cellStyle name="Comma 4 2 3 5 5" xfId="4301" xr:uid="{00000000-0005-0000-0000-00004C300000}"/>
    <cellStyle name="Comma 4 2 3 5 5 2" xfId="18926" xr:uid="{00000000-0005-0000-0000-00004D300000}"/>
    <cellStyle name="Comma 4 2 3 5 5 3" xfId="13624" xr:uid="{00000000-0005-0000-0000-00004E300000}"/>
    <cellStyle name="Comma 4 2 3 5 6" xfId="8138" xr:uid="{00000000-0005-0000-0000-00004F300000}"/>
    <cellStyle name="Comma 4 2 3 5 6 2" xfId="16296" xr:uid="{00000000-0005-0000-0000-000050300000}"/>
    <cellStyle name="Comma 4 2 3 5 7" xfId="10967" xr:uid="{00000000-0005-0000-0000-000051300000}"/>
    <cellStyle name="Comma 4 2 3 6" xfId="1632" xr:uid="{00000000-0005-0000-0000-000052300000}"/>
    <cellStyle name="Comma 4 2 3 6 2" xfId="1633" xr:uid="{00000000-0005-0000-0000-000053300000}"/>
    <cellStyle name="Comma 4 2 3 6 2 2" xfId="1634" xr:uid="{00000000-0005-0000-0000-000054300000}"/>
    <cellStyle name="Comma 4 2 3 6 2 2 2" xfId="4308" xr:uid="{00000000-0005-0000-0000-000055300000}"/>
    <cellStyle name="Comma 4 2 3 6 2 2 2 2" xfId="18933" xr:uid="{00000000-0005-0000-0000-000056300000}"/>
    <cellStyle name="Comma 4 2 3 6 2 2 2 3" xfId="13631" xr:uid="{00000000-0005-0000-0000-000057300000}"/>
    <cellStyle name="Comma 4 2 3 6 2 2 3" xfId="8145" xr:uid="{00000000-0005-0000-0000-000058300000}"/>
    <cellStyle name="Comma 4 2 3 6 2 2 3 2" xfId="16303" xr:uid="{00000000-0005-0000-0000-000059300000}"/>
    <cellStyle name="Comma 4 2 3 6 2 2 4" xfId="10974" xr:uid="{00000000-0005-0000-0000-00005A300000}"/>
    <cellStyle name="Comma 4 2 3 6 2 3" xfId="4307" xr:uid="{00000000-0005-0000-0000-00005B300000}"/>
    <cellStyle name="Comma 4 2 3 6 2 3 2" xfId="18932" xr:uid="{00000000-0005-0000-0000-00005C300000}"/>
    <cellStyle name="Comma 4 2 3 6 2 3 3" xfId="13630" xr:uid="{00000000-0005-0000-0000-00005D300000}"/>
    <cellStyle name="Comma 4 2 3 6 2 4" xfId="8144" xr:uid="{00000000-0005-0000-0000-00005E300000}"/>
    <cellStyle name="Comma 4 2 3 6 2 4 2" xfId="16302" xr:uid="{00000000-0005-0000-0000-00005F300000}"/>
    <cellStyle name="Comma 4 2 3 6 2 5" xfId="10973" xr:uid="{00000000-0005-0000-0000-000060300000}"/>
    <cellStyle name="Comma 4 2 3 6 3" xfId="1635" xr:uid="{00000000-0005-0000-0000-000061300000}"/>
    <cellStyle name="Comma 4 2 3 6 3 2" xfId="4309" xr:uid="{00000000-0005-0000-0000-000062300000}"/>
    <cellStyle name="Comma 4 2 3 6 3 2 2" xfId="18934" xr:uid="{00000000-0005-0000-0000-000063300000}"/>
    <cellStyle name="Comma 4 2 3 6 3 2 3" xfId="13632" xr:uid="{00000000-0005-0000-0000-000064300000}"/>
    <cellStyle name="Comma 4 2 3 6 3 3" xfId="8146" xr:uid="{00000000-0005-0000-0000-000065300000}"/>
    <cellStyle name="Comma 4 2 3 6 3 3 2" xfId="16304" xr:uid="{00000000-0005-0000-0000-000066300000}"/>
    <cellStyle name="Comma 4 2 3 6 3 4" xfId="10975" xr:uid="{00000000-0005-0000-0000-000067300000}"/>
    <cellStyle name="Comma 4 2 3 6 4" xfId="1636" xr:uid="{00000000-0005-0000-0000-000068300000}"/>
    <cellStyle name="Comma 4 2 3 6 4 2" xfId="4310" xr:uid="{00000000-0005-0000-0000-000069300000}"/>
    <cellStyle name="Comma 4 2 3 6 4 2 2" xfId="18935" xr:uid="{00000000-0005-0000-0000-00006A300000}"/>
    <cellStyle name="Comma 4 2 3 6 4 2 3" xfId="13633" xr:uid="{00000000-0005-0000-0000-00006B300000}"/>
    <cellStyle name="Comma 4 2 3 6 4 3" xfId="8147" xr:uid="{00000000-0005-0000-0000-00006C300000}"/>
    <cellStyle name="Comma 4 2 3 6 4 3 2" xfId="16305" xr:uid="{00000000-0005-0000-0000-00006D300000}"/>
    <cellStyle name="Comma 4 2 3 6 4 4" xfId="10976" xr:uid="{00000000-0005-0000-0000-00006E300000}"/>
    <cellStyle name="Comma 4 2 3 6 5" xfId="4306" xr:uid="{00000000-0005-0000-0000-00006F300000}"/>
    <cellStyle name="Comma 4 2 3 6 5 2" xfId="18931" xr:uid="{00000000-0005-0000-0000-000070300000}"/>
    <cellStyle name="Comma 4 2 3 6 5 3" xfId="13629" xr:uid="{00000000-0005-0000-0000-000071300000}"/>
    <cellStyle name="Comma 4 2 3 6 6" xfId="8143" xr:uid="{00000000-0005-0000-0000-000072300000}"/>
    <cellStyle name="Comma 4 2 3 6 6 2" xfId="16301" xr:uid="{00000000-0005-0000-0000-000073300000}"/>
    <cellStyle name="Comma 4 2 3 6 7" xfId="10972" xr:uid="{00000000-0005-0000-0000-000074300000}"/>
    <cellStyle name="Comma 4 2 3 7" xfId="1637" xr:uid="{00000000-0005-0000-0000-000075300000}"/>
    <cellStyle name="Comma 4 2 3 7 2" xfId="1638" xr:uid="{00000000-0005-0000-0000-000076300000}"/>
    <cellStyle name="Comma 4 2 3 7 2 2" xfId="4312" xr:uid="{00000000-0005-0000-0000-000077300000}"/>
    <cellStyle name="Comma 4 2 3 7 2 2 2" xfId="18937" xr:uid="{00000000-0005-0000-0000-000078300000}"/>
    <cellStyle name="Comma 4 2 3 7 2 2 3" xfId="13635" xr:uid="{00000000-0005-0000-0000-000079300000}"/>
    <cellStyle name="Comma 4 2 3 7 2 3" xfId="8149" xr:uid="{00000000-0005-0000-0000-00007A300000}"/>
    <cellStyle name="Comma 4 2 3 7 2 3 2" xfId="16307" xr:uid="{00000000-0005-0000-0000-00007B300000}"/>
    <cellStyle name="Comma 4 2 3 7 2 4" xfId="10978" xr:uid="{00000000-0005-0000-0000-00007C300000}"/>
    <cellStyle name="Comma 4 2 3 7 3" xfId="1639" xr:uid="{00000000-0005-0000-0000-00007D300000}"/>
    <cellStyle name="Comma 4 2 3 7 3 2" xfId="4313" xr:uid="{00000000-0005-0000-0000-00007E300000}"/>
    <cellStyle name="Comma 4 2 3 7 3 2 2" xfId="18938" xr:uid="{00000000-0005-0000-0000-00007F300000}"/>
    <cellStyle name="Comma 4 2 3 7 3 2 3" xfId="13636" xr:uid="{00000000-0005-0000-0000-000080300000}"/>
    <cellStyle name="Comma 4 2 3 7 3 3" xfId="8150" xr:uid="{00000000-0005-0000-0000-000081300000}"/>
    <cellStyle name="Comma 4 2 3 7 3 3 2" xfId="16308" xr:uid="{00000000-0005-0000-0000-000082300000}"/>
    <cellStyle name="Comma 4 2 3 7 3 4" xfId="10979" xr:uid="{00000000-0005-0000-0000-000083300000}"/>
    <cellStyle name="Comma 4 2 3 7 4" xfId="4311" xr:uid="{00000000-0005-0000-0000-000084300000}"/>
    <cellStyle name="Comma 4 2 3 7 4 2" xfId="18936" xr:uid="{00000000-0005-0000-0000-000085300000}"/>
    <cellStyle name="Comma 4 2 3 7 4 3" xfId="13634" xr:uid="{00000000-0005-0000-0000-000086300000}"/>
    <cellStyle name="Comma 4 2 3 7 5" xfId="8148" xr:uid="{00000000-0005-0000-0000-000087300000}"/>
    <cellStyle name="Comma 4 2 3 7 5 2" xfId="16306" xr:uid="{00000000-0005-0000-0000-000088300000}"/>
    <cellStyle name="Comma 4 2 3 7 6" xfId="10977" xr:uid="{00000000-0005-0000-0000-000089300000}"/>
    <cellStyle name="Comma 4 2 3 8" xfId="1640" xr:uid="{00000000-0005-0000-0000-00008A300000}"/>
    <cellStyle name="Comma 4 2 3 8 2" xfId="1641" xr:uid="{00000000-0005-0000-0000-00008B300000}"/>
    <cellStyle name="Comma 4 2 3 8 2 2" xfId="4315" xr:uid="{00000000-0005-0000-0000-00008C300000}"/>
    <cellStyle name="Comma 4 2 3 8 2 2 2" xfId="18940" xr:uid="{00000000-0005-0000-0000-00008D300000}"/>
    <cellStyle name="Comma 4 2 3 8 2 2 3" xfId="13638" xr:uid="{00000000-0005-0000-0000-00008E300000}"/>
    <cellStyle name="Comma 4 2 3 8 2 3" xfId="8152" xr:uid="{00000000-0005-0000-0000-00008F300000}"/>
    <cellStyle name="Comma 4 2 3 8 2 3 2" xfId="16310" xr:uid="{00000000-0005-0000-0000-000090300000}"/>
    <cellStyle name="Comma 4 2 3 8 2 4" xfId="10981" xr:uid="{00000000-0005-0000-0000-000091300000}"/>
    <cellStyle name="Comma 4 2 3 8 3" xfId="4314" xr:uid="{00000000-0005-0000-0000-000092300000}"/>
    <cellStyle name="Comma 4 2 3 8 3 2" xfId="18939" xr:uid="{00000000-0005-0000-0000-000093300000}"/>
    <cellStyle name="Comma 4 2 3 8 3 3" xfId="13637" xr:uid="{00000000-0005-0000-0000-000094300000}"/>
    <cellStyle name="Comma 4 2 3 8 4" xfId="8151" xr:uid="{00000000-0005-0000-0000-000095300000}"/>
    <cellStyle name="Comma 4 2 3 8 4 2" xfId="16309" xr:uid="{00000000-0005-0000-0000-000096300000}"/>
    <cellStyle name="Comma 4 2 3 8 5" xfId="10980" xr:uid="{00000000-0005-0000-0000-000097300000}"/>
    <cellStyle name="Comma 4 2 3 9" xfId="1642" xr:uid="{00000000-0005-0000-0000-000098300000}"/>
    <cellStyle name="Comma 4 2 3 9 2" xfId="4316" xr:uid="{00000000-0005-0000-0000-000099300000}"/>
    <cellStyle name="Comma 4 2 3 9 2 2" xfId="18941" xr:uid="{00000000-0005-0000-0000-00009A300000}"/>
    <cellStyle name="Comma 4 2 3 9 2 3" xfId="13639" xr:uid="{00000000-0005-0000-0000-00009B300000}"/>
    <cellStyle name="Comma 4 2 3 9 3" xfId="8153" xr:uid="{00000000-0005-0000-0000-00009C300000}"/>
    <cellStyle name="Comma 4 2 3 9 3 2" xfId="16311" xr:uid="{00000000-0005-0000-0000-00009D300000}"/>
    <cellStyle name="Comma 4 2 3 9 4" xfId="10982" xr:uid="{00000000-0005-0000-0000-00009E300000}"/>
    <cellStyle name="Comma 4 2 4" xfId="65" xr:uid="{00000000-0005-0000-0000-00009F300000}"/>
    <cellStyle name="Comma 4 2 4 10" xfId="2583" xr:uid="{00000000-0005-0000-0000-0000A0300000}"/>
    <cellStyle name="Comma 4 2 4 10 2" xfId="5217" xr:uid="{00000000-0005-0000-0000-0000A1300000}"/>
    <cellStyle name="Comma 4 2 4 10 2 2" xfId="19842" xr:uid="{00000000-0005-0000-0000-0000A2300000}"/>
    <cellStyle name="Comma 4 2 4 10 2 3" xfId="14552" xr:uid="{00000000-0005-0000-0000-0000A3300000}"/>
    <cellStyle name="Comma 4 2 4 10 3" xfId="9054" xr:uid="{00000000-0005-0000-0000-0000A4300000}"/>
    <cellStyle name="Comma 4 2 4 10 3 2" xfId="17212" xr:uid="{00000000-0005-0000-0000-0000A5300000}"/>
    <cellStyle name="Comma 4 2 4 10 4" xfId="11885" xr:uid="{00000000-0005-0000-0000-0000A6300000}"/>
    <cellStyle name="Comma 4 2 4 11" xfId="2643" xr:uid="{00000000-0005-0000-0000-0000A7300000}"/>
    <cellStyle name="Comma 4 2 4 11 2" xfId="5271" xr:uid="{00000000-0005-0000-0000-0000A8300000}"/>
    <cellStyle name="Comma 4 2 4 11 2 2" xfId="19896" xr:uid="{00000000-0005-0000-0000-0000A9300000}"/>
    <cellStyle name="Comma 4 2 4 11 2 3" xfId="14612" xr:uid="{00000000-0005-0000-0000-0000AA300000}"/>
    <cellStyle name="Comma 4 2 4 11 3" xfId="9108" xr:uid="{00000000-0005-0000-0000-0000AB300000}"/>
    <cellStyle name="Comma 4 2 4 11 3 2" xfId="17266" xr:uid="{00000000-0005-0000-0000-0000AC300000}"/>
    <cellStyle name="Comma 4 2 4 11 4" xfId="11940" xr:uid="{00000000-0005-0000-0000-0000AD300000}"/>
    <cellStyle name="Comma 4 2 4 12" xfId="1643" xr:uid="{00000000-0005-0000-0000-0000AE300000}"/>
    <cellStyle name="Comma 4 2 4 12 2" xfId="4317" xr:uid="{00000000-0005-0000-0000-0000AF300000}"/>
    <cellStyle name="Comma 4 2 4 12 2 2" xfId="18942" xr:uid="{00000000-0005-0000-0000-0000B0300000}"/>
    <cellStyle name="Comma 4 2 4 12 2 3" xfId="13640" xr:uid="{00000000-0005-0000-0000-0000B1300000}"/>
    <cellStyle name="Comma 4 2 4 12 3" xfId="8154" xr:uid="{00000000-0005-0000-0000-0000B2300000}"/>
    <cellStyle name="Comma 4 2 4 12 3 2" xfId="16312" xr:uid="{00000000-0005-0000-0000-0000B3300000}"/>
    <cellStyle name="Comma 4 2 4 12 4" xfId="10983" xr:uid="{00000000-0005-0000-0000-0000B4300000}"/>
    <cellStyle name="Comma 4 2 4 13" xfId="6459" xr:uid="{00000000-0005-0000-0000-0000B5300000}"/>
    <cellStyle name="Comma 4 2 4 13 2" xfId="17377" xr:uid="{00000000-0005-0000-0000-0000B6300000}"/>
    <cellStyle name="Comma 4 2 4 13 3" xfId="12072" xr:uid="{00000000-0005-0000-0000-0000B7300000}"/>
    <cellStyle name="Comma 4 2 4 14" xfId="6567" xr:uid="{00000000-0005-0000-0000-0000B8300000}"/>
    <cellStyle name="Comma 4 2 4 14 2" xfId="14746" xr:uid="{00000000-0005-0000-0000-0000B9300000}"/>
    <cellStyle name="Comma 4 2 4 15" xfId="2752" xr:uid="{00000000-0005-0000-0000-0000BA300000}"/>
    <cellStyle name="Comma 4 2 4 16" xfId="6589" xr:uid="{00000000-0005-0000-0000-0000BB300000}"/>
    <cellStyle name="Comma 4 2 4 17" xfId="9418" xr:uid="{00000000-0005-0000-0000-0000BC300000}"/>
    <cellStyle name="Comma 4 2 4 2" xfId="94" xr:uid="{00000000-0005-0000-0000-0000BD300000}"/>
    <cellStyle name="Comma 4 2 4 2 10" xfId="6616" xr:uid="{00000000-0005-0000-0000-0000BE300000}"/>
    <cellStyle name="Comma 4 2 4 2 11" xfId="9445" xr:uid="{00000000-0005-0000-0000-0000BF300000}"/>
    <cellStyle name="Comma 4 2 4 2 2" xfId="148" xr:uid="{00000000-0005-0000-0000-0000C0300000}"/>
    <cellStyle name="Comma 4 2 4 2 2 2" xfId="1646" xr:uid="{00000000-0005-0000-0000-0000C1300000}"/>
    <cellStyle name="Comma 4 2 4 2 2 2 2" xfId="4320" xr:uid="{00000000-0005-0000-0000-0000C2300000}"/>
    <cellStyle name="Comma 4 2 4 2 2 2 2 2" xfId="18945" xr:uid="{00000000-0005-0000-0000-0000C3300000}"/>
    <cellStyle name="Comma 4 2 4 2 2 2 2 3" xfId="13643" xr:uid="{00000000-0005-0000-0000-0000C4300000}"/>
    <cellStyle name="Comma 4 2 4 2 2 2 3" xfId="8157" xr:uid="{00000000-0005-0000-0000-0000C5300000}"/>
    <cellStyle name="Comma 4 2 4 2 2 2 3 2" xfId="16315" xr:uid="{00000000-0005-0000-0000-0000C6300000}"/>
    <cellStyle name="Comma 4 2 4 2 2 2 4" xfId="10986" xr:uid="{00000000-0005-0000-0000-0000C7300000}"/>
    <cellStyle name="Comma 4 2 4 2 2 3" xfId="2724" xr:uid="{00000000-0005-0000-0000-0000C8300000}"/>
    <cellStyle name="Comma 4 2 4 2 2 3 2" xfId="5352" xr:uid="{00000000-0005-0000-0000-0000C9300000}"/>
    <cellStyle name="Comma 4 2 4 2 2 3 2 2" xfId="19977" xr:uid="{00000000-0005-0000-0000-0000CA300000}"/>
    <cellStyle name="Comma 4 2 4 2 2 3 2 3" xfId="14693" xr:uid="{00000000-0005-0000-0000-0000CB300000}"/>
    <cellStyle name="Comma 4 2 4 2 2 3 3" xfId="9189" xr:uid="{00000000-0005-0000-0000-0000CC300000}"/>
    <cellStyle name="Comma 4 2 4 2 2 3 3 2" xfId="17347" xr:uid="{00000000-0005-0000-0000-0000CD300000}"/>
    <cellStyle name="Comma 4 2 4 2 2 3 4" xfId="12021" xr:uid="{00000000-0005-0000-0000-0000CE300000}"/>
    <cellStyle name="Comma 4 2 4 2 2 4" xfId="1645" xr:uid="{00000000-0005-0000-0000-0000CF300000}"/>
    <cellStyle name="Comma 4 2 4 2 2 4 2" xfId="4319" xr:uid="{00000000-0005-0000-0000-0000D0300000}"/>
    <cellStyle name="Comma 4 2 4 2 2 4 2 2" xfId="18944" xr:uid="{00000000-0005-0000-0000-0000D1300000}"/>
    <cellStyle name="Comma 4 2 4 2 2 4 2 3" xfId="13642" xr:uid="{00000000-0005-0000-0000-0000D2300000}"/>
    <cellStyle name="Comma 4 2 4 2 2 4 3" xfId="8156" xr:uid="{00000000-0005-0000-0000-0000D3300000}"/>
    <cellStyle name="Comma 4 2 4 2 2 4 3 2" xfId="16314" xr:uid="{00000000-0005-0000-0000-0000D4300000}"/>
    <cellStyle name="Comma 4 2 4 2 2 4 4" xfId="10985" xr:uid="{00000000-0005-0000-0000-0000D5300000}"/>
    <cellStyle name="Comma 4 2 4 2 2 5" xfId="6540" xr:uid="{00000000-0005-0000-0000-0000D6300000}"/>
    <cellStyle name="Comma 4 2 4 2 2 5 2" xfId="17458" xr:uid="{00000000-0005-0000-0000-0000D7300000}"/>
    <cellStyle name="Comma 4 2 4 2 2 5 3" xfId="12155" xr:uid="{00000000-0005-0000-0000-0000D8300000}"/>
    <cellStyle name="Comma 4 2 4 2 2 6" xfId="2833" xr:uid="{00000000-0005-0000-0000-0000D9300000}"/>
    <cellStyle name="Comma 4 2 4 2 2 6 2" xfId="14828" xr:uid="{00000000-0005-0000-0000-0000DA300000}"/>
    <cellStyle name="Comma 4 2 4 2 2 7" xfId="6670" xr:uid="{00000000-0005-0000-0000-0000DB300000}"/>
    <cellStyle name="Comma 4 2 4 2 2 8" xfId="9499" xr:uid="{00000000-0005-0000-0000-0000DC300000}"/>
    <cellStyle name="Comma 4 2 4 2 3" xfId="1647" xr:uid="{00000000-0005-0000-0000-0000DD300000}"/>
    <cellStyle name="Comma 4 2 4 2 3 2" xfId="4321" xr:uid="{00000000-0005-0000-0000-0000DE300000}"/>
    <cellStyle name="Comma 4 2 4 2 3 2 2" xfId="18946" xr:uid="{00000000-0005-0000-0000-0000DF300000}"/>
    <cellStyle name="Comma 4 2 4 2 3 2 3" xfId="13644" xr:uid="{00000000-0005-0000-0000-0000E0300000}"/>
    <cellStyle name="Comma 4 2 4 2 3 3" xfId="8158" xr:uid="{00000000-0005-0000-0000-0000E1300000}"/>
    <cellStyle name="Comma 4 2 4 2 3 3 2" xfId="16316" xr:uid="{00000000-0005-0000-0000-0000E2300000}"/>
    <cellStyle name="Comma 4 2 4 2 3 4" xfId="10987" xr:uid="{00000000-0005-0000-0000-0000E3300000}"/>
    <cellStyle name="Comma 4 2 4 2 4" xfId="1648" xr:uid="{00000000-0005-0000-0000-0000E4300000}"/>
    <cellStyle name="Comma 4 2 4 2 4 2" xfId="4322" xr:uid="{00000000-0005-0000-0000-0000E5300000}"/>
    <cellStyle name="Comma 4 2 4 2 4 2 2" xfId="18947" xr:uid="{00000000-0005-0000-0000-0000E6300000}"/>
    <cellStyle name="Comma 4 2 4 2 4 2 3" xfId="13645" xr:uid="{00000000-0005-0000-0000-0000E7300000}"/>
    <cellStyle name="Comma 4 2 4 2 4 3" xfId="8159" xr:uid="{00000000-0005-0000-0000-0000E8300000}"/>
    <cellStyle name="Comma 4 2 4 2 4 3 2" xfId="16317" xr:uid="{00000000-0005-0000-0000-0000E9300000}"/>
    <cellStyle name="Comma 4 2 4 2 4 4" xfId="10988" xr:uid="{00000000-0005-0000-0000-0000EA300000}"/>
    <cellStyle name="Comma 4 2 4 2 5" xfId="2611" xr:uid="{00000000-0005-0000-0000-0000EB300000}"/>
    <cellStyle name="Comma 4 2 4 2 5 2" xfId="5244" xr:uid="{00000000-0005-0000-0000-0000EC300000}"/>
    <cellStyle name="Comma 4 2 4 2 5 2 2" xfId="19869" xr:uid="{00000000-0005-0000-0000-0000ED300000}"/>
    <cellStyle name="Comma 4 2 4 2 5 2 3" xfId="14580" xr:uid="{00000000-0005-0000-0000-0000EE300000}"/>
    <cellStyle name="Comma 4 2 4 2 5 3" xfId="9081" xr:uid="{00000000-0005-0000-0000-0000EF300000}"/>
    <cellStyle name="Comma 4 2 4 2 5 3 2" xfId="17239" xr:uid="{00000000-0005-0000-0000-0000F0300000}"/>
    <cellStyle name="Comma 4 2 4 2 5 4" xfId="11912" xr:uid="{00000000-0005-0000-0000-0000F1300000}"/>
    <cellStyle name="Comma 4 2 4 2 6" xfId="2670" xr:uid="{00000000-0005-0000-0000-0000F2300000}"/>
    <cellStyle name="Comma 4 2 4 2 6 2" xfId="5298" xr:uid="{00000000-0005-0000-0000-0000F3300000}"/>
    <cellStyle name="Comma 4 2 4 2 6 2 2" xfId="19923" xr:uid="{00000000-0005-0000-0000-0000F4300000}"/>
    <cellStyle name="Comma 4 2 4 2 6 2 3" xfId="14639" xr:uid="{00000000-0005-0000-0000-0000F5300000}"/>
    <cellStyle name="Comma 4 2 4 2 6 3" xfId="9135" xr:uid="{00000000-0005-0000-0000-0000F6300000}"/>
    <cellStyle name="Comma 4 2 4 2 6 3 2" xfId="17293" xr:uid="{00000000-0005-0000-0000-0000F7300000}"/>
    <cellStyle name="Comma 4 2 4 2 6 4" xfId="11967" xr:uid="{00000000-0005-0000-0000-0000F8300000}"/>
    <cellStyle name="Comma 4 2 4 2 7" xfId="1644" xr:uid="{00000000-0005-0000-0000-0000F9300000}"/>
    <cellStyle name="Comma 4 2 4 2 7 2" xfId="4318" xr:uid="{00000000-0005-0000-0000-0000FA300000}"/>
    <cellStyle name="Comma 4 2 4 2 7 2 2" xfId="18943" xr:uid="{00000000-0005-0000-0000-0000FB300000}"/>
    <cellStyle name="Comma 4 2 4 2 7 2 3" xfId="13641" xr:uid="{00000000-0005-0000-0000-0000FC300000}"/>
    <cellStyle name="Comma 4 2 4 2 7 3" xfId="8155" xr:uid="{00000000-0005-0000-0000-0000FD300000}"/>
    <cellStyle name="Comma 4 2 4 2 7 3 2" xfId="16313" xr:uid="{00000000-0005-0000-0000-0000FE300000}"/>
    <cellStyle name="Comma 4 2 4 2 7 4" xfId="10984" xr:uid="{00000000-0005-0000-0000-0000FF300000}"/>
    <cellStyle name="Comma 4 2 4 2 8" xfId="6488" xr:uid="{00000000-0005-0000-0000-000000310000}"/>
    <cellStyle name="Comma 4 2 4 2 8 2" xfId="17404" xr:uid="{00000000-0005-0000-0000-000001310000}"/>
    <cellStyle name="Comma 4 2 4 2 8 3" xfId="12101" xr:uid="{00000000-0005-0000-0000-000002310000}"/>
    <cellStyle name="Comma 4 2 4 2 9" xfId="2779" xr:uid="{00000000-0005-0000-0000-000003310000}"/>
    <cellStyle name="Comma 4 2 4 2 9 2" xfId="14774" xr:uid="{00000000-0005-0000-0000-000004310000}"/>
    <cellStyle name="Comma 4 2 4 3" xfId="121" xr:uid="{00000000-0005-0000-0000-000005310000}"/>
    <cellStyle name="Comma 4 2 4 3 10" xfId="9472" xr:uid="{00000000-0005-0000-0000-000006310000}"/>
    <cellStyle name="Comma 4 2 4 3 2" xfId="1650" xr:uid="{00000000-0005-0000-0000-000007310000}"/>
    <cellStyle name="Comma 4 2 4 3 2 2" xfId="1651" xr:uid="{00000000-0005-0000-0000-000008310000}"/>
    <cellStyle name="Comma 4 2 4 3 2 2 2" xfId="4325" xr:uid="{00000000-0005-0000-0000-000009310000}"/>
    <cellStyle name="Comma 4 2 4 3 2 2 2 2" xfId="18950" xr:uid="{00000000-0005-0000-0000-00000A310000}"/>
    <cellStyle name="Comma 4 2 4 3 2 2 2 3" xfId="13648" xr:uid="{00000000-0005-0000-0000-00000B310000}"/>
    <cellStyle name="Comma 4 2 4 3 2 2 3" xfId="8162" xr:uid="{00000000-0005-0000-0000-00000C310000}"/>
    <cellStyle name="Comma 4 2 4 3 2 2 3 2" xfId="16320" xr:uid="{00000000-0005-0000-0000-00000D310000}"/>
    <cellStyle name="Comma 4 2 4 3 2 2 4" xfId="10991" xr:uid="{00000000-0005-0000-0000-00000E310000}"/>
    <cellStyle name="Comma 4 2 4 3 2 3" xfId="4324" xr:uid="{00000000-0005-0000-0000-00000F310000}"/>
    <cellStyle name="Comma 4 2 4 3 2 3 2" xfId="18949" xr:uid="{00000000-0005-0000-0000-000010310000}"/>
    <cellStyle name="Comma 4 2 4 3 2 3 3" xfId="13647" xr:uid="{00000000-0005-0000-0000-000011310000}"/>
    <cellStyle name="Comma 4 2 4 3 2 4" xfId="8161" xr:uid="{00000000-0005-0000-0000-000012310000}"/>
    <cellStyle name="Comma 4 2 4 3 2 4 2" xfId="16319" xr:uid="{00000000-0005-0000-0000-000013310000}"/>
    <cellStyle name="Comma 4 2 4 3 2 5" xfId="10990" xr:uid="{00000000-0005-0000-0000-000014310000}"/>
    <cellStyle name="Comma 4 2 4 3 3" xfId="1652" xr:uid="{00000000-0005-0000-0000-000015310000}"/>
    <cellStyle name="Comma 4 2 4 3 3 2" xfId="4326" xr:uid="{00000000-0005-0000-0000-000016310000}"/>
    <cellStyle name="Comma 4 2 4 3 3 2 2" xfId="18951" xr:uid="{00000000-0005-0000-0000-000017310000}"/>
    <cellStyle name="Comma 4 2 4 3 3 2 3" xfId="13649" xr:uid="{00000000-0005-0000-0000-000018310000}"/>
    <cellStyle name="Comma 4 2 4 3 3 3" xfId="8163" xr:uid="{00000000-0005-0000-0000-000019310000}"/>
    <cellStyle name="Comma 4 2 4 3 3 3 2" xfId="16321" xr:uid="{00000000-0005-0000-0000-00001A310000}"/>
    <cellStyle name="Comma 4 2 4 3 3 4" xfId="10992" xr:uid="{00000000-0005-0000-0000-00001B310000}"/>
    <cellStyle name="Comma 4 2 4 3 4" xfId="1653" xr:uid="{00000000-0005-0000-0000-00001C310000}"/>
    <cellStyle name="Comma 4 2 4 3 4 2" xfId="4327" xr:uid="{00000000-0005-0000-0000-00001D310000}"/>
    <cellStyle name="Comma 4 2 4 3 4 2 2" xfId="18952" xr:uid="{00000000-0005-0000-0000-00001E310000}"/>
    <cellStyle name="Comma 4 2 4 3 4 2 3" xfId="13650" xr:uid="{00000000-0005-0000-0000-00001F310000}"/>
    <cellStyle name="Comma 4 2 4 3 4 3" xfId="8164" xr:uid="{00000000-0005-0000-0000-000020310000}"/>
    <cellStyle name="Comma 4 2 4 3 4 3 2" xfId="16322" xr:uid="{00000000-0005-0000-0000-000021310000}"/>
    <cellStyle name="Comma 4 2 4 3 4 4" xfId="10993" xr:uid="{00000000-0005-0000-0000-000022310000}"/>
    <cellStyle name="Comma 4 2 4 3 5" xfId="2697" xr:uid="{00000000-0005-0000-0000-000023310000}"/>
    <cellStyle name="Comma 4 2 4 3 5 2" xfId="5325" xr:uid="{00000000-0005-0000-0000-000024310000}"/>
    <cellStyle name="Comma 4 2 4 3 5 2 2" xfId="19950" xr:uid="{00000000-0005-0000-0000-000025310000}"/>
    <cellStyle name="Comma 4 2 4 3 5 2 3" xfId="14666" xr:uid="{00000000-0005-0000-0000-000026310000}"/>
    <cellStyle name="Comma 4 2 4 3 5 3" xfId="9162" xr:uid="{00000000-0005-0000-0000-000027310000}"/>
    <cellStyle name="Comma 4 2 4 3 5 3 2" xfId="17320" xr:uid="{00000000-0005-0000-0000-000028310000}"/>
    <cellStyle name="Comma 4 2 4 3 5 4" xfId="11994" xr:uid="{00000000-0005-0000-0000-000029310000}"/>
    <cellStyle name="Comma 4 2 4 3 6" xfId="1649" xr:uid="{00000000-0005-0000-0000-00002A310000}"/>
    <cellStyle name="Comma 4 2 4 3 6 2" xfId="4323" xr:uid="{00000000-0005-0000-0000-00002B310000}"/>
    <cellStyle name="Comma 4 2 4 3 6 2 2" xfId="18948" xr:uid="{00000000-0005-0000-0000-00002C310000}"/>
    <cellStyle name="Comma 4 2 4 3 6 2 3" xfId="13646" xr:uid="{00000000-0005-0000-0000-00002D310000}"/>
    <cellStyle name="Comma 4 2 4 3 6 3" xfId="8160" xr:uid="{00000000-0005-0000-0000-00002E310000}"/>
    <cellStyle name="Comma 4 2 4 3 6 3 2" xfId="16318" xr:uid="{00000000-0005-0000-0000-00002F310000}"/>
    <cellStyle name="Comma 4 2 4 3 6 4" xfId="10989" xr:uid="{00000000-0005-0000-0000-000030310000}"/>
    <cellStyle name="Comma 4 2 4 3 7" xfId="6514" xr:uid="{00000000-0005-0000-0000-000031310000}"/>
    <cellStyle name="Comma 4 2 4 3 7 2" xfId="17431" xr:uid="{00000000-0005-0000-0000-000032310000}"/>
    <cellStyle name="Comma 4 2 4 3 7 3" xfId="12128" xr:uid="{00000000-0005-0000-0000-000033310000}"/>
    <cellStyle name="Comma 4 2 4 3 8" xfId="2806" xr:uid="{00000000-0005-0000-0000-000034310000}"/>
    <cellStyle name="Comma 4 2 4 3 8 2" xfId="14801" xr:uid="{00000000-0005-0000-0000-000035310000}"/>
    <cellStyle name="Comma 4 2 4 3 9" xfId="6643" xr:uid="{00000000-0005-0000-0000-000036310000}"/>
    <cellStyle name="Comma 4 2 4 4" xfId="1654" xr:uid="{00000000-0005-0000-0000-000037310000}"/>
    <cellStyle name="Comma 4 2 4 4 2" xfId="1655" xr:uid="{00000000-0005-0000-0000-000038310000}"/>
    <cellStyle name="Comma 4 2 4 4 2 2" xfId="1656" xr:uid="{00000000-0005-0000-0000-000039310000}"/>
    <cellStyle name="Comma 4 2 4 4 2 2 2" xfId="4330" xr:uid="{00000000-0005-0000-0000-00003A310000}"/>
    <cellStyle name="Comma 4 2 4 4 2 2 2 2" xfId="18955" xr:uid="{00000000-0005-0000-0000-00003B310000}"/>
    <cellStyle name="Comma 4 2 4 4 2 2 2 3" xfId="13653" xr:uid="{00000000-0005-0000-0000-00003C310000}"/>
    <cellStyle name="Comma 4 2 4 4 2 2 3" xfId="8167" xr:uid="{00000000-0005-0000-0000-00003D310000}"/>
    <cellStyle name="Comma 4 2 4 4 2 2 3 2" xfId="16325" xr:uid="{00000000-0005-0000-0000-00003E310000}"/>
    <cellStyle name="Comma 4 2 4 4 2 2 4" xfId="10996" xr:uid="{00000000-0005-0000-0000-00003F310000}"/>
    <cellStyle name="Comma 4 2 4 4 2 3" xfId="4329" xr:uid="{00000000-0005-0000-0000-000040310000}"/>
    <cellStyle name="Comma 4 2 4 4 2 3 2" xfId="18954" xr:uid="{00000000-0005-0000-0000-000041310000}"/>
    <cellStyle name="Comma 4 2 4 4 2 3 3" xfId="13652" xr:uid="{00000000-0005-0000-0000-000042310000}"/>
    <cellStyle name="Comma 4 2 4 4 2 4" xfId="8166" xr:uid="{00000000-0005-0000-0000-000043310000}"/>
    <cellStyle name="Comma 4 2 4 4 2 4 2" xfId="16324" xr:uid="{00000000-0005-0000-0000-000044310000}"/>
    <cellStyle name="Comma 4 2 4 4 2 5" xfId="10995" xr:uid="{00000000-0005-0000-0000-000045310000}"/>
    <cellStyle name="Comma 4 2 4 4 3" xfId="1657" xr:uid="{00000000-0005-0000-0000-000046310000}"/>
    <cellStyle name="Comma 4 2 4 4 3 2" xfId="4331" xr:uid="{00000000-0005-0000-0000-000047310000}"/>
    <cellStyle name="Comma 4 2 4 4 3 2 2" xfId="18956" xr:uid="{00000000-0005-0000-0000-000048310000}"/>
    <cellStyle name="Comma 4 2 4 4 3 2 3" xfId="13654" xr:uid="{00000000-0005-0000-0000-000049310000}"/>
    <cellStyle name="Comma 4 2 4 4 3 3" xfId="8168" xr:uid="{00000000-0005-0000-0000-00004A310000}"/>
    <cellStyle name="Comma 4 2 4 4 3 3 2" xfId="16326" xr:uid="{00000000-0005-0000-0000-00004B310000}"/>
    <cellStyle name="Comma 4 2 4 4 3 4" xfId="10997" xr:uid="{00000000-0005-0000-0000-00004C310000}"/>
    <cellStyle name="Comma 4 2 4 4 4" xfId="1658" xr:uid="{00000000-0005-0000-0000-00004D310000}"/>
    <cellStyle name="Comma 4 2 4 4 4 2" xfId="4332" xr:uid="{00000000-0005-0000-0000-00004E310000}"/>
    <cellStyle name="Comma 4 2 4 4 4 2 2" xfId="18957" xr:uid="{00000000-0005-0000-0000-00004F310000}"/>
    <cellStyle name="Comma 4 2 4 4 4 2 3" xfId="13655" xr:uid="{00000000-0005-0000-0000-000050310000}"/>
    <cellStyle name="Comma 4 2 4 4 4 3" xfId="8169" xr:uid="{00000000-0005-0000-0000-000051310000}"/>
    <cellStyle name="Comma 4 2 4 4 4 3 2" xfId="16327" xr:uid="{00000000-0005-0000-0000-000052310000}"/>
    <cellStyle name="Comma 4 2 4 4 4 4" xfId="10998" xr:uid="{00000000-0005-0000-0000-000053310000}"/>
    <cellStyle name="Comma 4 2 4 4 5" xfId="4328" xr:uid="{00000000-0005-0000-0000-000054310000}"/>
    <cellStyle name="Comma 4 2 4 4 5 2" xfId="18953" xr:uid="{00000000-0005-0000-0000-000055310000}"/>
    <cellStyle name="Comma 4 2 4 4 5 3" xfId="13651" xr:uid="{00000000-0005-0000-0000-000056310000}"/>
    <cellStyle name="Comma 4 2 4 4 6" xfId="8165" xr:uid="{00000000-0005-0000-0000-000057310000}"/>
    <cellStyle name="Comma 4 2 4 4 6 2" xfId="16323" xr:uid="{00000000-0005-0000-0000-000058310000}"/>
    <cellStyle name="Comma 4 2 4 4 7" xfId="10994" xr:uid="{00000000-0005-0000-0000-000059310000}"/>
    <cellStyle name="Comma 4 2 4 5" xfId="1659" xr:uid="{00000000-0005-0000-0000-00005A310000}"/>
    <cellStyle name="Comma 4 2 4 5 2" xfId="1660" xr:uid="{00000000-0005-0000-0000-00005B310000}"/>
    <cellStyle name="Comma 4 2 4 5 2 2" xfId="1661" xr:uid="{00000000-0005-0000-0000-00005C310000}"/>
    <cellStyle name="Comma 4 2 4 5 2 2 2" xfId="4335" xr:uid="{00000000-0005-0000-0000-00005D310000}"/>
    <cellStyle name="Comma 4 2 4 5 2 2 2 2" xfId="18960" xr:uid="{00000000-0005-0000-0000-00005E310000}"/>
    <cellStyle name="Comma 4 2 4 5 2 2 2 3" xfId="13658" xr:uid="{00000000-0005-0000-0000-00005F310000}"/>
    <cellStyle name="Comma 4 2 4 5 2 2 3" xfId="8172" xr:uid="{00000000-0005-0000-0000-000060310000}"/>
    <cellStyle name="Comma 4 2 4 5 2 2 3 2" xfId="16330" xr:uid="{00000000-0005-0000-0000-000061310000}"/>
    <cellStyle name="Comma 4 2 4 5 2 2 4" xfId="11001" xr:uid="{00000000-0005-0000-0000-000062310000}"/>
    <cellStyle name="Comma 4 2 4 5 2 3" xfId="4334" xr:uid="{00000000-0005-0000-0000-000063310000}"/>
    <cellStyle name="Comma 4 2 4 5 2 3 2" xfId="18959" xr:uid="{00000000-0005-0000-0000-000064310000}"/>
    <cellStyle name="Comma 4 2 4 5 2 3 3" xfId="13657" xr:uid="{00000000-0005-0000-0000-000065310000}"/>
    <cellStyle name="Comma 4 2 4 5 2 4" xfId="8171" xr:uid="{00000000-0005-0000-0000-000066310000}"/>
    <cellStyle name="Comma 4 2 4 5 2 4 2" xfId="16329" xr:uid="{00000000-0005-0000-0000-000067310000}"/>
    <cellStyle name="Comma 4 2 4 5 2 5" xfId="11000" xr:uid="{00000000-0005-0000-0000-000068310000}"/>
    <cellStyle name="Comma 4 2 4 5 3" xfId="1662" xr:uid="{00000000-0005-0000-0000-000069310000}"/>
    <cellStyle name="Comma 4 2 4 5 3 2" xfId="4336" xr:uid="{00000000-0005-0000-0000-00006A310000}"/>
    <cellStyle name="Comma 4 2 4 5 3 2 2" xfId="18961" xr:uid="{00000000-0005-0000-0000-00006B310000}"/>
    <cellStyle name="Comma 4 2 4 5 3 2 3" xfId="13659" xr:uid="{00000000-0005-0000-0000-00006C310000}"/>
    <cellStyle name="Comma 4 2 4 5 3 3" xfId="8173" xr:uid="{00000000-0005-0000-0000-00006D310000}"/>
    <cellStyle name="Comma 4 2 4 5 3 3 2" xfId="16331" xr:uid="{00000000-0005-0000-0000-00006E310000}"/>
    <cellStyle name="Comma 4 2 4 5 3 4" xfId="11002" xr:uid="{00000000-0005-0000-0000-00006F310000}"/>
    <cellStyle name="Comma 4 2 4 5 4" xfId="1663" xr:uid="{00000000-0005-0000-0000-000070310000}"/>
    <cellStyle name="Comma 4 2 4 5 4 2" xfId="4337" xr:uid="{00000000-0005-0000-0000-000071310000}"/>
    <cellStyle name="Comma 4 2 4 5 4 2 2" xfId="18962" xr:uid="{00000000-0005-0000-0000-000072310000}"/>
    <cellStyle name="Comma 4 2 4 5 4 2 3" xfId="13660" xr:uid="{00000000-0005-0000-0000-000073310000}"/>
    <cellStyle name="Comma 4 2 4 5 4 3" xfId="8174" xr:uid="{00000000-0005-0000-0000-000074310000}"/>
    <cellStyle name="Comma 4 2 4 5 4 3 2" xfId="16332" xr:uid="{00000000-0005-0000-0000-000075310000}"/>
    <cellStyle name="Comma 4 2 4 5 4 4" xfId="11003" xr:uid="{00000000-0005-0000-0000-000076310000}"/>
    <cellStyle name="Comma 4 2 4 5 5" xfId="4333" xr:uid="{00000000-0005-0000-0000-000077310000}"/>
    <cellStyle name="Comma 4 2 4 5 5 2" xfId="18958" xr:uid="{00000000-0005-0000-0000-000078310000}"/>
    <cellStyle name="Comma 4 2 4 5 5 3" xfId="13656" xr:uid="{00000000-0005-0000-0000-000079310000}"/>
    <cellStyle name="Comma 4 2 4 5 6" xfId="8170" xr:uid="{00000000-0005-0000-0000-00007A310000}"/>
    <cellStyle name="Comma 4 2 4 5 6 2" xfId="16328" xr:uid="{00000000-0005-0000-0000-00007B310000}"/>
    <cellStyle name="Comma 4 2 4 5 7" xfId="10999" xr:uid="{00000000-0005-0000-0000-00007C310000}"/>
    <cellStyle name="Comma 4 2 4 6" xfId="1664" xr:uid="{00000000-0005-0000-0000-00007D310000}"/>
    <cellStyle name="Comma 4 2 4 6 2" xfId="1665" xr:uid="{00000000-0005-0000-0000-00007E310000}"/>
    <cellStyle name="Comma 4 2 4 6 2 2" xfId="4339" xr:uid="{00000000-0005-0000-0000-00007F310000}"/>
    <cellStyle name="Comma 4 2 4 6 2 2 2" xfId="18964" xr:uid="{00000000-0005-0000-0000-000080310000}"/>
    <cellStyle name="Comma 4 2 4 6 2 2 3" xfId="13662" xr:uid="{00000000-0005-0000-0000-000081310000}"/>
    <cellStyle name="Comma 4 2 4 6 2 3" xfId="8176" xr:uid="{00000000-0005-0000-0000-000082310000}"/>
    <cellStyle name="Comma 4 2 4 6 2 3 2" xfId="16334" xr:uid="{00000000-0005-0000-0000-000083310000}"/>
    <cellStyle name="Comma 4 2 4 6 2 4" xfId="11005" xr:uid="{00000000-0005-0000-0000-000084310000}"/>
    <cellStyle name="Comma 4 2 4 6 3" xfId="1666" xr:uid="{00000000-0005-0000-0000-000085310000}"/>
    <cellStyle name="Comma 4 2 4 6 3 2" xfId="4340" xr:uid="{00000000-0005-0000-0000-000086310000}"/>
    <cellStyle name="Comma 4 2 4 6 3 2 2" xfId="18965" xr:uid="{00000000-0005-0000-0000-000087310000}"/>
    <cellStyle name="Comma 4 2 4 6 3 2 3" xfId="13663" xr:uid="{00000000-0005-0000-0000-000088310000}"/>
    <cellStyle name="Comma 4 2 4 6 3 3" xfId="8177" xr:uid="{00000000-0005-0000-0000-000089310000}"/>
    <cellStyle name="Comma 4 2 4 6 3 3 2" xfId="16335" xr:uid="{00000000-0005-0000-0000-00008A310000}"/>
    <cellStyle name="Comma 4 2 4 6 3 4" xfId="11006" xr:uid="{00000000-0005-0000-0000-00008B310000}"/>
    <cellStyle name="Comma 4 2 4 6 4" xfId="4338" xr:uid="{00000000-0005-0000-0000-00008C310000}"/>
    <cellStyle name="Comma 4 2 4 6 4 2" xfId="18963" xr:uid="{00000000-0005-0000-0000-00008D310000}"/>
    <cellStyle name="Comma 4 2 4 6 4 3" xfId="13661" xr:uid="{00000000-0005-0000-0000-00008E310000}"/>
    <cellStyle name="Comma 4 2 4 6 5" xfId="8175" xr:uid="{00000000-0005-0000-0000-00008F310000}"/>
    <cellStyle name="Comma 4 2 4 6 5 2" xfId="16333" xr:uid="{00000000-0005-0000-0000-000090310000}"/>
    <cellStyle name="Comma 4 2 4 6 6" xfId="11004" xr:uid="{00000000-0005-0000-0000-000091310000}"/>
    <cellStyle name="Comma 4 2 4 7" xfId="1667" xr:uid="{00000000-0005-0000-0000-000092310000}"/>
    <cellStyle name="Comma 4 2 4 7 2" xfId="1668" xr:uid="{00000000-0005-0000-0000-000093310000}"/>
    <cellStyle name="Comma 4 2 4 7 2 2" xfId="4342" xr:uid="{00000000-0005-0000-0000-000094310000}"/>
    <cellStyle name="Comma 4 2 4 7 2 2 2" xfId="18967" xr:uid="{00000000-0005-0000-0000-000095310000}"/>
    <cellStyle name="Comma 4 2 4 7 2 2 3" xfId="13665" xr:uid="{00000000-0005-0000-0000-000096310000}"/>
    <cellStyle name="Comma 4 2 4 7 2 3" xfId="8179" xr:uid="{00000000-0005-0000-0000-000097310000}"/>
    <cellStyle name="Comma 4 2 4 7 2 3 2" xfId="16337" xr:uid="{00000000-0005-0000-0000-000098310000}"/>
    <cellStyle name="Comma 4 2 4 7 2 4" xfId="11008" xr:uid="{00000000-0005-0000-0000-000099310000}"/>
    <cellStyle name="Comma 4 2 4 7 3" xfId="4341" xr:uid="{00000000-0005-0000-0000-00009A310000}"/>
    <cellStyle name="Comma 4 2 4 7 3 2" xfId="18966" xr:uid="{00000000-0005-0000-0000-00009B310000}"/>
    <cellStyle name="Comma 4 2 4 7 3 3" xfId="13664" xr:uid="{00000000-0005-0000-0000-00009C310000}"/>
    <cellStyle name="Comma 4 2 4 7 4" xfId="8178" xr:uid="{00000000-0005-0000-0000-00009D310000}"/>
    <cellStyle name="Comma 4 2 4 7 4 2" xfId="16336" xr:uid="{00000000-0005-0000-0000-00009E310000}"/>
    <cellStyle name="Comma 4 2 4 7 5" xfId="11007" xr:uid="{00000000-0005-0000-0000-00009F310000}"/>
    <cellStyle name="Comma 4 2 4 8" xfId="1669" xr:uid="{00000000-0005-0000-0000-0000A0310000}"/>
    <cellStyle name="Comma 4 2 4 8 2" xfId="4343" xr:uid="{00000000-0005-0000-0000-0000A1310000}"/>
    <cellStyle name="Comma 4 2 4 8 2 2" xfId="18968" xr:uid="{00000000-0005-0000-0000-0000A2310000}"/>
    <cellStyle name="Comma 4 2 4 8 2 3" xfId="13666" xr:uid="{00000000-0005-0000-0000-0000A3310000}"/>
    <cellStyle name="Comma 4 2 4 8 3" xfId="8180" xr:uid="{00000000-0005-0000-0000-0000A4310000}"/>
    <cellStyle name="Comma 4 2 4 8 3 2" xfId="16338" xr:uid="{00000000-0005-0000-0000-0000A5310000}"/>
    <cellStyle name="Comma 4 2 4 8 4" xfId="11009" xr:uid="{00000000-0005-0000-0000-0000A6310000}"/>
    <cellStyle name="Comma 4 2 4 9" xfId="1670" xr:uid="{00000000-0005-0000-0000-0000A7310000}"/>
    <cellStyle name="Comma 4 2 4 9 2" xfId="4344" xr:uid="{00000000-0005-0000-0000-0000A8310000}"/>
    <cellStyle name="Comma 4 2 4 9 2 2" xfId="18969" xr:uid="{00000000-0005-0000-0000-0000A9310000}"/>
    <cellStyle name="Comma 4 2 4 9 2 3" xfId="13667" xr:uid="{00000000-0005-0000-0000-0000AA310000}"/>
    <cellStyle name="Comma 4 2 4 9 3" xfId="8181" xr:uid="{00000000-0005-0000-0000-0000AB310000}"/>
    <cellStyle name="Comma 4 2 4 9 3 2" xfId="16339" xr:uid="{00000000-0005-0000-0000-0000AC310000}"/>
    <cellStyle name="Comma 4 2 4 9 4" xfId="11010" xr:uid="{00000000-0005-0000-0000-0000AD310000}"/>
    <cellStyle name="Comma 4 2 5" xfId="81" xr:uid="{00000000-0005-0000-0000-0000AE310000}"/>
    <cellStyle name="Comma 4 2 5 10" xfId="6603" xr:uid="{00000000-0005-0000-0000-0000AF310000}"/>
    <cellStyle name="Comma 4 2 5 11" xfId="9432" xr:uid="{00000000-0005-0000-0000-0000B0310000}"/>
    <cellStyle name="Comma 4 2 5 2" xfId="135" xr:uid="{00000000-0005-0000-0000-0000B1310000}"/>
    <cellStyle name="Comma 4 2 5 2 2" xfId="1673" xr:uid="{00000000-0005-0000-0000-0000B2310000}"/>
    <cellStyle name="Comma 4 2 5 2 2 2" xfId="4347" xr:uid="{00000000-0005-0000-0000-0000B3310000}"/>
    <cellStyle name="Comma 4 2 5 2 2 2 2" xfId="18972" xr:uid="{00000000-0005-0000-0000-0000B4310000}"/>
    <cellStyle name="Comma 4 2 5 2 2 2 3" xfId="13670" xr:uid="{00000000-0005-0000-0000-0000B5310000}"/>
    <cellStyle name="Comma 4 2 5 2 2 3" xfId="8184" xr:uid="{00000000-0005-0000-0000-0000B6310000}"/>
    <cellStyle name="Comma 4 2 5 2 2 3 2" xfId="16342" xr:uid="{00000000-0005-0000-0000-0000B7310000}"/>
    <cellStyle name="Comma 4 2 5 2 2 4" xfId="11013" xr:uid="{00000000-0005-0000-0000-0000B8310000}"/>
    <cellStyle name="Comma 4 2 5 2 3" xfId="2711" xr:uid="{00000000-0005-0000-0000-0000B9310000}"/>
    <cellStyle name="Comma 4 2 5 2 3 2" xfId="5339" xr:uid="{00000000-0005-0000-0000-0000BA310000}"/>
    <cellStyle name="Comma 4 2 5 2 3 2 2" xfId="19964" xr:uid="{00000000-0005-0000-0000-0000BB310000}"/>
    <cellStyle name="Comma 4 2 5 2 3 2 3" xfId="14680" xr:uid="{00000000-0005-0000-0000-0000BC310000}"/>
    <cellStyle name="Comma 4 2 5 2 3 3" xfId="9176" xr:uid="{00000000-0005-0000-0000-0000BD310000}"/>
    <cellStyle name="Comma 4 2 5 2 3 3 2" xfId="17334" xr:uid="{00000000-0005-0000-0000-0000BE310000}"/>
    <cellStyle name="Comma 4 2 5 2 3 4" xfId="12008" xr:uid="{00000000-0005-0000-0000-0000BF310000}"/>
    <cellStyle name="Comma 4 2 5 2 4" xfId="1672" xr:uid="{00000000-0005-0000-0000-0000C0310000}"/>
    <cellStyle name="Comma 4 2 5 2 4 2" xfId="4346" xr:uid="{00000000-0005-0000-0000-0000C1310000}"/>
    <cellStyle name="Comma 4 2 5 2 4 2 2" xfId="18971" xr:uid="{00000000-0005-0000-0000-0000C2310000}"/>
    <cellStyle name="Comma 4 2 5 2 4 2 3" xfId="13669" xr:uid="{00000000-0005-0000-0000-0000C3310000}"/>
    <cellStyle name="Comma 4 2 5 2 4 3" xfId="8183" xr:uid="{00000000-0005-0000-0000-0000C4310000}"/>
    <cellStyle name="Comma 4 2 5 2 4 3 2" xfId="16341" xr:uid="{00000000-0005-0000-0000-0000C5310000}"/>
    <cellStyle name="Comma 4 2 5 2 4 4" xfId="11012" xr:uid="{00000000-0005-0000-0000-0000C6310000}"/>
    <cellStyle name="Comma 4 2 5 2 5" xfId="6533" xr:uid="{00000000-0005-0000-0000-0000C7310000}"/>
    <cellStyle name="Comma 4 2 5 2 5 2" xfId="17445" xr:uid="{00000000-0005-0000-0000-0000C8310000}"/>
    <cellStyle name="Comma 4 2 5 2 5 3" xfId="12142" xr:uid="{00000000-0005-0000-0000-0000C9310000}"/>
    <cellStyle name="Comma 4 2 5 2 6" xfId="2820" xr:uid="{00000000-0005-0000-0000-0000CA310000}"/>
    <cellStyle name="Comma 4 2 5 2 6 2" xfId="14815" xr:uid="{00000000-0005-0000-0000-0000CB310000}"/>
    <cellStyle name="Comma 4 2 5 2 7" xfId="6657" xr:uid="{00000000-0005-0000-0000-0000CC310000}"/>
    <cellStyle name="Comma 4 2 5 2 8" xfId="9486" xr:uid="{00000000-0005-0000-0000-0000CD310000}"/>
    <cellStyle name="Comma 4 2 5 3" xfId="1674" xr:uid="{00000000-0005-0000-0000-0000CE310000}"/>
    <cellStyle name="Comma 4 2 5 3 2" xfId="4348" xr:uid="{00000000-0005-0000-0000-0000CF310000}"/>
    <cellStyle name="Comma 4 2 5 3 2 2" xfId="18973" xr:uid="{00000000-0005-0000-0000-0000D0310000}"/>
    <cellStyle name="Comma 4 2 5 3 2 3" xfId="13671" xr:uid="{00000000-0005-0000-0000-0000D1310000}"/>
    <cellStyle name="Comma 4 2 5 3 3" xfId="8185" xr:uid="{00000000-0005-0000-0000-0000D2310000}"/>
    <cellStyle name="Comma 4 2 5 3 3 2" xfId="16343" xr:uid="{00000000-0005-0000-0000-0000D3310000}"/>
    <cellStyle name="Comma 4 2 5 3 4" xfId="11014" xr:uid="{00000000-0005-0000-0000-0000D4310000}"/>
    <cellStyle name="Comma 4 2 5 4" xfId="1675" xr:uid="{00000000-0005-0000-0000-0000D5310000}"/>
    <cellStyle name="Comma 4 2 5 4 2" xfId="4349" xr:uid="{00000000-0005-0000-0000-0000D6310000}"/>
    <cellStyle name="Comma 4 2 5 4 2 2" xfId="18974" xr:uid="{00000000-0005-0000-0000-0000D7310000}"/>
    <cellStyle name="Comma 4 2 5 4 2 3" xfId="13672" xr:uid="{00000000-0005-0000-0000-0000D8310000}"/>
    <cellStyle name="Comma 4 2 5 4 3" xfId="8186" xr:uid="{00000000-0005-0000-0000-0000D9310000}"/>
    <cellStyle name="Comma 4 2 5 4 3 2" xfId="16344" xr:uid="{00000000-0005-0000-0000-0000DA310000}"/>
    <cellStyle name="Comma 4 2 5 4 4" xfId="11015" xr:uid="{00000000-0005-0000-0000-0000DB310000}"/>
    <cellStyle name="Comma 4 2 5 5" xfId="2598" xr:uid="{00000000-0005-0000-0000-0000DC310000}"/>
    <cellStyle name="Comma 4 2 5 5 2" xfId="5231" xr:uid="{00000000-0005-0000-0000-0000DD310000}"/>
    <cellStyle name="Comma 4 2 5 5 2 2" xfId="19856" xr:uid="{00000000-0005-0000-0000-0000DE310000}"/>
    <cellStyle name="Comma 4 2 5 5 2 3" xfId="14567" xr:uid="{00000000-0005-0000-0000-0000DF310000}"/>
    <cellStyle name="Comma 4 2 5 5 3" xfId="9068" xr:uid="{00000000-0005-0000-0000-0000E0310000}"/>
    <cellStyle name="Comma 4 2 5 5 3 2" xfId="17226" xr:uid="{00000000-0005-0000-0000-0000E1310000}"/>
    <cellStyle name="Comma 4 2 5 5 4" xfId="11899" xr:uid="{00000000-0005-0000-0000-0000E2310000}"/>
    <cellStyle name="Comma 4 2 5 6" xfId="2657" xr:uid="{00000000-0005-0000-0000-0000E3310000}"/>
    <cellStyle name="Comma 4 2 5 6 2" xfId="5285" xr:uid="{00000000-0005-0000-0000-0000E4310000}"/>
    <cellStyle name="Comma 4 2 5 6 2 2" xfId="19910" xr:uid="{00000000-0005-0000-0000-0000E5310000}"/>
    <cellStyle name="Comma 4 2 5 6 2 3" xfId="14626" xr:uid="{00000000-0005-0000-0000-0000E6310000}"/>
    <cellStyle name="Comma 4 2 5 6 3" xfId="9122" xr:uid="{00000000-0005-0000-0000-0000E7310000}"/>
    <cellStyle name="Comma 4 2 5 6 3 2" xfId="17280" xr:uid="{00000000-0005-0000-0000-0000E8310000}"/>
    <cellStyle name="Comma 4 2 5 6 4" xfId="11954" xr:uid="{00000000-0005-0000-0000-0000E9310000}"/>
    <cellStyle name="Comma 4 2 5 7" xfId="1671" xr:uid="{00000000-0005-0000-0000-0000EA310000}"/>
    <cellStyle name="Comma 4 2 5 7 2" xfId="4345" xr:uid="{00000000-0005-0000-0000-0000EB310000}"/>
    <cellStyle name="Comma 4 2 5 7 2 2" xfId="18970" xr:uid="{00000000-0005-0000-0000-0000EC310000}"/>
    <cellStyle name="Comma 4 2 5 7 2 3" xfId="13668" xr:uid="{00000000-0005-0000-0000-0000ED310000}"/>
    <cellStyle name="Comma 4 2 5 7 3" xfId="8182" xr:uid="{00000000-0005-0000-0000-0000EE310000}"/>
    <cellStyle name="Comma 4 2 5 7 3 2" xfId="16340" xr:uid="{00000000-0005-0000-0000-0000EF310000}"/>
    <cellStyle name="Comma 4 2 5 7 4" xfId="11011" xr:uid="{00000000-0005-0000-0000-0000F0310000}"/>
    <cellStyle name="Comma 4 2 5 8" xfId="6481" xr:uid="{00000000-0005-0000-0000-0000F1310000}"/>
    <cellStyle name="Comma 4 2 5 8 2" xfId="17391" xr:uid="{00000000-0005-0000-0000-0000F2310000}"/>
    <cellStyle name="Comma 4 2 5 8 3" xfId="12088" xr:uid="{00000000-0005-0000-0000-0000F3310000}"/>
    <cellStyle name="Comma 4 2 5 9" xfId="2766" xr:uid="{00000000-0005-0000-0000-0000F4310000}"/>
    <cellStyle name="Comma 4 2 5 9 2" xfId="14761" xr:uid="{00000000-0005-0000-0000-0000F5310000}"/>
    <cellStyle name="Comma 4 2 6" xfId="108" xr:uid="{00000000-0005-0000-0000-0000F6310000}"/>
    <cellStyle name="Comma 4 2 6 10" xfId="9459" xr:uid="{00000000-0005-0000-0000-0000F7310000}"/>
    <cellStyle name="Comma 4 2 6 2" xfId="1677" xr:uid="{00000000-0005-0000-0000-0000F8310000}"/>
    <cellStyle name="Comma 4 2 6 2 2" xfId="1678" xr:uid="{00000000-0005-0000-0000-0000F9310000}"/>
    <cellStyle name="Comma 4 2 6 2 2 2" xfId="4352" xr:uid="{00000000-0005-0000-0000-0000FA310000}"/>
    <cellStyle name="Comma 4 2 6 2 2 2 2" xfId="18977" xr:uid="{00000000-0005-0000-0000-0000FB310000}"/>
    <cellStyle name="Comma 4 2 6 2 2 2 3" xfId="13675" xr:uid="{00000000-0005-0000-0000-0000FC310000}"/>
    <cellStyle name="Comma 4 2 6 2 2 3" xfId="8189" xr:uid="{00000000-0005-0000-0000-0000FD310000}"/>
    <cellStyle name="Comma 4 2 6 2 2 3 2" xfId="16347" xr:uid="{00000000-0005-0000-0000-0000FE310000}"/>
    <cellStyle name="Comma 4 2 6 2 2 4" xfId="11018" xr:uid="{00000000-0005-0000-0000-0000FF310000}"/>
    <cellStyle name="Comma 4 2 6 2 3" xfId="4351" xr:uid="{00000000-0005-0000-0000-000000320000}"/>
    <cellStyle name="Comma 4 2 6 2 3 2" xfId="18976" xr:uid="{00000000-0005-0000-0000-000001320000}"/>
    <cellStyle name="Comma 4 2 6 2 3 3" xfId="13674" xr:uid="{00000000-0005-0000-0000-000002320000}"/>
    <cellStyle name="Comma 4 2 6 2 4" xfId="8188" xr:uid="{00000000-0005-0000-0000-000003320000}"/>
    <cellStyle name="Comma 4 2 6 2 4 2" xfId="16346" xr:uid="{00000000-0005-0000-0000-000004320000}"/>
    <cellStyle name="Comma 4 2 6 2 5" xfId="11017" xr:uid="{00000000-0005-0000-0000-000005320000}"/>
    <cellStyle name="Comma 4 2 6 3" xfId="1679" xr:uid="{00000000-0005-0000-0000-000006320000}"/>
    <cellStyle name="Comma 4 2 6 3 2" xfId="4353" xr:uid="{00000000-0005-0000-0000-000007320000}"/>
    <cellStyle name="Comma 4 2 6 3 2 2" xfId="18978" xr:uid="{00000000-0005-0000-0000-000008320000}"/>
    <cellStyle name="Comma 4 2 6 3 2 3" xfId="13676" xr:uid="{00000000-0005-0000-0000-000009320000}"/>
    <cellStyle name="Comma 4 2 6 3 3" xfId="8190" xr:uid="{00000000-0005-0000-0000-00000A320000}"/>
    <cellStyle name="Comma 4 2 6 3 3 2" xfId="16348" xr:uid="{00000000-0005-0000-0000-00000B320000}"/>
    <cellStyle name="Comma 4 2 6 3 4" xfId="11019" xr:uid="{00000000-0005-0000-0000-00000C320000}"/>
    <cellStyle name="Comma 4 2 6 4" xfId="1680" xr:uid="{00000000-0005-0000-0000-00000D320000}"/>
    <cellStyle name="Comma 4 2 6 4 2" xfId="4354" xr:uid="{00000000-0005-0000-0000-00000E320000}"/>
    <cellStyle name="Comma 4 2 6 4 2 2" xfId="18979" xr:uid="{00000000-0005-0000-0000-00000F320000}"/>
    <cellStyle name="Comma 4 2 6 4 2 3" xfId="13677" xr:uid="{00000000-0005-0000-0000-000010320000}"/>
    <cellStyle name="Comma 4 2 6 4 3" xfId="8191" xr:uid="{00000000-0005-0000-0000-000011320000}"/>
    <cellStyle name="Comma 4 2 6 4 3 2" xfId="16349" xr:uid="{00000000-0005-0000-0000-000012320000}"/>
    <cellStyle name="Comma 4 2 6 4 4" xfId="11020" xr:uid="{00000000-0005-0000-0000-000013320000}"/>
    <cellStyle name="Comma 4 2 6 5" xfId="2684" xr:uid="{00000000-0005-0000-0000-000014320000}"/>
    <cellStyle name="Comma 4 2 6 5 2" xfId="5312" xr:uid="{00000000-0005-0000-0000-000015320000}"/>
    <cellStyle name="Comma 4 2 6 5 2 2" xfId="19937" xr:uid="{00000000-0005-0000-0000-000016320000}"/>
    <cellStyle name="Comma 4 2 6 5 2 3" xfId="14653" xr:uid="{00000000-0005-0000-0000-000017320000}"/>
    <cellStyle name="Comma 4 2 6 5 3" xfId="9149" xr:uid="{00000000-0005-0000-0000-000018320000}"/>
    <cellStyle name="Comma 4 2 6 5 3 2" xfId="17307" xr:uid="{00000000-0005-0000-0000-000019320000}"/>
    <cellStyle name="Comma 4 2 6 5 4" xfId="11981" xr:uid="{00000000-0005-0000-0000-00001A320000}"/>
    <cellStyle name="Comma 4 2 6 6" xfId="1676" xr:uid="{00000000-0005-0000-0000-00001B320000}"/>
    <cellStyle name="Comma 4 2 6 6 2" xfId="4350" xr:uid="{00000000-0005-0000-0000-00001C320000}"/>
    <cellStyle name="Comma 4 2 6 6 2 2" xfId="18975" xr:uid="{00000000-0005-0000-0000-00001D320000}"/>
    <cellStyle name="Comma 4 2 6 6 2 3" xfId="13673" xr:uid="{00000000-0005-0000-0000-00001E320000}"/>
    <cellStyle name="Comma 4 2 6 6 3" xfId="8187" xr:uid="{00000000-0005-0000-0000-00001F320000}"/>
    <cellStyle name="Comma 4 2 6 6 3 2" xfId="16345" xr:uid="{00000000-0005-0000-0000-000020320000}"/>
    <cellStyle name="Comma 4 2 6 6 4" xfId="11016" xr:uid="{00000000-0005-0000-0000-000021320000}"/>
    <cellStyle name="Comma 4 2 6 7" xfId="6507" xr:uid="{00000000-0005-0000-0000-000022320000}"/>
    <cellStyle name="Comma 4 2 6 7 2" xfId="17418" xr:uid="{00000000-0005-0000-0000-000023320000}"/>
    <cellStyle name="Comma 4 2 6 7 3" xfId="12115" xr:uid="{00000000-0005-0000-0000-000024320000}"/>
    <cellStyle name="Comma 4 2 6 8" xfId="2793" xr:uid="{00000000-0005-0000-0000-000025320000}"/>
    <cellStyle name="Comma 4 2 6 8 2" xfId="14788" xr:uid="{00000000-0005-0000-0000-000026320000}"/>
    <cellStyle name="Comma 4 2 6 9" xfId="6630" xr:uid="{00000000-0005-0000-0000-000027320000}"/>
    <cellStyle name="Comma 4 2 7" xfId="1681" xr:uid="{00000000-0005-0000-0000-000028320000}"/>
    <cellStyle name="Comma 4 2 7 2" xfId="1682" xr:uid="{00000000-0005-0000-0000-000029320000}"/>
    <cellStyle name="Comma 4 2 7 2 2" xfId="1683" xr:uid="{00000000-0005-0000-0000-00002A320000}"/>
    <cellStyle name="Comma 4 2 7 2 2 2" xfId="4357" xr:uid="{00000000-0005-0000-0000-00002B320000}"/>
    <cellStyle name="Comma 4 2 7 2 2 2 2" xfId="18982" xr:uid="{00000000-0005-0000-0000-00002C320000}"/>
    <cellStyle name="Comma 4 2 7 2 2 2 3" xfId="13680" xr:uid="{00000000-0005-0000-0000-00002D320000}"/>
    <cellStyle name="Comma 4 2 7 2 2 3" xfId="8194" xr:uid="{00000000-0005-0000-0000-00002E320000}"/>
    <cellStyle name="Comma 4 2 7 2 2 3 2" xfId="16352" xr:uid="{00000000-0005-0000-0000-00002F320000}"/>
    <cellStyle name="Comma 4 2 7 2 2 4" xfId="11023" xr:uid="{00000000-0005-0000-0000-000030320000}"/>
    <cellStyle name="Comma 4 2 7 2 3" xfId="4356" xr:uid="{00000000-0005-0000-0000-000031320000}"/>
    <cellStyle name="Comma 4 2 7 2 3 2" xfId="18981" xr:uid="{00000000-0005-0000-0000-000032320000}"/>
    <cellStyle name="Comma 4 2 7 2 3 3" xfId="13679" xr:uid="{00000000-0005-0000-0000-000033320000}"/>
    <cellStyle name="Comma 4 2 7 2 4" xfId="8193" xr:uid="{00000000-0005-0000-0000-000034320000}"/>
    <cellStyle name="Comma 4 2 7 2 4 2" xfId="16351" xr:uid="{00000000-0005-0000-0000-000035320000}"/>
    <cellStyle name="Comma 4 2 7 2 5" xfId="11022" xr:uid="{00000000-0005-0000-0000-000036320000}"/>
    <cellStyle name="Comma 4 2 7 3" xfId="1684" xr:uid="{00000000-0005-0000-0000-000037320000}"/>
    <cellStyle name="Comma 4 2 7 3 2" xfId="4358" xr:uid="{00000000-0005-0000-0000-000038320000}"/>
    <cellStyle name="Comma 4 2 7 3 2 2" xfId="18983" xr:uid="{00000000-0005-0000-0000-000039320000}"/>
    <cellStyle name="Comma 4 2 7 3 2 3" xfId="13681" xr:uid="{00000000-0005-0000-0000-00003A320000}"/>
    <cellStyle name="Comma 4 2 7 3 3" xfId="8195" xr:uid="{00000000-0005-0000-0000-00003B320000}"/>
    <cellStyle name="Comma 4 2 7 3 3 2" xfId="16353" xr:uid="{00000000-0005-0000-0000-00003C320000}"/>
    <cellStyle name="Comma 4 2 7 3 4" xfId="11024" xr:uid="{00000000-0005-0000-0000-00003D320000}"/>
    <cellStyle name="Comma 4 2 7 4" xfId="1685" xr:uid="{00000000-0005-0000-0000-00003E320000}"/>
    <cellStyle name="Comma 4 2 7 4 2" xfId="4359" xr:uid="{00000000-0005-0000-0000-00003F320000}"/>
    <cellStyle name="Comma 4 2 7 4 2 2" xfId="18984" xr:uid="{00000000-0005-0000-0000-000040320000}"/>
    <cellStyle name="Comma 4 2 7 4 2 3" xfId="13682" xr:uid="{00000000-0005-0000-0000-000041320000}"/>
    <cellStyle name="Comma 4 2 7 4 3" xfId="8196" xr:uid="{00000000-0005-0000-0000-000042320000}"/>
    <cellStyle name="Comma 4 2 7 4 3 2" xfId="16354" xr:uid="{00000000-0005-0000-0000-000043320000}"/>
    <cellStyle name="Comma 4 2 7 4 4" xfId="11025" xr:uid="{00000000-0005-0000-0000-000044320000}"/>
    <cellStyle name="Comma 4 2 7 5" xfId="4355" xr:uid="{00000000-0005-0000-0000-000045320000}"/>
    <cellStyle name="Comma 4 2 7 5 2" xfId="18980" xr:uid="{00000000-0005-0000-0000-000046320000}"/>
    <cellStyle name="Comma 4 2 7 5 3" xfId="13678" xr:uid="{00000000-0005-0000-0000-000047320000}"/>
    <cellStyle name="Comma 4 2 7 6" xfId="8192" xr:uid="{00000000-0005-0000-0000-000048320000}"/>
    <cellStyle name="Comma 4 2 7 6 2" xfId="16350" xr:uid="{00000000-0005-0000-0000-000049320000}"/>
    <cellStyle name="Comma 4 2 7 7" xfId="11021" xr:uid="{00000000-0005-0000-0000-00004A320000}"/>
    <cellStyle name="Comma 4 2 8" xfId="1686" xr:uid="{00000000-0005-0000-0000-00004B320000}"/>
    <cellStyle name="Comma 4 2 8 2" xfId="1687" xr:uid="{00000000-0005-0000-0000-00004C320000}"/>
    <cellStyle name="Comma 4 2 8 2 2" xfId="1688" xr:uid="{00000000-0005-0000-0000-00004D320000}"/>
    <cellStyle name="Comma 4 2 8 2 2 2" xfId="4362" xr:uid="{00000000-0005-0000-0000-00004E320000}"/>
    <cellStyle name="Comma 4 2 8 2 2 2 2" xfId="18987" xr:uid="{00000000-0005-0000-0000-00004F320000}"/>
    <cellStyle name="Comma 4 2 8 2 2 2 3" xfId="13685" xr:uid="{00000000-0005-0000-0000-000050320000}"/>
    <cellStyle name="Comma 4 2 8 2 2 3" xfId="8199" xr:uid="{00000000-0005-0000-0000-000051320000}"/>
    <cellStyle name="Comma 4 2 8 2 2 3 2" xfId="16357" xr:uid="{00000000-0005-0000-0000-000052320000}"/>
    <cellStyle name="Comma 4 2 8 2 2 4" xfId="11028" xr:uid="{00000000-0005-0000-0000-000053320000}"/>
    <cellStyle name="Comma 4 2 8 2 3" xfId="4361" xr:uid="{00000000-0005-0000-0000-000054320000}"/>
    <cellStyle name="Comma 4 2 8 2 3 2" xfId="18986" xr:uid="{00000000-0005-0000-0000-000055320000}"/>
    <cellStyle name="Comma 4 2 8 2 3 3" xfId="13684" xr:uid="{00000000-0005-0000-0000-000056320000}"/>
    <cellStyle name="Comma 4 2 8 2 4" xfId="8198" xr:uid="{00000000-0005-0000-0000-000057320000}"/>
    <cellStyle name="Comma 4 2 8 2 4 2" xfId="16356" xr:uid="{00000000-0005-0000-0000-000058320000}"/>
    <cellStyle name="Comma 4 2 8 2 5" xfId="11027" xr:uid="{00000000-0005-0000-0000-000059320000}"/>
    <cellStyle name="Comma 4 2 8 3" xfId="1689" xr:uid="{00000000-0005-0000-0000-00005A320000}"/>
    <cellStyle name="Comma 4 2 8 3 2" xfId="4363" xr:uid="{00000000-0005-0000-0000-00005B320000}"/>
    <cellStyle name="Comma 4 2 8 3 2 2" xfId="18988" xr:uid="{00000000-0005-0000-0000-00005C320000}"/>
    <cellStyle name="Comma 4 2 8 3 2 3" xfId="13686" xr:uid="{00000000-0005-0000-0000-00005D320000}"/>
    <cellStyle name="Comma 4 2 8 3 3" xfId="8200" xr:uid="{00000000-0005-0000-0000-00005E320000}"/>
    <cellStyle name="Comma 4 2 8 3 3 2" xfId="16358" xr:uid="{00000000-0005-0000-0000-00005F320000}"/>
    <cellStyle name="Comma 4 2 8 3 4" xfId="11029" xr:uid="{00000000-0005-0000-0000-000060320000}"/>
    <cellStyle name="Comma 4 2 8 4" xfId="1690" xr:uid="{00000000-0005-0000-0000-000061320000}"/>
    <cellStyle name="Comma 4 2 8 4 2" xfId="4364" xr:uid="{00000000-0005-0000-0000-000062320000}"/>
    <cellStyle name="Comma 4 2 8 4 2 2" xfId="18989" xr:uid="{00000000-0005-0000-0000-000063320000}"/>
    <cellStyle name="Comma 4 2 8 4 2 3" xfId="13687" xr:uid="{00000000-0005-0000-0000-000064320000}"/>
    <cellStyle name="Comma 4 2 8 4 3" xfId="8201" xr:uid="{00000000-0005-0000-0000-000065320000}"/>
    <cellStyle name="Comma 4 2 8 4 3 2" xfId="16359" xr:uid="{00000000-0005-0000-0000-000066320000}"/>
    <cellStyle name="Comma 4 2 8 4 4" xfId="11030" xr:uid="{00000000-0005-0000-0000-000067320000}"/>
    <cellStyle name="Comma 4 2 8 5" xfId="4360" xr:uid="{00000000-0005-0000-0000-000068320000}"/>
    <cellStyle name="Comma 4 2 8 5 2" xfId="18985" xr:uid="{00000000-0005-0000-0000-000069320000}"/>
    <cellStyle name="Comma 4 2 8 5 3" xfId="13683" xr:uid="{00000000-0005-0000-0000-00006A320000}"/>
    <cellStyle name="Comma 4 2 8 6" xfId="8197" xr:uid="{00000000-0005-0000-0000-00006B320000}"/>
    <cellStyle name="Comma 4 2 8 6 2" xfId="16355" xr:uid="{00000000-0005-0000-0000-00006C320000}"/>
    <cellStyle name="Comma 4 2 8 7" xfId="11026" xr:uid="{00000000-0005-0000-0000-00006D320000}"/>
    <cellStyle name="Comma 4 2 9" xfId="1691" xr:uid="{00000000-0005-0000-0000-00006E320000}"/>
    <cellStyle name="Comma 4 2 9 2" xfId="1692" xr:uid="{00000000-0005-0000-0000-00006F320000}"/>
    <cellStyle name="Comma 4 2 9 2 2" xfId="4366" xr:uid="{00000000-0005-0000-0000-000070320000}"/>
    <cellStyle name="Comma 4 2 9 2 2 2" xfId="18991" xr:uid="{00000000-0005-0000-0000-000071320000}"/>
    <cellStyle name="Comma 4 2 9 2 2 3" xfId="13689" xr:uid="{00000000-0005-0000-0000-000072320000}"/>
    <cellStyle name="Comma 4 2 9 2 3" xfId="8203" xr:uid="{00000000-0005-0000-0000-000073320000}"/>
    <cellStyle name="Comma 4 2 9 2 3 2" xfId="16361" xr:uid="{00000000-0005-0000-0000-000074320000}"/>
    <cellStyle name="Comma 4 2 9 2 4" xfId="11032" xr:uid="{00000000-0005-0000-0000-000075320000}"/>
    <cellStyle name="Comma 4 2 9 3" xfId="1693" xr:uid="{00000000-0005-0000-0000-000076320000}"/>
    <cellStyle name="Comma 4 2 9 3 2" xfId="4367" xr:uid="{00000000-0005-0000-0000-000077320000}"/>
    <cellStyle name="Comma 4 2 9 3 2 2" xfId="18992" xr:uid="{00000000-0005-0000-0000-000078320000}"/>
    <cellStyle name="Comma 4 2 9 3 2 3" xfId="13690" xr:uid="{00000000-0005-0000-0000-000079320000}"/>
    <cellStyle name="Comma 4 2 9 3 3" xfId="8204" xr:uid="{00000000-0005-0000-0000-00007A320000}"/>
    <cellStyle name="Comma 4 2 9 3 3 2" xfId="16362" xr:uid="{00000000-0005-0000-0000-00007B320000}"/>
    <cellStyle name="Comma 4 2 9 3 4" xfId="11033" xr:uid="{00000000-0005-0000-0000-00007C320000}"/>
    <cellStyle name="Comma 4 2 9 4" xfId="4365" xr:uid="{00000000-0005-0000-0000-00007D320000}"/>
    <cellStyle name="Comma 4 2 9 4 2" xfId="18990" xr:uid="{00000000-0005-0000-0000-00007E320000}"/>
    <cellStyle name="Comma 4 2 9 4 3" xfId="13688" xr:uid="{00000000-0005-0000-0000-00007F320000}"/>
    <cellStyle name="Comma 4 2 9 5" xfId="8202" xr:uid="{00000000-0005-0000-0000-000080320000}"/>
    <cellStyle name="Comma 4 2 9 5 2" xfId="16360" xr:uid="{00000000-0005-0000-0000-000081320000}"/>
    <cellStyle name="Comma 4 2 9 6" xfId="11031" xr:uid="{00000000-0005-0000-0000-000082320000}"/>
    <cellStyle name="Comma 4 20" xfId="9429" xr:uid="{00000000-0005-0000-0000-000083320000}"/>
    <cellStyle name="Comma 4 3" xfId="132" xr:uid="{00000000-0005-0000-0000-000084320000}"/>
    <cellStyle name="Comma 4 3 10" xfId="1695" xr:uid="{00000000-0005-0000-0000-000085320000}"/>
    <cellStyle name="Comma 4 3 10 2" xfId="4369" xr:uid="{00000000-0005-0000-0000-000086320000}"/>
    <cellStyle name="Comma 4 3 10 2 2" xfId="18994" xr:uid="{00000000-0005-0000-0000-000087320000}"/>
    <cellStyle name="Comma 4 3 10 2 3" xfId="13692" xr:uid="{00000000-0005-0000-0000-000088320000}"/>
    <cellStyle name="Comma 4 3 10 3" xfId="8206" xr:uid="{00000000-0005-0000-0000-000089320000}"/>
    <cellStyle name="Comma 4 3 10 3 2" xfId="16364" xr:uid="{00000000-0005-0000-0000-00008A320000}"/>
    <cellStyle name="Comma 4 3 10 4" xfId="11035" xr:uid="{00000000-0005-0000-0000-00008B320000}"/>
    <cellStyle name="Comma 4 3 11" xfId="2708" xr:uid="{00000000-0005-0000-0000-00008C320000}"/>
    <cellStyle name="Comma 4 3 11 2" xfId="5336" xr:uid="{00000000-0005-0000-0000-00008D320000}"/>
    <cellStyle name="Comma 4 3 11 2 2" xfId="19961" xr:uid="{00000000-0005-0000-0000-00008E320000}"/>
    <cellStyle name="Comma 4 3 11 2 3" xfId="14677" xr:uid="{00000000-0005-0000-0000-00008F320000}"/>
    <cellStyle name="Comma 4 3 11 3" xfId="9173" xr:uid="{00000000-0005-0000-0000-000090320000}"/>
    <cellStyle name="Comma 4 3 11 3 2" xfId="17331" xr:uid="{00000000-0005-0000-0000-000091320000}"/>
    <cellStyle name="Comma 4 3 11 4" xfId="12005" xr:uid="{00000000-0005-0000-0000-000092320000}"/>
    <cellStyle name="Comma 4 3 12" xfId="1694" xr:uid="{00000000-0005-0000-0000-000093320000}"/>
    <cellStyle name="Comma 4 3 12 2" xfId="4368" xr:uid="{00000000-0005-0000-0000-000094320000}"/>
    <cellStyle name="Comma 4 3 12 2 2" xfId="18993" xr:uid="{00000000-0005-0000-0000-000095320000}"/>
    <cellStyle name="Comma 4 3 12 2 3" xfId="13691" xr:uid="{00000000-0005-0000-0000-000096320000}"/>
    <cellStyle name="Comma 4 3 12 3" xfId="8205" xr:uid="{00000000-0005-0000-0000-000097320000}"/>
    <cellStyle name="Comma 4 3 12 3 2" xfId="16363" xr:uid="{00000000-0005-0000-0000-000098320000}"/>
    <cellStyle name="Comma 4 3 12 4" xfId="11034" xr:uid="{00000000-0005-0000-0000-000099320000}"/>
    <cellStyle name="Comma 4 3 13" xfId="2817" xr:uid="{00000000-0005-0000-0000-00009A320000}"/>
    <cellStyle name="Comma 4 3 13 2" xfId="17442" xr:uid="{00000000-0005-0000-0000-00009B320000}"/>
    <cellStyle name="Comma 4 3 13 3" xfId="12139" xr:uid="{00000000-0005-0000-0000-00009C320000}"/>
    <cellStyle name="Comma 4 3 14" xfId="6654" xr:uid="{00000000-0005-0000-0000-00009D320000}"/>
    <cellStyle name="Comma 4 3 14 2" xfId="14812" xr:uid="{00000000-0005-0000-0000-00009E320000}"/>
    <cellStyle name="Comma 4 3 15" xfId="9483" xr:uid="{00000000-0005-0000-0000-00009F320000}"/>
    <cellStyle name="Comma 4 3 2" xfId="1696" xr:uid="{00000000-0005-0000-0000-0000A0320000}"/>
    <cellStyle name="Comma 4 3 2 10" xfId="4370" xr:uid="{00000000-0005-0000-0000-0000A1320000}"/>
    <cellStyle name="Comma 4 3 2 10 2" xfId="18995" xr:uid="{00000000-0005-0000-0000-0000A2320000}"/>
    <cellStyle name="Comma 4 3 2 10 3" xfId="13693" xr:uid="{00000000-0005-0000-0000-0000A3320000}"/>
    <cellStyle name="Comma 4 3 2 11" xfId="8207" xr:uid="{00000000-0005-0000-0000-0000A4320000}"/>
    <cellStyle name="Comma 4 3 2 11 2" xfId="16365" xr:uid="{00000000-0005-0000-0000-0000A5320000}"/>
    <cellStyle name="Comma 4 3 2 12" xfId="11036" xr:uid="{00000000-0005-0000-0000-0000A6320000}"/>
    <cellStyle name="Comma 4 3 2 2" xfId="1697" xr:uid="{00000000-0005-0000-0000-0000A7320000}"/>
    <cellStyle name="Comma 4 3 2 2 2" xfId="1698" xr:uid="{00000000-0005-0000-0000-0000A8320000}"/>
    <cellStyle name="Comma 4 3 2 2 2 2" xfId="1699" xr:uid="{00000000-0005-0000-0000-0000A9320000}"/>
    <cellStyle name="Comma 4 3 2 2 2 2 2" xfId="4373" xr:uid="{00000000-0005-0000-0000-0000AA320000}"/>
    <cellStyle name="Comma 4 3 2 2 2 2 2 2" xfId="18998" xr:uid="{00000000-0005-0000-0000-0000AB320000}"/>
    <cellStyle name="Comma 4 3 2 2 2 2 2 3" xfId="13696" xr:uid="{00000000-0005-0000-0000-0000AC320000}"/>
    <cellStyle name="Comma 4 3 2 2 2 2 3" xfId="8210" xr:uid="{00000000-0005-0000-0000-0000AD320000}"/>
    <cellStyle name="Comma 4 3 2 2 2 2 3 2" xfId="16368" xr:uid="{00000000-0005-0000-0000-0000AE320000}"/>
    <cellStyle name="Comma 4 3 2 2 2 2 4" xfId="11039" xr:uid="{00000000-0005-0000-0000-0000AF320000}"/>
    <cellStyle name="Comma 4 3 2 2 2 3" xfId="4372" xr:uid="{00000000-0005-0000-0000-0000B0320000}"/>
    <cellStyle name="Comma 4 3 2 2 2 3 2" xfId="18997" xr:uid="{00000000-0005-0000-0000-0000B1320000}"/>
    <cellStyle name="Comma 4 3 2 2 2 3 3" xfId="13695" xr:uid="{00000000-0005-0000-0000-0000B2320000}"/>
    <cellStyle name="Comma 4 3 2 2 2 4" xfId="8209" xr:uid="{00000000-0005-0000-0000-0000B3320000}"/>
    <cellStyle name="Comma 4 3 2 2 2 4 2" xfId="16367" xr:uid="{00000000-0005-0000-0000-0000B4320000}"/>
    <cellStyle name="Comma 4 3 2 2 2 5" xfId="11038" xr:uid="{00000000-0005-0000-0000-0000B5320000}"/>
    <cellStyle name="Comma 4 3 2 2 3" xfId="1700" xr:uid="{00000000-0005-0000-0000-0000B6320000}"/>
    <cellStyle name="Comma 4 3 2 2 3 2" xfId="4374" xr:uid="{00000000-0005-0000-0000-0000B7320000}"/>
    <cellStyle name="Comma 4 3 2 2 3 2 2" xfId="18999" xr:uid="{00000000-0005-0000-0000-0000B8320000}"/>
    <cellStyle name="Comma 4 3 2 2 3 2 3" xfId="13697" xr:uid="{00000000-0005-0000-0000-0000B9320000}"/>
    <cellStyle name="Comma 4 3 2 2 3 3" xfId="8211" xr:uid="{00000000-0005-0000-0000-0000BA320000}"/>
    <cellStyle name="Comma 4 3 2 2 3 3 2" xfId="16369" xr:uid="{00000000-0005-0000-0000-0000BB320000}"/>
    <cellStyle name="Comma 4 3 2 2 3 4" xfId="11040" xr:uid="{00000000-0005-0000-0000-0000BC320000}"/>
    <cellStyle name="Comma 4 3 2 2 4" xfId="1701" xr:uid="{00000000-0005-0000-0000-0000BD320000}"/>
    <cellStyle name="Comma 4 3 2 2 4 2" xfId="4375" xr:uid="{00000000-0005-0000-0000-0000BE320000}"/>
    <cellStyle name="Comma 4 3 2 2 4 2 2" xfId="19000" xr:uid="{00000000-0005-0000-0000-0000BF320000}"/>
    <cellStyle name="Comma 4 3 2 2 4 2 3" xfId="13698" xr:uid="{00000000-0005-0000-0000-0000C0320000}"/>
    <cellStyle name="Comma 4 3 2 2 4 3" xfId="8212" xr:uid="{00000000-0005-0000-0000-0000C1320000}"/>
    <cellStyle name="Comma 4 3 2 2 4 3 2" xfId="16370" xr:uid="{00000000-0005-0000-0000-0000C2320000}"/>
    <cellStyle name="Comma 4 3 2 2 4 4" xfId="11041" xr:uid="{00000000-0005-0000-0000-0000C3320000}"/>
    <cellStyle name="Comma 4 3 2 2 5" xfId="4371" xr:uid="{00000000-0005-0000-0000-0000C4320000}"/>
    <cellStyle name="Comma 4 3 2 2 5 2" xfId="18996" xr:uid="{00000000-0005-0000-0000-0000C5320000}"/>
    <cellStyle name="Comma 4 3 2 2 5 3" xfId="13694" xr:uid="{00000000-0005-0000-0000-0000C6320000}"/>
    <cellStyle name="Comma 4 3 2 2 6" xfId="8208" xr:uid="{00000000-0005-0000-0000-0000C7320000}"/>
    <cellStyle name="Comma 4 3 2 2 6 2" xfId="16366" xr:uid="{00000000-0005-0000-0000-0000C8320000}"/>
    <cellStyle name="Comma 4 3 2 2 7" xfId="11037" xr:uid="{00000000-0005-0000-0000-0000C9320000}"/>
    <cellStyle name="Comma 4 3 2 3" xfId="1702" xr:uid="{00000000-0005-0000-0000-0000CA320000}"/>
    <cellStyle name="Comma 4 3 2 3 2" xfId="1703" xr:uid="{00000000-0005-0000-0000-0000CB320000}"/>
    <cellStyle name="Comma 4 3 2 3 2 2" xfId="1704" xr:uid="{00000000-0005-0000-0000-0000CC320000}"/>
    <cellStyle name="Comma 4 3 2 3 2 2 2" xfId="4378" xr:uid="{00000000-0005-0000-0000-0000CD320000}"/>
    <cellStyle name="Comma 4 3 2 3 2 2 2 2" xfId="19003" xr:uid="{00000000-0005-0000-0000-0000CE320000}"/>
    <cellStyle name="Comma 4 3 2 3 2 2 2 3" xfId="13701" xr:uid="{00000000-0005-0000-0000-0000CF320000}"/>
    <cellStyle name="Comma 4 3 2 3 2 2 3" xfId="8215" xr:uid="{00000000-0005-0000-0000-0000D0320000}"/>
    <cellStyle name="Comma 4 3 2 3 2 2 3 2" xfId="16373" xr:uid="{00000000-0005-0000-0000-0000D1320000}"/>
    <cellStyle name="Comma 4 3 2 3 2 2 4" xfId="11044" xr:uid="{00000000-0005-0000-0000-0000D2320000}"/>
    <cellStyle name="Comma 4 3 2 3 2 3" xfId="4377" xr:uid="{00000000-0005-0000-0000-0000D3320000}"/>
    <cellStyle name="Comma 4 3 2 3 2 3 2" xfId="19002" xr:uid="{00000000-0005-0000-0000-0000D4320000}"/>
    <cellStyle name="Comma 4 3 2 3 2 3 3" xfId="13700" xr:uid="{00000000-0005-0000-0000-0000D5320000}"/>
    <cellStyle name="Comma 4 3 2 3 2 4" xfId="8214" xr:uid="{00000000-0005-0000-0000-0000D6320000}"/>
    <cellStyle name="Comma 4 3 2 3 2 4 2" xfId="16372" xr:uid="{00000000-0005-0000-0000-0000D7320000}"/>
    <cellStyle name="Comma 4 3 2 3 2 5" xfId="11043" xr:uid="{00000000-0005-0000-0000-0000D8320000}"/>
    <cellStyle name="Comma 4 3 2 3 3" xfId="1705" xr:uid="{00000000-0005-0000-0000-0000D9320000}"/>
    <cellStyle name="Comma 4 3 2 3 3 2" xfId="4379" xr:uid="{00000000-0005-0000-0000-0000DA320000}"/>
    <cellStyle name="Comma 4 3 2 3 3 2 2" xfId="19004" xr:uid="{00000000-0005-0000-0000-0000DB320000}"/>
    <cellStyle name="Comma 4 3 2 3 3 2 3" xfId="13702" xr:uid="{00000000-0005-0000-0000-0000DC320000}"/>
    <cellStyle name="Comma 4 3 2 3 3 3" xfId="8216" xr:uid="{00000000-0005-0000-0000-0000DD320000}"/>
    <cellStyle name="Comma 4 3 2 3 3 3 2" xfId="16374" xr:uid="{00000000-0005-0000-0000-0000DE320000}"/>
    <cellStyle name="Comma 4 3 2 3 3 4" xfId="11045" xr:uid="{00000000-0005-0000-0000-0000DF320000}"/>
    <cellStyle name="Comma 4 3 2 3 4" xfId="1706" xr:uid="{00000000-0005-0000-0000-0000E0320000}"/>
    <cellStyle name="Comma 4 3 2 3 4 2" xfId="4380" xr:uid="{00000000-0005-0000-0000-0000E1320000}"/>
    <cellStyle name="Comma 4 3 2 3 4 2 2" xfId="19005" xr:uid="{00000000-0005-0000-0000-0000E2320000}"/>
    <cellStyle name="Comma 4 3 2 3 4 2 3" xfId="13703" xr:uid="{00000000-0005-0000-0000-0000E3320000}"/>
    <cellStyle name="Comma 4 3 2 3 4 3" xfId="8217" xr:uid="{00000000-0005-0000-0000-0000E4320000}"/>
    <cellStyle name="Comma 4 3 2 3 4 3 2" xfId="16375" xr:uid="{00000000-0005-0000-0000-0000E5320000}"/>
    <cellStyle name="Comma 4 3 2 3 4 4" xfId="11046" xr:uid="{00000000-0005-0000-0000-0000E6320000}"/>
    <cellStyle name="Comma 4 3 2 3 5" xfId="4376" xr:uid="{00000000-0005-0000-0000-0000E7320000}"/>
    <cellStyle name="Comma 4 3 2 3 5 2" xfId="19001" xr:uid="{00000000-0005-0000-0000-0000E8320000}"/>
    <cellStyle name="Comma 4 3 2 3 5 3" xfId="13699" xr:uid="{00000000-0005-0000-0000-0000E9320000}"/>
    <cellStyle name="Comma 4 3 2 3 6" xfId="8213" xr:uid="{00000000-0005-0000-0000-0000EA320000}"/>
    <cellStyle name="Comma 4 3 2 3 6 2" xfId="16371" xr:uid="{00000000-0005-0000-0000-0000EB320000}"/>
    <cellStyle name="Comma 4 3 2 3 7" xfId="11042" xr:uid="{00000000-0005-0000-0000-0000EC320000}"/>
    <cellStyle name="Comma 4 3 2 4" xfId="1707" xr:uid="{00000000-0005-0000-0000-0000ED320000}"/>
    <cellStyle name="Comma 4 3 2 4 2" xfId="1708" xr:uid="{00000000-0005-0000-0000-0000EE320000}"/>
    <cellStyle name="Comma 4 3 2 4 2 2" xfId="1709" xr:uid="{00000000-0005-0000-0000-0000EF320000}"/>
    <cellStyle name="Comma 4 3 2 4 2 2 2" xfId="4383" xr:uid="{00000000-0005-0000-0000-0000F0320000}"/>
    <cellStyle name="Comma 4 3 2 4 2 2 2 2" xfId="19008" xr:uid="{00000000-0005-0000-0000-0000F1320000}"/>
    <cellStyle name="Comma 4 3 2 4 2 2 2 3" xfId="13706" xr:uid="{00000000-0005-0000-0000-0000F2320000}"/>
    <cellStyle name="Comma 4 3 2 4 2 2 3" xfId="8220" xr:uid="{00000000-0005-0000-0000-0000F3320000}"/>
    <cellStyle name="Comma 4 3 2 4 2 2 3 2" xfId="16378" xr:uid="{00000000-0005-0000-0000-0000F4320000}"/>
    <cellStyle name="Comma 4 3 2 4 2 2 4" xfId="11049" xr:uid="{00000000-0005-0000-0000-0000F5320000}"/>
    <cellStyle name="Comma 4 3 2 4 2 3" xfId="4382" xr:uid="{00000000-0005-0000-0000-0000F6320000}"/>
    <cellStyle name="Comma 4 3 2 4 2 3 2" xfId="19007" xr:uid="{00000000-0005-0000-0000-0000F7320000}"/>
    <cellStyle name="Comma 4 3 2 4 2 3 3" xfId="13705" xr:uid="{00000000-0005-0000-0000-0000F8320000}"/>
    <cellStyle name="Comma 4 3 2 4 2 4" xfId="8219" xr:uid="{00000000-0005-0000-0000-0000F9320000}"/>
    <cellStyle name="Comma 4 3 2 4 2 4 2" xfId="16377" xr:uid="{00000000-0005-0000-0000-0000FA320000}"/>
    <cellStyle name="Comma 4 3 2 4 2 5" xfId="11048" xr:uid="{00000000-0005-0000-0000-0000FB320000}"/>
    <cellStyle name="Comma 4 3 2 4 3" xfId="1710" xr:uid="{00000000-0005-0000-0000-0000FC320000}"/>
    <cellStyle name="Comma 4 3 2 4 3 2" xfId="4384" xr:uid="{00000000-0005-0000-0000-0000FD320000}"/>
    <cellStyle name="Comma 4 3 2 4 3 2 2" xfId="19009" xr:uid="{00000000-0005-0000-0000-0000FE320000}"/>
    <cellStyle name="Comma 4 3 2 4 3 2 3" xfId="13707" xr:uid="{00000000-0005-0000-0000-0000FF320000}"/>
    <cellStyle name="Comma 4 3 2 4 3 3" xfId="8221" xr:uid="{00000000-0005-0000-0000-000000330000}"/>
    <cellStyle name="Comma 4 3 2 4 3 3 2" xfId="16379" xr:uid="{00000000-0005-0000-0000-000001330000}"/>
    <cellStyle name="Comma 4 3 2 4 3 4" xfId="11050" xr:uid="{00000000-0005-0000-0000-000002330000}"/>
    <cellStyle name="Comma 4 3 2 4 4" xfId="1711" xr:uid="{00000000-0005-0000-0000-000003330000}"/>
    <cellStyle name="Comma 4 3 2 4 4 2" xfId="4385" xr:uid="{00000000-0005-0000-0000-000004330000}"/>
    <cellStyle name="Comma 4 3 2 4 4 2 2" xfId="19010" xr:uid="{00000000-0005-0000-0000-000005330000}"/>
    <cellStyle name="Comma 4 3 2 4 4 2 3" xfId="13708" xr:uid="{00000000-0005-0000-0000-000006330000}"/>
    <cellStyle name="Comma 4 3 2 4 4 3" xfId="8222" xr:uid="{00000000-0005-0000-0000-000007330000}"/>
    <cellStyle name="Comma 4 3 2 4 4 3 2" xfId="16380" xr:uid="{00000000-0005-0000-0000-000008330000}"/>
    <cellStyle name="Comma 4 3 2 4 4 4" xfId="11051" xr:uid="{00000000-0005-0000-0000-000009330000}"/>
    <cellStyle name="Comma 4 3 2 4 5" xfId="4381" xr:uid="{00000000-0005-0000-0000-00000A330000}"/>
    <cellStyle name="Comma 4 3 2 4 5 2" xfId="19006" xr:uid="{00000000-0005-0000-0000-00000B330000}"/>
    <cellStyle name="Comma 4 3 2 4 5 3" xfId="13704" xr:uid="{00000000-0005-0000-0000-00000C330000}"/>
    <cellStyle name="Comma 4 3 2 4 6" xfId="8218" xr:uid="{00000000-0005-0000-0000-00000D330000}"/>
    <cellStyle name="Comma 4 3 2 4 6 2" xfId="16376" xr:uid="{00000000-0005-0000-0000-00000E330000}"/>
    <cellStyle name="Comma 4 3 2 4 7" xfId="11047" xr:uid="{00000000-0005-0000-0000-00000F330000}"/>
    <cellStyle name="Comma 4 3 2 5" xfId="1712" xr:uid="{00000000-0005-0000-0000-000010330000}"/>
    <cellStyle name="Comma 4 3 2 5 2" xfId="1713" xr:uid="{00000000-0005-0000-0000-000011330000}"/>
    <cellStyle name="Comma 4 3 2 5 2 2" xfId="1714" xr:uid="{00000000-0005-0000-0000-000012330000}"/>
    <cellStyle name="Comma 4 3 2 5 2 2 2" xfId="4388" xr:uid="{00000000-0005-0000-0000-000013330000}"/>
    <cellStyle name="Comma 4 3 2 5 2 2 2 2" xfId="19013" xr:uid="{00000000-0005-0000-0000-000014330000}"/>
    <cellStyle name="Comma 4 3 2 5 2 2 2 3" xfId="13711" xr:uid="{00000000-0005-0000-0000-000015330000}"/>
    <cellStyle name="Comma 4 3 2 5 2 2 3" xfId="8225" xr:uid="{00000000-0005-0000-0000-000016330000}"/>
    <cellStyle name="Comma 4 3 2 5 2 2 3 2" xfId="16383" xr:uid="{00000000-0005-0000-0000-000017330000}"/>
    <cellStyle name="Comma 4 3 2 5 2 2 4" xfId="11054" xr:uid="{00000000-0005-0000-0000-000018330000}"/>
    <cellStyle name="Comma 4 3 2 5 2 3" xfId="4387" xr:uid="{00000000-0005-0000-0000-000019330000}"/>
    <cellStyle name="Comma 4 3 2 5 2 3 2" xfId="19012" xr:uid="{00000000-0005-0000-0000-00001A330000}"/>
    <cellStyle name="Comma 4 3 2 5 2 3 3" xfId="13710" xr:uid="{00000000-0005-0000-0000-00001B330000}"/>
    <cellStyle name="Comma 4 3 2 5 2 4" xfId="8224" xr:uid="{00000000-0005-0000-0000-00001C330000}"/>
    <cellStyle name="Comma 4 3 2 5 2 4 2" xfId="16382" xr:uid="{00000000-0005-0000-0000-00001D330000}"/>
    <cellStyle name="Comma 4 3 2 5 2 5" xfId="11053" xr:uid="{00000000-0005-0000-0000-00001E330000}"/>
    <cellStyle name="Comma 4 3 2 5 3" xfId="1715" xr:uid="{00000000-0005-0000-0000-00001F330000}"/>
    <cellStyle name="Comma 4 3 2 5 3 2" xfId="4389" xr:uid="{00000000-0005-0000-0000-000020330000}"/>
    <cellStyle name="Comma 4 3 2 5 3 2 2" xfId="19014" xr:uid="{00000000-0005-0000-0000-000021330000}"/>
    <cellStyle name="Comma 4 3 2 5 3 2 3" xfId="13712" xr:uid="{00000000-0005-0000-0000-000022330000}"/>
    <cellStyle name="Comma 4 3 2 5 3 3" xfId="8226" xr:uid="{00000000-0005-0000-0000-000023330000}"/>
    <cellStyle name="Comma 4 3 2 5 3 3 2" xfId="16384" xr:uid="{00000000-0005-0000-0000-000024330000}"/>
    <cellStyle name="Comma 4 3 2 5 3 4" xfId="11055" xr:uid="{00000000-0005-0000-0000-000025330000}"/>
    <cellStyle name="Comma 4 3 2 5 4" xfId="1716" xr:uid="{00000000-0005-0000-0000-000026330000}"/>
    <cellStyle name="Comma 4 3 2 5 4 2" xfId="4390" xr:uid="{00000000-0005-0000-0000-000027330000}"/>
    <cellStyle name="Comma 4 3 2 5 4 2 2" xfId="19015" xr:uid="{00000000-0005-0000-0000-000028330000}"/>
    <cellStyle name="Comma 4 3 2 5 4 2 3" xfId="13713" xr:uid="{00000000-0005-0000-0000-000029330000}"/>
    <cellStyle name="Comma 4 3 2 5 4 3" xfId="8227" xr:uid="{00000000-0005-0000-0000-00002A330000}"/>
    <cellStyle name="Comma 4 3 2 5 4 3 2" xfId="16385" xr:uid="{00000000-0005-0000-0000-00002B330000}"/>
    <cellStyle name="Comma 4 3 2 5 4 4" xfId="11056" xr:uid="{00000000-0005-0000-0000-00002C330000}"/>
    <cellStyle name="Comma 4 3 2 5 5" xfId="4386" xr:uid="{00000000-0005-0000-0000-00002D330000}"/>
    <cellStyle name="Comma 4 3 2 5 5 2" xfId="19011" xr:uid="{00000000-0005-0000-0000-00002E330000}"/>
    <cellStyle name="Comma 4 3 2 5 5 3" xfId="13709" xr:uid="{00000000-0005-0000-0000-00002F330000}"/>
    <cellStyle name="Comma 4 3 2 5 6" xfId="8223" xr:uid="{00000000-0005-0000-0000-000030330000}"/>
    <cellStyle name="Comma 4 3 2 5 6 2" xfId="16381" xr:uid="{00000000-0005-0000-0000-000031330000}"/>
    <cellStyle name="Comma 4 3 2 5 7" xfId="11052" xr:uid="{00000000-0005-0000-0000-000032330000}"/>
    <cellStyle name="Comma 4 3 2 6" xfId="1717" xr:uid="{00000000-0005-0000-0000-000033330000}"/>
    <cellStyle name="Comma 4 3 2 6 2" xfId="1718" xr:uid="{00000000-0005-0000-0000-000034330000}"/>
    <cellStyle name="Comma 4 3 2 6 2 2" xfId="4392" xr:uid="{00000000-0005-0000-0000-000035330000}"/>
    <cellStyle name="Comma 4 3 2 6 2 2 2" xfId="19017" xr:uid="{00000000-0005-0000-0000-000036330000}"/>
    <cellStyle name="Comma 4 3 2 6 2 2 3" xfId="13715" xr:uid="{00000000-0005-0000-0000-000037330000}"/>
    <cellStyle name="Comma 4 3 2 6 2 3" xfId="8229" xr:uid="{00000000-0005-0000-0000-000038330000}"/>
    <cellStyle name="Comma 4 3 2 6 2 3 2" xfId="16387" xr:uid="{00000000-0005-0000-0000-000039330000}"/>
    <cellStyle name="Comma 4 3 2 6 2 4" xfId="11058" xr:uid="{00000000-0005-0000-0000-00003A330000}"/>
    <cellStyle name="Comma 4 3 2 6 3" xfId="1719" xr:uid="{00000000-0005-0000-0000-00003B330000}"/>
    <cellStyle name="Comma 4 3 2 6 3 2" xfId="4393" xr:uid="{00000000-0005-0000-0000-00003C330000}"/>
    <cellStyle name="Comma 4 3 2 6 3 2 2" xfId="19018" xr:uid="{00000000-0005-0000-0000-00003D330000}"/>
    <cellStyle name="Comma 4 3 2 6 3 2 3" xfId="13716" xr:uid="{00000000-0005-0000-0000-00003E330000}"/>
    <cellStyle name="Comma 4 3 2 6 3 3" xfId="8230" xr:uid="{00000000-0005-0000-0000-00003F330000}"/>
    <cellStyle name="Comma 4 3 2 6 3 3 2" xfId="16388" xr:uid="{00000000-0005-0000-0000-000040330000}"/>
    <cellStyle name="Comma 4 3 2 6 3 4" xfId="11059" xr:uid="{00000000-0005-0000-0000-000041330000}"/>
    <cellStyle name="Comma 4 3 2 6 4" xfId="4391" xr:uid="{00000000-0005-0000-0000-000042330000}"/>
    <cellStyle name="Comma 4 3 2 6 4 2" xfId="19016" xr:uid="{00000000-0005-0000-0000-000043330000}"/>
    <cellStyle name="Comma 4 3 2 6 4 3" xfId="13714" xr:uid="{00000000-0005-0000-0000-000044330000}"/>
    <cellStyle name="Comma 4 3 2 6 5" xfId="8228" xr:uid="{00000000-0005-0000-0000-000045330000}"/>
    <cellStyle name="Comma 4 3 2 6 5 2" xfId="16386" xr:uid="{00000000-0005-0000-0000-000046330000}"/>
    <cellStyle name="Comma 4 3 2 6 6" xfId="11057" xr:uid="{00000000-0005-0000-0000-000047330000}"/>
    <cellStyle name="Comma 4 3 2 7" xfId="1720" xr:uid="{00000000-0005-0000-0000-000048330000}"/>
    <cellStyle name="Comma 4 3 2 7 2" xfId="1721" xr:uid="{00000000-0005-0000-0000-000049330000}"/>
    <cellStyle name="Comma 4 3 2 7 2 2" xfId="4395" xr:uid="{00000000-0005-0000-0000-00004A330000}"/>
    <cellStyle name="Comma 4 3 2 7 2 2 2" xfId="19020" xr:uid="{00000000-0005-0000-0000-00004B330000}"/>
    <cellStyle name="Comma 4 3 2 7 2 2 3" xfId="13718" xr:uid="{00000000-0005-0000-0000-00004C330000}"/>
    <cellStyle name="Comma 4 3 2 7 2 3" xfId="8232" xr:uid="{00000000-0005-0000-0000-00004D330000}"/>
    <cellStyle name="Comma 4 3 2 7 2 3 2" xfId="16390" xr:uid="{00000000-0005-0000-0000-00004E330000}"/>
    <cellStyle name="Comma 4 3 2 7 2 4" xfId="11061" xr:uid="{00000000-0005-0000-0000-00004F330000}"/>
    <cellStyle name="Comma 4 3 2 7 3" xfId="4394" xr:uid="{00000000-0005-0000-0000-000050330000}"/>
    <cellStyle name="Comma 4 3 2 7 3 2" xfId="19019" xr:uid="{00000000-0005-0000-0000-000051330000}"/>
    <cellStyle name="Comma 4 3 2 7 3 3" xfId="13717" xr:uid="{00000000-0005-0000-0000-000052330000}"/>
    <cellStyle name="Comma 4 3 2 7 4" xfId="8231" xr:uid="{00000000-0005-0000-0000-000053330000}"/>
    <cellStyle name="Comma 4 3 2 7 4 2" xfId="16389" xr:uid="{00000000-0005-0000-0000-000054330000}"/>
    <cellStyle name="Comma 4 3 2 7 5" xfId="11060" xr:uid="{00000000-0005-0000-0000-000055330000}"/>
    <cellStyle name="Comma 4 3 2 8" xfId="1722" xr:uid="{00000000-0005-0000-0000-000056330000}"/>
    <cellStyle name="Comma 4 3 2 8 2" xfId="4396" xr:uid="{00000000-0005-0000-0000-000057330000}"/>
    <cellStyle name="Comma 4 3 2 8 2 2" xfId="19021" xr:uid="{00000000-0005-0000-0000-000058330000}"/>
    <cellStyle name="Comma 4 3 2 8 2 3" xfId="13719" xr:uid="{00000000-0005-0000-0000-000059330000}"/>
    <cellStyle name="Comma 4 3 2 8 3" xfId="8233" xr:uid="{00000000-0005-0000-0000-00005A330000}"/>
    <cellStyle name="Comma 4 3 2 8 3 2" xfId="16391" xr:uid="{00000000-0005-0000-0000-00005B330000}"/>
    <cellStyle name="Comma 4 3 2 8 4" xfId="11062" xr:uid="{00000000-0005-0000-0000-00005C330000}"/>
    <cellStyle name="Comma 4 3 2 9" xfId="1723" xr:uid="{00000000-0005-0000-0000-00005D330000}"/>
    <cellStyle name="Comma 4 3 2 9 2" xfId="4397" xr:uid="{00000000-0005-0000-0000-00005E330000}"/>
    <cellStyle name="Comma 4 3 2 9 2 2" xfId="19022" xr:uid="{00000000-0005-0000-0000-00005F330000}"/>
    <cellStyle name="Comma 4 3 2 9 2 3" xfId="13720" xr:uid="{00000000-0005-0000-0000-000060330000}"/>
    <cellStyle name="Comma 4 3 2 9 3" xfId="8234" xr:uid="{00000000-0005-0000-0000-000061330000}"/>
    <cellStyle name="Comma 4 3 2 9 3 2" xfId="16392" xr:uid="{00000000-0005-0000-0000-000062330000}"/>
    <cellStyle name="Comma 4 3 2 9 4" xfId="11063" xr:uid="{00000000-0005-0000-0000-000063330000}"/>
    <cellStyle name="Comma 4 3 3" xfId="1724" xr:uid="{00000000-0005-0000-0000-000064330000}"/>
    <cellStyle name="Comma 4 3 3 2" xfId="1725" xr:uid="{00000000-0005-0000-0000-000065330000}"/>
    <cellStyle name="Comma 4 3 3 2 2" xfId="1726" xr:uid="{00000000-0005-0000-0000-000066330000}"/>
    <cellStyle name="Comma 4 3 3 2 2 2" xfId="4400" xr:uid="{00000000-0005-0000-0000-000067330000}"/>
    <cellStyle name="Comma 4 3 3 2 2 2 2" xfId="19025" xr:uid="{00000000-0005-0000-0000-000068330000}"/>
    <cellStyle name="Comma 4 3 3 2 2 2 3" xfId="13723" xr:uid="{00000000-0005-0000-0000-000069330000}"/>
    <cellStyle name="Comma 4 3 3 2 2 3" xfId="8237" xr:uid="{00000000-0005-0000-0000-00006A330000}"/>
    <cellStyle name="Comma 4 3 3 2 2 3 2" xfId="16395" xr:uid="{00000000-0005-0000-0000-00006B330000}"/>
    <cellStyle name="Comma 4 3 3 2 2 4" xfId="11066" xr:uid="{00000000-0005-0000-0000-00006C330000}"/>
    <cellStyle name="Comma 4 3 3 2 3" xfId="4399" xr:uid="{00000000-0005-0000-0000-00006D330000}"/>
    <cellStyle name="Comma 4 3 3 2 3 2" xfId="19024" xr:uid="{00000000-0005-0000-0000-00006E330000}"/>
    <cellStyle name="Comma 4 3 3 2 3 3" xfId="13722" xr:uid="{00000000-0005-0000-0000-00006F330000}"/>
    <cellStyle name="Comma 4 3 3 2 4" xfId="8236" xr:uid="{00000000-0005-0000-0000-000070330000}"/>
    <cellStyle name="Comma 4 3 3 2 4 2" xfId="16394" xr:uid="{00000000-0005-0000-0000-000071330000}"/>
    <cellStyle name="Comma 4 3 3 2 5" xfId="11065" xr:uid="{00000000-0005-0000-0000-000072330000}"/>
    <cellStyle name="Comma 4 3 3 3" xfId="1727" xr:uid="{00000000-0005-0000-0000-000073330000}"/>
    <cellStyle name="Comma 4 3 3 3 2" xfId="4401" xr:uid="{00000000-0005-0000-0000-000074330000}"/>
    <cellStyle name="Comma 4 3 3 3 2 2" xfId="19026" xr:uid="{00000000-0005-0000-0000-000075330000}"/>
    <cellStyle name="Comma 4 3 3 3 2 3" xfId="13724" xr:uid="{00000000-0005-0000-0000-000076330000}"/>
    <cellStyle name="Comma 4 3 3 3 3" xfId="8238" xr:uid="{00000000-0005-0000-0000-000077330000}"/>
    <cellStyle name="Comma 4 3 3 3 3 2" xfId="16396" xr:uid="{00000000-0005-0000-0000-000078330000}"/>
    <cellStyle name="Comma 4 3 3 3 4" xfId="11067" xr:uid="{00000000-0005-0000-0000-000079330000}"/>
    <cellStyle name="Comma 4 3 3 4" xfId="1728" xr:uid="{00000000-0005-0000-0000-00007A330000}"/>
    <cellStyle name="Comma 4 3 3 4 2" xfId="4402" xr:uid="{00000000-0005-0000-0000-00007B330000}"/>
    <cellStyle name="Comma 4 3 3 4 2 2" xfId="19027" xr:uid="{00000000-0005-0000-0000-00007C330000}"/>
    <cellStyle name="Comma 4 3 3 4 2 3" xfId="13725" xr:uid="{00000000-0005-0000-0000-00007D330000}"/>
    <cellStyle name="Comma 4 3 3 4 3" xfId="8239" xr:uid="{00000000-0005-0000-0000-00007E330000}"/>
    <cellStyle name="Comma 4 3 3 4 3 2" xfId="16397" xr:uid="{00000000-0005-0000-0000-00007F330000}"/>
    <cellStyle name="Comma 4 3 3 4 4" xfId="11068" xr:uid="{00000000-0005-0000-0000-000080330000}"/>
    <cellStyle name="Comma 4 3 3 5" xfId="4398" xr:uid="{00000000-0005-0000-0000-000081330000}"/>
    <cellStyle name="Comma 4 3 3 5 2" xfId="19023" xr:uid="{00000000-0005-0000-0000-000082330000}"/>
    <cellStyle name="Comma 4 3 3 5 3" xfId="13721" xr:uid="{00000000-0005-0000-0000-000083330000}"/>
    <cellStyle name="Comma 4 3 3 6" xfId="8235" xr:uid="{00000000-0005-0000-0000-000084330000}"/>
    <cellStyle name="Comma 4 3 3 6 2" xfId="16393" xr:uid="{00000000-0005-0000-0000-000085330000}"/>
    <cellStyle name="Comma 4 3 3 7" xfId="11064" xr:uid="{00000000-0005-0000-0000-000086330000}"/>
    <cellStyle name="Comma 4 3 4" xfId="1729" xr:uid="{00000000-0005-0000-0000-000087330000}"/>
    <cellStyle name="Comma 4 3 4 2" xfId="1730" xr:uid="{00000000-0005-0000-0000-000088330000}"/>
    <cellStyle name="Comma 4 3 4 2 2" xfId="1731" xr:uid="{00000000-0005-0000-0000-000089330000}"/>
    <cellStyle name="Comma 4 3 4 2 2 2" xfId="4405" xr:uid="{00000000-0005-0000-0000-00008A330000}"/>
    <cellStyle name="Comma 4 3 4 2 2 2 2" xfId="19030" xr:uid="{00000000-0005-0000-0000-00008B330000}"/>
    <cellStyle name="Comma 4 3 4 2 2 2 3" xfId="13728" xr:uid="{00000000-0005-0000-0000-00008C330000}"/>
    <cellStyle name="Comma 4 3 4 2 2 3" xfId="8242" xr:uid="{00000000-0005-0000-0000-00008D330000}"/>
    <cellStyle name="Comma 4 3 4 2 2 3 2" xfId="16400" xr:uid="{00000000-0005-0000-0000-00008E330000}"/>
    <cellStyle name="Comma 4 3 4 2 2 4" xfId="11071" xr:uid="{00000000-0005-0000-0000-00008F330000}"/>
    <cellStyle name="Comma 4 3 4 2 3" xfId="4404" xr:uid="{00000000-0005-0000-0000-000090330000}"/>
    <cellStyle name="Comma 4 3 4 2 3 2" xfId="19029" xr:uid="{00000000-0005-0000-0000-000091330000}"/>
    <cellStyle name="Comma 4 3 4 2 3 3" xfId="13727" xr:uid="{00000000-0005-0000-0000-000092330000}"/>
    <cellStyle name="Comma 4 3 4 2 4" xfId="8241" xr:uid="{00000000-0005-0000-0000-000093330000}"/>
    <cellStyle name="Comma 4 3 4 2 4 2" xfId="16399" xr:uid="{00000000-0005-0000-0000-000094330000}"/>
    <cellStyle name="Comma 4 3 4 2 5" xfId="11070" xr:uid="{00000000-0005-0000-0000-000095330000}"/>
    <cellStyle name="Comma 4 3 4 3" xfId="1732" xr:uid="{00000000-0005-0000-0000-000096330000}"/>
    <cellStyle name="Comma 4 3 4 3 2" xfId="4406" xr:uid="{00000000-0005-0000-0000-000097330000}"/>
    <cellStyle name="Comma 4 3 4 3 2 2" xfId="19031" xr:uid="{00000000-0005-0000-0000-000098330000}"/>
    <cellStyle name="Comma 4 3 4 3 2 3" xfId="13729" xr:uid="{00000000-0005-0000-0000-000099330000}"/>
    <cellStyle name="Comma 4 3 4 3 3" xfId="8243" xr:uid="{00000000-0005-0000-0000-00009A330000}"/>
    <cellStyle name="Comma 4 3 4 3 3 2" xfId="16401" xr:uid="{00000000-0005-0000-0000-00009B330000}"/>
    <cellStyle name="Comma 4 3 4 3 4" xfId="11072" xr:uid="{00000000-0005-0000-0000-00009C330000}"/>
    <cellStyle name="Comma 4 3 4 4" xfId="1733" xr:uid="{00000000-0005-0000-0000-00009D330000}"/>
    <cellStyle name="Comma 4 3 4 4 2" xfId="4407" xr:uid="{00000000-0005-0000-0000-00009E330000}"/>
    <cellStyle name="Comma 4 3 4 4 2 2" xfId="19032" xr:uid="{00000000-0005-0000-0000-00009F330000}"/>
    <cellStyle name="Comma 4 3 4 4 2 3" xfId="13730" xr:uid="{00000000-0005-0000-0000-0000A0330000}"/>
    <cellStyle name="Comma 4 3 4 4 3" xfId="8244" xr:uid="{00000000-0005-0000-0000-0000A1330000}"/>
    <cellStyle name="Comma 4 3 4 4 3 2" xfId="16402" xr:uid="{00000000-0005-0000-0000-0000A2330000}"/>
    <cellStyle name="Comma 4 3 4 4 4" xfId="11073" xr:uid="{00000000-0005-0000-0000-0000A3330000}"/>
    <cellStyle name="Comma 4 3 4 5" xfId="4403" xr:uid="{00000000-0005-0000-0000-0000A4330000}"/>
    <cellStyle name="Comma 4 3 4 5 2" xfId="19028" xr:uid="{00000000-0005-0000-0000-0000A5330000}"/>
    <cellStyle name="Comma 4 3 4 5 3" xfId="13726" xr:uid="{00000000-0005-0000-0000-0000A6330000}"/>
    <cellStyle name="Comma 4 3 4 6" xfId="8240" xr:uid="{00000000-0005-0000-0000-0000A7330000}"/>
    <cellStyle name="Comma 4 3 4 6 2" xfId="16398" xr:uid="{00000000-0005-0000-0000-0000A8330000}"/>
    <cellStyle name="Comma 4 3 4 7" xfId="11069" xr:uid="{00000000-0005-0000-0000-0000A9330000}"/>
    <cellStyle name="Comma 4 3 5" xfId="1734" xr:uid="{00000000-0005-0000-0000-0000AA330000}"/>
    <cellStyle name="Comma 4 3 5 2" xfId="1735" xr:uid="{00000000-0005-0000-0000-0000AB330000}"/>
    <cellStyle name="Comma 4 3 5 2 2" xfId="1736" xr:uid="{00000000-0005-0000-0000-0000AC330000}"/>
    <cellStyle name="Comma 4 3 5 2 2 2" xfId="4410" xr:uid="{00000000-0005-0000-0000-0000AD330000}"/>
    <cellStyle name="Comma 4 3 5 2 2 2 2" xfId="19035" xr:uid="{00000000-0005-0000-0000-0000AE330000}"/>
    <cellStyle name="Comma 4 3 5 2 2 2 3" xfId="13733" xr:uid="{00000000-0005-0000-0000-0000AF330000}"/>
    <cellStyle name="Comma 4 3 5 2 2 3" xfId="8247" xr:uid="{00000000-0005-0000-0000-0000B0330000}"/>
    <cellStyle name="Comma 4 3 5 2 2 3 2" xfId="16405" xr:uid="{00000000-0005-0000-0000-0000B1330000}"/>
    <cellStyle name="Comma 4 3 5 2 2 4" xfId="11076" xr:uid="{00000000-0005-0000-0000-0000B2330000}"/>
    <cellStyle name="Comma 4 3 5 2 3" xfId="4409" xr:uid="{00000000-0005-0000-0000-0000B3330000}"/>
    <cellStyle name="Comma 4 3 5 2 3 2" xfId="19034" xr:uid="{00000000-0005-0000-0000-0000B4330000}"/>
    <cellStyle name="Comma 4 3 5 2 3 3" xfId="13732" xr:uid="{00000000-0005-0000-0000-0000B5330000}"/>
    <cellStyle name="Comma 4 3 5 2 4" xfId="8246" xr:uid="{00000000-0005-0000-0000-0000B6330000}"/>
    <cellStyle name="Comma 4 3 5 2 4 2" xfId="16404" xr:uid="{00000000-0005-0000-0000-0000B7330000}"/>
    <cellStyle name="Comma 4 3 5 2 5" xfId="11075" xr:uid="{00000000-0005-0000-0000-0000B8330000}"/>
    <cellStyle name="Comma 4 3 5 3" xfId="1737" xr:uid="{00000000-0005-0000-0000-0000B9330000}"/>
    <cellStyle name="Comma 4 3 5 3 2" xfId="4411" xr:uid="{00000000-0005-0000-0000-0000BA330000}"/>
    <cellStyle name="Comma 4 3 5 3 2 2" xfId="19036" xr:uid="{00000000-0005-0000-0000-0000BB330000}"/>
    <cellStyle name="Comma 4 3 5 3 2 3" xfId="13734" xr:uid="{00000000-0005-0000-0000-0000BC330000}"/>
    <cellStyle name="Comma 4 3 5 3 3" xfId="8248" xr:uid="{00000000-0005-0000-0000-0000BD330000}"/>
    <cellStyle name="Comma 4 3 5 3 3 2" xfId="16406" xr:uid="{00000000-0005-0000-0000-0000BE330000}"/>
    <cellStyle name="Comma 4 3 5 3 4" xfId="11077" xr:uid="{00000000-0005-0000-0000-0000BF330000}"/>
    <cellStyle name="Comma 4 3 5 4" xfId="1738" xr:uid="{00000000-0005-0000-0000-0000C0330000}"/>
    <cellStyle name="Comma 4 3 5 4 2" xfId="4412" xr:uid="{00000000-0005-0000-0000-0000C1330000}"/>
    <cellStyle name="Comma 4 3 5 4 2 2" xfId="19037" xr:uid="{00000000-0005-0000-0000-0000C2330000}"/>
    <cellStyle name="Comma 4 3 5 4 2 3" xfId="13735" xr:uid="{00000000-0005-0000-0000-0000C3330000}"/>
    <cellStyle name="Comma 4 3 5 4 3" xfId="8249" xr:uid="{00000000-0005-0000-0000-0000C4330000}"/>
    <cellStyle name="Comma 4 3 5 4 3 2" xfId="16407" xr:uid="{00000000-0005-0000-0000-0000C5330000}"/>
    <cellStyle name="Comma 4 3 5 4 4" xfId="11078" xr:uid="{00000000-0005-0000-0000-0000C6330000}"/>
    <cellStyle name="Comma 4 3 5 5" xfId="4408" xr:uid="{00000000-0005-0000-0000-0000C7330000}"/>
    <cellStyle name="Comma 4 3 5 5 2" xfId="19033" xr:uid="{00000000-0005-0000-0000-0000C8330000}"/>
    <cellStyle name="Comma 4 3 5 5 3" xfId="13731" xr:uid="{00000000-0005-0000-0000-0000C9330000}"/>
    <cellStyle name="Comma 4 3 5 6" xfId="8245" xr:uid="{00000000-0005-0000-0000-0000CA330000}"/>
    <cellStyle name="Comma 4 3 5 6 2" xfId="16403" xr:uid="{00000000-0005-0000-0000-0000CB330000}"/>
    <cellStyle name="Comma 4 3 5 7" xfId="11074" xr:uid="{00000000-0005-0000-0000-0000CC330000}"/>
    <cellStyle name="Comma 4 3 6" xfId="1739" xr:uid="{00000000-0005-0000-0000-0000CD330000}"/>
    <cellStyle name="Comma 4 3 6 2" xfId="1740" xr:uid="{00000000-0005-0000-0000-0000CE330000}"/>
    <cellStyle name="Comma 4 3 6 2 2" xfId="1741" xr:uid="{00000000-0005-0000-0000-0000CF330000}"/>
    <cellStyle name="Comma 4 3 6 2 2 2" xfId="4415" xr:uid="{00000000-0005-0000-0000-0000D0330000}"/>
    <cellStyle name="Comma 4 3 6 2 2 2 2" xfId="19040" xr:uid="{00000000-0005-0000-0000-0000D1330000}"/>
    <cellStyle name="Comma 4 3 6 2 2 2 3" xfId="13738" xr:uid="{00000000-0005-0000-0000-0000D2330000}"/>
    <cellStyle name="Comma 4 3 6 2 2 3" xfId="8252" xr:uid="{00000000-0005-0000-0000-0000D3330000}"/>
    <cellStyle name="Comma 4 3 6 2 2 3 2" xfId="16410" xr:uid="{00000000-0005-0000-0000-0000D4330000}"/>
    <cellStyle name="Comma 4 3 6 2 2 4" xfId="11081" xr:uid="{00000000-0005-0000-0000-0000D5330000}"/>
    <cellStyle name="Comma 4 3 6 2 3" xfId="4414" xr:uid="{00000000-0005-0000-0000-0000D6330000}"/>
    <cellStyle name="Comma 4 3 6 2 3 2" xfId="19039" xr:uid="{00000000-0005-0000-0000-0000D7330000}"/>
    <cellStyle name="Comma 4 3 6 2 3 3" xfId="13737" xr:uid="{00000000-0005-0000-0000-0000D8330000}"/>
    <cellStyle name="Comma 4 3 6 2 4" xfId="8251" xr:uid="{00000000-0005-0000-0000-0000D9330000}"/>
    <cellStyle name="Comma 4 3 6 2 4 2" xfId="16409" xr:uid="{00000000-0005-0000-0000-0000DA330000}"/>
    <cellStyle name="Comma 4 3 6 2 5" xfId="11080" xr:uid="{00000000-0005-0000-0000-0000DB330000}"/>
    <cellStyle name="Comma 4 3 6 3" xfId="1742" xr:uid="{00000000-0005-0000-0000-0000DC330000}"/>
    <cellStyle name="Comma 4 3 6 3 2" xfId="4416" xr:uid="{00000000-0005-0000-0000-0000DD330000}"/>
    <cellStyle name="Comma 4 3 6 3 2 2" xfId="19041" xr:uid="{00000000-0005-0000-0000-0000DE330000}"/>
    <cellStyle name="Comma 4 3 6 3 2 3" xfId="13739" xr:uid="{00000000-0005-0000-0000-0000DF330000}"/>
    <cellStyle name="Comma 4 3 6 3 3" xfId="8253" xr:uid="{00000000-0005-0000-0000-0000E0330000}"/>
    <cellStyle name="Comma 4 3 6 3 3 2" xfId="16411" xr:uid="{00000000-0005-0000-0000-0000E1330000}"/>
    <cellStyle name="Comma 4 3 6 3 4" xfId="11082" xr:uid="{00000000-0005-0000-0000-0000E2330000}"/>
    <cellStyle name="Comma 4 3 6 4" xfId="1743" xr:uid="{00000000-0005-0000-0000-0000E3330000}"/>
    <cellStyle name="Comma 4 3 6 4 2" xfId="4417" xr:uid="{00000000-0005-0000-0000-0000E4330000}"/>
    <cellStyle name="Comma 4 3 6 4 2 2" xfId="19042" xr:uid="{00000000-0005-0000-0000-0000E5330000}"/>
    <cellStyle name="Comma 4 3 6 4 2 3" xfId="13740" xr:uid="{00000000-0005-0000-0000-0000E6330000}"/>
    <cellStyle name="Comma 4 3 6 4 3" xfId="8254" xr:uid="{00000000-0005-0000-0000-0000E7330000}"/>
    <cellStyle name="Comma 4 3 6 4 3 2" xfId="16412" xr:uid="{00000000-0005-0000-0000-0000E8330000}"/>
    <cellStyle name="Comma 4 3 6 4 4" xfId="11083" xr:uid="{00000000-0005-0000-0000-0000E9330000}"/>
    <cellStyle name="Comma 4 3 6 5" xfId="4413" xr:uid="{00000000-0005-0000-0000-0000EA330000}"/>
    <cellStyle name="Comma 4 3 6 5 2" xfId="19038" xr:uid="{00000000-0005-0000-0000-0000EB330000}"/>
    <cellStyle name="Comma 4 3 6 5 3" xfId="13736" xr:uid="{00000000-0005-0000-0000-0000EC330000}"/>
    <cellStyle name="Comma 4 3 6 6" xfId="8250" xr:uid="{00000000-0005-0000-0000-0000ED330000}"/>
    <cellStyle name="Comma 4 3 6 6 2" xfId="16408" xr:uid="{00000000-0005-0000-0000-0000EE330000}"/>
    <cellStyle name="Comma 4 3 6 7" xfId="11079" xr:uid="{00000000-0005-0000-0000-0000EF330000}"/>
    <cellStyle name="Comma 4 3 7" xfId="1744" xr:uid="{00000000-0005-0000-0000-0000F0330000}"/>
    <cellStyle name="Comma 4 3 7 2" xfId="1745" xr:uid="{00000000-0005-0000-0000-0000F1330000}"/>
    <cellStyle name="Comma 4 3 7 2 2" xfId="4419" xr:uid="{00000000-0005-0000-0000-0000F2330000}"/>
    <cellStyle name="Comma 4 3 7 2 2 2" xfId="19044" xr:uid="{00000000-0005-0000-0000-0000F3330000}"/>
    <cellStyle name="Comma 4 3 7 2 2 3" xfId="13742" xr:uid="{00000000-0005-0000-0000-0000F4330000}"/>
    <cellStyle name="Comma 4 3 7 2 3" xfId="8256" xr:uid="{00000000-0005-0000-0000-0000F5330000}"/>
    <cellStyle name="Comma 4 3 7 2 3 2" xfId="16414" xr:uid="{00000000-0005-0000-0000-0000F6330000}"/>
    <cellStyle name="Comma 4 3 7 2 4" xfId="11085" xr:uid="{00000000-0005-0000-0000-0000F7330000}"/>
    <cellStyle name="Comma 4 3 7 3" xfId="1746" xr:uid="{00000000-0005-0000-0000-0000F8330000}"/>
    <cellStyle name="Comma 4 3 7 3 2" xfId="4420" xr:uid="{00000000-0005-0000-0000-0000F9330000}"/>
    <cellStyle name="Comma 4 3 7 3 2 2" xfId="19045" xr:uid="{00000000-0005-0000-0000-0000FA330000}"/>
    <cellStyle name="Comma 4 3 7 3 2 3" xfId="13743" xr:uid="{00000000-0005-0000-0000-0000FB330000}"/>
    <cellStyle name="Comma 4 3 7 3 3" xfId="8257" xr:uid="{00000000-0005-0000-0000-0000FC330000}"/>
    <cellStyle name="Comma 4 3 7 3 3 2" xfId="16415" xr:uid="{00000000-0005-0000-0000-0000FD330000}"/>
    <cellStyle name="Comma 4 3 7 3 4" xfId="11086" xr:uid="{00000000-0005-0000-0000-0000FE330000}"/>
    <cellStyle name="Comma 4 3 7 4" xfId="4418" xr:uid="{00000000-0005-0000-0000-0000FF330000}"/>
    <cellStyle name="Comma 4 3 7 4 2" xfId="19043" xr:uid="{00000000-0005-0000-0000-000000340000}"/>
    <cellStyle name="Comma 4 3 7 4 3" xfId="13741" xr:uid="{00000000-0005-0000-0000-000001340000}"/>
    <cellStyle name="Comma 4 3 7 5" xfId="8255" xr:uid="{00000000-0005-0000-0000-000002340000}"/>
    <cellStyle name="Comma 4 3 7 5 2" xfId="16413" xr:uid="{00000000-0005-0000-0000-000003340000}"/>
    <cellStyle name="Comma 4 3 7 6" xfId="11084" xr:uid="{00000000-0005-0000-0000-000004340000}"/>
    <cellStyle name="Comma 4 3 8" xfId="1747" xr:uid="{00000000-0005-0000-0000-000005340000}"/>
    <cellStyle name="Comma 4 3 8 2" xfId="1748" xr:uid="{00000000-0005-0000-0000-000006340000}"/>
    <cellStyle name="Comma 4 3 8 2 2" xfId="4422" xr:uid="{00000000-0005-0000-0000-000007340000}"/>
    <cellStyle name="Comma 4 3 8 2 2 2" xfId="19047" xr:uid="{00000000-0005-0000-0000-000008340000}"/>
    <cellStyle name="Comma 4 3 8 2 2 3" xfId="13745" xr:uid="{00000000-0005-0000-0000-000009340000}"/>
    <cellStyle name="Comma 4 3 8 2 3" xfId="8259" xr:uid="{00000000-0005-0000-0000-00000A340000}"/>
    <cellStyle name="Comma 4 3 8 2 3 2" xfId="16417" xr:uid="{00000000-0005-0000-0000-00000B340000}"/>
    <cellStyle name="Comma 4 3 8 2 4" xfId="11088" xr:uid="{00000000-0005-0000-0000-00000C340000}"/>
    <cellStyle name="Comma 4 3 8 3" xfId="4421" xr:uid="{00000000-0005-0000-0000-00000D340000}"/>
    <cellStyle name="Comma 4 3 8 3 2" xfId="19046" xr:uid="{00000000-0005-0000-0000-00000E340000}"/>
    <cellStyle name="Comma 4 3 8 3 3" xfId="13744" xr:uid="{00000000-0005-0000-0000-00000F340000}"/>
    <cellStyle name="Comma 4 3 8 4" xfId="8258" xr:uid="{00000000-0005-0000-0000-000010340000}"/>
    <cellStyle name="Comma 4 3 8 4 2" xfId="16416" xr:uid="{00000000-0005-0000-0000-000011340000}"/>
    <cellStyle name="Comma 4 3 8 5" xfId="11087" xr:uid="{00000000-0005-0000-0000-000012340000}"/>
    <cellStyle name="Comma 4 3 9" xfId="1749" xr:uid="{00000000-0005-0000-0000-000013340000}"/>
    <cellStyle name="Comma 4 3 9 2" xfId="4423" xr:uid="{00000000-0005-0000-0000-000014340000}"/>
    <cellStyle name="Comma 4 3 9 2 2" xfId="19048" xr:uid="{00000000-0005-0000-0000-000015340000}"/>
    <cellStyle name="Comma 4 3 9 2 3" xfId="13746" xr:uid="{00000000-0005-0000-0000-000016340000}"/>
    <cellStyle name="Comma 4 3 9 3" xfId="8260" xr:uid="{00000000-0005-0000-0000-000017340000}"/>
    <cellStyle name="Comma 4 3 9 3 2" xfId="16418" xr:uid="{00000000-0005-0000-0000-000018340000}"/>
    <cellStyle name="Comma 4 3 9 4" xfId="11089" xr:uid="{00000000-0005-0000-0000-000019340000}"/>
    <cellStyle name="Comma 4 4" xfId="1750" xr:uid="{00000000-0005-0000-0000-00001A340000}"/>
    <cellStyle name="Comma 4 4 10" xfId="1751" xr:uid="{00000000-0005-0000-0000-00001B340000}"/>
    <cellStyle name="Comma 4 4 10 2" xfId="4425" xr:uid="{00000000-0005-0000-0000-00001C340000}"/>
    <cellStyle name="Comma 4 4 10 2 2" xfId="19050" xr:uid="{00000000-0005-0000-0000-00001D340000}"/>
    <cellStyle name="Comma 4 4 10 2 3" xfId="13748" xr:uid="{00000000-0005-0000-0000-00001E340000}"/>
    <cellStyle name="Comma 4 4 10 3" xfId="8262" xr:uid="{00000000-0005-0000-0000-00001F340000}"/>
    <cellStyle name="Comma 4 4 10 3 2" xfId="16420" xr:uid="{00000000-0005-0000-0000-000020340000}"/>
    <cellStyle name="Comma 4 4 10 4" xfId="11091" xr:uid="{00000000-0005-0000-0000-000021340000}"/>
    <cellStyle name="Comma 4 4 11" xfId="4424" xr:uid="{00000000-0005-0000-0000-000022340000}"/>
    <cellStyle name="Comma 4 4 11 2" xfId="19049" xr:uid="{00000000-0005-0000-0000-000023340000}"/>
    <cellStyle name="Comma 4 4 11 3" xfId="13747" xr:uid="{00000000-0005-0000-0000-000024340000}"/>
    <cellStyle name="Comma 4 4 12" xfId="8261" xr:uid="{00000000-0005-0000-0000-000025340000}"/>
    <cellStyle name="Comma 4 4 12 2" xfId="16419" xr:uid="{00000000-0005-0000-0000-000026340000}"/>
    <cellStyle name="Comma 4 4 13" xfId="11090" xr:uid="{00000000-0005-0000-0000-000027340000}"/>
    <cellStyle name="Comma 4 4 2" xfId="1752" xr:uid="{00000000-0005-0000-0000-000028340000}"/>
    <cellStyle name="Comma 4 4 2 10" xfId="4426" xr:uid="{00000000-0005-0000-0000-000029340000}"/>
    <cellStyle name="Comma 4 4 2 10 2" xfId="19051" xr:uid="{00000000-0005-0000-0000-00002A340000}"/>
    <cellStyle name="Comma 4 4 2 10 3" xfId="13749" xr:uid="{00000000-0005-0000-0000-00002B340000}"/>
    <cellStyle name="Comma 4 4 2 11" xfId="8263" xr:uid="{00000000-0005-0000-0000-00002C340000}"/>
    <cellStyle name="Comma 4 4 2 11 2" xfId="16421" xr:uid="{00000000-0005-0000-0000-00002D340000}"/>
    <cellStyle name="Comma 4 4 2 12" xfId="11092" xr:uid="{00000000-0005-0000-0000-00002E340000}"/>
    <cellStyle name="Comma 4 4 2 2" xfId="1753" xr:uid="{00000000-0005-0000-0000-00002F340000}"/>
    <cellStyle name="Comma 4 4 2 2 2" xfId="1754" xr:uid="{00000000-0005-0000-0000-000030340000}"/>
    <cellStyle name="Comma 4 4 2 2 2 2" xfId="1755" xr:uid="{00000000-0005-0000-0000-000031340000}"/>
    <cellStyle name="Comma 4 4 2 2 2 2 2" xfId="4429" xr:uid="{00000000-0005-0000-0000-000032340000}"/>
    <cellStyle name="Comma 4 4 2 2 2 2 2 2" xfId="19054" xr:uid="{00000000-0005-0000-0000-000033340000}"/>
    <cellStyle name="Comma 4 4 2 2 2 2 2 3" xfId="13752" xr:uid="{00000000-0005-0000-0000-000034340000}"/>
    <cellStyle name="Comma 4 4 2 2 2 2 3" xfId="8266" xr:uid="{00000000-0005-0000-0000-000035340000}"/>
    <cellStyle name="Comma 4 4 2 2 2 2 3 2" xfId="16424" xr:uid="{00000000-0005-0000-0000-000036340000}"/>
    <cellStyle name="Comma 4 4 2 2 2 2 4" xfId="11095" xr:uid="{00000000-0005-0000-0000-000037340000}"/>
    <cellStyle name="Comma 4 4 2 2 2 3" xfId="4428" xr:uid="{00000000-0005-0000-0000-000038340000}"/>
    <cellStyle name="Comma 4 4 2 2 2 3 2" xfId="19053" xr:uid="{00000000-0005-0000-0000-000039340000}"/>
    <cellStyle name="Comma 4 4 2 2 2 3 3" xfId="13751" xr:uid="{00000000-0005-0000-0000-00003A340000}"/>
    <cellStyle name="Comma 4 4 2 2 2 4" xfId="8265" xr:uid="{00000000-0005-0000-0000-00003B340000}"/>
    <cellStyle name="Comma 4 4 2 2 2 4 2" xfId="16423" xr:uid="{00000000-0005-0000-0000-00003C340000}"/>
    <cellStyle name="Comma 4 4 2 2 2 5" xfId="11094" xr:uid="{00000000-0005-0000-0000-00003D340000}"/>
    <cellStyle name="Comma 4 4 2 2 3" xfId="1756" xr:uid="{00000000-0005-0000-0000-00003E340000}"/>
    <cellStyle name="Comma 4 4 2 2 3 2" xfId="4430" xr:uid="{00000000-0005-0000-0000-00003F340000}"/>
    <cellStyle name="Comma 4 4 2 2 3 2 2" xfId="19055" xr:uid="{00000000-0005-0000-0000-000040340000}"/>
    <cellStyle name="Comma 4 4 2 2 3 2 3" xfId="13753" xr:uid="{00000000-0005-0000-0000-000041340000}"/>
    <cellStyle name="Comma 4 4 2 2 3 3" xfId="8267" xr:uid="{00000000-0005-0000-0000-000042340000}"/>
    <cellStyle name="Comma 4 4 2 2 3 3 2" xfId="16425" xr:uid="{00000000-0005-0000-0000-000043340000}"/>
    <cellStyle name="Comma 4 4 2 2 3 4" xfId="11096" xr:uid="{00000000-0005-0000-0000-000044340000}"/>
    <cellStyle name="Comma 4 4 2 2 4" xfId="1757" xr:uid="{00000000-0005-0000-0000-000045340000}"/>
    <cellStyle name="Comma 4 4 2 2 4 2" xfId="4431" xr:uid="{00000000-0005-0000-0000-000046340000}"/>
    <cellStyle name="Comma 4 4 2 2 4 2 2" xfId="19056" xr:uid="{00000000-0005-0000-0000-000047340000}"/>
    <cellStyle name="Comma 4 4 2 2 4 2 3" xfId="13754" xr:uid="{00000000-0005-0000-0000-000048340000}"/>
    <cellStyle name="Comma 4 4 2 2 4 3" xfId="8268" xr:uid="{00000000-0005-0000-0000-000049340000}"/>
    <cellStyle name="Comma 4 4 2 2 4 3 2" xfId="16426" xr:uid="{00000000-0005-0000-0000-00004A340000}"/>
    <cellStyle name="Comma 4 4 2 2 4 4" xfId="11097" xr:uid="{00000000-0005-0000-0000-00004B340000}"/>
    <cellStyle name="Comma 4 4 2 2 5" xfId="4427" xr:uid="{00000000-0005-0000-0000-00004C340000}"/>
    <cellStyle name="Comma 4 4 2 2 5 2" xfId="19052" xr:uid="{00000000-0005-0000-0000-00004D340000}"/>
    <cellStyle name="Comma 4 4 2 2 5 3" xfId="13750" xr:uid="{00000000-0005-0000-0000-00004E340000}"/>
    <cellStyle name="Comma 4 4 2 2 6" xfId="8264" xr:uid="{00000000-0005-0000-0000-00004F340000}"/>
    <cellStyle name="Comma 4 4 2 2 6 2" xfId="16422" xr:uid="{00000000-0005-0000-0000-000050340000}"/>
    <cellStyle name="Comma 4 4 2 2 7" xfId="11093" xr:uid="{00000000-0005-0000-0000-000051340000}"/>
    <cellStyle name="Comma 4 4 2 3" xfId="1758" xr:uid="{00000000-0005-0000-0000-000052340000}"/>
    <cellStyle name="Comma 4 4 2 3 2" xfId="1759" xr:uid="{00000000-0005-0000-0000-000053340000}"/>
    <cellStyle name="Comma 4 4 2 3 2 2" xfId="1760" xr:uid="{00000000-0005-0000-0000-000054340000}"/>
    <cellStyle name="Comma 4 4 2 3 2 2 2" xfId="4434" xr:uid="{00000000-0005-0000-0000-000055340000}"/>
    <cellStyle name="Comma 4 4 2 3 2 2 2 2" xfId="19059" xr:uid="{00000000-0005-0000-0000-000056340000}"/>
    <cellStyle name="Comma 4 4 2 3 2 2 2 3" xfId="13757" xr:uid="{00000000-0005-0000-0000-000057340000}"/>
    <cellStyle name="Comma 4 4 2 3 2 2 3" xfId="8271" xr:uid="{00000000-0005-0000-0000-000058340000}"/>
    <cellStyle name="Comma 4 4 2 3 2 2 3 2" xfId="16429" xr:uid="{00000000-0005-0000-0000-000059340000}"/>
    <cellStyle name="Comma 4 4 2 3 2 2 4" xfId="11100" xr:uid="{00000000-0005-0000-0000-00005A340000}"/>
    <cellStyle name="Comma 4 4 2 3 2 3" xfId="4433" xr:uid="{00000000-0005-0000-0000-00005B340000}"/>
    <cellStyle name="Comma 4 4 2 3 2 3 2" xfId="19058" xr:uid="{00000000-0005-0000-0000-00005C340000}"/>
    <cellStyle name="Comma 4 4 2 3 2 3 3" xfId="13756" xr:uid="{00000000-0005-0000-0000-00005D340000}"/>
    <cellStyle name="Comma 4 4 2 3 2 4" xfId="8270" xr:uid="{00000000-0005-0000-0000-00005E340000}"/>
    <cellStyle name="Comma 4 4 2 3 2 4 2" xfId="16428" xr:uid="{00000000-0005-0000-0000-00005F340000}"/>
    <cellStyle name="Comma 4 4 2 3 2 5" xfId="11099" xr:uid="{00000000-0005-0000-0000-000060340000}"/>
    <cellStyle name="Comma 4 4 2 3 3" xfId="1761" xr:uid="{00000000-0005-0000-0000-000061340000}"/>
    <cellStyle name="Comma 4 4 2 3 3 2" xfId="4435" xr:uid="{00000000-0005-0000-0000-000062340000}"/>
    <cellStyle name="Comma 4 4 2 3 3 2 2" xfId="19060" xr:uid="{00000000-0005-0000-0000-000063340000}"/>
    <cellStyle name="Comma 4 4 2 3 3 2 3" xfId="13758" xr:uid="{00000000-0005-0000-0000-000064340000}"/>
    <cellStyle name="Comma 4 4 2 3 3 3" xfId="8272" xr:uid="{00000000-0005-0000-0000-000065340000}"/>
    <cellStyle name="Comma 4 4 2 3 3 3 2" xfId="16430" xr:uid="{00000000-0005-0000-0000-000066340000}"/>
    <cellStyle name="Comma 4 4 2 3 3 4" xfId="11101" xr:uid="{00000000-0005-0000-0000-000067340000}"/>
    <cellStyle name="Comma 4 4 2 3 4" xfId="1762" xr:uid="{00000000-0005-0000-0000-000068340000}"/>
    <cellStyle name="Comma 4 4 2 3 4 2" xfId="4436" xr:uid="{00000000-0005-0000-0000-000069340000}"/>
    <cellStyle name="Comma 4 4 2 3 4 2 2" xfId="19061" xr:uid="{00000000-0005-0000-0000-00006A340000}"/>
    <cellStyle name="Comma 4 4 2 3 4 2 3" xfId="13759" xr:uid="{00000000-0005-0000-0000-00006B340000}"/>
    <cellStyle name="Comma 4 4 2 3 4 3" xfId="8273" xr:uid="{00000000-0005-0000-0000-00006C340000}"/>
    <cellStyle name="Comma 4 4 2 3 4 3 2" xfId="16431" xr:uid="{00000000-0005-0000-0000-00006D340000}"/>
    <cellStyle name="Comma 4 4 2 3 4 4" xfId="11102" xr:uid="{00000000-0005-0000-0000-00006E340000}"/>
    <cellStyle name="Comma 4 4 2 3 5" xfId="4432" xr:uid="{00000000-0005-0000-0000-00006F340000}"/>
    <cellStyle name="Comma 4 4 2 3 5 2" xfId="19057" xr:uid="{00000000-0005-0000-0000-000070340000}"/>
    <cellStyle name="Comma 4 4 2 3 5 3" xfId="13755" xr:uid="{00000000-0005-0000-0000-000071340000}"/>
    <cellStyle name="Comma 4 4 2 3 6" xfId="8269" xr:uid="{00000000-0005-0000-0000-000072340000}"/>
    <cellStyle name="Comma 4 4 2 3 6 2" xfId="16427" xr:uid="{00000000-0005-0000-0000-000073340000}"/>
    <cellStyle name="Comma 4 4 2 3 7" xfId="11098" xr:uid="{00000000-0005-0000-0000-000074340000}"/>
    <cellStyle name="Comma 4 4 2 4" xfId="1763" xr:uid="{00000000-0005-0000-0000-000075340000}"/>
    <cellStyle name="Comma 4 4 2 4 2" xfId="1764" xr:uid="{00000000-0005-0000-0000-000076340000}"/>
    <cellStyle name="Comma 4 4 2 4 2 2" xfId="1765" xr:uid="{00000000-0005-0000-0000-000077340000}"/>
    <cellStyle name="Comma 4 4 2 4 2 2 2" xfId="4439" xr:uid="{00000000-0005-0000-0000-000078340000}"/>
    <cellStyle name="Comma 4 4 2 4 2 2 2 2" xfId="19064" xr:uid="{00000000-0005-0000-0000-000079340000}"/>
    <cellStyle name="Comma 4 4 2 4 2 2 2 3" xfId="13762" xr:uid="{00000000-0005-0000-0000-00007A340000}"/>
    <cellStyle name="Comma 4 4 2 4 2 2 3" xfId="8276" xr:uid="{00000000-0005-0000-0000-00007B340000}"/>
    <cellStyle name="Comma 4 4 2 4 2 2 3 2" xfId="16434" xr:uid="{00000000-0005-0000-0000-00007C340000}"/>
    <cellStyle name="Comma 4 4 2 4 2 2 4" xfId="11105" xr:uid="{00000000-0005-0000-0000-00007D340000}"/>
    <cellStyle name="Comma 4 4 2 4 2 3" xfId="4438" xr:uid="{00000000-0005-0000-0000-00007E340000}"/>
    <cellStyle name="Comma 4 4 2 4 2 3 2" xfId="19063" xr:uid="{00000000-0005-0000-0000-00007F340000}"/>
    <cellStyle name="Comma 4 4 2 4 2 3 3" xfId="13761" xr:uid="{00000000-0005-0000-0000-000080340000}"/>
    <cellStyle name="Comma 4 4 2 4 2 4" xfId="8275" xr:uid="{00000000-0005-0000-0000-000081340000}"/>
    <cellStyle name="Comma 4 4 2 4 2 4 2" xfId="16433" xr:uid="{00000000-0005-0000-0000-000082340000}"/>
    <cellStyle name="Comma 4 4 2 4 2 5" xfId="11104" xr:uid="{00000000-0005-0000-0000-000083340000}"/>
    <cellStyle name="Comma 4 4 2 4 3" xfId="1766" xr:uid="{00000000-0005-0000-0000-000084340000}"/>
    <cellStyle name="Comma 4 4 2 4 3 2" xfId="4440" xr:uid="{00000000-0005-0000-0000-000085340000}"/>
    <cellStyle name="Comma 4 4 2 4 3 2 2" xfId="19065" xr:uid="{00000000-0005-0000-0000-000086340000}"/>
    <cellStyle name="Comma 4 4 2 4 3 2 3" xfId="13763" xr:uid="{00000000-0005-0000-0000-000087340000}"/>
    <cellStyle name="Comma 4 4 2 4 3 3" xfId="8277" xr:uid="{00000000-0005-0000-0000-000088340000}"/>
    <cellStyle name="Comma 4 4 2 4 3 3 2" xfId="16435" xr:uid="{00000000-0005-0000-0000-000089340000}"/>
    <cellStyle name="Comma 4 4 2 4 3 4" xfId="11106" xr:uid="{00000000-0005-0000-0000-00008A340000}"/>
    <cellStyle name="Comma 4 4 2 4 4" xfId="1767" xr:uid="{00000000-0005-0000-0000-00008B340000}"/>
    <cellStyle name="Comma 4 4 2 4 4 2" xfId="4441" xr:uid="{00000000-0005-0000-0000-00008C340000}"/>
    <cellStyle name="Comma 4 4 2 4 4 2 2" xfId="19066" xr:uid="{00000000-0005-0000-0000-00008D340000}"/>
    <cellStyle name="Comma 4 4 2 4 4 2 3" xfId="13764" xr:uid="{00000000-0005-0000-0000-00008E340000}"/>
    <cellStyle name="Comma 4 4 2 4 4 3" xfId="8278" xr:uid="{00000000-0005-0000-0000-00008F340000}"/>
    <cellStyle name="Comma 4 4 2 4 4 3 2" xfId="16436" xr:uid="{00000000-0005-0000-0000-000090340000}"/>
    <cellStyle name="Comma 4 4 2 4 4 4" xfId="11107" xr:uid="{00000000-0005-0000-0000-000091340000}"/>
    <cellStyle name="Comma 4 4 2 4 5" xfId="4437" xr:uid="{00000000-0005-0000-0000-000092340000}"/>
    <cellStyle name="Comma 4 4 2 4 5 2" xfId="19062" xr:uid="{00000000-0005-0000-0000-000093340000}"/>
    <cellStyle name="Comma 4 4 2 4 5 3" xfId="13760" xr:uid="{00000000-0005-0000-0000-000094340000}"/>
    <cellStyle name="Comma 4 4 2 4 6" xfId="8274" xr:uid="{00000000-0005-0000-0000-000095340000}"/>
    <cellStyle name="Comma 4 4 2 4 6 2" xfId="16432" xr:uid="{00000000-0005-0000-0000-000096340000}"/>
    <cellStyle name="Comma 4 4 2 4 7" xfId="11103" xr:uid="{00000000-0005-0000-0000-000097340000}"/>
    <cellStyle name="Comma 4 4 2 5" xfId="1768" xr:uid="{00000000-0005-0000-0000-000098340000}"/>
    <cellStyle name="Comma 4 4 2 5 2" xfId="1769" xr:uid="{00000000-0005-0000-0000-000099340000}"/>
    <cellStyle name="Comma 4 4 2 5 2 2" xfId="1770" xr:uid="{00000000-0005-0000-0000-00009A340000}"/>
    <cellStyle name="Comma 4 4 2 5 2 2 2" xfId="4444" xr:uid="{00000000-0005-0000-0000-00009B340000}"/>
    <cellStyle name="Comma 4 4 2 5 2 2 2 2" xfId="19069" xr:uid="{00000000-0005-0000-0000-00009C340000}"/>
    <cellStyle name="Comma 4 4 2 5 2 2 2 3" xfId="13767" xr:uid="{00000000-0005-0000-0000-00009D340000}"/>
    <cellStyle name="Comma 4 4 2 5 2 2 3" xfId="8281" xr:uid="{00000000-0005-0000-0000-00009E340000}"/>
    <cellStyle name="Comma 4 4 2 5 2 2 3 2" xfId="16439" xr:uid="{00000000-0005-0000-0000-00009F340000}"/>
    <cellStyle name="Comma 4 4 2 5 2 2 4" xfId="11110" xr:uid="{00000000-0005-0000-0000-0000A0340000}"/>
    <cellStyle name="Comma 4 4 2 5 2 3" xfId="4443" xr:uid="{00000000-0005-0000-0000-0000A1340000}"/>
    <cellStyle name="Comma 4 4 2 5 2 3 2" xfId="19068" xr:uid="{00000000-0005-0000-0000-0000A2340000}"/>
    <cellStyle name="Comma 4 4 2 5 2 3 3" xfId="13766" xr:uid="{00000000-0005-0000-0000-0000A3340000}"/>
    <cellStyle name="Comma 4 4 2 5 2 4" xfId="8280" xr:uid="{00000000-0005-0000-0000-0000A4340000}"/>
    <cellStyle name="Comma 4 4 2 5 2 4 2" xfId="16438" xr:uid="{00000000-0005-0000-0000-0000A5340000}"/>
    <cellStyle name="Comma 4 4 2 5 2 5" xfId="11109" xr:uid="{00000000-0005-0000-0000-0000A6340000}"/>
    <cellStyle name="Comma 4 4 2 5 3" xfId="1771" xr:uid="{00000000-0005-0000-0000-0000A7340000}"/>
    <cellStyle name="Comma 4 4 2 5 3 2" xfId="4445" xr:uid="{00000000-0005-0000-0000-0000A8340000}"/>
    <cellStyle name="Comma 4 4 2 5 3 2 2" xfId="19070" xr:uid="{00000000-0005-0000-0000-0000A9340000}"/>
    <cellStyle name="Comma 4 4 2 5 3 2 3" xfId="13768" xr:uid="{00000000-0005-0000-0000-0000AA340000}"/>
    <cellStyle name="Comma 4 4 2 5 3 3" xfId="8282" xr:uid="{00000000-0005-0000-0000-0000AB340000}"/>
    <cellStyle name="Comma 4 4 2 5 3 3 2" xfId="16440" xr:uid="{00000000-0005-0000-0000-0000AC340000}"/>
    <cellStyle name="Comma 4 4 2 5 3 4" xfId="11111" xr:uid="{00000000-0005-0000-0000-0000AD340000}"/>
    <cellStyle name="Comma 4 4 2 5 4" xfId="1772" xr:uid="{00000000-0005-0000-0000-0000AE340000}"/>
    <cellStyle name="Comma 4 4 2 5 4 2" xfId="4446" xr:uid="{00000000-0005-0000-0000-0000AF340000}"/>
    <cellStyle name="Comma 4 4 2 5 4 2 2" xfId="19071" xr:uid="{00000000-0005-0000-0000-0000B0340000}"/>
    <cellStyle name="Comma 4 4 2 5 4 2 3" xfId="13769" xr:uid="{00000000-0005-0000-0000-0000B1340000}"/>
    <cellStyle name="Comma 4 4 2 5 4 3" xfId="8283" xr:uid="{00000000-0005-0000-0000-0000B2340000}"/>
    <cellStyle name="Comma 4 4 2 5 4 3 2" xfId="16441" xr:uid="{00000000-0005-0000-0000-0000B3340000}"/>
    <cellStyle name="Comma 4 4 2 5 4 4" xfId="11112" xr:uid="{00000000-0005-0000-0000-0000B4340000}"/>
    <cellStyle name="Comma 4 4 2 5 5" xfId="4442" xr:uid="{00000000-0005-0000-0000-0000B5340000}"/>
    <cellStyle name="Comma 4 4 2 5 5 2" xfId="19067" xr:uid="{00000000-0005-0000-0000-0000B6340000}"/>
    <cellStyle name="Comma 4 4 2 5 5 3" xfId="13765" xr:uid="{00000000-0005-0000-0000-0000B7340000}"/>
    <cellStyle name="Comma 4 4 2 5 6" xfId="8279" xr:uid="{00000000-0005-0000-0000-0000B8340000}"/>
    <cellStyle name="Comma 4 4 2 5 6 2" xfId="16437" xr:uid="{00000000-0005-0000-0000-0000B9340000}"/>
    <cellStyle name="Comma 4 4 2 5 7" xfId="11108" xr:uid="{00000000-0005-0000-0000-0000BA340000}"/>
    <cellStyle name="Comma 4 4 2 6" xfId="1773" xr:uid="{00000000-0005-0000-0000-0000BB340000}"/>
    <cellStyle name="Comma 4 4 2 6 2" xfId="1774" xr:uid="{00000000-0005-0000-0000-0000BC340000}"/>
    <cellStyle name="Comma 4 4 2 6 2 2" xfId="4448" xr:uid="{00000000-0005-0000-0000-0000BD340000}"/>
    <cellStyle name="Comma 4 4 2 6 2 2 2" xfId="19073" xr:uid="{00000000-0005-0000-0000-0000BE340000}"/>
    <cellStyle name="Comma 4 4 2 6 2 2 3" xfId="13771" xr:uid="{00000000-0005-0000-0000-0000BF340000}"/>
    <cellStyle name="Comma 4 4 2 6 2 3" xfId="8285" xr:uid="{00000000-0005-0000-0000-0000C0340000}"/>
    <cellStyle name="Comma 4 4 2 6 2 3 2" xfId="16443" xr:uid="{00000000-0005-0000-0000-0000C1340000}"/>
    <cellStyle name="Comma 4 4 2 6 2 4" xfId="11114" xr:uid="{00000000-0005-0000-0000-0000C2340000}"/>
    <cellStyle name="Comma 4 4 2 6 3" xfId="1775" xr:uid="{00000000-0005-0000-0000-0000C3340000}"/>
    <cellStyle name="Comma 4 4 2 6 3 2" xfId="4449" xr:uid="{00000000-0005-0000-0000-0000C4340000}"/>
    <cellStyle name="Comma 4 4 2 6 3 2 2" xfId="19074" xr:uid="{00000000-0005-0000-0000-0000C5340000}"/>
    <cellStyle name="Comma 4 4 2 6 3 2 3" xfId="13772" xr:uid="{00000000-0005-0000-0000-0000C6340000}"/>
    <cellStyle name="Comma 4 4 2 6 3 3" xfId="8286" xr:uid="{00000000-0005-0000-0000-0000C7340000}"/>
    <cellStyle name="Comma 4 4 2 6 3 3 2" xfId="16444" xr:uid="{00000000-0005-0000-0000-0000C8340000}"/>
    <cellStyle name="Comma 4 4 2 6 3 4" xfId="11115" xr:uid="{00000000-0005-0000-0000-0000C9340000}"/>
    <cellStyle name="Comma 4 4 2 6 4" xfId="4447" xr:uid="{00000000-0005-0000-0000-0000CA340000}"/>
    <cellStyle name="Comma 4 4 2 6 4 2" xfId="19072" xr:uid="{00000000-0005-0000-0000-0000CB340000}"/>
    <cellStyle name="Comma 4 4 2 6 4 3" xfId="13770" xr:uid="{00000000-0005-0000-0000-0000CC340000}"/>
    <cellStyle name="Comma 4 4 2 6 5" xfId="8284" xr:uid="{00000000-0005-0000-0000-0000CD340000}"/>
    <cellStyle name="Comma 4 4 2 6 5 2" xfId="16442" xr:uid="{00000000-0005-0000-0000-0000CE340000}"/>
    <cellStyle name="Comma 4 4 2 6 6" xfId="11113" xr:uid="{00000000-0005-0000-0000-0000CF340000}"/>
    <cellStyle name="Comma 4 4 2 7" xfId="1776" xr:uid="{00000000-0005-0000-0000-0000D0340000}"/>
    <cellStyle name="Comma 4 4 2 7 2" xfId="1777" xr:uid="{00000000-0005-0000-0000-0000D1340000}"/>
    <cellStyle name="Comma 4 4 2 7 2 2" xfId="4451" xr:uid="{00000000-0005-0000-0000-0000D2340000}"/>
    <cellStyle name="Comma 4 4 2 7 2 2 2" xfId="19076" xr:uid="{00000000-0005-0000-0000-0000D3340000}"/>
    <cellStyle name="Comma 4 4 2 7 2 2 3" xfId="13774" xr:uid="{00000000-0005-0000-0000-0000D4340000}"/>
    <cellStyle name="Comma 4 4 2 7 2 3" xfId="8288" xr:uid="{00000000-0005-0000-0000-0000D5340000}"/>
    <cellStyle name="Comma 4 4 2 7 2 3 2" xfId="16446" xr:uid="{00000000-0005-0000-0000-0000D6340000}"/>
    <cellStyle name="Comma 4 4 2 7 2 4" xfId="11117" xr:uid="{00000000-0005-0000-0000-0000D7340000}"/>
    <cellStyle name="Comma 4 4 2 7 3" xfId="4450" xr:uid="{00000000-0005-0000-0000-0000D8340000}"/>
    <cellStyle name="Comma 4 4 2 7 3 2" xfId="19075" xr:uid="{00000000-0005-0000-0000-0000D9340000}"/>
    <cellStyle name="Comma 4 4 2 7 3 3" xfId="13773" xr:uid="{00000000-0005-0000-0000-0000DA340000}"/>
    <cellStyle name="Comma 4 4 2 7 4" xfId="8287" xr:uid="{00000000-0005-0000-0000-0000DB340000}"/>
    <cellStyle name="Comma 4 4 2 7 4 2" xfId="16445" xr:uid="{00000000-0005-0000-0000-0000DC340000}"/>
    <cellStyle name="Comma 4 4 2 7 5" xfId="11116" xr:uid="{00000000-0005-0000-0000-0000DD340000}"/>
    <cellStyle name="Comma 4 4 2 8" xfId="1778" xr:uid="{00000000-0005-0000-0000-0000DE340000}"/>
    <cellStyle name="Comma 4 4 2 8 2" xfId="4452" xr:uid="{00000000-0005-0000-0000-0000DF340000}"/>
    <cellStyle name="Comma 4 4 2 8 2 2" xfId="19077" xr:uid="{00000000-0005-0000-0000-0000E0340000}"/>
    <cellStyle name="Comma 4 4 2 8 2 3" xfId="13775" xr:uid="{00000000-0005-0000-0000-0000E1340000}"/>
    <cellStyle name="Comma 4 4 2 8 3" xfId="8289" xr:uid="{00000000-0005-0000-0000-0000E2340000}"/>
    <cellStyle name="Comma 4 4 2 8 3 2" xfId="16447" xr:uid="{00000000-0005-0000-0000-0000E3340000}"/>
    <cellStyle name="Comma 4 4 2 8 4" xfId="11118" xr:uid="{00000000-0005-0000-0000-0000E4340000}"/>
    <cellStyle name="Comma 4 4 2 9" xfId="1779" xr:uid="{00000000-0005-0000-0000-0000E5340000}"/>
    <cellStyle name="Comma 4 4 2 9 2" xfId="4453" xr:uid="{00000000-0005-0000-0000-0000E6340000}"/>
    <cellStyle name="Comma 4 4 2 9 2 2" xfId="19078" xr:uid="{00000000-0005-0000-0000-0000E7340000}"/>
    <cellStyle name="Comma 4 4 2 9 2 3" xfId="13776" xr:uid="{00000000-0005-0000-0000-0000E8340000}"/>
    <cellStyle name="Comma 4 4 2 9 3" xfId="8290" xr:uid="{00000000-0005-0000-0000-0000E9340000}"/>
    <cellStyle name="Comma 4 4 2 9 3 2" xfId="16448" xr:uid="{00000000-0005-0000-0000-0000EA340000}"/>
    <cellStyle name="Comma 4 4 2 9 4" xfId="11119" xr:uid="{00000000-0005-0000-0000-0000EB340000}"/>
    <cellStyle name="Comma 4 4 3" xfId="1780" xr:uid="{00000000-0005-0000-0000-0000EC340000}"/>
    <cellStyle name="Comma 4 4 3 2" xfId="1781" xr:uid="{00000000-0005-0000-0000-0000ED340000}"/>
    <cellStyle name="Comma 4 4 3 2 2" xfId="1782" xr:uid="{00000000-0005-0000-0000-0000EE340000}"/>
    <cellStyle name="Comma 4 4 3 2 2 2" xfId="4456" xr:uid="{00000000-0005-0000-0000-0000EF340000}"/>
    <cellStyle name="Comma 4 4 3 2 2 2 2" xfId="19081" xr:uid="{00000000-0005-0000-0000-0000F0340000}"/>
    <cellStyle name="Comma 4 4 3 2 2 2 3" xfId="13779" xr:uid="{00000000-0005-0000-0000-0000F1340000}"/>
    <cellStyle name="Comma 4 4 3 2 2 3" xfId="8293" xr:uid="{00000000-0005-0000-0000-0000F2340000}"/>
    <cellStyle name="Comma 4 4 3 2 2 3 2" xfId="16451" xr:uid="{00000000-0005-0000-0000-0000F3340000}"/>
    <cellStyle name="Comma 4 4 3 2 2 4" xfId="11122" xr:uid="{00000000-0005-0000-0000-0000F4340000}"/>
    <cellStyle name="Comma 4 4 3 2 3" xfId="4455" xr:uid="{00000000-0005-0000-0000-0000F5340000}"/>
    <cellStyle name="Comma 4 4 3 2 3 2" xfId="19080" xr:uid="{00000000-0005-0000-0000-0000F6340000}"/>
    <cellStyle name="Comma 4 4 3 2 3 3" xfId="13778" xr:uid="{00000000-0005-0000-0000-0000F7340000}"/>
    <cellStyle name="Comma 4 4 3 2 4" xfId="8292" xr:uid="{00000000-0005-0000-0000-0000F8340000}"/>
    <cellStyle name="Comma 4 4 3 2 4 2" xfId="16450" xr:uid="{00000000-0005-0000-0000-0000F9340000}"/>
    <cellStyle name="Comma 4 4 3 2 5" xfId="11121" xr:uid="{00000000-0005-0000-0000-0000FA340000}"/>
    <cellStyle name="Comma 4 4 3 3" xfId="1783" xr:uid="{00000000-0005-0000-0000-0000FB340000}"/>
    <cellStyle name="Comma 4 4 3 3 2" xfId="4457" xr:uid="{00000000-0005-0000-0000-0000FC340000}"/>
    <cellStyle name="Comma 4 4 3 3 2 2" xfId="19082" xr:uid="{00000000-0005-0000-0000-0000FD340000}"/>
    <cellStyle name="Comma 4 4 3 3 2 3" xfId="13780" xr:uid="{00000000-0005-0000-0000-0000FE340000}"/>
    <cellStyle name="Comma 4 4 3 3 3" xfId="8294" xr:uid="{00000000-0005-0000-0000-0000FF340000}"/>
    <cellStyle name="Comma 4 4 3 3 3 2" xfId="16452" xr:uid="{00000000-0005-0000-0000-000000350000}"/>
    <cellStyle name="Comma 4 4 3 3 4" xfId="11123" xr:uid="{00000000-0005-0000-0000-000001350000}"/>
    <cellStyle name="Comma 4 4 3 4" xfId="1784" xr:uid="{00000000-0005-0000-0000-000002350000}"/>
    <cellStyle name="Comma 4 4 3 4 2" xfId="4458" xr:uid="{00000000-0005-0000-0000-000003350000}"/>
    <cellStyle name="Comma 4 4 3 4 2 2" xfId="19083" xr:uid="{00000000-0005-0000-0000-000004350000}"/>
    <cellStyle name="Comma 4 4 3 4 2 3" xfId="13781" xr:uid="{00000000-0005-0000-0000-000005350000}"/>
    <cellStyle name="Comma 4 4 3 4 3" xfId="8295" xr:uid="{00000000-0005-0000-0000-000006350000}"/>
    <cellStyle name="Comma 4 4 3 4 3 2" xfId="16453" xr:uid="{00000000-0005-0000-0000-000007350000}"/>
    <cellStyle name="Comma 4 4 3 4 4" xfId="11124" xr:uid="{00000000-0005-0000-0000-000008350000}"/>
    <cellStyle name="Comma 4 4 3 5" xfId="4454" xr:uid="{00000000-0005-0000-0000-000009350000}"/>
    <cellStyle name="Comma 4 4 3 5 2" xfId="19079" xr:uid="{00000000-0005-0000-0000-00000A350000}"/>
    <cellStyle name="Comma 4 4 3 5 3" xfId="13777" xr:uid="{00000000-0005-0000-0000-00000B350000}"/>
    <cellStyle name="Comma 4 4 3 6" xfId="8291" xr:uid="{00000000-0005-0000-0000-00000C350000}"/>
    <cellStyle name="Comma 4 4 3 6 2" xfId="16449" xr:uid="{00000000-0005-0000-0000-00000D350000}"/>
    <cellStyle name="Comma 4 4 3 7" xfId="11120" xr:uid="{00000000-0005-0000-0000-00000E350000}"/>
    <cellStyle name="Comma 4 4 4" xfId="1785" xr:uid="{00000000-0005-0000-0000-00000F350000}"/>
    <cellStyle name="Comma 4 4 4 2" xfId="1786" xr:uid="{00000000-0005-0000-0000-000010350000}"/>
    <cellStyle name="Comma 4 4 4 2 2" xfId="1787" xr:uid="{00000000-0005-0000-0000-000011350000}"/>
    <cellStyle name="Comma 4 4 4 2 2 2" xfId="4461" xr:uid="{00000000-0005-0000-0000-000012350000}"/>
    <cellStyle name="Comma 4 4 4 2 2 2 2" xfId="19086" xr:uid="{00000000-0005-0000-0000-000013350000}"/>
    <cellStyle name="Comma 4 4 4 2 2 2 3" xfId="13784" xr:uid="{00000000-0005-0000-0000-000014350000}"/>
    <cellStyle name="Comma 4 4 4 2 2 3" xfId="8298" xr:uid="{00000000-0005-0000-0000-000015350000}"/>
    <cellStyle name="Comma 4 4 4 2 2 3 2" xfId="16456" xr:uid="{00000000-0005-0000-0000-000016350000}"/>
    <cellStyle name="Comma 4 4 4 2 2 4" xfId="11127" xr:uid="{00000000-0005-0000-0000-000017350000}"/>
    <cellStyle name="Comma 4 4 4 2 3" xfId="4460" xr:uid="{00000000-0005-0000-0000-000018350000}"/>
    <cellStyle name="Comma 4 4 4 2 3 2" xfId="19085" xr:uid="{00000000-0005-0000-0000-000019350000}"/>
    <cellStyle name="Comma 4 4 4 2 3 3" xfId="13783" xr:uid="{00000000-0005-0000-0000-00001A350000}"/>
    <cellStyle name="Comma 4 4 4 2 4" xfId="8297" xr:uid="{00000000-0005-0000-0000-00001B350000}"/>
    <cellStyle name="Comma 4 4 4 2 4 2" xfId="16455" xr:uid="{00000000-0005-0000-0000-00001C350000}"/>
    <cellStyle name="Comma 4 4 4 2 5" xfId="11126" xr:uid="{00000000-0005-0000-0000-00001D350000}"/>
    <cellStyle name="Comma 4 4 4 3" xfId="1788" xr:uid="{00000000-0005-0000-0000-00001E350000}"/>
    <cellStyle name="Comma 4 4 4 3 2" xfId="4462" xr:uid="{00000000-0005-0000-0000-00001F350000}"/>
    <cellStyle name="Comma 4 4 4 3 2 2" xfId="19087" xr:uid="{00000000-0005-0000-0000-000020350000}"/>
    <cellStyle name="Comma 4 4 4 3 2 3" xfId="13785" xr:uid="{00000000-0005-0000-0000-000021350000}"/>
    <cellStyle name="Comma 4 4 4 3 3" xfId="8299" xr:uid="{00000000-0005-0000-0000-000022350000}"/>
    <cellStyle name="Comma 4 4 4 3 3 2" xfId="16457" xr:uid="{00000000-0005-0000-0000-000023350000}"/>
    <cellStyle name="Comma 4 4 4 3 4" xfId="11128" xr:uid="{00000000-0005-0000-0000-000024350000}"/>
    <cellStyle name="Comma 4 4 4 4" xfId="1789" xr:uid="{00000000-0005-0000-0000-000025350000}"/>
    <cellStyle name="Comma 4 4 4 4 2" xfId="4463" xr:uid="{00000000-0005-0000-0000-000026350000}"/>
    <cellStyle name="Comma 4 4 4 4 2 2" xfId="19088" xr:uid="{00000000-0005-0000-0000-000027350000}"/>
    <cellStyle name="Comma 4 4 4 4 2 3" xfId="13786" xr:uid="{00000000-0005-0000-0000-000028350000}"/>
    <cellStyle name="Comma 4 4 4 4 3" xfId="8300" xr:uid="{00000000-0005-0000-0000-000029350000}"/>
    <cellStyle name="Comma 4 4 4 4 3 2" xfId="16458" xr:uid="{00000000-0005-0000-0000-00002A350000}"/>
    <cellStyle name="Comma 4 4 4 4 4" xfId="11129" xr:uid="{00000000-0005-0000-0000-00002B350000}"/>
    <cellStyle name="Comma 4 4 4 5" xfId="4459" xr:uid="{00000000-0005-0000-0000-00002C350000}"/>
    <cellStyle name="Comma 4 4 4 5 2" xfId="19084" xr:uid="{00000000-0005-0000-0000-00002D350000}"/>
    <cellStyle name="Comma 4 4 4 5 3" xfId="13782" xr:uid="{00000000-0005-0000-0000-00002E350000}"/>
    <cellStyle name="Comma 4 4 4 6" xfId="8296" xr:uid="{00000000-0005-0000-0000-00002F350000}"/>
    <cellStyle name="Comma 4 4 4 6 2" xfId="16454" xr:uid="{00000000-0005-0000-0000-000030350000}"/>
    <cellStyle name="Comma 4 4 4 7" xfId="11125" xr:uid="{00000000-0005-0000-0000-000031350000}"/>
    <cellStyle name="Comma 4 4 5" xfId="1790" xr:uid="{00000000-0005-0000-0000-000032350000}"/>
    <cellStyle name="Comma 4 4 5 2" xfId="1791" xr:uid="{00000000-0005-0000-0000-000033350000}"/>
    <cellStyle name="Comma 4 4 5 2 2" xfId="1792" xr:uid="{00000000-0005-0000-0000-000034350000}"/>
    <cellStyle name="Comma 4 4 5 2 2 2" xfId="4466" xr:uid="{00000000-0005-0000-0000-000035350000}"/>
    <cellStyle name="Comma 4 4 5 2 2 2 2" xfId="19091" xr:uid="{00000000-0005-0000-0000-000036350000}"/>
    <cellStyle name="Comma 4 4 5 2 2 2 3" xfId="13789" xr:uid="{00000000-0005-0000-0000-000037350000}"/>
    <cellStyle name="Comma 4 4 5 2 2 3" xfId="8303" xr:uid="{00000000-0005-0000-0000-000038350000}"/>
    <cellStyle name="Comma 4 4 5 2 2 3 2" xfId="16461" xr:uid="{00000000-0005-0000-0000-000039350000}"/>
    <cellStyle name="Comma 4 4 5 2 2 4" xfId="11132" xr:uid="{00000000-0005-0000-0000-00003A350000}"/>
    <cellStyle name="Comma 4 4 5 2 3" xfId="4465" xr:uid="{00000000-0005-0000-0000-00003B350000}"/>
    <cellStyle name="Comma 4 4 5 2 3 2" xfId="19090" xr:uid="{00000000-0005-0000-0000-00003C350000}"/>
    <cellStyle name="Comma 4 4 5 2 3 3" xfId="13788" xr:uid="{00000000-0005-0000-0000-00003D350000}"/>
    <cellStyle name="Comma 4 4 5 2 4" xfId="8302" xr:uid="{00000000-0005-0000-0000-00003E350000}"/>
    <cellStyle name="Comma 4 4 5 2 4 2" xfId="16460" xr:uid="{00000000-0005-0000-0000-00003F350000}"/>
    <cellStyle name="Comma 4 4 5 2 5" xfId="11131" xr:uid="{00000000-0005-0000-0000-000040350000}"/>
    <cellStyle name="Comma 4 4 5 3" xfId="1793" xr:uid="{00000000-0005-0000-0000-000041350000}"/>
    <cellStyle name="Comma 4 4 5 3 2" xfId="4467" xr:uid="{00000000-0005-0000-0000-000042350000}"/>
    <cellStyle name="Comma 4 4 5 3 2 2" xfId="19092" xr:uid="{00000000-0005-0000-0000-000043350000}"/>
    <cellStyle name="Comma 4 4 5 3 2 3" xfId="13790" xr:uid="{00000000-0005-0000-0000-000044350000}"/>
    <cellStyle name="Comma 4 4 5 3 3" xfId="8304" xr:uid="{00000000-0005-0000-0000-000045350000}"/>
    <cellStyle name="Comma 4 4 5 3 3 2" xfId="16462" xr:uid="{00000000-0005-0000-0000-000046350000}"/>
    <cellStyle name="Comma 4 4 5 3 4" xfId="11133" xr:uid="{00000000-0005-0000-0000-000047350000}"/>
    <cellStyle name="Comma 4 4 5 4" xfId="1794" xr:uid="{00000000-0005-0000-0000-000048350000}"/>
    <cellStyle name="Comma 4 4 5 4 2" xfId="4468" xr:uid="{00000000-0005-0000-0000-000049350000}"/>
    <cellStyle name="Comma 4 4 5 4 2 2" xfId="19093" xr:uid="{00000000-0005-0000-0000-00004A350000}"/>
    <cellStyle name="Comma 4 4 5 4 2 3" xfId="13791" xr:uid="{00000000-0005-0000-0000-00004B350000}"/>
    <cellStyle name="Comma 4 4 5 4 3" xfId="8305" xr:uid="{00000000-0005-0000-0000-00004C350000}"/>
    <cellStyle name="Comma 4 4 5 4 3 2" xfId="16463" xr:uid="{00000000-0005-0000-0000-00004D350000}"/>
    <cellStyle name="Comma 4 4 5 4 4" xfId="11134" xr:uid="{00000000-0005-0000-0000-00004E350000}"/>
    <cellStyle name="Comma 4 4 5 5" xfId="4464" xr:uid="{00000000-0005-0000-0000-00004F350000}"/>
    <cellStyle name="Comma 4 4 5 5 2" xfId="19089" xr:uid="{00000000-0005-0000-0000-000050350000}"/>
    <cellStyle name="Comma 4 4 5 5 3" xfId="13787" xr:uid="{00000000-0005-0000-0000-000051350000}"/>
    <cellStyle name="Comma 4 4 5 6" xfId="8301" xr:uid="{00000000-0005-0000-0000-000052350000}"/>
    <cellStyle name="Comma 4 4 5 6 2" xfId="16459" xr:uid="{00000000-0005-0000-0000-000053350000}"/>
    <cellStyle name="Comma 4 4 5 7" xfId="11130" xr:uid="{00000000-0005-0000-0000-000054350000}"/>
    <cellStyle name="Comma 4 4 6" xfId="1795" xr:uid="{00000000-0005-0000-0000-000055350000}"/>
    <cellStyle name="Comma 4 4 6 2" xfId="1796" xr:uid="{00000000-0005-0000-0000-000056350000}"/>
    <cellStyle name="Comma 4 4 6 2 2" xfId="1797" xr:uid="{00000000-0005-0000-0000-000057350000}"/>
    <cellStyle name="Comma 4 4 6 2 2 2" xfId="4471" xr:uid="{00000000-0005-0000-0000-000058350000}"/>
    <cellStyle name="Comma 4 4 6 2 2 2 2" xfId="19096" xr:uid="{00000000-0005-0000-0000-000059350000}"/>
    <cellStyle name="Comma 4 4 6 2 2 2 3" xfId="13794" xr:uid="{00000000-0005-0000-0000-00005A350000}"/>
    <cellStyle name="Comma 4 4 6 2 2 3" xfId="8308" xr:uid="{00000000-0005-0000-0000-00005B350000}"/>
    <cellStyle name="Comma 4 4 6 2 2 3 2" xfId="16466" xr:uid="{00000000-0005-0000-0000-00005C350000}"/>
    <cellStyle name="Comma 4 4 6 2 2 4" xfId="11137" xr:uid="{00000000-0005-0000-0000-00005D350000}"/>
    <cellStyle name="Comma 4 4 6 2 3" xfId="4470" xr:uid="{00000000-0005-0000-0000-00005E350000}"/>
    <cellStyle name="Comma 4 4 6 2 3 2" xfId="19095" xr:uid="{00000000-0005-0000-0000-00005F350000}"/>
    <cellStyle name="Comma 4 4 6 2 3 3" xfId="13793" xr:uid="{00000000-0005-0000-0000-000060350000}"/>
    <cellStyle name="Comma 4 4 6 2 4" xfId="8307" xr:uid="{00000000-0005-0000-0000-000061350000}"/>
    <cellStyle name="Comma 4 4 6 2 4 2" xfId="16465" xr:uid="{00000000-0005-0000-0000-000062350000}"/>
    <cellStyle name="Comma 4 4 6 2 5" xfId="11136" xr:uid="{00000000-0005-0000-0000-000063350000}"/>
    <cellStyle name="Comma 4 4 6 3" xfId="1798" xr:uid="{00000000-0005-0000-0000-000064350000}"/>
    <cellStyle name="Comma 4 4 6 3 2" xfId="4472" xr:uid="{00000000-0005-0000-0000-000065350000}"/>
    <cellStyle name="Comma 4 4 6 3 2 2" xfId="19097" xr:uid="{00000000-0005-0000-0000-000066350000}"/>
    <cellStyle name="Comma 4 4 6 3 2 3" xfId="13795" xr:uid="{00000000-0005-0000-0000-000067350000}"/>
    <cellStyle name="Comma 4 4 6 3 3" xfId="8309" xr:uid="{00000000-0005-0000-0000-000068350000}"/>
    <cellStyle name="Comma 4 4 6 3 3 2" xfId="16467" xr:uid="{00000000-0005-0000-0000-000069350000}"/>
    <cellStyle name="Comma 4 4 6 3 4" xfId="11138" xr:uid="{00000000-0005-0000-0000-00006A350000}"/>
    <cellStyle name="Comma 4 4 6 4" xfId="1799" xr:uid="{00000000-0005-0000-0000-00006B350000}"/>
    <cellStyle name="Comma 4 4 6 4 2" xfId="4473" xr:uid="{00000000-0005-0000-0000-00006C350000}"/>
    <cellStyle name="Comma 4 4 6 4 2 2" xfId="19098" xr:uid="{00000000-0005-0000-0000-00006D350000}"/>
    <cellStyle name="Comma 4 4 6 4 2 3" xfId="13796" xr:uid="{00000000-0005-0000-0000-00006E350000}"/>
    <cellStyle name="Comma 4 4 6 4 3" xfId="8310" xr:uid="{00000000-0005-0000-0000-00006F350000}"/>
    <cellStyle name="Comma 4 4 6 4 3 2" xfId="16468" xr:uid="{00000000-0005-0000-0000-000070350000}"/>
    <cellStyle name="Comma 4 4 6 4 4" xfId="11139" xr:uid="{00000000-0005-0000-0000-000071350000}"/>
    <cellStyle name="Comma 4 4 6 5" xfId="4469" xr:uid="{00000000-0005-0000-0000-000072350000}"/>
    <cellStyle name="Comma 4 4 6 5 2" xfId="19094" xr:uid="{00000000-0005-0000-0000-000073350000}"/>
    <cellStyle name="Comma 4 4 6 5 3" xfId="13792" xr:uid="{00000000-0005-0000-0000-000074350000}"/>
    <cellStyle name="Comma 4 4 6 6" xfId="8306" xr:uid="{00000000-0005-0000-0000-000075350000}"/>
    <cellStyle name="Comma 4 4 6 6 2" xfId="16464" xr:uid="{00000000-0005-0000-0000-000076350000}"/>
    <cellStyle name="Comma 4 4 6 7" xfId="11135" xr:uid="{00000000-0005-0000-0000-000077350000}"/>
    <cellStyle name="Comma 4 4 7" xfId="1800" xr:uid="{00000000-0005-0000-0000-000078350000}"/>
    <cellStyle name="Comma 4 4 7 2" xfId="1801" xr:uid="{00000000-0005-0000-0000-000079350000}"/>
    <cellStyle name="Comma 4 4 7 2 2" xfId="4475" xr:uid="{00000000-0005-0000-0000-00007A350000}"/>
    <cellStyle name="Comma 4 4 7 2 2 2" xfId="19100" xr:uid="{00000000-0005-0000-0000-00007B350000}"/>
    <cellStyle name="Comma 4 4 7 2 2 3" xfId="13798" xr:uid="{00000000-0005-0000-0000-00007C350000}"/>
    <cellStyle name="Comma 4 4 7 2 3" xfId="8312" xr:uid="{00000000-0005-0000-0000-00007D350000}"/>
    <cellStyle name="Comma 4 4 7 2 3 2" xfId="16470" xr:uid="{00000000-0005-0000-0000-00007E350000}"/>
    <cellStyle name="Comma 4 4 7 2 4" xfId="11141" xr:uid="{00000000-0005-0000-0000-00007F350000}"/>
    <cellStyle name="Comma 4 4 7 3" xfId="1802" xr:uid="{00000000-0005-0000-0000-000080350000}"/>
    <cellStyle name="Comma 4 4 7 3 2" xfId="4476" xr:uid="{00000000-0005-0000-0000-000081350000}"/>
    <cellStyle name="Comma 4 4 7 3 2 2" xfId="19101" xr:uid="{00000000-0005-0000-0000-000082350000}"/>
    <cellStyle name="Comma 4 4 7 3 2 3" xfId="13799" xr:uid="{00000000-0005-0000-0000-000083350000}"/>
    <cellStyle name="Comma 4 4 7 3 3" xfId="8313" xr:uid="{00000000-0005-0000-0000-000084350000}"/>
    <cellStyle name="Comma 4 4 7 3 3 2" xfId="16471" xr:uid="{00000000-0005-0000-0000-000085350000}"/>
    <cellStyle name="Comma 4 4 7 3 4" xfId="11142" xr:uid="{00000000-0005-0000-0000-000086350000}"/>
    <cellStyle name="Comma 4 4 7 4" xfId="4474" xr:uid="{00000000-0005-0000-0000-000087350000}"/>
    <cellStyle name="Comma 4 4 7 4 2" xfId="19099" xr:uid="{00000000-0005-0000-0000-000088350000}"/>
    <cellStyle name="Comma 4 4 7 4 3" xfId="13797" xr:uid="{00000000-0005-0000-0000-000089350000}"/>
    <cellStyle name="Comma 4 4 7 5" xfId="8311" xr:uid="{00000000-0005-0000-0000-00008A350000}"/>
    <cellStyle name="Comma 4 4 7 5 2" xfId="16469" xr:uid="{00000000-0005-0000-0000-00008B350000}"/>
    <cellStyle name="Comma 4 4 7 6" xfId="11140" xr:uid="{00000000-0005-0000-0000-00008C350000}"/>
    <cellStyle name="Comma 4 4 8" xfId="1803" xr:uid="{00000000-0005-0000-0000-00008D350000}"/>
    <cellStyle name="Comma 4 4 8 2" xfId="1804" xr:uid="{00000000-0005-0000-0000-00008E350000}"/>
    <cellStyle name="Comma 4 4 8 2 2" xfId="4478" xr:uid="{00000000-0005-0000-0000-00008F350000}"/>
    <cellStyle name="Comma 4 4 8 2 2 2" xfId="19103" xr:uid="{00000000-0005-0000-0000-000090350000}"/>
    <cellStyle name="Comma 4 4 8 2 2 3" xfId="13801" xr:uid="{00000000-0005-0000-0000-000091350000}"/>
    <cellStyle name="Comma 4 4 8 2 3" xfId="8315" xr:uid="{00000000-0005-0000-0000-000092350000}"/>
    <cellStyle name="Comma 4 4 8 2 3 2" xfId="16473" xr:uid="{00000000-0005-0000-0000-000093350000}"/>
    <cellStyle name="Comma 4 4 8 2 4" xfId="11144" xr:uid="{00000000-0005-0000-0000-000094350000}"/>
    <cellStyle name="Comma 4 4 8 3" xfId="4477" xr:uid="{00000000-0005-0000-0000-000095350000}"/>
    <cellStyle name="Comma 4 4 8 3 2" xfId="19102" xr:uid="{00000000-0005-0000-0000-000096350000}"/>
    <cellStyle name="Comma 4 4 8 3 3" xfId="13800" xr:uid="{00000000-0005-0000-0000-000097350000}"/>
    <cellStyle name="Comma 4 4 8 4" xfId="8314" xr:uid="{00000000-0005-0000-0000-000098350000}"/>
    <cellStyle name="Comma 4 4 8 4 2" xfId="16472" xr:uid="{00000000-0005-0000-0000-000099350000}"/>
    <cellStyle name="Comma 4 4 8 5" xfId="11143" xr:uid="{00000000-0005-0000-0000-00009A350000}"/>
    <cellStyle name="Comma 4 4 9" xfId="1805" xr:uid="{00000000-0005-0000-0000-00009B350000}"/>
    <cellStyle name="Comma 4 4 9 2" xfId="4479" xr:uid="{00000000-0005-0000-0000-00009C350000}"/>
    <cellStyle name="Comma 4 4 9 2 2" xfId="19104" xr:uid="{00000000-0005-0000-0000-00009D350000}"/>
    <cellStyle name="Comma 4 4 9 2 3" xfId="13802" xr:uid="{00000000-0005-0000-0000-00009E350000}"/>
    <cellStyle name="Comma 4 4 9 3" xfId="8316" xr:uid="{00000000-0005-0000-0000-00009F350000}"/>
    <cellStyle name="Comma 4 4 9 3 2" xfId="16474" xr:uid="{00000000-0005-0000-0000-0000A0350000}"/>
    <cellStyle name="Comma 4 4 9 4" xfId="11145" xr:uid="{00000000-0005-0000-0000-0000A1350000}"/>
    <cellStyle name="Comma 4 5" xfId="1806" xr:uid="{00000000-0005-0000-0000-0000A2350000}"/>
    <cellStyle name="Comma 4 5 10" xfId="4480" xr:uid="{00000000-0005-0000-0000-0000A3350000}"/>
    <cellStyle name="Comma 4 5 10 2" xfId="19105" xr:uid="{00000000-0005-0000-0000-0000A4350000}"/>
    <cellStyle name="Comma 4 5 10 3" xfId="13803" xr:uid="{00000000-0005-0000-0000-0000A5350000}"/>
    <cellStyle name="Comma 4 5 11" xfId="8317" xr:uid="{00000000-0005-0000-0000-0000A6350000}"/>
    <cellStyle name="Comma 4 5 11 2" xfId="16475" xr:uid="{00000000-0005-0000-0000-0000A7350000}"/>
    <cellStyle name="Comma 4 5 12" xfId="11146" xr:uid="{00000000-0005-0000-0000-0000A8350000}"/>
    <cellStyle name="Comma 4 5 2" xfId="1807" xr:uid="{00000000-0005-0000-0000-0000A9350000}"/>
    <cellStyle name="Comma 4 5 2 2" xfId="1808" xr:uid="{00000000-0005-0000-0000-0000AA350000}"/>
    <cellStyle name="Comma 4 5 2 2 2" xfId="1809" xr:uid="{00000000-0005-0000-0000-0000AB350000}"/>
    <cellStyle name="Comma 4 5 2 2 2 2" xfId="4483" xr:uid="{00000000-0005-0000-0000-0000AC350000}"/>
    <cellStyle name="Comma 4 5 2 2 2 2 2" xfId="19108" xr:uid="{00000000-0005-0000-0000-0000AD350000}"/>
    <cellStyle name="Comma 4 5 2 2 2 2 3" xfId="13806" xr:uid="{00000000-0005-0000-0000-0000AE350000}"/>
    <cellStyle name="Comma 4 5 2 2 2 3" xfId="8320" xr:uid="{00000000-0005-0000-0000-0000AF350000}"/>
    <cellStyle name="Comma 4 5 2 2 2 3 2" xfId="16478" xr:uid="{00000000-0005-0000-0000-0000B0350000}"/>
    <cellStyle name="Comma 4 5 2 2 2 4" xfId="11149" xr:uid="{00000000-0005-0000-0000-0000B1350000}"/>
    <cellStyle name="Comma 4 5 2 2 3" xfId="4482" xr:uid="{00000000-0005-0000-0000-0000B2350000}"/>
    <cellStyle name="Comma 4 5 2 2 3 2" xfId="19107" xr:uid="{00000000-0005-0000-0000-0000B3350000}"/>
    <cellStyle name="Comma 4 5 2 2 3 3" xfId="13805" xr:uid="{00000000-0005-0000-0000-0000B4350000}"/>
    <cellStyle name="Comma 4 5 2 2 4" xfId="8319" xr:uid="{00000000-0005-0000-0000-0000B5350000}"/>
    <cellStyle name="Comma 4 5 2 2 4 2" xfId="16477" xr:uid="{00000000-0005-0000-0000-0000B6350000}"/>
    <cellStyle name="Comma 4 5 2 2 5" xfId="11148" xr:uid="{00000000-0005-0000-0000-0000B7350000}"/>
    <cellStyle name="Comma 4 5 2 3" xfId="1810" xr:uid="{00000000-0005-0000-0000-0000B8350000}"/>
    <cellStyle name="Comma 4 5 2 3 2" xfId="4484" xr:uid="{00000000-0005-0000-0000-0000B9350000}"/>
    <cellStyle name="Comma 4 5 2 3 2 2" xfId="19109" xr:uid="{00000000-0005-0000-0000-0000BA350000}"/>
    <cellStyle name="Comma 4 5 2 3 2 3" xfId="13807" xr:uid="{00000000-0005-0000-0000-0000BB350000}"/>
    <cellStyle name="Comma 4 5 2 3 3" xfId="8321" xr:uid="{00000000-0005-0000-0000-0000BC350000}"/>
    <cellStyle name="Comma 4 5 2 3 3 2" xfId="16479" xr:uid="{00000000-0005-0000-0000-0000BD350000}"/>
    <cellStyle name="Comma 4 5 2 3 4" xfId="11150" xr:uid="{00000000-0005-0000-0000-0000BE350000}"/>
    <cellStyle name="Comma 4 5 2 4" xfId="1811" xr:uid="{00000000-0005-0000-0000-0000BF350000}"/>
    <cellStyle name="Comma 4 5 2 4 2" xfId="4485" xr:uid="{00000000-0005-0000-0000-0000C0350000}"/>
    <cellStyle name="Comma 4 5 2 4 2 2" xfId="19110" xr:uid="{00000000-0005-0000-0000-0000C1350000}"/>
    <cellStyle name="Comma 4 5 2 4 2 3" xfId="13808" xr:uid="{00000000-0005-0000-0000-0000C2350000}"/>
    <cellStyle name="Comma 4 5 2 4 3" xfId="8322" xr:uid="{00000000-0005-0000-0000-0000C3350000}"/>
    <cellStyle name="Comma 4 5 2 4 3 2" xfId="16480" xr:uid="{00000000-0005-0000-0000-0000C4350000}"/>
    <cellStyle name="Comma 4 5 2 4 4" xfId="11151" xr:uid="{00000000-0005-0000-0000-0000C5350000}"/>
    <cellStyle name="Comma 4 5 2 5" xfId="4481" xr:uid="{00000000-0005-0000-0000-0000C6350000}"/>
    <cellStyle name="Comma 4 5 2 5 2" xfId="19106" xr:uid="{00000000-0005-0000-0000-0000C7350000}"/>
    <cellStyle name="Comma 4 5 2 5 3" xfId="13804" xr:uid="{00000000-0005-0000-0000-0000C8350000}"/>
    <cellStyle name="Comma 4 5 2 6" xfId="8318" xr:uid="{00000000-0005-0000-0000-0000C9350000}"/>
    <cellStyle name="Comma 4 5 2 6 2" xfId="16476" xr:uid="{00000000-0005-0000-0000-0000CA350000}"/>
    <cellStyle name="Comma 4 5 2 7" xfId="11147" xr:uid="{00000000-0005-0000-0000-0000CB350000}"/>
    <cellStyle name="Comma 4 5 3" xfId="1812" xr:uid="{00000000-0005-0000-0000-0000CC350000}"/>
    <cellStyle name="Comma 4 5 3 2" xfId="1813" xr:uid="{00000000-0005-0000-0000-0000CD350000}"/>
    <cellStyle name="Comma 4 5 3 2 2" xfId="1814" xr:uid="{00000000-0005-0000-0000-0000CE350000}"/>
    <cellStyle name="Comma 4 5 3 2 2 2" xfId="4488" xr:uid="{00000000-0005-0000-0000-0000CF350000}"/>
    <cellStyle name="Comma 4 5 3 2 2 2 2" xfId="19113" xr:uid="{00000000-0005-0000-0000-0000D0350000}"/>
    <cellStyle name="Comma 4 5 3 2 2 2 3" xfId="13811" xr:uid="{00000000-0005-0000-0000-0000D1350000}"/>
    <cellStyle name="Comma 4 5 3 2 2 3" xfId="8325" xr:uid="{00000000-0005-0000-0000-0000D2350000}"/>
    <cellStyle name="Comma 4 5 3 2 2 3 2" xfId="16483" xr:uid="{00000000-0005-0000-0000-0000D3350000}"/>
    <cellStyle name="Comma 4 5 3 2 2 4" xfId="11154" xr:uid="{00000000-0005-0000-0000-0000D4350000}"/>
    <cellStyle name="Comma 4 5 3 2 3" xfId="4487" xr:uid="{00000000-0005-0000-0000-0000D5350000}"/>
    <cellStyle name="Comma 4 5 3 2 3 2" xfId="19112" xr:uid="{00000000-0005-0000-0000-0000D6350000}"/>
    <cellStyle name="Comma 4 5 3 2 3 3" xfId="13810" xr:uid="{00000000-0005-0000-0000-0000D7350000}"/>
    <cellStyle name="Comma 4 5 3 2 4" xfId="8324" xr:uid="{00000000-0005-0000-0000-0000D8350000}"/>
    <cellStyle name="Comma 4 5 3 2 4 2" xfId="16482" xr:uid="{00000000-0005-0000-0000-0000D9350000}"/>
    <cellStyle name="Comma 4 5 3 2 5" xfId="11153" xr:uid="{00000000-0005-0000-0000-0000DA350000}"/>
    <cellStyle name="Comma 4 5 3 3" xfId="1815" xr:uid="{00000000-0005-0000-0000-0000DB350000}"/>
    <cellStyle name="Comma 4 5 3 3 2" xfId="4489" xr:uid="{00000000-0005-0000-0000-0000DC350000}"/>
    <cellStyle name="Comma 4 5 3 3 2 2" xfId="19114" xr:uid="{00000000-0005-0000-0000-0000DD350000}"/>
    <cellStyle name="Comma 4 5 3 3 2 3" xfId="13812" xr:uid="{00000000-0005-0000-0000-0000DE350000}"/>
    <cellStyle name="Comma 4 5 3 3 3" xfId="8326" xr:uid="{00000000-0005-0000-0000-0000DF350000}"/>
    <cellStyle name="Comma 4 5 3 3 3 2" xfId="16484" xr:uid="{00000000-0005-0000-0000-0000E0350000}"/>
    <cellStyle name="Comma 4 5 3 3 4" xfId="11155" xr:uid="{00000000-0005-0000-0000-0000E1350000}"/>
    <cellStyle name="Comma 4 5 3 4" xfId="1816" xr:uid="{00000000-0005-0000-0000-0000E2350000}"/>
    <cellStyle name="Comma 4 5 3 4 2" xfId="4490" xr:uid="{00000000-0005-0000-0000-0000E3350000}"/>
    <cellStyle name="Comma 4 5 3 4 2 2" xfId="19115" xr:uid="{00000000-0005-0000-0000-0000E4350000}"/>
    <cellStyle name="Comma 4 5 3 4 2 3" xfId="13813" xr:uid="{00000000-0005-0000-0000-0000E5350000}"/>
    <cellStyle name="Comma 4 5 3 4 3" xfId="8327" xr:uid="{00000000-0005-0000-0000-0000E6350000}"/>
    <cellStyle name="Comma 4 5 3 4 3 2" xfId="16485" xr:uid="{00000000-0005-0000-0000-0000E7350000}"/>
    <cellStyle name="Comma 4 5 3 4 4" xfId="11156" xr:uid="{00000000-0005-0000-0000-0000E8350000}"/>
    <cellStyle name="Comma 4 5 3 5" xfId="4486" xr:uid="{00000000-0005-0000-0000-0000E9350000}"/>
    <cellStyle name="Comma 4 5 3 5 2" xfId="19111" xr:uid="{00000000-0005-0000-0000-0000EA350000}"/>
    <cellStyle name="Comma 4 5 3 5 3" xfId="13809" xr:uid="{00000000-0005-0000-0000-0000EB350000}"/>
    <cellStyle name="Comma 4 5 3 6" xfId="8323" xr:uid="{00000000-0005-0000-0000-0000EC350000}"/>
    <cellStyle name="Comma 4 5 3 6 2" xfId="16481" xr:uid="{00000000-0005-0000-0000-0000ED350000}"/>
    <cellStyle name="Comma 4 5 3 7" xfId="11152" xr:uid="{00000000-0005-0000-0000-0000EE350000}"/>
    <cellStyle name="Comma 4 5 4" xfId="1817" xr:uid="{00000000-0005-0000-0000-0000EF350000}"/>
    <cellStyle name="Comma 4 5 4 2" xfId="1818" xr:uid="{00000000-0005-0000-0000-0000F0350000}"/>
    <cellStyle name="Comma 4 5 4 2 2" xfId="1819" xr:uid="{00000000-0005-0000-0000-0000F1350000}"/>
    <cellStyle name="Comma 4 5 4 2 2 2" xfId="4493" xr:uid="{00000000-0005-0000-0000-0000F2350000}"/>
    <cellStyle name="Comma 4 5 4 2 2 2 2" xfId="19118" xr:uid="{00000000-0005-0000-0000-0000F3350000}"/>
    <cellStyle name="Comma 4 5 4 2 2 2 3" xfId="13816" xr:uid="{00000000-0005-0000-0000-0000F4350000}"/>
    <cellStyle name="Comma 4 5 4 2 2 3" xfId="8330" xr:uid="{00000000-0005-0000-0000-0000F5350000}"/>
    <cellStyle name="Comma 4 5 4 2 2 3 2" xfId="16488" xr:uid="{00000000-0005-0000-0000-0000F6350000}"/>
    <cellStyle name="Comma 4 5 4 2 2 4" xfId="11159" xr:uid="{00000000-0005-0000-0000-0000F7350000}"/>
    <cellStyle name="Comma 4 5 4 2 3" xfId="4492" xr:uid="{00000000-0005-0000-0000-0000F8350000}"/>
    <cellStyle name="Comma 4 5 4 2 3 2" xfId="19117" xr:uid="{00000000-0005-0000-0000-0000F9350000}"/>
    <cellStyle name="Comma 4 5 4 2 3 3" xfId="13815" xr:uid="{00000000-0005-0000-0000-0000FA350000}"/>
    <cellStyle name="Comma 4 5 4 2 4" xfId="8329" xr:uid="{00000000-0005-0000-0000-0000FB350000}"/>
    <cellStyle name="Comma 4 5 4 2 4 2" xfId="16487" xr:uid="{00000000-0005-0000-0000-0000FC350000}"/>
    <cellStyle name="Comma 4 5 4 2 5" xfId="11158" xr:uid="{00000000-0005-0000-0000-0000FD350000}"/>
    <cellStyle name="Comma 4 5 4 3" xfId="1820" xr:uid="{00000000-0005-0000-0000-0000FE350000}"/>
    <cellStyle name="Comma 4 5 4 3 2" xfId="4494" xr:uid="{00000000-0005-0000-0000-0000FF350000}"/>
    <cellStyle name="Comma 4 5 4 3 2 2" xfId="19119" xr:uid="{00000000-0005-0000-0000-000000360000}"/>
    <cellStyle name="Comma 4 5 4 3 2 3" xfId="13817" xr:uid="{00000000-0005-0000-0000-000001360000}"/>
    <cellStyle name="Comma 4 5 4 3 3" xfId="8331" xr:uid="{00000000-0005-0000-0000-000002360000}"/>
    <cellStyle name="Comma 4 5 4 3 3 2" xfId="16489" xr:uid="{00000000-0005-0000-0000-000003360000}"/>
    <cellStyle name="Comma 4 5 4 3 4" xfId="11160" xr:uid="{00000000-0005-0000-0000-000004360000}"/>
    <cellStyle name="Comma 4 5 4 4" xfId="1821" xr:uid="{00000000-0005-0000-0000-000005360000}"/>
    <cellStyle name="Comma 4 5 4 4 2" xfId="4495" xr:uid="{00000000-0005-0000-0000-000006360000}"/>
    <cellStyle name="Comma 4 5 4 4 2 2" xfId="19120" xr:uid="{00000000-0005-0000-0000-000007360000}"/>
    <cellStyle name="Comma 4 5 4 4 2 3" xfId="13818" xr:uid="{00000000-0005-0000-0000-000008360000}"/>
    <cellStyle name="Comma 4 5 4 4 3" xfId="8332" xr:uid="{00000000-0005-0000-0000-000009360000}"/>
    <cellStyle name="Comma 4 5 4 4 3 2" xfId="16490" xr:uid="{00000000-0005-0000-0000-00000A360000}"/>
    <cellStyle name="Comma 4 5 4 4 4" xfId="11161" xr:uid="{00000000-0005-0000-0000-00000B360000}"/>
    <cellStyle name="Comma 4 5 4 5" xfId="4491" xr:uid="{00000000-0005-0000-0000-00000C360000}"/>
    <cellStyle name="Comma 4 5 4 5 2" xfId="19116" xr:uid="{00000000-0005-0000-0000-00000D360000}"/>
    <cellStyle name="Comma 4 5 4 5 3" xfId="13814" xr:uid="{00000000-0005-0000-0000-00000E360000}"/>
    <cellStyle name="Comma 4 5 4 6" xfId="8328" xr:uid="{00000000-0005-0000-0000-00000F360000}"/>
    <cellStyle name="Comma 4 5 4 6 2" xfId="16486" xr:uid="{00000000-0005-0000-0000-000010360000}"/>
    <cellStyle name="Comma 4 5 4 7" xfId="11157" xr:uid="{00000000-0005-0000-0000-000011360000}"/>
    <cellStyle name="Comma 4 5 5" xfId="1822" xr:uid="{00000000-0005-0000-0000-000012360000}"/>
    <cellStyle name="Comma 4 5 5 2" xfId="1823" xr:uid="{00000000-0005-0000-0000-000013360000}"/>
    <cellStyle name="Comma 4 5 5 2 2" xfId="1824" xr:uid="{00000000-0005-0000-0000-000014360000}"/>
    <cellStyle name="Comma 4 5 5 2 2 2" xfId="4498" xr:uid="{00000000-0005-0000-0000-000015360000}"/>
    <cellStyle name="Comma 4 5 5 2 2 2 2" xfId="19123" xr:uid="{00000000-0005-0000-0000-000016360000}"/>
    <cellStyle name="Comma 4 5 5 2 2 2 3" xfId="13821" xr:uid="{00000000-0005-0000-0000-000017360000}"/>
    <cellStyle name="Comma 4 5 5 2 2 3" xfId="8335" xr:uid="{00000000-0005-0000-0000-000018360000}"/>
    <cellStyle name="Comma 4 5 5 2 2 3 2" xfId="16493" xr:uid="{00000000-0005-0000-0000-000019360000}"/>
    <cellStyle name="Comma 4 5 5 2 2 4" xfId="11164" xr:uid="{00000000-0005-0000-0000-00001A360000}"/>
    <cellStyle name="Comma 4 5 5 2 3" xfId="4497" xr:uid="{00000000-0005-0000-0000-00001B360000}"/>
    <cellStyle name="Comma 4 5 5 2 3 2" xfId="19122" xr:uid="{00000000-0005-0000-0000-00001C360000}"/>
    <cellStyle name="Comma 4 5 5 2 3 3" xfId="13820" xr:uid="{00000000-0005-0000-0000-00001D360000}"/>
    <cellStyle name="Comma 4 5 5 2 4" xfId="8334" xr:uid="{00000000-0005-0000-0000-00001E360000}"/>
    <cellStyle name="Comma 4 5 5 2 4 2" xfId="16492" xr:uid="{00000000-0005-0000-0000-00001F360000}"/>
    <cellStyle name="Comma 4 5 5 2 5" xfId="11163" xr:uid="{00000000-0005-0000-0000-000020360000}"/>
    <cellStyle name="Comma 4 5 5 3" xfId="1825" xr:uid="{00000000-0005-0000-0000-000021360000}"/>
    <cellStyle name="Comma 4 5 5 3 2" xfId="4499" xr:uid="{00000000-0005-0000-0000-000022360000}"/>
    <cellStyle name="Comma 4 5 5 3 2 2" xfId="19124" xr:uid="{00000000-0005-0000-0000-000023360000}"/>
    <cellStyle name="Comma 4 5 5 3 2 3" xfId="13822" xr:uid="{00000000-0005-0000-0000-000024360000}"/>
    <cellStyle name="Comma 4 5 5 3 3" xfId="8336" xr:uid="{00000000-0005-0000-0000-000025360000}"/>
    <cellStyle name="Comma 4 5 5 3 3 2" xfId="16494" xr:uid="{00000000-0005-0000-0000-000026360000}"/>
    <cellStyle name="Comma 4 5 5 3 4" xfId="11165" xr:uid="{00000000-0005-0000-0000-000027360000}"/>
    <cellStyle name="Comma 4 5 5 4" xfId="1826" xr:uid="{00000000-0005-0000-0000-000028360000}"/>
    <cellStyle name="Comma 4 5 5 4 2" xfId="4500" xr:uid="{00000000-0005-0000-0000-000029360000}"/>
    <cellStyle name="Comma 4 5 5 4 2 2" xfId="19125" xr:uid="{00000000-0005-0000-0000-00002A360000}"/>
    <cellStyle name="Comma 4 5 5 4 2 3" xfId="13823" xr:uid="{00000000-0005-0000-0000-00002B360000}"/>
    <cellStyle name="Comma 4 5 5 4 3" xfId="8337" xr:uid="{00000000-0005-0000-0000-00002C360000}"/>
    <cellStyle name="Comma 4 5 5 4 3 2" xfId="16495" xr:uid="{00000000-0005-0000-0000-00002D360000}"/>
    <cellStyle name="Comma 4 5 5 4 4" xfId="11166" xr:uid="{00000000-0005-0000-0000-00002E360000}"/>
    <cellStyle name="Comma 4 5 5 5" xfId="4496" xr:uid="{00000000-0005-0000-0000-00002F360000}"/>
    <cellStyle name="Comma 4 5 5 5 2" xfId="19121" xr:uid="{00000000-0005-0000-0000-000030360000}"/>
    <cellStyle name="Comma 4 5 5 5 3" xfId="13819" xr:uid="{00000000-0005-0000-0000-000031360000}"/>
    <cellStyle name="Comma 4 5 5 6" xfId="8333" xr:uid="{00000000-0005-0000-0000-000032360000}"/>
    <cellStyle name="Comma 4 5 5 6 2" xfId="16491" xr:uid="{00000000-0005-0000-0000-000033360000}"/>
    <cellStyle name="Comma 4 5 5 7" xfId="11162" xr:uid="{00000000-0005-0000-0000-000034360000}"/>
    <cellStyle name="Comma 4 5 6" xfId="1827" xr:uid="{00000000-0005-0000-0000-000035360000}"/>
    <cellStyle name="Comma 4 5 6 2" xfId="1828" xr:uid="{00000000-0005-0000-0000-000036360000}"/>
    <cellStyle name="Comma 4 5 6 2 2" xfId="4502" xr:uid="{00000000-0005-0000-0000-000037360000}"/>
    <cellStyle name="Comma 4 5 6 2 2 2" xfId="19127" xr:uid="{00000000-0005-0000-0000-000038360000}"/>
    <cellStyle name="Comma 4 5 6 2 2 3" xfId="13825" xr:uid="{00000000-0005-0000-0000-000039360000}"/>
    <cellStyle name="Comma 4 5 6 2 3" xfId="8339" xr:uid="{00000000-0005-0000-0000-00003A360000}"/>
    <cellStyle name="Comma 4 5 6 2 3 2" xfId="16497" xr:uid="{00000000-0005-0000-0000-00003B360000}"/>
    <cellStyle name="Comma 4 5 6 2 4" xfId="11168" xr:uid="{00000000-0005-0000-0000-00003C360000}"/>
    <cellStyle name="Comma 4 5 6 3" xfId="1829" xr:uid="{00000000-0005-0000-0000-00003D360000}"/>
    <cellStyle name="Comma 4 5 6 3 2" xfId="4503" xr:uid="{00000000-0005-0000-0000-00003E360000}"/>
    <cellStyle name="Comma 4 5 6 3 2 2" xfId="19128" xr:uid="{00000000-0005-0000-0000-00003F360000}"/>
    <cellStyle name="Comma 4 5 6 3 2 3" xfId="13826" xr:uid="{00000000-0005-0000-0000-000040360000}"/>
    <cellStyle name="Comma 4 5 6 3 3" xfId="8340" xr:uid="{00000000-0005-0000-0000-000041360000}"/>
    <cellStyle name="Comma 4 5 6 3 3 2" xfId="16498" xr:uid="{00000000-0005-0000-0000-000042360000}"/>
    <cellStyle name="Comma 4 5 6 3 4" xfId="11169" xr:uid="{00000000-0005-0000-0000-000043360000}"/>
    <cellStyle name="Comma 4 5 6 4" xfId="4501" xr:uid="{00000000-0005-0000-0000-000044360000}"/>
    <cellStyle name="Comma 4 5 6 4 2" xfId="19126" xr:uid="{00000000-0005-0000-0000-000045360000}"/>
    <cellStyle name="Comma 4 5 6 4 3" xfId="13824" xr:uid="{00000000-0005-0000-0000-000046360000}"/>
    <cellStyle name="Comma 4 5 6 5" xfId="8338" xr:uid="{00000000-0005-0000-0000-000047360000}"/>
    <cellStyle name="Comma 4 5 6 5 2" xfId="16496" xr:uid="{00000000-0005-0000-0000-000048360000}"/>
    <cellStyle name="Comma 4 5 6 6" xfId="11167" xr:uid="{00000000-0005-0000-0000-000049360000}"/>
    <cellStyle name="Comma 4 5 7" xfId="1830" xr:uid="{00000000-0005-0000-0000-00004A360000}"/>
    <cellStyle name="Comma 4 5 7 2" xfId="1831" xr:uid="{00000000-0005-0000-0000-00004B360000}"/>
    <cellStyle name="Comma 4 5 7 2 2" xfId="4505" xr:uid="{00000000-0005-0000-0000-00004C360000}"/>
    <cellStyle name="Comma 4 5 7 2 2 2" xfId="19130" xr:uid="{00000000-0005-0000-0000-00004D360000}"/>
    <cellStyle name="Comma 4 5 7 2 2 3" xfId="13828" xr:uid="{00000000-0005-0000-0000-00004E360000}"/>
    <cellStyle name="Comma 4 5 7 2 3" xfId="8342" xr:uid="{00000000-0005-0000-0000-00004F360000}"/>
    <cellStyle name="Comma 4 5 7 2 3 2" xfId="16500" xr:uid="{00000000-0005-0000-0000-000050360000}"/>
    <cellStyle name="Comma 4 5 7 2 4" xfId="11171" xr:uid="{00000000-0005-0000-0000-000051360000}"/>
    <cellStyle name="Comma 4 5 7 3" xfId="4504" xr:uid="{00000000-0005-0000-0000-000052360000}"/>
    <cellStyle name="Comma 4 5 7 3 2" xfId="19129" xr:uid="{00000000-0005-0000-0000-000053360000}"/>
    <cellStyle name="Comma 4 5 7 3 3" xfId="13827" xr:uid="{00000000-0005-0000-0000-000054360000}"/>
    <cellStyle name="Comma 4 5 7 4" xfId="8341" xr:uid="{00000000-0005-0000-0000-000055360000}"/>
    <cellStyle name="Comma 4 5 7 4 2" xfId="16499" xr:uid="{00000000-0005-0000-0000-000056360000}"/>
    <cellStyle name="Comma 4 5 7 5" xfId="11170" xr:uid="{00000000-0005-0000-0000-000057360000}"/>
    <cellStyle name="Comma 4 5 8" xfId="1832" xr:uid="{00000000-0005-0000-0000-000058360000}"/>
    <cellStyle name="Comma 4 5 8 2" xfId="4506" xr:uid="{00000000-0005-0000-0000-000059360000}"/>
    <cellStyle name="Comma 4 5 8 2 2" xfId="19131" xr:uid="{00000000-0005-0000-0000-00005A360000}"/>
    <cellStyle name="Comma 4 5 8 2 3" xfId="13829" xr:uid="{00000000-0005-0000-0000-00005B360000}"/>
    <cellStyle name="Comma 4 5 8 3" xfId="8343" xr:uid="{00000000-0005-0000-0000-00005C360000}"/>
    <cellStyle name="Comma 4 5 8 3 2" xfId="16501" xr:uid="{00000000-0005-0000-0000-00005D360000}"/>
    <cellStyle name="Comma 4 5 8 4" xfId="11172" xr:uid="{00000000-0005-0000-0000-00005E360000}"/>
    <cellStyle name="Comma 4 5 9" xfId="1833" xr:uid="{00000000-0005-0000-0000-00005F360000}"/>
    <cellStyle name="Comma 4 5 9 2" xfId="4507" xr:uid="{00000000-0005-0000-0000-000060360000}"/>
    <cellStyle name="Comma 4 5 9 2 2" xfId="19132" xr:uid="{00000000-0005-0000-0000-000061360000}"/>
    <cellStyle name="Comma 4 5 9 2 3" xfId="13830" xr:uid="{00000000-0005-0000-0000-000062360000}"/>
    <cellStyle name="Comma 4 5 9 3" xfId="8344" xr:uid="{00000000-0005-0000-0000-000063360000}"/>
    <cellStyle name="Comma 4 5 9 3 2" xfId="16502" xr:uid="{00000000-0005-0000-0000-000064360000}"/>
    <cellStyle name="Comma 4 5 9 4" xfId="11173" xr:uid="{00000000-0005-0000-0000-000065360000}"/>
    <cellStyle name="Comma 4 6" xfId="1834" xr:uid="{00000000-0005-0000-0000-000066360000}"/>
    <cellStyle name="Comma 4 6 2" xfId="1835" xr:uid="{00000000-0005-0000-0000-000067360000}"/>
    <cellStyle name="Comma 4 6 2 2" xfId="1836" xr:uid="{00000000-0005-0000-0000-000068360000}"/>
    <cellStyle name="Comma 4 6 2 2 2" xfId="4510" xr:uid="{00000000-0005-0000-0000-000069360000}"/>
    <cellStyle name="Comma 4 6 2 2 2 2" xfId="19135" xr:uid="{00000000-0005-0000-0000-00006A360000}"/>
    <cellStyle name="Comma 4 6 2 2 2 3" xfId="13833" xr:uid="{00000000-0005-0000-0000-00006B360000}"/>
    <cellStyle name="Comma 4 6 2 2 3" xfId="8347" xr:uid="{00000000-0005-0000-0000-00006C360000}"/>
    <cellStyle name="Comma 4 6 2 2 3 2" xfId="16505" xr:uid="{00000000-0005-0000-0000-00006D360000}"/>
    <cellStyle name="Comma 4 6 2 2 4" xfId="11176" xr:uid="{00000000-0005-0000-0000-00006E360000}"/>
    <cellStyle name="Comma 4 6 2 3" xfId="4509" xr:uid="{00000000-0005-0000-0000-00006F360000}"/>
    <cellStyle name="Comma 4 6 2 3 2" xfId="19134" xr:uid="{00000000-0005-0000-0000-000070360000}"/>
    <cellStyle name="Comma 4 6 2 3 3" xfId="13832" xr:uid="{00000000-0005-0000-0000-000071360000}"/>
    <cellStyle name="Comma 4 6 2 4" xfId="8346" xr:uid="{00000000-0005-0000-0000-000072360000}"/>
    <cellStyle name="Comma 4 6 2 4 2" xfId="16504" xr:uid="{00000000-0005-0000-0000-000073360000}"/>
    <cellStyle name="Comma 4 6 2 5" xfId="11175" xr:uid="{00000000-0005-0000-0000-000074360000}"/>
    <cellStyle name="Comma 4 6 3" xfId="1837" xr:uid="{00000000-0005-0000-0000-000075360000}"/>
    <cellStyle name="Comma 4 6 3 2" xfId="4511" xr:uid="{00000000-0005-0000-0000-000076360000}"/>
    <cellStyle name="Comma 4 6 3 2 2" xfId="19136" xr:uid="{00000000-0005-0000-0000-000077360000}"/>
    <cellStyle name="Comma 4 6 3 2 3" xfId="13834" xr:uid="{00000000-0005-0000-0000-000078360000}"/>
    <cellStyle name="Comma 4 6 3 3" xfId="8348" xr:uid="{00000000-0005-0000-0000-000079360000}"/>
    <cellStyle name="Comma 4 6 3 3 2" xfId="16506" xr:uid="{00000000-0005-0000-0000-00007A360000}"/>
    <cellStyle name="Comma 4 6 3 4" xfId="11177" xr:uid="{00000000-0005-0000-0000-00007B360000}"/>
    <cellStyle name="Comma 4 6 4" xfId="1838" xr:uid="{00000000-0005-0000-0000-00007C360000}"/>
    <cellStyle name="Comma 4 6 4 2" xfId="4512" xr:uid="{00000000-0005-0000-0000-00007D360000}"/>
    <cellStyle name="Comma 4 6 4 2 2" xfId="19137" xr:uid="{00000000-0005-0000-0000-00007E360000}"/>
    <cellStyle name="Comma 4 6 4 2 3" xfId="13835" xr:uid="{00000000-0005-0000-0000-00007F360000}"/>
    <cellStyle name="Comma 4 6 4 3" xfId="8349" xr:uid="{00000000-0005-0000-0000-000080360000}"/>
    <cellStyle name="Comma 4 6 4 3 2" xfId="16507" xr:uid="{00000000-0005-0000-0000-000081360000}"/>
    <cellStyle name="Comma 4 6 4 4" xfId="11178" xr:uid="{00000000-0005-0000-0000-000082360000}"/>
    <cellStyle name="Comma 4 6 5" xfId="4508" xr:uid="{00000000-0005-0000-0000-000083360000}"/>
    <cellStyle name="Comma 4 6 5 2" xfId="19133" xr:uid="{00000000-0005-0000-0000-000084360000}"/>
    <cellStyle name="Comma 4 6 5 3" xfId="13831" xr:uid="{00000000-0005-0000-0000-000085360000}"/>
    <cellStyle name="Comma 4 6 6" xfId="8345" xr:uid="{00000000-0005-0000-0000-000086360000}"/>
    <cellStyle name="Comma 4 6 6 2" xfId="16503" xr:uid="{00000000-0005-0000-0000-000087360000}"/>
    <cellStyle name="Comma 4 6 7" xfId="11174" xr:uid="{00000000-0005-0000-0000-000088360000}"/>
    <cellStyle name="Comma 4 7" xfId="1839" xr:uid="{00000000-0005-0000-0000-000089360000}"/>
    <cellStyle name="Comma 4 7 2" xfId="1840" xr:uid="{00000000-0005-0000-0000-00008A360000}"/>
    <cellStyle name="Comma 4 7 2 2" xfId="1841" xr:uid="{00000000-0005-0000-0000-00008B360000}"/>
    <cellStyle name="Comma 4 7 2 2 2" xfId="4515" xr:uid="{00000000-0005-0000-0000-00008C360000}"/>
    <cellStyle name="Comma 4 7 2 2 2 2" xfId="19140" xr:uid="{00000000-0005-0000-0000-00008D360000}"/>
    <cellStyle name="Comma 4 7 2 2 2 3" xfId="13838" xr:uid="{00000000-0005-0000-0000-00008E360000}"/>
    <cellStyle name="Comma 4 7 2 2 3" xfId="8352" xr:uid="{00000000-0005-0000-0000-00008F360000}"/>
    <cellStyle name="Comma 4 7 2 2 3 2" xfId="16510" xr:uid="{00000000-0005-0000-0000-000090360000}"/>
    <cellStyle name="Comma 4 7 2 2 4" xfId="11181" xr:uid="{00000000-0005-0000-0000-000091360000}"/>
    <cellStyle name="Comma 4 7 2 3" xfId="4514" xr:uid="{00000000-0005-0000-0000-000092360000}"/>
    <cellStyle name="Comma 4 7 2 3 2" xfId="19139" xr:uid="{00000000-0005-0000-0000-000093360000}"/>
    <cellStyle name="Comma 4 7 2 3 3" xfId="13837" xr:uid="{00000000-0005-0000-0000-000094360000}"/>
    <cellStyle name="Comma 4 7 2 4" xfId="8351" xr:uid="{00000000-0005-0000-0000-000095360000}"/>
    <cellStyle name="Comma 4 7 2 4 2" xfId="16509" xr:uid="{00000000-0005-0000-0000-000096360000}"/>
    <cellStyle name="Comma 4 7 2 5" xfId="11180" xr:uid="{00000000-0005-0000-0000-000097360000}"/>
    <cellStyle name="Comma 4 7 3" xfId="1842" xr:uid="{00000000-0005-0000-0000-000098360000}"/>
    <cellStyle name="Comma 4 7 3 2" xfId="4516" xr:uid="{00000000-0005-0000-0000-000099360000}"/>
    <cellStyle name="Comma 4 7 3 2 2" xfId="19141" xr:uid="{00000000-0005-0000-0000-00009A360000}"/>
    <cellStyle name="Comma 4 7 3 2 3" xfId="13839" xr:uid="{00000000-0005-0000-0000-00009B360000}"/>
    <cellStyle name="Comma 4 7 3 3" xfId="8353" xr:uid="{00000000-0005-0000-0000-00009C360000}"/>
    <cellStyle name="Comma 4 7 3 3 2" xfId="16511" xr:uid="{00000000-0005-0000-0000-00009D360000}"/>
    <cellStyle name="Comma 4 7 3 4" xfId="11182" xr:uid="{00000000-0005-0000-0000-00009E360000}"/>
    <cellStyle name="Comma 4 7 4" xfId="1843" xr:uid="{00000000-0005-0000-0000-00009F360000}"/>
    <cellStyle name="Comma 4 7 4 2" xfId="4517" xr:uid="{00000000-0005-0000-0000-0000A0360000}"/>
    <cellStyle name="Comma 4 7 4 2 2" xfId="19142" xr:uid="{00000000-0005-0000-0000-0000A1360000}"/>
    <cellStyle name="Comma 4 7 4 2 3" xfId="13840" xr:uid="{00000000-0005-0000-0000-0000A2360000}"/>
    <cellStyle name="Comma 4 7 4 3" xfId="8354" xr:uid="{00000000-0005-0000-0000-0000A3360000}"/>
    <cellStyle name="Comma 4 7 4 3 2" xfId="16512" xr:uid="{00000000-0005-0000-0000-0000A4360000}"/>
    <cellStyle name="Comma 4 7 4 4" xfId="11183" xr:uid="{00000000-0005-0000-0000-0000A5360000}"/>
    <cellStyle name="Comma 4 7 5" xfId="4513" xr:uid="{00000000-0005-0000-0000-0000A6360000}"/>
    <cellStyle name="Comma 4 7 5 2" xfId="19138" xr:uid="{00000000-0005-0000-0000-0000A7360000}"/>
    <cellStyle name="Comma 4 7 5 3" xfId="13836" xr:uid="{00000000-0005-0000-0000-0000A8360000}"/>
    <cellStyle name="Comma 4 7 6" xfId="8350" xr:uid="{00000000-0005-0000-0000-0000A9360000}"/>
    <cellStyle name="Comma 4 7 6 2" xfId="16508" xr:uid="{00000000-0005-0000-0000-0000AA360000}"/>
    <cellStyle name="Comma 4 7 7" xfId="11179" xr:uid="{00000000-0005-0000-0000-0000AB360000}"/>
    <cellStyle name="Comma 4 8" xfId="1844" xr:uid="{00000000-0005-0000-0000-0000AC360000}"/>
    <cellStyle name="Comma 4 8 2" xfId="1845" xr:uid="{00000000-0005-0000-0000-0000AD360000}"/>
    <cellStyle name="Comma 4 8 2 2" xfId="1846" xr:uid="{00000000-0005-0000-0000-0000AE360000}"/>
    <cellStyle name="Comma 4 8 2 2 2" xfId="4520" xr:uid="{00000000-0005-0000-0000-0000AF360000}"/>
    <cellStyle name="Comma 4 8 2 2 2 2" xfId="19145" xr:uid="{00000000-0005-0000-0000-0000B0360000}"/>
    <cellStyle name="Comma 4 8 2 2 2 3" xfId="13843" xr:uid="{00000000-0005-0000-0000-0000B1360000}"/>
    <cellStyle name="Comma 4 8 2 2 3" xfId="8357" xr:uid="{00000000-0005-0000-0000-0000B2360000}"/>
    <cellStyle name="Comma 4 8 2 2 3 2" xfId="16515" xr:uid="{00000000-0005-0000-0000-0000B3360000}"/>
    <cellStyle name="Comma 4 8 2 2 4" xfId="11186" xr:uid="{00000000-0005-0000-0000-0000B4360000}"/>
    <cellStyle name="Comma 4 8 2 3" xfId="4519" xr:uid="{00000000-0005-0000-0000-0000B5360000}"/>
    <cellStyle name="Comma 4 8 2 3 2" xfId="19144" xr:uid="{00000000-0005-0000-0000-0000B6360000}"/>
    <cellStyle name="Comma 4 8 2 3 3" xfId="13842" xr:uid="{00000000-0005-0000-0000-0000B7360000}"/>
    <cellStyle name="Comma 4 8 2 4" xfId="8356" xr:uid="{00000000-0005-0000-0000-0000B8360000}"/>
    <cellStyle name="Comma 4 8 2 4 2" xfId="16514" xr:uid="{00000000-0005-0000-0000-0000B9360000}"/>
    <cellStyle name="Comma 4 8 2 5" xfId="11185" xr:uid="{00000000-0005-0000-0000-0000BA360000}"/>
    <cellStyle name="Comma 4 8 3" xfId="1847" xr:uid="{00000000-0005-0000-0000-0000BB360000}"/>
    <cellStyle name="Comma 4 8 3 2" xfId="4521" xr:uid="{00000000-0005-0000-0000-0000BC360000}"/>
    <cellStyle name="Comma 4 8 3 2 2" xfId="19146" xr:uid="{00000000-0005-0000-0000-0000BD360000}"/>
    <cellStyle name="Comma 4 8 3 2 3" xfId="13844" xr:uid="{00000000-0005-0000-0000-0000BE360000}"/>
    <cellStyle name="Comma 4 8 3 3" xfId="8358" xr:uid="{00000000-0005-0000-0000-0000BF360000}"/>
    <cellStyle name="Comma 4 8 3 3 2" xfId="16516" xr:uid="{00000000-0005-0000-0000-0000C0360000}"/>
    <cellStyle name="Comma 4 8 3 4" xfId="11187" xr:uid="{00000000-0005-0000-0000-0000C1360000}"/>
    <cellStyle name="Comma 4 8 4" xfId="1848" xr:uid="{00000000-0005-0000-0000-0000C2360000}"/>
    <cellStyle name="Comma 4 8 4 2" xfId="4522" xr:uid="{00000000-0005-0000-0000-0000C3360000}"/>
    <cellStyle name="Comma 4 8 4 2 2" xfId="19147" xr:uid="{00000000-0005-0000-0000-0000C4360000}"/>
    <cellStyle name="Comma 4 8 4 2 3" xfId="13845" xr:uid="{00000000-0005-0000-0000-0000C5360000}"/>
    <cellStyle name="Comma 4 8 4 3" xfId="8359" xr:uid="{00000000-0005-0000-0000-0000C6360000}"/>
    <cellStyle name="Comma 4 8 4 3 2" xfId="16517" xr:uid="{00000000-0005-0000-0000-0000C7360000}"/>
    <cellStyle name="Comma 4 8 4 4" xfId="11188" xr:uid="{00000000-0005-0000-0000-0000C8360000}"/>
    <cellStyle name="Comma 4 8 5" xfId="4518" xr:uid="{00000000-0005-0000-0000-0000C9360000}"/>
    <cellStyle name="Comma 4 8 5 2" xfId="19143" xr:uid="{00000000-0005-0000-0000-0000CA360000}"/>
    <cellStyle name="Comma 4 8 5 3" xfId="13841" xr:uid="{00000000-0005-0000-0000-0000CB360000}"/>
    <cellStyle name="Comma 4 8 6" xfId="8355" xr:uid="{00000000-0005-0000-0000-0000CC360000}"/>
    <cellStyle name="Comma 4 8 6 2" xfId="16513" xr:uid="{00000000-0005-0000-0000-0000CD360000}"/>
    <cellStyle name="Comma 4 8 7" xfId="11184" xr:uid="{00000000-0005-0000-0000-0000CE360000}"/>
    <cellStyle name="Comma 4 9" xfId="1849" xr:uid="{00000000-0005-0000-0000-0000CF360000}"/>
    <cellStyle name="Comma 4 9 2" xfId="1850" xr:uid="{00000000-0005-0000-0000-0000D0360000}"/>
    <cellStyle name="Comma 4 9 2 2" xfId="1851" xr:uid="{00000000-0005-0000-0000-0000D1360000}"/>
    <cellStyle name="Comma 4 9 2 2 2" xfId="4525" xr:uid="{00000000-0005-0000-0000-0000D2360000}"/>
    <cellStyle name="Comma 4 9 2 2 2 2" xfId="19150" xr:uid="{00000000-0005-0000-0000-0000D3360000}"/>
    <cellStyle name="Comma 4 9 2 2 2 3" xfId="13848" xr:uid="{00000000-0005-0000-0000-0000D4360000}"/>
    <cellStyle name="Comma 4 9 2 2 3" xfId="8362" xr:uid="{00000000-0005-0000-0000-0000D5360000}"/>
    <cellStyle name="Comma 4 9 2 2 3 2" xfId="16520" xr:uid="{00000000-0005-0000-0000-0000D6360000}"/>
    <cellStyle name="Comma 4 9 2 2 4" xfId="11191" xr:uid="{00000000-0005-0000-0000-0000D7360000}"/>
    <cellStyle name="Comma 4 9 2 3" xfId="4524" xr:uid="{00000000-0005-0000-0000-0000D8360000}"/>
    <cellStyle name="Comma 4 9 2 3 2" xfId="19149" xr:uid="{00000000-0005-0000-0000-0000D9360000}"/>
    <cellStyle name="Comma 4 9 2 3 3" xfId="13847" xr:uid="{00000000-0005-0000-0000-0000DA360000}"/>
    <cellStyle name="Comma 4 9 2 4" xfId="8361" xr:uid="{00000000-0005-0000-0000-0000DB360000}"/>
    <cellStyle name="Comma 4 9 2 4 2" xfId="16519" xr:uid="{00000000-0005-0000-0000-0000DC360000}"/>
    <cellStyle name="Comma 4 9 2 5" xfId="11190" xr:uid="{00000000-0005-0000-0000-0000DD360000}"/>
    <cellStyle name="Comma 4 9 3" xfId="1852" xr:uid="{00000000-0005-0000-0000-0000DE360000}"/>
    <cellStyle name="Comma 4 9 3 2" xfId="4526" xr:uid="{00000000-0005-0000-0000-0000DF360000}"/>
    <cellStyle name="Comma 4 9 3 2 2" xfId="19151" xr:uid="{00000000-0005-0000-0000-0000E0360000}"/>
    <cellStyle name="Comma 4 9 3 2 3" xfId="13849" xr:uid="{00000000-0005-0000-0000-0000E1360000}"/>
    <cellStyle name="Comma 4 9 3 3" xfId="8363" xr:uid="{00000000-0005-0000-0000-0000E2360000}"/>
    <cellStyle name="Comma 4 9 3 3 2" xfId="16521" xr:uid="{00000000-0005-0000-0000-0000E3360000}"/>
    <cellStyle name="Comma 4 9 3 4" xfId="11192" xr:uid="{00000000-0005-0000-0000-0000E4360000}"/>
    <cellStyle name="Comma 4 9 4" xfId="1853" xr:uid="{00000000-0005-0000-0000-0000E5360000}"/>
    <cellStyle name="Comma 4 9 4 2" xfId="4527" xr:uid="{00000000-0005-0000-0000-0000E6360000}"/>
    <cellStyle name="Comma 4 9 4 2 2" xfId="19152" xr:uid="{00000000-0005-0000-0000-0000E7360000}"/>
    <cellStyle name="Comma 4 9 4 2 3" xfId="13850" xr:uid="{00000000-0005-0000-0000-0000E8360000}"/>
    <cellStyle name="Comma 4 9 4 3" xfId="8364" xr:uid="{00000000-0005-0000-0000-0000E9360000}"/>
    <cellStyle name="Comma 4 9 4 3 2" xfId="16522" xr:uid="{00000000-0005-0000-0000-0000EA360000}"/>
    <cellStyle name="Comma 4 9 4 4" xfId="11193" xr:uid="{00000000-0005-0000-0000-0000EB360000}"/>
    <cellStyle name="Comma 4 9 5" xfId="4523" xr:uid="{00000000-0005-0000-0000-0000EC360000}"/>
    <cellStyle name="Comma 4 9 5 2" xfId="19148" xr:uid="{00000000-0005-0000-0000-0000ED360000}"/>
    <cellStyle name="Comma 4 9 5 3" xfId="13846" xr:uid="{00000000-0005-0000-0000-0000EE360000}"/>
    <cellStyle name="Comma 4 9 6" xfId="8360" xr:uid="{00000000-0005-0000-0000-0000EF360000}"/>
    <cellStyle name="Comma 4 9 6 2" xfId="16518" xr:uid="{00000000-0005-0000-0000-0000F0360000}"/>
    <cellStyle name="Comma 4 9 7" xfId="11189" xr:uid="{00000000-0005-0000-0000-0000F1360000}"/>
    <cellStyle name="Comma 5" xfId="105" xr:uid="{00000000-0005-0000-0000-0000F2360000}"/>
    <cellStyle name="Comma 5 10" xfId="1855" xr:uid="{00000000-0005-0000-0000-0000F3360000}"/>
    <cellStyle name="Comma 5 10 2" xfId="1856" xr:uid="{00000000-0005-0000-0000-0000F4360000}"/>
    <cellStyle name="Comma 5 10 2 2" xfId="4530" xr:uid="{00000000-0005-0000-0000-0000F5360000}"/>
    <cellStyle name="Comma 5 10 2 2 2" xfId="19155" xr:uid="{00000000-0005-0000-0000-0000F6360000}"/>
    <cellStyle name="Comma 5 10 2 2 3" xfId="13853" xr:uid="{00000000-0005-0000-0000-0000F7360000}"/>
    <cellStyle name="Comma 5 10 2 3" xfId="8367" xr:uid="{00000000-0005-0000-0000-0000F8360000}"/>
    <cellStyle name="Comma 5 10 2 3 2" xfId="16525" xr:uid="{00000000-0005-0000-0000-0000F9360000}"/>
    <cellStyle name="Comma 5 10 2 4" xfId="11196" xr:uid="{00000000-0005-0000-0000-0000FA360000}"/>
    <cellStyle name="Comma 5 10 3" xfId="1857" xr:uid="{00000000-0005-0000-0000-0000FB360000}"/>
    <cellStyle name="Comma 5 10 3 2" xfId="4531" xr:uid="{00000000-0005-0000-0000-0000FC360000}"/>
    <cellStyle name="Comma 5 10 3 2 2" xfId="19156" xr:uid="{00000000-0005-0000-0000-0000FD360000}"/>
    <cellStyle name="Comma 5 10 3 2 3" xfId="13854" xr:uid="{00000000-0005-0000-0000-0000FE360000}"/>
    <cellStyle name="Comma 5 10 3 3" xfId="8368" xr:uid="{00000000-0005-0000-0000-0000FF360000}"/>
    <cellStyle name="Comma 5 10 3 3 2" xfId="16526" xr:uid="{00000000-0005-0000-0000-000000370000}"/>
    <cellStyle name="Comma 5 10 3 4" xfId="11197" xr:uid="{00000000-0005-0000-0000-000001370000}"/>
    <cellStyle name="Comma 5 10 4" xfId="4529" xr:uid="{00000000-0005-0000-0000-000002370000}"/>
    <cellStyle name="Comma 5 10 4 2" xfId="19154" xr:uid="{00000000-0005-0000-0000-000003370000}"/>
    <cellStyle name="Comma 5 10 4 3" xfId="13852" xr:uid="{00000000-0005-0000-0000-000004370000}"/>
    <cellStyle name="Comma 5 10 5" xfId="8366" xr:uid="{00000000-0005-0000-0000-000005370000}"/>
    <cellStyle name="Comma 5 10 5 2" xfId="16524" xr:uid="{00000000-0005-0000-0000-000006370000}"/>
    <cellStyle name="Comma 5 10 6" xfId="11195" xr:uid="{00000000-0005-0000-0000-000007370000}"/>
    <cellStyle name="Comma 5 11" xfId="1858" xr:uid="{00000000-0005-0000-0000-000008370000}"/>
    <cellStyle name="Comma 5 11 2" xfId="1859" xr:uid="{00000000-0005-0000-0000-000009370000}"/>
    <cellStyle name="Comma 5 11 2 2" xfId="4533" xr:uid="{00000000-0005-0000-0000-00000A370000}"/>
    <cellStyle name="Comma 5 11 2 2 2" xfId="19158" xr:uid="{00000000-0005-0000-0000-00000B370000}"/>
    <cellStyle name="Comma 5 11 2 2 3" xfId="13856" xr:uid="{00000000-0005-0000-0000-00000C370000}"/>
    <cellStyle name="Comma 5 11 2 3" xfId="8370" xr:uid="{00000000-0005-0000-0000-00000D370000}"/>
    <cellStyle name="Comma 5 11 2 3 2" xfId="16528" xr:uid="{00000000-0005-0000-0000-00000E370000}"/>
    <cellStyle name="Comma 5 11 2 4" xfId="11199" xr:uid="{00000000-0005-0000-0000-00000F370000}"/>
    <cellStyle name="Comma 5 11 3" xfId="4532" xr:uid="{00000000-0005-0000-0000-000010370000}"/>
    <cellStyle name="Comma 5 11 3 2" xfId="19157" xr:uid="{00000000-0005-0000-0000-000011370000}"/>
    <cellStyle name="Comma 5 11 3 3" xfId="13855" xr:uid="{00000000-0005-0000-0000-000012370000}"/>
    <cellStyle name="Comma 5 11 4" xfId="8369" xr:uid="{00000000-0005-0000-0000-000013370000}"/>
    <cellStyle name="Comma 5 11 4 2" xfId="16527" xr:uid="{00000000-0005-0000-0000-000014370000}"/>
    <cellStyle name="Comma 5 11 5" xfId="11198" xr:uid="{00000000-0005-0000-0000-000015370000}"/>
    <cellStyle name="Comma 5 12" xfId="1860" xr:uid="{00000000-0005-0000-0000-000016370000}"/>
    <cellStyle name="Comma 5 12 2" xfId="4534" xr:uid="{00000000-0005-0000-0000-000017370000}"/>
    <cellStyle name="Comma 5 12 2 2" xfId="19159" xr:uid="{00000000-0005-0000-0000-000018370000}"/>
    <cellStyle name="Comma 5 12 2 3" xfId="13857" xr:uid="{00000000-0005-0000-0000-000019370000}"/>
    <cellStyle name="Comma 5 12 3" xfId="8371" xr:uid="{00000000-0005-0000-0000-00001A370000}"/>
    <cellStyle name="Comma 5 12 3 2" xfId="16529" xr:uid="{00000000-0005-0000-0000-00001B370000}"/>
    <cellStyle name="Comma 5 12 4" xfId="11200" xr:uid="{00000000-0005-0000-0000-00001C370000}"/>
    <cellStyle name="Comma 5 13" xfId="1861" xr:uid="{00000000-0005-0000-0000-00001D370000}"/>
    <cellStyle name="Comma 5 13 2" xfId="4535" xr:uid="{00000000-0005-0000-0000-00001E370000}"/>
    <cellStyle name="Comma 5 13 2 2" xfId="19160" xr:uid="{00000000-0005-0000-0000-00001F370000}"/>
    <cellStyle name="Comma 5 13 2 3" xfId="13858" xr:uid="{00000000-0005-0000-0000-000020370000}"/>
    <cellStyle name="Comma 5 13 3" xfId="8372" xr:uid="{00000000-0005-0000-0000-000021370000}"/>
    <cellStyle name="Comma 5 13 3 2" xfId="16530" xr:uid="{00000000-0005-0000-0000-000022370000}"/>
    <cellStyle name="Comma 5 13 4" xfId="11201" xr:uid="{00000000-0005-0000-0000-000023370000}"/>
    <cellStyle name="Comma 5 14" xfId="2681" xr:uid="{00000000-0005-0000-0000-000024370000}"/>
    <cellStyle name="Comma 5 14 2" xfId="5309" xr:uid="{00000000-0005-0000-0000-000025370000}"/>
    <cellStyle name="Comma 5 14 2 2" xfId="19934" xr:uid="{00000000-0005-0000-0000-000026370000}"/>
    <cellStyle name="Comma 5 14 2 3" xfId="14650" xr:uid="{00000000-0005-0000-0000-000027370000}"/>
    <cellStyle name="Comma 5 14 3" xfId="9146" xr:uid="{00000000-0005-0000-0000-000028370000}"/>
    <cellStyle name="Comma 5 14 3 2" xfId="17304" xr:uid="{00000000-0005-0000-0000-000029370000}"/>
    <cellStyle name="Comma 5 14 4" xfId="11978" xr:uid="{00000000-0005-0000-0000-00002A370000}"/>
    <cellStyle name="Comma 5 15" xfId="1854" xr:uid="{00000000-0005-0000-0000-00002B370000}"/>
    <cellStyle name="Comma 5 15 2" xfId="4528" xr:uid="{00000000-0005-0000-0000-00002C370000}"/>
    <cellStyle name="Comma 5 15 2 2" xfId="19153" xr:uid="{00000000-0005-0000-0000-00002D370000}"/>
    <cellStyle name="Comma 5 15 2 3" xfId="13851" xr:uid="{00000000-0005-0000-0000-00002E370000}"/>
    <cellStyle name="Comma 5 15 3" xfId="8365" xr:uid="{00000000-0005-0000-0000-00002F370000}"/>
    <cellStyle name="Comma 5 15 3 2" xfId="16523" xr:uid="{00000000-0005-0000-0000-000030370000}"/>
    <cellStyle name="Comma 5 15 4" xfId="11194" xr:uid="{00000000-0005-0000-0000-000031370000}"/>
    <cellStyle name="Comma 5 16" xfId="5440" xr:uid="{00000000-0005-0000-0000-000032370000}"/>
    <cellStyle name="Comma 5 16 2" xfId="17415" xr:uid="{00000000-0005-0000-0000-000033370000}"/>
    <cellStyle name="Comma 5 16 3" xfId="12112" xr:uid="{00000000-0005-0000-0000-000034370000}"/>
    <cellStyle name="Comma 5 17" xfId="6410" xr:uid="{00000000-0005-0000-0000-000035370000}"/>
    <cellStyle name="Comma 5 17 2" xfId="14785" xr:uid="{00000000-0005-0000-0000-000036370000}"/>
    <cellStyle name="Comma 5 18" xfId="2790" xr:uid="{00000000-0005-0000-0000-000037370000}"/>
    <cellStyle name="Comma 5 18 2" xfId="9456" xr:uid="{00000000-0005-0000-0000-000038370000}"/>
    <cellStyle name="Comma 5 19" xfId="6627" xr:uid="{00000000-0005-0000-0000-000039370000}"/>
    <cellStyle name="Comma 5 2" xfId="1862" xr:uid="{00000000-0005-0000-0000-00003A370000}"/>
    <cellStyle name="Comma 5 2 10" xfId="1863" xr:uid="{00000000-0005-0000-0000-00003B370000}"/>
    <cellStyle name="Comma 5 2 10 2" xfId="4537" xr:uid="{00000000-0005-0000-0000-00003C370000}"/>
    <cellStyle name="Comma 5 2 10 2 2" xfId="19162" xr:uid="{00000000-0005-0000-0000-00003D370000}"/>
    <cellStyle name="Comma 5 2 10 2 3" xfId="13860" xr:uid="{00000000-0005-0000-0000-00003E370000}"/>
    <cellStyle name="Comma 5 2 10 3" xfId="8374" xr:uid="{00000000-0005-0000-0000-00003F370000}"/>
    <cellStyle name="Comma 5 2 10 3 2" xfId="16532" xr:uid="{00000000-0005-0000-0000-000040370000}"/>
    <cellStyle name="Comma 5 2 10 4" xfId="11203" xr:uid="{00000000-0005-0000-0000-000041370000}"/>
    <cellStyle name="Comma 5 2 11" xfId="6414" xr:uid="{00000000-0005-0000-0000-000042370000}"/>
    <cellStyle name="Comma 5 2 11 2" xfId="19161" xr:uid="{00000000-0005-0000-0000-000043370000}"/>
    <cellStyle name="Comma 5 2 11 3" xfId="13859" xr:uid="{00000000-0005-0000-0000-000044370000}"/>
    <cellStyle name="Comma 5 2 12" xfId="4536" xr:uid="{00000000-0005-0000-0000-000045370000}"/>
    <cellStyle name="Comma 5 2 12 2" xfId="16531" xr:uid="{00000000-0005-0000-0000-000046370000}"/>
    <cellStyle name="Comma 5 2 13" xfId="8373" xr:uid="{00000000-0005-0000-0000-000047370000}"/>
    <cellStyle name="Comma 5 2 14" xfId="11202" xr:uid="{00000000-0005-0000-0000-000048370000}"/>
    <cellStyle name="Comma 5 2 2" xfId="1864" xr:uid="{00000000-0005-0000-0000-000049370000}"/>
    <cellStyle name="Comma 5 2 2 10" xfId="4538" xr:uid="{00000000-0005-0000-0000-00004A370000}"/>
    <cellStyle name="Comma 5 2 2 10 2" xfId="19163" xr:uid="{00000000-0005-0000-0000-00004B370000}"/>
    <cellStyle name="Comma 5 2 2 10 3" xfId="13861" xr:uid="{00000000-0005-0000-0000-00004C370000}"/>
    <cellStyle name="Comma 5 2 2 11" xfId="8375" xr:uid="{00000000-0005-0000-0000-00004D370000}"/>
    <cellStyle name="Comma 5 2 2 11 2" xfId="16533" xr:uid="{00000000-0005-0000-0000-00004E370000}"/>
    <cellStyle name="Comma 5 2 2 12" xfId="11204" xr:uid="{00000000-0005-0000-0000-00004F370000}"/>
    <cellStyle name="Comma 5 2 2 2" xfId="1865" xr:uid="{00000000-0005-0000-0000-000050370000}"/>
    <cellStyle name="Comma 5 2 2 2 2" xfId="1866" xr:uid="{00000000-0005-0000-0000-000051370000}"/>
    <cellStyle name="Comma 5 2 2 2 2 2" xfId="1867" xr:uid="{00000000-0005-0000-0000-000052370000}"/>
    <cellStyle name="Comma 5 2 2 2 2 2 2" xfId="4541" xr:uid="{00000000-0005-0000-0000-000053370000}"/>
    <cellStyle name="Comma 5 2 2 2 2 2 2 2" xfId="19166" xr:uid="{00000000-0005-0000-0000-000054370000}"/>
    <cellStyle name="Comma 5 2 2 2 2 2 2 3" xfId="13864" xr:uid="{00000000-0005-0000-0000-000055370000}"/>
    <cellStyle name="Comma 5 2 2 2 2 2 3" xfId="8378" xr:uid="{00000000-0005-0000-0000-000056370000}"/>
    <cellStyle name="Comma 5 2 2 2 2 2 3 2" xfId="16536" xr:uid="{00000000-0005-0000-0000-000057370000}"/>
    <cellStyle name="Comma 5 2 2 2 2 2 4" xfId="11207" xr:uid="{00000000-0005-0000-0000-000058370000}"/>
    <cellStyle name="Comma 5 2 2 2 2 3" xfId="4540" xr:uid="{00000000-0005-0000-0000-000059370000}"/>
    <cellStyle name="Comma 5 2 2 2 2 3 2" xfId="19165" xr:uid="{00000000-0005-0000-0000-00005A370000}"/>
    <cellStyle name="Comma 5 2 2 2 2 3 3" xfId="13863" xr:uid="{00000000-0005-0000-0000-00005B370000}"/>
    <cellStyle name="Comma 5 2 2 2 2 4" xfId="8377" xr:uid="{00000000-0005-0000-0000-00005C370000}"/>
    <cellStyle name="Comma 5 2 2 2 2 4 2" xfId="16535" xr:uid="{00000000-0005-0000-0000-00005D370000}"/>
    <cellStyle name="Comma 5 2 2 2 2 5" xfId="11206" xr:uid="{00000000-0005-0000-0000-00005E370000}"/>
    <cellStyle name="Comma 5 2 2 2 3" xfId="1868" xr:uid="{00000000-0005-0000-0000-00005F370000}"/>
    <cellStyle name="Comma 5 2 2 2 3 2" xfId="4542" xr:uid="{00000000-0005-0000-0000-000060370000}"/>
    <cellStyle name="Comma 5 2 2 2 3 2 2" xfId="19167" xr:uid="{00000000-0005-0000-0000-000061370000}"/>
    <cellStyle name="Comma 5 2 2 2 3 2 3" xfId="13865" xr:uid="{00000000-0005-0000-0000-000062370000}"/>
    <cellStyle name="Comma 5 2 2 2 3 3" xfId="8379" xr:uid="{00000000-0005-0000-0000-000063370000}"/>
    <cellStyle name="Comma 5 2 2 2 3 3 2" xfId="16537" xr:uid="{00000000-0005-0000-0000-000064370000}"/>
    <cellStyle name="Comma 5 2 2 2 3 4" xfId="11208" xr:uid="{00000000-0005-0000-0000-000065370000}"/>
    <cellStyle name="Comma 5 2 2 2 4" xfId="1869" xr:uid="{00000000-0005-0000-0000-000066370000}"/>
    <cellStyle name="Comma 5 2 2 2 4 2" xfId="4543" xr:uid="{00000000-0005-0000-0000-000067370000}"/>
    <cellStyle name="Comma 5 2 2 2 4 2 2" xfId="19168" xr:uid="{00000000-0005-0000-0000-000068370000}"/>
    <cellStyle name="Comma 5 2 2 2 4 2 3" xfId="13866" xr:uid="{00000000-0005-0000-0000-000069370000}"/>
    <cellStyle name="Comma 5 2 2 2 4 3" xfId="8380" xr:uid="{00000000-0005-0000-0000-00006A370000}"/>
    <cellStyle name="Comma 5 2 2 2 4 3 2" xfId="16538" xr:uid="{00000000-0005-0000-0000-00006B370000}"/>
    <cellStyle name="Comma 5 2 2 2 4 4" xfId="11209" xr:uid="{00000000-0005-0000-0000-00006C370000}"/>
    <cellStyle name="Comma 5 2 2 2 5" xfId="4539" xr:uid="{00000000-0005-0000-0000-00006D370000}"/>
    <cellStyle name="Comma 5 2 2 2 5 2" xfId="19164" xr:uid="{00000000-0005-0000-0000-00006E370000}"/>
    <cellStyle name="Comma 5 2 2 2 5 3" xfId="13862" xr:uid="{00000000-0005-0000-0000-00006F370000}"/>
    <cellStyle name="Comma 5 2 2 2 6" xfId="8376" xr:uid="{00000000-0005-0000-0000-000070370000}"/>
    <cellStyle name="Comma 5 2 2 2 6 2" xfId="16534" xr:uid="{00000000-0005-0000-0000-000071370000}"/>
    <cellStyle name="Comma 5 2 2 2 7" xfId="11205" xr:uid="{00000000-0005-0000-0000-000072370000}"/>
    <cellStyle name="Comma 5 2 2 3" xfId="1870" xr:uid="{00000000-0005-0000-0000-000073370000}"/>
    <cellStyle name="Comma 5 2 2 3 2" xfId="1871" xr:uid="{00000000-0005-0000-0000-000074370000}"/>
    <cellStyle name="Comma 5 2 2 3 2 2" xfId="1872" xr:uid="{00000000-0005-0000-0000-000075370000}"/>
    <cellStyle name="Comma 5 2 2 3 2 2 2" xfId="4546" xr:uid="{00000000-0005-0000-0000-000076370000}"/>
    <cellStyle name="Comma 5 2 2 3 2 2 2 2" xfId="19171" xr:uid="{00000000-0005-0000-0000-000077370000}"/>
    <cellStyle name="Comma 5 2 2 3 2 2 2 3" xfId="13869" xr:uid="{00000000-0005-0000-0000-000078370000}"/>
    <cellStyle name="Comma 5 2 2 3 2 2 3" xfId="8383" xr:uid="{00000000-0005-0000-0000-000079370000}"/>
    <cellStyle name="Comma 5 2 2 3 2 2 3 2" xfId="16541" xr:uid="{00000000-0005-0000-0000-00007A370000}"/>
    <cellStyle name="Comma 5 2 2 3 2 2 4" xfId="11212" xr:uid="{00000000-0005-0000-0000-00007B370000}"/>
    <cellStyle name="Comma 5 2 2 3 2 3" xfId="4545" xr:uid="{00000000-0005-0000-0000-00007C370000}"/>
    <cellStyle name="Comma 5 2 2 3 2 3 2" xfId="19170" xr:uid="{00000000-0005-0000-0000-00007D370000}"/>
    <cellStyle name="Comma 5 2 2 3 2 3 3" xfId="13868" xr:uid="{00000000-0005-0000-0000-00007E370000}"/>
    <cellStyle name="Comma 5 2 2 3 2 4" xfId="8382" xr:uid="{00000000-0005-0000-0000-00007F370000}"/>
    <cellStyle name="Comma 5 2 2 3 2 4 2" xfId="16540" xr:uid="{00000000-0005-0000-0000-000080370000}"/>
    <cellStyle name="Comma 5 2 2 3 2 5" xfId="11211" xr:uid="{00000000-0005-0000-0000-000081370000}"/>
    <cellStyle name="Comma 5 2 2 3 3" xfId="1873" xr:uid="{00000000-0005-0000-0000-000082370000}"/>
    <cellStyle name="Comma 5 2 2 3 3 2" xfId="4547" xr:uid="{00000000-0005-0000-0000-000083370000}"/>
    <cellStyle name="Comma 5 2 2 3 3 2 2" xfId="19172" xr:uid="{00000000-0005-0000-0000-000084370000}"/>
    <cellStyle name="Comma 5 2 2 3 3 2 3" xfId="13870" xr:uid="{00000000-0005-0000-0000-000085370000}"/>
    <cellStyle name="Comma 5 2 2 3 3 3" xfId="8384" xr:uid="{00000000-0005-0000-0000-000086370000}"/>
    <cellStyle name="Comma 5 2 2 3 3 3 2" xfId="16542" xr:uid="{00000000-0005-0000-0000-000087370000}"/>
    <cellStyle name="Comma 5 2 2 3 3 4" xfId="11213" xr:uid="{00000000-0005-0000-0000-000088370000}"/>
    <cellStyle name="Comma 5 2 2 3 4" xfId="1874" xr:uid="{00000000-0005-0000-0000-000089370000}"/>
    <cellStyle name="Comma 5 2 2 3 4 2" xfId="4548" xr:uid="{00000000-0005-0000-0000-00008A370000}"/>
    <cellStyle name="Comma 5 2 2 3 4 2 2" xfId="19173" xr:uid="{00000000-0005-0000-0000-00008B370000}"/>
    <cellStyle name="Comma 5 2 2 3 4 2 3" xfId="13871" xr:uid="{00000000-0005-0000-0000-00008C370000}"/>
    <cellStyle name="Comma 5 2 2 3 4 3" xfId="8385" xr:uid="{00000000-0005-0000-0000-00008D370000}"/>
    <cellStyle name="Comma 5 2 2 3 4 3 2" xfId="16543" xr:uid="{00000000-0005-0000-0000-00008E370000}"/>
    <cellStyle name="Comma 5 2 2 3 4 4" xfId="11214" xr:uid="{00000000-0005-0000-0000-00008F370000}"/>
    <cellStyle name="Comma 5 2 2 3 5" xfId="4544" xr:uid="{00000000-0005-0000-0000-000090370000}"/>
    <cellStyle name="Comma 5 2 2 3 5 2" xfId="19169" xr:uid="{00000000-0005-0000-0000-000091370000}"/>
    <cellStyle name="Comma 5 2 2 3 5 3" xfId="13867" xr:uid="{00000000-0005-0000-0000-000092370000}"/>
    <cellStyle name="Comma 5 2 2 3 6" xfId="8381" xr:uid="{00000000-0005-0000-0000-000093370000}"/>
    <cellStyle name="Comma 5 2 2 3 6 2" xfId="16539" xr:uid="{00000000-0005-0000-0000-000094370000}"/>
    <cellStyle name="Comma 5 2 2 3 7" xfId="11210" xr:uid="{00000000-0005-0000-0000-000095370000}"/>
    <cellStyle name="Comma 5 2 2 4" xfId="1875" xr:uid="{00000000-0005-0000-0000-000096370000}"/>
    <cellStyle name="Comma 5 2 2 4 2" xfId="1876" xr:uid="{00000000-0005-0000-0000-000097370000}"/>
    <cellStyle name="Comma 5 2 2 4 2 2" xfId="1877" xr:uid="{00000000-0005-0000-0000-000098370000}"/>
    <cellStyle name="Comma 5 2 2 4 2 2 2" xfId="4551" xr:uid="{00000000-0005-0000-0000-000099370000}"/>
    <cellStyle name="Comma 5 2 2 4 2 2 2 2" xfId="19176" xr:uid="{00000000-0005-0000-0000-00009A370000}"/>
    <cellStyle name="Comma 5 2 2 4 2 2 2 3" xfId="13874" xr:uid="{00000000-0005-0000-0000-00009B370000}"/>
    <cellStyle name="Comma 5 2 2 4 2 2 3" xfId="8388" xr:uid="{00000000-0005-0000-0000-00009C370000}"/>
    <cellStyle name="Comma 5 2 2 4 2 2 3 2" xfId="16546" xr:uid="{00000000-0005-0000-0000-00009D370000}"/>
    <cellStyle name="Comma 5 2 2 4 2 2 4" xfId="11217" xr:uid="{00000000-0005-0000-0000-00009E370000}"/>
    <cellStyle name="Comma 5 2 2 4 2 3" xfId="4550" xr:uid="{00000000-0005-0000-0000-00009F370000}"/>
    <cellStyle name="Comma 5 2 2 4 2 3 2" xfId="19175" xr:uid="{00000000-0005-0000-0000-0000A0370000}"/>
    <cellStyle name="Comma 5 2 2 4 2 3 3" xfId="13873" xr:uid="{00000000-0005-0000-0000-0000A1370000}"/>
    <cellStyle name="Comma 5 2 2 4 2 4" xfId="8387" xr:uid="{00000000-0005-0000-0000-0000A2370000}"/>
    <cellStyle name="Comma 5 2 2 4 2 4 2" xfId="16545" xr:uid="{00000000-0005-0000-0000-0000A3370000}"/>
    <cellStyle name="Comma 5 2 2 4 2 5" xfId="11216" xr:uid="{00000000-0005-0000-0000-0000A4370000}"/>
    <cellStyle name="Comma 5 2 2 4 3" xfId="1878" xr:uid="{00000000-0005-0000-0000-0000A5370000}"/>
    <cellStyle name="Comma 5 2 2 4 3 2" xfId="4552" xr:uid="{00000000-0005-0000-0000-0000A6370000}"/>
    <cellStyle name="Comma 5 2 2 4 3 2 2" xfId="19177" xr:uid="{00000000-0005-0000-0000-0000A7370000}"/>
    <cellStyle name="Comma 5 2 2 4 3 2 3" xfId="13875" xr:uid="{00000000-0005-0000-0000-0000A8370000}"/>
    <cellStyle name="Comma 5 2 2 4 3 3" xfId="8389" xr:uid="{00000000-0005-0000-0000-0000A9370000}"/>
    <cellStyle name="Comma 5 2 2 4 3 3 2" xfId="16547" xr:uid="{00000000-0005-0000-0000-0000AA370000}"/>
    <cellStyle name="Comma 5 2 2 4 3 4" xfId="11218" xr:uid="{00000000-0005-0000-0000-0000AB370000}"/>
    <cellStyle name="Comma 5 2 2 4 4" xfId="1879" xr:uid="{00000000-0005-0000-0000-0000AC370000}"/>
    <cellStyle name="Comma 5 2 2 4 4 2" xfId="4553" xr:uid="{00000000-0005-0000-0000-0000AD370000}"/>
    <cellStyle name="Comma 5 2 2 4 4 2 2" xfId="19178" xr:uid="{00000000-0005-0000-0000-0000AE370000}"/>
    <cellStyle name="Comma 5 2 2 4 4 2 3" xfId="13876" xr:uid="{00000000-0005-0000-0000-0000AF370000}"/>
    <cellStyle name="Comma 5 2 2 4 4 3" xfId="8390" xr:uid="{00000000-0005-0000-0000-0000B0370000}"/>
    <cellStyle name="Comma 5 2 2 4 4 3 2" xfId="16548" xr:uid="{00000000-0005-0000-0000-0000B1370000}"/>
    <cellStyle name="Comma 5 2 2 4 4 4" xfId="11219" xr:uid="{00000000-0005-0000-0000-0000B2370000}"/>
    <cellStyle name="Comma 5 2 2 4 5" xfId="4549" xr:uid="{00000000-0005-0000-0000-0000B3370000}"/>
    <cellStyle name="Comma 5 2 2 4 5 2" xfId="19174" xr:uid="{00000000-0005-0000-0000-0000B4370000}"/>
    <cellStyle name="Comma 5 2 2 4 5 3" xfId="13872" xr:uid="{00000000-0005-0000-0000-0000B5370000}"/>
    <cellStyle name="Comma 5 2 2 4 6" xfId="8386" xr:uid="{00000000-0005-0000-0000-0000B6370000}"/>
    <cellStyle name="Comma 5 2 2 4 6 2" xfId="16544" xr:uid="{00000000-0005-0000-0000-0000B7370000}"/>
    <cellStyle name="Comma 5 2 2 4 7" xfId="11215" xr:uid="{00000000-0005-0000-0000-0000B8370000}"/>
    <cellStyle name="Comma 5 2 2 5" xfId="1880" xr:uid="{00000000-0005-0000-0000-0000B9370000}"/>
    <cellStyle name="Comma 5 2 2 5 2" xfId="1881" xr:uid="{00000000-0005-0000-0000-0000BA370000}"/>
    <cellStyle name="Comma 5 2 2 5 2 2" xfId="1882" xr:uid="{00000000-0005-0000-0000-0000BB370000}"/>
    <cellStyle name="Comma 5 2 2 5 2 2 2" xfId="4556" xr:uid="{00000000-0005-0000-0000-0000BC370000}"/>
    <cellStyle name="Comma 5 2 2 5 2 2 2 2" xfId="19181" xr:uid="{00000000-0005-0000-0000-0000BD370000}"/>
    <cellStyle name="Comma 5 2 2 5 2 2 2 3" xfId="13879" xr:uid="{00000000-0005-0000-0000-0000BE370000}"/>
    <cellStyle name="Comma 5 2 2 5 2 2 3" xfId="8393" xr:uid="{00000000-0005-0000-0000-0000BF370000}"/>
    <cellStyle name="Comma 5 2 2 5 2 2 3 2" xfId="16551" xr:uid="{00000000-0005-0000-0000-0000C0370000}"/>
    <cellStyle name="Comma 5 2 2 5 2 2 4" xfId="11222" xr:uid="{00000000-0005-0000-0000-0000C1370000}"/>
    <cellStyle name="Comma 5 2 2 5 2 3" xfId="4555" xr:uid="{00000000-0005-0000-0000-0000C2370000}"/>
    <cellStyle name="Comma 5 2 2 5 2 3 2" xfId="19180" xr:uid="{00000000-0005-0000-0000-0000C3370000}"/>
    <cellStyle name="Comma 5 2 2 5 2 3 3" xfId="13878" xr:uid="{00000000-0005-0000-0000-0000C4370000}"/>
    <cellStyle name="Comma 5 2 2 5 2 4" xfId="8392" xr:uid="{00000000-0005-0000-0000-0000C5370000}"/>
    <cellStyle name="Comma 5 2 2 5 2 4 2" xfId="16550" xr:uid="{00000000-0005-0000-0000-0000C6370000}"/>
    <cellStyle name="Comma 5 2 2 5 2 5" xfId="11221" xr:uid="{00000000-0005-0000-0000-0000C7370000}"/>
    <cellStyle name="Comma 5 2 2 5 3" xfId="1883" xr:uid="{00000000-0005-0000-0000-0000C8370000}"/>
    <cellStyle name="Comma 5 2 2 5 3 2" xfId="4557" xr:uid="{00000000-0005-0000-0000-0000C9370000}"/>
    <cellStyle name="Comma 5 2 2 5 3 2 2" xfId="19182" xr:uid="{00000000-0005-0000-0000-0000CA370000}"/>
    <cellStyle name="Comma 5 2 2 5 3 2 3" xfId="13880" xr:uid="{00000000-0005-0000-0000-0000CB370000}"/>
    <cellStyle name="Comma 5 2 2 5 3 3" xfId="8394" xr:uid="{00000000-0005-0000-0000-0000CC370000}"/>
    <cellStyle name="Comma 5 2 2 5 3 3 2" xfId="16552" xr:uid="{00000000-0005-0000-0000-0000CD370000}"/>
    <cellStyle name="Comma 5 2 2 5 3 4" xfId="11223" xr:uid="{00000000-0005-0000-0000-0000CE370000}"/>
    <cellStyle name="Comma 5 2 2 5 4" xfId="1884" xr:uid="{00000000-0005-0000-0000-0000CF370000}"/>
    <cellStyle name="Comma 5 2 2 5 4 2" xfId="4558" xr:uid="{00000000-0005-0000-0000-0000D0370000}"/>
    <cellStyle name="Comma 5 2 2 5 4 2 2" xfId="19183" xr:uid="{00000000-0005-0000-0000-0000D1370000}"/>
    <cellStyle name="Comma 5 2 2 5 4 2 3" xfId="13881" xr:uid="{00000000-0005-0000-0000-0000D2370000}"/>
    <cellStyle name="Comma 5 2 2 5 4 3" xfId="8395" xr:uid="{00000000-0005-0000-0000-0000D3370000}"/>
    <cellStyle name="Comma 5 2 2 5 4 3 2" xfId="16553" xr:uid="{00000000-0005-0000-0000-0000D4370000}"/>
    <cellStyle name="Comma 5 2 2 5 4 4" xfId="11224" xr:uid="{00000000-0005-0000-0000-0000D5370000}"/>
    <cellStyle name="Comma 5 2 2 5 5" xfId="4554" xr:uid="{00000000-0005-0000-0000-0000D6370000}"/>
    <cellStyle name="Comma 5 2 2 5 5 2" xfId="19179" xr:uid="{00000000-0005-0000-0000-0000D7370000}"/>
    <cellStyle name="Comma 5 2 2 5 5 3" xfId="13877" xr:uid="{00000000-0005-0000-0000-0000D8370000}"/>
    <cellStyle name="Comma 5 2 2 5 6" xfId="8391" xr:uid="{00000000-0005-0000-0000-0000D9370000}"/>
    <cellStyle name="Comma 5 2 2 5 6 2" xfId="16549" xr:uid="{00000000-0005-0000-0000-0000DA370000}"/>
    <cellStyle name="Comma 5 2 2 5 7" xfId="11220" xr:uid="{00000000-0005-0000-0000-0000DB370000}"/>
    <cellStyle name="Comma 5 2 2 6" xfId="1885" xr:uid="{00000000-0005-0000-0000-0000DC370000}"/>
    <cellStyle name="Comma 5 2 2 6 2" xfId="1886" xr:uid="{00000000-0005-0000-0000-0000DD370000}"/>
    <cellStyle name="Comma 5 2 2 6 2 2" xfId="4560" xr:uid="{00000000-0005-0000-0000-0000DE370000}"/>
    <cellStyle name="Comma 5 2 2 6 2 2 2" xfId="19185" xr:uid="{00000000-0005-0000-0000-0000DF370000}"/>
    <cellStyle name="Comma 5 2 2 6 2 2 3" xfId="13883" xr:uid="{00000000-0005-0000-0000-0000E0370000}"/>
    <cellStyle name="Comma 5 2 2 6 2 3" xfId="8397" xr:uid="{00000000-0005-0000-0000-0000E1370000}"/>
    <cellStyle name="Comma 5 2 2 6 2 3 2" xfId="16555" xr:uid="{00000000-0005-0000-0000-0000E2370000}"/>
    <cellStyle name="Comma 5 2 2 6 2 4" xfId="11226" xr:uid="{00000000-0005-0000-0000-0000E3370000}"/>
    <cellStyle name="Comma 5 2 2 6 3" xfId="1887" xr:uid="{00000000-0005-0000-0000-0000E4370000}"/>
    <cellStyle name="Comma 5 2 2 6 3 2" xfId="4561" xr:uid="{00000000-0005-0000-0000-0000E5370000}"/>
    <cellStyle name="Comma 5 2 2 6 3 2 2" xfId="19186" xr:uid="{00000000-0005-0000-0000-0000E6370000}"/>
    <cellStyle name="Comma 5 2 2 6 3 2 3" xfId="13884" xr:uid="{00000000-0005-0000-0000-0000E7370000}"/>
    <cellStyle name="Comma 5 2 2 6 3 3" xfId="8398" xr:uid="{00000000-0005-0000-0000-0000E8370000}"/>
    <cellStyle name="Comma 5 2 2 6 3 3 2" xfId="16556" xr:uid="{00000000-0005-0000-0000-0000E9370000}"/>
    <cellStyle name="Comma 5 2 2 6 3 4" xfId="11227" xr:uid="{00000000-0005-0000-0000-0000EA370000}"/>
    <cellStyle name="Comma 5 2 2 6 4" xfId="4559" xr:uid="{00000000-0005-0000-0000-0000EB370000}"/>
    <cellStyle name="Comma 5 2 2 6 4 2" xfId="19184" xr:uid="{00000000-0005-0000-0000-0000EC370000}"/>
    <cellStyle name="Comma 5 2 2 6 4 3" xfId="13882" xr:uid="{00000000-0005-0000-0000-0000ED370000}"/>
    <cellStyle name="Comma 5 2 2 6 5" xfId="8396" xr:uid="{00000000-0005-0000-0000-0000EE370000}"/>
    <cellStyle name="Comma 5 2 2 6 5 2" xfId="16554" xr:uid="{00000000-0005-0000-0000-0000EF370000}"/>
    <cellStyle name="Comma 5 2 2 6 6" xfId="11225" xr:uid="{00000000-0005-0000-0000-0000F0370000}"/>
    <cellStyle name="Comma 5 2 2 7" xfId="1888" xr:uid="{00000000-0005-0000-0000-0000F1370000}"/>
    <cellStyle name="Comma 5 2 2 7 2" xfId="1889" xr:uid="{00000000-0005-0000-0000-0000F2370000}"/>
    <cellStyle name="Comma 5 2 2 7 2 2" xfId="4563" xr:uid="{00000000-0005-0000-0000-0000F3370000}"/>
    <cellStyle name="Comma 5 2 2 7 2 2 2" xfId="19188" xr:uid="{00000000-0005-0000-0000-0000F4370000}"/>
    <cellStyle name="Comma 5 2 2 7 2 2 3" xfId="13886" xr:uid="{00000000-0005-0000-0000-0000F5370000}"/>
    <cellStyle name="Comma 5 2 2 7 2 3" xfId="8400" xr:uid="{00000000-0005-0000-0000-0000F6370000}"/>
    <cellStyle name="Comma 5 2 2 7 2 3 2" xfId="16558" xr:uid="{00000000-0005-0000-0000-0000F7370000}"/>
    <cellStyle name="Comma 5 2 2 7 2 4" xfId="11229" xr:uid="{00000000-0005-0000-0000-0000F8370000}"/>
    <cellStyle name="Comma 5 2 2 7 3" xfId="4562" xr:uid="{00000000-0005-0000-0000-0000F9370000}"/>
    <cellStyle name="Comma 5 2 2 7 3 2" xfId="19187" xr:uid="{00000000-0005-0000-0000-0000FA370000}"/>
    <cellStyle name="Comma 5 2 2 7 3 3" xfId="13885" xr:uid="{00000000-0005-0000-0000-0000FB370000}"/>
    <cellStyle name="Comma 5 2 2 7 4" xfId="8399" xr:uid="{00000000-0005-0000-0000-0000FC370000}"/>
    <cellStyle name="Comma 5 2 2 7 4 2" xfId="16557" xr:uid="{00000000-0005-0000-0000-0000FD370000}"/>
    <cellStyle name="Comma 5 2 2 7 5" xfId="11228" xr:uid="{00000000-0005-0000-0000-0000FE370000}"/>
    <cellStyle name="Comma 5 2 2 8" xfId="1890" xr:uid="{00000000-0005-0000-0000-0000FF370000}"/>
    <cellStyle name="Comma 5 2 2 8 2" xfId="4564" xr:uid="{00000000-0005-0000-0000-000000380000}"/>
    <cellStyle name="Comma 5 2 2 8 2 2" xfId="19189" xr:uid="{00000000-0005-0000-0000-000001380000}"/>
    <cellStyle name="Comma 5 2 2 8 2 3" xfId="13887" xr:uid="{00000000-0005-0000-0000-000002380000}"/>
    <cellStyle name="Comma 5 2 2 8 3" xfId="8401" xr:uid="{00000000-0005-0000-0000-000003380000}"/>
    <cellStyle name="Comma 5 2 2 8 3 2" xfId="16559" xr:uid="{00000000-0005-0000-0000-000004380000}"/>
    <cellStyle name="Comma 5 2 2 8 4" xfId="11230" xr:uid="{00000000-0005-0000-0000-000005380000}"/>
    <cellStyle name="Comma 5 2 2 9" xfId="1891" xr:uid="{00000000-0005-0000-0000-000006380000}"/>
    <cellStyle name="Comma 5 2 2 9 2" xfId="4565" xr:uid="{00000000-0005-0000-0000-000007380000}"/>
    <cellStyle name="Comma 5 2 2 9 2 2" xfId="19190" xr:uid="{00000000-0005-0000-0000-000008380000}"/>
    <cellStyle name="Comma 5 2 2 9 2 3" xfId="13888" xr:uid="{00000000-0005-0000-0000-000009380000}"/>
    <cellStyle name="Comma 5 2 2 9 3" xfId="8402" xr:uid="{00000000-0005-0000-0000-00000A380000}"/>
    <cellStyle name="Comma 5 2 2 9 3 2" xfId="16560" xr:uid="{00000000-0005-0000-0000-00000B380000}"/>
    <cellStyle name="Comma 5 2 2 9 4" xfId="11231" xr:uid="{00000000-0005-0000-0000-00000C380000}"/>
    <cellStyle name="Comma 5 2 3" xfId="1892" xr:uid="{00000000-0005-0000-0000-00000D380000}"/>
    <cellStyle name="Comma 5 2 3 2" xfId="1893" xr:uid="{00000000-0005-0000-0000-00000E380000}"/>
    <cellStyle name="Comma 5 2 3 2 2" xfId="1894" xr:uid="{00000000-0005-0000-0000-00000F380000}"/>
    <cellStyle name="Comma 5 2 3 2 2 2" xfId="4568" xr:uid="{00000000-0005-0000-0000-000010380000}"/>
    <cellStyle name="Comma 5 2 3 2 2 2 2" xfId="19193" xr:uid="{00000000-0005-0000-0000-000011380000}"/>
    <cellStyle name="Comma 5 2 3 2 2 2 3" xfId="13891" xr:uid="{00000000-0005-0000-0000-000012380000}"/>
    <cellStyle name="Comma 5 2 3 2 2 3" xfId="8405" xr:uid="{00000000-0005-0000-0000-000013380000}"/>
    <cellStyle name="Comma 5 2 3 2 2 3 2" xfId="16563" xr:uid="{00000000-0005-0000-0000-000014380000}"/>
    <cellStyle name="Comma 5 2 3 2 2 4" xfId="11234" xr:uid="{00000000-0005-0000-0000-000015380000}"/>
    <cellStyle name="Comma 5 2 3 2 3" xfId="4567" xr:uid="{00000000-0005-0000-0000-000016380000}"/>
    <cellStyle name="Comma 5 2 3 2 3 2" xfId="19192" xr:uid="{00000000-0005-0000-0000-000017380000}"/>
    <cellStyle name="Comma 5 2 3 2 3 3" xfId="13890" xr:uid="{00000000-0005-0000-0000-000018380000}"/>
    <cellStyle name="Comma 5 2 3 2 4" xfId="8404" xr:uid="{00000000-0005-0000-0000-000019380000}"/>
    <cellStyle name="Comma 5 2 3 2 4 2" xfId="16562" xr:uid="{00000000-0005-0000-0000-00001A380000}"/>
    <cellStyle name="Comma 5 2 3 2 5" xfId="11233" xr:uid="{00000000-0005-0000-0000-00001B380000}"/>
    <cellStyle name="Comma 5 2 3 3" xfId="1895" xr:uid="{00000000-0005-0000-0000-00001C380000}"/>
    <cellStyle name="Comma 5 2 3 3 2" xfId="4569" xr:uid="{00000000-0005-0000-0000-00001D380000}"/>
    <cellStyle name="Comma 5 2 3 3 2 2" xfId="19194" xr:uid="{00000000-0005-0000-0000-00001E380000}"/>
    <cellStyle name="Comma 5 2 3 3 2 3" xfId="13892" xr:uid="{00000000-0005-0000-0000-00001F380000}"/>
    <cellStyle name="Comma 5 2 3 3 3" xfId="8406" xr:uid="{00000000-0005-0000-0000-000020380000}"/>
    <cellStyle name="Comma 5 2 3 3 3 2" xfId="16564" xr:uid="{00000000-0005-0000-0000-000021380000}"/>
    <cellStyle name="Comma 5 2 3 3 4" xfId="11235" xr:uid="{00000000-0005-0000-0000-000022380000}"/>
    <cellStyle name="Comma 5 2 3 4" xfId="1896" xr:uid="{00000000-0005-0000-0000-000023380000}"/>
    <cellStyle name="Comma 5 2 3 4 2" xfId="4570" xr:uid="{00000000-0005-0000-0000-000024380000}"/>
    <cellStyle name="Comma 5 2 3 4 2 2" xfId="19195" xr:uid="{00000000-0005-0000-0000-000025380000}"/>
    <cellStyle name="Comma 5 2 3 4 2 3" xfId="13893" xr:uid="{00000000-0005-0000-0000-000026380000}"/>
    <cellStyle name="Comma 5 2 3 4 3" xfId="8407" xr:uid="{00000000-0005-0000-0000-000027380000}"/>
    <cellStyle name="Comma 5 2 3 4 3 2" xfId="16565" xr:uid="{00000000-0005-0000-0000-000028380000}"/>
    <cellStyle name="Comma 5 2 3 4 4" xfId="11236" xr:uid="{00000000-0005-0000-0000-000029380000}"/>
    <cellStyle name="Comma 5 2 3 5" xfId="4566" xr:uid="{00000000-0005-0000-0000-00002A380000}"/>
    <cellStyle name="Comma 5 2 3 5 2" xfId="19191" xr:uid="{00000000-0005-0000-0000-00002B380000}"/>
    <cellStyle name="Comma 5 2 3 5 3" xfId="13889" xr:uid="{00000000-0005-0000-0000-00002C380000}"/>
    <cellStyle name="Comma 5 2 3 6" xfId="8403" xr:uid="{00000000-0005-0000-0000-00002D380000}"/>
    <cellStyle name="Comma 5 2 3 6 2" xfId="16561" xr:uid="{00000000-0005-0000-0000-00002E380000}"/>
    <cellStyle name="Comma 5 2 3 7" xfId="11232" xr:uid="{00000000-0005-0000-0000-00002F380000}"/>
    <cellStyle name="Comma 5 2 4" xfId="1897" xr:uid="{00000000-0005-0000-0000-000030380000}"/>
    <cellStyle name="Comma 5 2 4 2" xfId="1898" xr:uid="{00000000-0005-0000-0000-000031380000}"/>
    <cellStyle name="Comma 5 2 4 2 2" xfId="1899" xr:uid="{00000000-0005-0000-0000-000032380000}"/>
    <cellStyle name="Comma 5 2 4 2 2 2" xfId="4573" xr:uid="{00000000-0005-0000-0000-000033380000}"/>
    <cellStyle name="Comma 5 2 4 2 2 2 2" xfId="19198" xr:uid="{00000000-0005-0000-0000-000034380000}"/>
    <cellStyle name="Comma 5 2 4 2 2 2 3" xfId="13896" xr:uid="{00000000-0005-0000-0000-000035380000}"/>
    <cellStyle name="Comma 5 2 4 2 2 3" xfId="8410" xr:uid="{00000000-0005-0000-0000-000036380000}"/>
    <cellStyle name="Comma 5 2 4 2 2 3 2" xfId="16568" xr:uid="{00000000-0005-0000-0000-000037380000}"/>
    <cellStyle name="Comma 5 2 4 2 2 4" xfId="11239" xr:uid="{00000000-0005-0000-0000-000038380000}"/>
    <cellStyle name="Comma 5 2 4 2 3" xfId="4572" xr:uid="{00000000-0005-0000-0000-000039380000}"/>
    <cellStyle name="Comma 5 2 4 2 3 2" xfId="19197" xr:uid="{00000000-0005-0000-0000-00003A380000}"/>
    <cellStyle name="Comma 5 2 4 2 3 3" xfId="13895" xr:uid="{00000000-0005-0000-0000-00003B380000}"/>
    <cellStyle name="Comma 5 2 4 2 4" xfId="8409" xr:uid="{00000000-0005-0000-0000-00003C380000}"/>
    <cellStyle name="Comma 5 2 4 2 4 2" xfId="16567" xr:uid="{00000000-0005-0000-0000-00003D380000}"/>
    <cellStyle name="Comma 5 2 4 2 5" xfId="11238" xr:uid="{00000000-0005-0000-0000-00003E380000}"/>
    <cellStyle name="Comma 5 2 4 3" xfId="1900" xr:uid="{00000000-0005-0000-0000-00003F380000}"/>
    <cellStyle name="Comma 5 2 4 3 2" xfId="4574" xr:uid="{00000000-0005-0000-0000-000040380000}"/>
    <cellStyle name="Comma 5 2 4 3 2 2" xfId="19199" xr:uid="{00000000-0005-0000-0000-000041380000}"/>
    <cellStyle name="Comma 5 2 4 3 2 3" xfId="13897" xr:uid="{00000000-0005-0000-0000-000042380000}"/>
    <cellStyle name="Comma 5 2 4 3 3" xfId="8411" xr:uid="{00000000-0005-0000-0000-000043380000}"/>
    <cellStyle name="Comma 5 2 4 3 3 2" xfId="16569" xr:uid="{00000000-0005-0000-0000-000044380000}"/>
    <cellStyle name="Comma 5 2 4 3 4" xfId="11240" xr:uid="{00000000-0005-0000-0000-000045380000}"/>
    <cellStyle name="Comma 5 2 4 4" xfId="1901" xr:uid="{00000000-0005-0000-0000-000046380000}"/>
    <cellStyle name="Comma 5 2 4 4 2" xfId="4575" xr:uid="{00000000-0005-0000-0000-000047380000}"/>
    <cellStyle name="Comma 5 2 4 4 2 2" xfId="19200" xr:uid="{00000000-0005-0000-0000-000048380000}"/>
    <cellStyle name="Comma 5 2 4 4 2 3" xfId="13898" xr:uid="{00000000-0005-0000-0000-000049380000}"/>
    <cellStyle name="Comma 5 2 4 4 3" xfId="8412" xr:uid="{00000000-0005-0000-0000-00004A380000}"/>
    <cellStyle name="Comma 5 2 4 4 3 2" xfId="16570" xr:uid="{00000000-0005-0000-0000-00004B380000}"/>
    <cellStyle name="Comma 5 2 4 4 4" xfId="11241" xr:uid="{00000000-0005-0000-0000-00004C380000}"/>
    <cellStyle name="Comma 5 2 4 5" xfId="4571" xr:uid="{00000000-0005-0000-0000-00004D380000}"/>
    <cellStyle name="Comma 5 2 4 5 2" xfId="19196" xr:uid="{00000000-0005-0000-0000-00004E380000}"/>
    <cellStyle name="Comma 5 2 4 5 3" xfId="13894" xr:uid="{00000000-0005-0000-0000-00004F380000}"/>
    <cellStyle name="Comma 5 2 4 6" xfId="8408" xr:uid="{00000000-0005-0000-0000-000050380000}"/>
    <cellStyle name="Comma 5 2 4 6 2" xfId="16566" xr:uid="{00000000-0005-0000-0000-000051380000}"/>
    <cellStyle name="Comma 5 2 4 7" xfId="11237" xr:uid="{00000000-0005-0000-0000-000052380000}"/>
    <cellStyle name="Comma 5 2 5" xfId="1902" xr:uid="{00000000-0005-0000-0000-000053380000}"/>
    <cellStyle name="Comma 5 2 5 2" xfId="1903" xr:uid="{00000000-0005-0000-0000-000054380000}"/>
    <cellStyle name="Comma 5 2 5 2 2" xfId="1904" xr:uid="{00000000-0005-0000-0000-000055380000}"/>
    <cellStyle name="Comma 5 2 5 2 2 2" xfId="4578" xr:uid="{00000000-0005-0000-0000-000056380000}"/>
    <cellStyle name="Comma 5 2 5 2 2 2 2" xfId="19203" xr:uid="{00000000-0005-0000-0000-000057380000}"/>
    <cellStyle name="Comma 5 2 5 2 2 2 3" xfId="13901" xr:uid="{00000000-0005-0000-0000-000058380000}"/>
    <cellStyle name="Comma 5 2 5 2 2 3" xfId="8415" xr:uid="{00000000-0005-0000-0000-000059380000}"/>
    <cellStyle name="Comma 5 2 5 2 2 3 2" xfId="16573" xr:uid="{00000000-0005-0000-0000-00005A380000}"/>
    <cellStyle name="Comma 5 2 5 2 2 4" xfId="11244" xr:uid="{00000000-0005-0000-0000-00005B380000}"/>
    <cellStyle name="Comma 5 2 5 2 3" xfId="4577" xr:uid="{00000000-0005-0000-0000-00005C380000}"/>
    <cellStyle name="Comma 5 2 5 2 3 2" xfId="19202" xr:uid="{00000000-0005-0000-0000-00005D380000}"/>
    <cellStyle name="Comma 5 2 5 2 3 3" xfId="13900" xr:uid="{00000000-0005-0000-0000-00005E380000}"/>
    <cellStyle name="Comma 5 2 5 2 4" xfId="8414" xr:uid="{00000000-0005-0000-0000-00005F380000}"/>
    <cellStyle name="Comma 5 2 5 2 4 2" xfId="16572" xr:uid="{00000000-0005-0000-0000-000060380000}"/>
    <cellStyle name="Comma 5 2 5 2 5" xfId="11243" xr:uid="{00000000-0005-0000-0000-000061380000}"/>
    <cellStyle name="Comma 5 2 5 3" xfId="1905" xr:uid="{00000000-0005-0000-0000-000062380000}"/>
    <cellStyle name="Comma 5 2 5 3 2" xfId="4579" xr:uid="{00000000-0005-0000-0000-000063380000}"/>
    <cellStyle name="Comma 5 2 5 3 2 2" xfId="19204" xr:uid="{00000000-0005-0000-0000-000064380000}"/>
    <cellStyle name="Comma 5 2 5 3 2 3" xfId="13902" xr:uid="{00000000-0005-0000-0000-000065380000}"/>
    <cellStyle name="Comma 5 2 5 3 3" xfId="8416" xr:uid="{00000000-0005-0000-0000-000066380000}"/>
    <cellStyle name="Comma 5 2 5 3 3 2" xfId="16574" xr:uid="{00000000-0005-0000-0000-000067380000}"/>
    <cellStyle name="Comma 5 2 5 3 4" xfId="11245" xr:uid="{00000000-0005-0000-0000-000068380000}"/>
    <cellStyle name="Comma 5 2 5 4" xfId="1906" xr:uid="{00000000-0005-0000-0000-000069380000}"/>
    <cellStyle name="Comma 5 2 5 4 2" xfId="4580" xr:uid="{00000000-0005-0000-0000-00006A380000}"/>
    <cellStyle name="Comma 5 2 5 4 2 2" xfId="19205" xr:uid="{00000000-0005-0000-0000-00006B380000}"/>
    <cellStyle name="Comma 5 2 5 4 2 3" xfId="13903" xr:uid="{00000000-0005-0000-0000-00006C380000}"/>
    <cellStyle name="Comma 5 2 5 4 3" xfId="8417" xr:uid="{00000000-0005-0000-0000-00006D380000}"/>
    <cellStyle name="Comma 5 2 5 4 3 2" xfId="16575" xr:uid="{00000000-0005-0000-0000-00006E380000}"/>
    <cellStyle name="Comma 5 2 5 4 4" xfId="11246" xr:uid="{00000000-0005-0000-0000-00006F380000}"/>
    <cellStyle name="Comma 5 2 5 5" xfId="4576" xr:uid="{00000000-0005-0000-0000-000070380000}"/>
    <cellStyle name="Comma 5 2 5 5 2" xfId="19201" xr:uid="{00000000-0005-0000-0000-000071380000}"/>
    <cellStyle name="Comma 5 2 5 5 3" xfId="13899" xr:uid="{00000000-0005-0000-0000-000072380000}"/>
    <cellStyle name="Comma 5 2 5 6" xfId="8413" xr:uid="{00000000-0005-0000-0000-000073380000}"/>
    <cellStyle name="Comma 5 2 5 6 2" xfId="16571" xr:uid="{00000000-0005-0000-0000-000074380000}"/>
    <cellStyle name="Comma 5 2 5 7" xfId="11242" xr:uid="{00000000-0005-0000-0000-000075380000}"/>
    <cellStyle name="Comma 5 2 6" xfId="1907" xr:uid="{00000000-0005-0000-0000-000076380000}"/>
    <cellStyle name="Comma 5 2 6 2" xfId="1908" xr:uid="{00000000-0005-0000-0000-000077380000}"/>
    <cellStyle name="Comma 5 2 6 2 2" xfId="1909" xr:uid="{00000000-0005-0000-0000-000078380000}"/>
    <cellStyle name="Comma 5 2 6 2 2 2" xfId="4583" xr:uid="{00000000-0005-0000-0000-000079380000}"/>
    <cellStyle name="Comma 5 2 6 2 2 2 2" xfId="19208" xr:uid="{00000000-0005-0000-0000-00007A380000}"/>
    <cellStyle name="Comma 5 2 6 2 2 2 3" xfId="13906" xr:uid="{00000000-0005-0000-0000-00007B380000}"/>
    <cellStyle name="Comma 5 2 6 2 2 3" xfId="8420" xr:uid="{00000000-0005-0000-0000-00007C380000}"/>
    <cellStyle name="Comma 5 2 6 2 2 3 2" xfId="16578" xr:uid="{00000000-0005-0000-0000-00007D380000}"/>
    <cellStyle name="Comma 5 2 6 2 2 4" xfId="11249" xr:uid="{00000000-0005-0000-0000-00007E380000}"/>
    <cellStyle name="Comma 5 2 6 2 3" xfId="4582" xr:uid="{00000000-0005-0000-0000-00007F380000}"/>
    <cellStyle name="Comma 5 2 6 2 3 2" xfId="19207" xr:uid="{00000000-0005-0000-0000-000080380000}"/>
    <cellStyle name="Comma 5 2 6 2 3 3" xfId="13905" xr:uid="{00000000-0005-0000-0000-000081380000}"/>
    <cellStyle name="Comma 5 2 6 2 4" xfId="8419" xr:uid="{00000000-0005-0000-0000-000082380000}"/>
    <cellStyle name="Comma 5 2 6 2 4 2" xfId="16577" xr:uid="{00000000-0005-0000-0000-000083380000}"/>
    <cellStyle name="Comma 5 2 6 2 5" xfId="11248" xr:uid="{00000000-0005-0000-0000-000084380000}"/>
    <cellStyle name="Comma 5 2 6 3" xfId="1910" xr:uid="{00000000-0005-0000-0000-000085380000}"/>
    <cellStyle name="Comma 5 2 6 3 2" xfId="4584" xr:uid="{00000000-0005-0000-0000-000086380000}"/>
    <cellStyle name="Comma 5 2 6 3 2 2" xfId="19209" xr:uid="{00000000-0005-0000-0000-000087380000}"/>
    <cellStyle name="Comma 5 2 6 3 2 3" xfId="13907" xr:uid="{00000000-0005-0000-0000-000088380000}"/>
    <cellStyle name="Comma 5 2 6 3 3" xfId="8421" xr:uid="{00000000-0005-0000-0000-000089380000}"/>
    <cellStyle name="Comma 5 2 6 3 3 2" xfId="16579" xr:uid="{00000000-0005-0000-0000-00008A380000}"/>
    <cellStyle name="Comma 5 2 6 3 4" xfId="11250" xr:uid="{00000000-0005-0000-0000-00008B380000}"/>
    <cellStyle name="Comma 5 2 6 4" xfId="1911" xr:uid="{00000000-0005-0000-0000-00008C380000}"/>
    <cellStyle name="Comma 5 2 6 4 2" xfId="4585" xr:uid="{00000000-0005-0000-0000-00008D380000}"/>
    <cellStyle name="Comma 5 2 6 4 2 2" xfId="19210" xr:uid="{00000000-0005-0000-0000-00008E380000}"/>
    <cellStyle name="Comma 5 2 6 4 2 3" xfId="13908" xr:uid="{00000000-0005-0000-0000-00008F380000}"/>
    <cellStyle name="Comma 5 2 6 4 3" xfId="8422" xr:uid="{00000000-0005-0000-0000-000090380000}"/>
    <cellStyle name="Comma 5 2 6 4 3 2" xfId="16580" xr:uid="{00000000-0005-0000-0000-000091380000}"/>
    <cellStyle name="Comma 5 2 6 4 4" xfId="11251" xr:uid="{00000000-0005-0000-0000-000092380000}"/>
    <cellStyle name="Comma 5 2 6 5" xfId="4581" xr:uid="{00000000-0005-0000-0000-000093380000}"/>
    <cellStyle name="Comma 5 2 6 5 2" xfId="19206" xr:uid="{00000000-0005-0000-0000-000094380000}"/>
    <cellStyle name="Comma 5 2 6 5 3" xfId="13904" xr:uid="{00000000-0005-0000-0000-000095380000}"/>
    <cellStyle name="Comma 5 2 6 6" xfId="8418" xr:uid="{00000000-0005-0000-0000-000096380000}"/>
    <cellStyle name="Comma 5 2 6 6 2" xfId="16576" xr:uid="{00000000-0005-0000-0000-000097380000}"/>
    <cellStyle name="Comma 5 2 6 7" xfId="11247" xr:uid="{00000000-0005-0000-0000-000098380000}"/>
    <cellStyle name="Comma 5 2 7" xfId="1912" xr:uid="{00000000-0005-0000-0000-000099380000}"/>
    <cellStyle name="Comma 5 2 7 2" xfId="1913" xr:uid="{00000000-0005-0000-0000-00009A380000}"/>
    <cellStyle name="Comma 5 2 7 2 2" xfId="4587" xr:uid="{00000000-0005-0000-0000-00009B380000}"/>
    <cellStyle name="Comma 5 2 7 2 2 2" xfId="19212" xr:uid="{00000000-0005-0000-0000-00009C380000}"/>
    <cellStyle name="Comma 5 2 7 2 2 3" xfId="13910" xr:uid="{00000000-0005-0000-0000-00009D380000}"/>
    <cellStyle name="Comma 5 2 7 2 3" xfId="8424" xr:uid="{00000000-0005-0000-0000-00009E380000}"/>
    <cellStyle name="Comma 5 2 7 2 3 2" xfId="16582" xr:uid="{00000000-0005-0000-0000-00009F380000}"/>
    <cellStyle name="Comma 5 2 7 2 4" xfId="11253" xr:uid="{00000000-0005-0000-0000-0000A0380000}"/>
    <cellStyle name="Comma 5 2 7 3" xfId="1914" xr:uid="{00000000-0005-0000-0000-0000A1380000}"/>
    <cellStyle name="Comma 5 2 7 3 2" xfId="4588" xr:uid="{00000000-0005-0000-0000-0000A2380000}"/>
    <cellStyle name="Comma 5 2 7 3 2 2" xfId="19213" xr:uid="{00000000-0005-0000-0000-0000A3380000}"/>
    <cellStyle name="Comma 5 2 7 3 2 3" xfId="13911" xr:uid="{00000000-0005-0000-0000-0000A4380000}"/>
    <cellStyle name="Comma 5 2 7 3 3" xfId="8425" xr:uid="{00000000-0005-0000-0000-0000A5380000}"/>
    <cellStyle name="Comma 5 2 7 3 3 2" xfId="16583" xr:uid="{00000000-0005-0000-0000-0000A6380000}"/>
    <cellStyle name="Comma 5 2 7 3 4" xfId="11254" xr:uid="{00000000-0005-0000-0000-0000A7380000}"/>
    <cellStyle name="Comma 5 2 7 4" xfId="4586" xr:uid="{00000000-0005-0000-0000-0000A8380000}"/>
    <cellStyle name="Comma 5 2 7 4 2" xfId="19211" xr:uid="{00000000-0005-0000-0000-0000A9380000}"/>
    <cellStyle name="Comma 5 2 7 4 3" xfId="13909" xr:uid="{00000000-0005-0000-0000-0000AA380000}"/>
    <cellStyle name="Comma 5 2 7 5" xfId="8423" xr:uid="{00000000-0005-0000-0000-0000AB380000}"/>
    <cellStyle name="Comma 5 2 7 5 2" xfId="16581" xr:uid="{00000000-0005-0000-0000-0000AC380000}"/>
    <cellStyle name="Comma 5 2 7 6" xfId="11252" xr:uid="{00000000-0005-0000-0000-0000AD380000}"/>
    <cellStyle name="Comma 5 2 8" xfId="1915" xr:uid="{00000000-0005-0000-0000-0000AE380000}"/>
    <cellStyle name="Comma 5 2 8 2" xfId="1916" xr:uid="{00000000-0005-0000-0000-0000AF380000}"/>
    <cellStyle name="Comma 5 2 8 2 2" xfId="4590" xr:uid="{00000000-0005-0000-0000-0000B0380000}"/>
    <cellStyle name="Comma 5 2 8 2 2 2" xfId="19215" xr:uid="{00000000-0005-0000-0000-0000B1380000}"/>
    <cellStyle name="Comma 5 2 8 2 2 3" xfId="13913" xr:uid="{00000000-0005-0000-0000-0000B2380000}"/>
    <cellStyle name="Comma 5 2 8 2 3" xfId="8427" xr:uid="{00000000-0005-0000-0000-0000B3380000}"/>
    <cellStyle name="Comma 5 2 8 2 3 2" xfId="16585" xr:uid="{00000000-0005-0000-0000-0000B4380000}"/>
    <cellStyle name="Comma 5 2 8 2 4" xfId="11256" xr:uid="{00000000-0005-0000-0000-0000B5380000}"/>
    <cellStyle name="Comma 5 2 8 3" xfId="4589" xr:uid="{00000000-0005-0000-0000-0000B6380000}"/>
    <cellStyle name="Comma 5 2 8 3 2" xfId="19214" xr:uid="{00000000-0005-0000-0000-0000B7380000}"/>
    <cellStyle name="Comma 5 2 8 3 3" xfId="13912" xr:uid="{00000000-0005-0000-0000-0000B8380000}"/>
    <cellStyle name="Comma 5 2 8 4" xfId="8426" xr:uid="{00000000-0005-0000-0000-0000B9380000}"/>
    <cellStyle name="Comma 5 2 8 4 2" xfId="16584" xr:uid="{00000000-0005-0000-0000-0000BA380000}"/>
    <cellStyle name="Comma 5 2 8 5" xfId="11255" xr:uid="{00000000-0005-0000-0000-0000BB380000}"/>
    <cellStyle name="Comma 5 2 9" xfId="1917" xr:uid="{00000000-0005-0000-0000-0000BC380000}"/>
    <cellStyle name="Comma 5 2 9 2" xfId="4591" xr:uid="{00000000-0005-0000-0000-0000BD380000}"/>
    <cellStyle name="Comma 5 2 9 2 2" xfId="19216" xr:uid="{00000000-0005-0000-0000-0000BE380000}"/>
    <cellStyle name="Comma 5 2 9 2 3" xfId="13914" xr:uid="{00000000-0005-0000-0000-0000BF380000}"/>
    <cellStyle name="Comma 5 2 9 3" xfId="8428" xr:uid="{00000000-0005-0000-0000-0000C0380000}"/>
    <cellStyle name="Comma 5 2 9 3 2" xfId="16586" xr:uid="{00000000-0005-0000-0000-0000C1380000}"/>
    <cellStyle name="Comma 5 2 9 4" xfId="11257" xr:uid="{00000000-0005-0000-0000-0000C2380000}"/>
    <cellStyle name="Comma 5 20" xfId="9273" xr:uid="{00000000-0005-0000-0000-0000C3380000}"/>
    <cellStyle name="Comma 5 3" xfId="1918" xr:uid="{00000000-0005-0000-0000-0000C4380000}"/>
    <cellStyle name="Comma 5 3 10" xfId="1919" xr:uid="{00000000-0005-0000-0000-0000C5380000}"/>
    <cellStyle name="Comma 5 3 10 2" xfId="4593" xr:uid="{00000000-0005-0000-0000-0000C6380000}"/>
    <cellStyle name="Comma 5 3 10 2 2" xfId="19218" xr:uid="{00000000-0005-0000-0000-0000C7380000}"/>
    <cellStyle name="Comma 5 3 10 2 3" xfId="13916" xr:uid="{00000000-0005-0000-0000-0000C8380000}"/>
    <cellStyle name="Comma 5 3 10 3" xfId="8430" xr:uid="{00000000-0005-0000-0000-0000C9380000}"/>
    <cellStyle name="Comma 5 3 10 3 2" xfId="16588" xr:uid="{00000000-0005-0000-0000-0000CA380000}"/>
    <cellStyle name="Comma 5 3 10 4" xfId="11259" xr:uid="{00000000-0005-0000-0000-0000CB380000}"/>
    <cellStyle name="Comma 5 3 11" xfId="4592" xr:uid="{00000000-0005-0000-0000-0000CC380000}"/>
    <cellStyle name="Comma 5 3 11 2" xfId="19217" xr:uid="{00000000-0005-0000-0000-0000CD380000}"/>
    <cellStyle name="Comma 5 3 11 3" xfId="13915" xr:uid="{00000000-0005-0000-0000-0000CE380000}"/>
    <cellStyle name="Comma 5 3 12" xfId="8429" xr:uid="{00000000-0005-0000-0000-0000CF380000}"/>
    <cellStyle name="Comma 5 3 12 2" xfId="16587" xr:uid="{00000000-0005-0000-0000-0000D0380000}"/>
    <cellStyle name="Comma 5 3 13" xfId="11258" xr:uid="{00000000-0005-0000-0000-0000D1380000}"/>
    <cellStyle name="Comma 5 3 2" xfId="1920" xr:uid="{00000000-0005-0000-0000-0000D2380000}"/>
    <cellStyle name="Comma 5 3 2 10" xfId="4594" xr:uid="{00000000-0005-0000-0000-0000D3380000}"/>
    <cellStyle name="Comma 5 3 2 10 2" xfId="19219" xr:uid="{00000000-0005-0000-0000-0000D4380000}"/>
    <cellStyle name="Comma 5 3 2 10 3" xfId="13917" xr:uid="{00000000-0005-0000-0000-0000D5380000}"/>
    <cellStyle name="Comma 5 3 2 11" xfId="8431" xr:uid="{00000000-0005-0000-0000-0000D6380000}"/>
    <cellStyle name="Comma 5 3 2 11 2" xfId="16589" xr:uid="{00000000-0005-0000-0000-0000D7380000}"/>
    <cellStyle name="Comma 5 3 2 12" xfId="11260" xr:uid="{00000000-0005-0000-0000-0000D8380000}"/>
    <cellStyle name="Comma 5 3 2 2" xfId="1921" xr:uid="{00000000-0005-0000-0000-0000D9380000}"/>
    <cellStyle name="Comma 5 3 2 2 2" xfId="1922" xr:uid="{00000000-0005-0000-0000-0000DA380000}"/>
    <cellStyle name="Comma 5 3 2 2 2 2" xfId="1923" xr:uid="{00000000-0005-0000-0000-0000DB380000}"/>
    <cellStyle name="Comma 5 3 2 2 2 2 2" xfId="4597" xr:uid="{00000000-0005-0000-0000-0000DC380000}"/>
    <cellStyle name="Comma 5 3 2 2 2 2 2 2" xfId="19222" xr:uid="{00000000-0005-0000-0000-0000DD380000}"/>
    <cellStyle name="Comma 5 3 2 2 2 2 2 3" xfId="13920" xr:uid="{00000000-0005-0000-0000-0000DE380000}"/>
    <cellStyle name="Comma 5 3 2 2 2 2 3" xfId="8434" xr:uid="{00000000-0005-0000-0000-0000DF380000}"/>
    <cellStyle name="Comma 5 3 2 2 2 2 3 2" xfId="16592" xr:uid="{00000000-0005-0000-0000-0000E0380000}"/>
    <cellStyle name="Comma 5 3 2 2 2 2 4" xfId="11263" xr:uid="{00000000-0005-0000-0000-0000E1380000}"/>
    <cellStyle name="Comma 5 3 2 2 2 3" xfId="4596" xr:uid="{00000000-0005-0000-0000-0000E2380000}"/>
    <cellStyle name="Comma 5 3 2 2 2 3 2" xfId="19221" xr:uid="{00000000-0005-0000-0000-0000E3380000}"/>
    <cellStyle name="Comma 5 3 2 2 2 3 3" xfId="13919" xr:uid="{00000000-0005-0000-0000-0000E4380000}"/>
    <cellStyle name="Comma 5 3 2 2 2 4" xfId="8433" xr:uid="{00000000-0005-0000-0000-0000E5380000}"/>
    <cellStyle name="Comma 5 3 2 2 2 4 2" xfId="16591" xr:uid="{00000000-0005-0000-0000-0000E6380000}"/>
    <cellStyle name="Comma 5 3 2 2 2 5" xfId="11262" xr:uid="{00000000-0005-0000-0000-0000E7380000}"/>
    <cellStyle name="Comma 5 3 2 2 3" xfId="1924" xr:uid="{00000000-0005-0000-0000-0000E8380000}"/>
    <cellStyle name="Comma 5 3 2 2 3 2" xfId="4598" xr:uid="{00000000-0005-0000-0000-0000E9380000}"/>
    <cellStyle name="Comma 5 3 2 2 3 2 2" xfId="19223" xr:uid="{00000000-0005-0000-0000-0000EA380000}"/>
    <cellStyle name="Comma 5 3 2 2 3 2 3" xfId="13921" xr:uid="{00000000-0005-0000-0000-0000EB380000}"/>
    <cellStyle name="Comma 5 3 2 2 3 3" xfId="8435" xr:uid="{00000000-0005-0000-0000-0000EC380000}"/>
    <cellStyle name="Comma 5 3 2 2 3 3 2" xfId="16593" xr:uid="{00000000-0005-0000-0000-0000ED380000}"/>
    <cellStyle name="Comma 5 3 2 2 3 4" xfId="11264" xr:uid="{00000000-0005-0000-0000-0000EE380000}"/>
    <cellStyle name="Comma 5 3 2 2 4" xfId="1925" xr:uid="{00000000-0005-0000-0000-0000EF380000}"/>
    <cellStyle name="Comma 5 3 2 2 4 2" xfId="4599" xr:uid="{00000000-0005-0000-0000-0000F0380000}"/>
    <cellStyle name="Comma 5 3 2 2 4 2 2" xfId="19224" xr:uid="{00000000-0005-0000-0000-0000F1380000}"/>
    <cellStyle name="Comma 5 3 2 2 4 2 3" xfId="13922" xr:uid="{00000000-0005-0000-0000-0000F2380000}"/>
    <cellStyle name="Comma 5 3 2 2 4 3" xfId="8436" xr:uid="{00000000-0005-0000-0000-0000F3380000}"/>
    <cellStyle name="Comma 5 3 2 2 4 3 2" xfId="16594" xr:uid="{00000000-0005-0000-0000-0000F4380000}"/>
    <cellStyle name="Comma 5 3 2 2 4 4" xfId="11265" xr:uid="{00000000-0005-0000-0000-0000F5380000}"/>
    <cellStyle name="Comma 5 3 2 2 5" xfId="4595" xr:uid="{00000000-0005-0000-0000-0000F6380000}"/>
    <cellStyle name="Comma 5 3 2 2 5 2" xfId="19220" xr:uid="{00000000-0005-0000-0000-0000F7380000}"/>
    <cellStyle name="Comma 5 3 2 2 5 3" xfId="13918" xr:uid="{00000000-0005-0000-0000-0000F8380000}"/>
    <cellStyle name="Comma 5 3 2 2 6" xfId="8432" xr:uid="{00000000-0005-0000-0000-0000F9380000}"/>
    <cellStyle name="Comma 5 3 2 2 6 2" xfId="16590" xr:uid="{00000000-0005-0000-0000-0000FA380000}"/>
    <cellStyle name="Comma 5 3 2 2 7" xfId="11261" xr:uid="{00000000-0005-0000-0000-0000FB380000}"/>
    <cellStyle name="Comma 5 3 2 3" xfId="1926" xr:uid="{00000000-0005-0000-0000-0000FC380000}"/>
    <cellStyle name="Comma 5 3 2 3 2" xfId="1927" xr:uid="{00000000-0005-0000-0000-0000FD380000}"/>
    <cellStyle name="Comma 5 3 2 3 2 2" xfId="1928" xr:uid="{00000000-0005-0000-0000-0000FE380000}"/>
    <cellStyle name="Comma 5 3 2 3 2 2 2" xfId="4602" xr:uid="{00000000-0005-0000-0000-0000FF380000}"/>
    <cellStyle name="Comma 5 3 2 3 2 2 2 2" xfId="19227" xr:uid="{00000000-0005-0000-0000-000000390000}"/>
    <cellStyle name="Comma 5 3 2 3 2 2 2 3" xfId="13925" xr:uid="{00000000-0005-0000-0000-000001390000}"/>
    <cellStyle name="Comma 5 3 2 3 2 2 3" xfId="8439" xr:uid="{00000000-0005-0000-0000-000002390000}"/>
    <cellStyle name="Comma 5 3 2 3 2 2 3 2" xfId="16597" xr:uid="{00000000-0005-0000-0000-000003390000}"/>
    <cellStyle name="Comma 5 3 2 3 2 2 4" xfId="11268" xr:uid="{00000000-0005-0000-0000-000004390000}"/>
    <cellStyle name="Comma 5 3 2 3 2 3" xfId="4601" xr:uid="{00000000-0005-0000-0000-000005390000}"/>
    <cellStyle name="Comma 5 3 2 3 2 3 2" xfId="19226" xr:uid="{00000000-0005-0000-0000-000006390000}"/>
    <cellStyle name="Comma 5 3 2 3 2 3 3" xfId="13924" xr:uid="{00000000-0005-0000-0000-000007390000}"/>
    <cellStyle name="Comma 5 3 2 3 2 4" xfId="8438" xr:uid="{00000000-0005-0000-0000-000008390000}"/>
    <cellStyle name="Comma 5 3 2 3 2 4 2" xfId="16596" xr:uid="{00000000-0005-0000-0000-000009390000}"/>
    <cellStyle name="Comma 5 3 2 3 2 5" xfId="11267" xr:uid="{00000000-0005-0000-0000-00000A390000}"/>
    <cellStyle name="Comma 5 3 2 3 3" xfId="1929" xr:uid="{00000000-0005-0000-0000-00000B390000}"/>
    <cellStyle name="Comma 5 3 2 3 3 2" xfId="4603" xr:uid="{00000000-0005-0000-0000-00000C390000}"/>
    <cellStyle name="Comma 5 3 2 3 3 2 2" xfId="19228" xr:uid="{00000000-0005-0000-0000-00000D390000}"/>
    <cellStyle name="Comma 5 3 2 3 3 2 3" xfId="13926" xr:uid="{00000000-0005-0000-0000-00000E390000}"/>
    <cellStyle name="Comma 5 3 2 3 3 3" xfId="8440" xr:uid="{00000000-0005-0000-0000-00000F390000}"/>
    <cellStyle name="Comma 5 3 2 3 3 3 2" xfId="16598" xr:uid="{00000000-0005-0000-0000-000010390000}"/>
    <cellStyle name="Comma 5 3 2 3 3 4" xfId="11269" xr:uid="{00000000-0005-0000-0000-000011390000}"/>
    <cellStyle name="Comma 5 3 2 3 4" xfId="1930" xr:uid="{00000000-0005-0000-0000-000012390000}"/>
    <cellStyle name="Comma 5 3 2 3 4 2" xfId="4604" xr:uid="{00000000-0005-0000-0000-000013390000}"/>
    <cellStyle name="Comma 5 3 2 3 4 2 2" xfId="19229" xr:uid="{00000000-0005-0000-0000-000014390000}"/>
    <cellStyle name="Comma 5 3 2 3 4 2 3" xfId="13927" xr:uid="{00000000-0005-0000-0000-000015390000}"/>
    <cellStyle name="Comma 5 3 2 3 4 3" xfId="8441" xr:uid="{00000000-0005-0000-0000-000016390000}"/>
    <cellStyle name="Comma 5 3 2 3 4 3 2" xfId="16599" xr:uid="{00000000-0005-0000-0000-000017390000}"/>
    <cellStyle name="Comma 5 3 2 3 4 4" xfId="11270" xr:uid="{00000000-0005-0000-0000-000018390000}"/>
    <cellStyle name="Comma 5 3 2 3 5" xfId="4600" xr:uid="{00000000-0005-0000-0000-000019390000}"/>
    <cellStyle name="Comma 5 3 2 3 5 2" xfId="19225" xr:uid="{00000000-0005-0000-0000-00001A390000}"/>
    <cellStyle name="Comma 5 3 2 3 5 3" xfId="13923" xr:uid="{00000000-0005-0000-0000-00001B390000}"/>
    <cellStyle name="Comma 5 3 2 3 6" xfId="8437" xr:uid="{00000000-0005-0000-0000-00001C390000}"/>
    <cellStyle name="Comma 5 3 2 3 6 2" xfId="16595" xr:uid="{00000000-0005-0000-0000-00001D390000}"/>
    <cellStyle name="Comma 5 3 2 3 7" xfId="11266" xr:uid="{00000000-0005-0000-0000-00001E390000}"/>
    <cellStyle name="Comma 5 3 2 4" xfId="1931" xr:uid="{00000000-0005-0000-0000-00001F390000}"/>
    <cellStyle name="Comma 5 3 2 4 2" xfId="1932" xr:uid="{00000000-0005-0000-0000-000020390000}"/>
    <cellStyle name="Comma 5 3 2 4 2 2" xfId="1933" xr:uid="{00000000-0005-0000-0000-000021390000}"/>
    <cellStyle name="Comma 5 3 2 4 2 2 2" xfId="4607" xr:uid="{00000000-0005-0000-0000-000022390000}"/>
    <cellStyle name="Comma 5 3 2 4 2 2 2 2" xfId="19232" xr:uid="{00000000-0005-0000-0000-000023390000}"/>
    <cellStyle name="Comma 5 3 2 4 2 2 2 3" xfId="13930" xr:uid="{00000000-0005-0000-0000-000024390000}"/>
    <cellStyle name="Comma 5 3 2 4 2 2 3" xfId="8444" xr:uid="{00000000-0005-0000-0000-000025390000}"/>
    <cellStyle name="Comma 5 3 2 4 2 2 3 2" xfId="16602" xr:uid="{00000000-0005-0000-0000-000026390000}"/>
    <cellStyle name="Comma 5 3 2 4 2 2 4" xfId="11273" xr:uid="{00000000-0005-0000-0000-000027390000}"/>
    <cellStyle name="Comma 5 3 2 4 2 3" xfId="4606" xr:uid="{00000000-0005-0000-0000-000028390000}"/>
    <cellStyle name="Comma 5 3 2 4 2 3 2" xfId="19231" xr:uid="{00000000-0005-0000-0000-000029390000}"/>
    <cellStyle name="Comma 5 3 2 4 2 3 3" xfId="13929" xr:uid="{00000000-0005-0000-0000-00002A390000}"/>
    <cellStyle name="Comma 5 3 2 4 2 4" xfId="8443" xr:uid="{00000000-0005-0000-0000-00002B390000}"/>
    <cellStyle name="Comma 5 3 2 4 2 4 2" xfId="16601" xr:uid="{00000000-0005-0000-0000-00002C390000}"/>
    <cellStyle name="Comma 5 3 2 4 2 5" xfId="11272" xr:uid="{00000000-0005-0000-0000-00002D390000}"/>
    <cellStyle name="Comma 5 3 2 4 3" xfId="1934" xr:uid="{00000000-0005-0000-0000-00002E390000}"/>
    <cellStyle name="Comma 5 3 2 4 3 2" xfId="4608" xr:uid="{00000000-0005-0000-0000-00002F390000}"/>
    <cellStyle name="Comma 5 3 2 4 3 2 2" xfId="19233" xr:uid="{00000000-0005-0000-0000-000030390000}"/>
    <cellStyle name="Comma 5 3 2 4 3 2 3" xfId="13931" xr:uid="{00000000-0005-0000-0000-000031390000}"/>
    <cellStyle name="Comma 5 3 2 4 3 3" xfId="8445" xr:uid="{00000000-0005-0000-0000-000032390000}"/>
    <cellStyle name="Comma 5 3 2 4 3 3 2" xfId="16603" xr:uid="{00000000-0005-0000-0000-000033390000}"/>
    <cellStyle name="Comma 5 3 2 4 3 4" xfId="11274" xr:uid="{00000000-0005-0000-0000-000034390000}"/>
    <cellStyle name="Comma 5 3 2 4 4" xfId="1935" xr:uid="{00000000-0005-0000-0000-000035390000}"/>
    <cellStyle name="Comma 5 3 2 4 4 2" xfId="4609" xr:uid="{00000000-0005-0000-0000-000036390000}"/>
    <cellStyle name="Comma 5 3 2 4 4 2 2" xfId="19234" xr:uid="{00000000-0005-0000-0000-000037390000}"/>
    <cellStyle name="Comma 5 3 2 4 4 2 3" xfId="13932" xr:uid="{00000000-0005-0000-0000-000038390000}"/>
    <cellStyle name="Comma 5 3 2 4 4 3" xfId="8446" xr:uid="{00000000-0005-0000-0000-000039390000}"/>
    <cellStyle name="Comma 5 3 2 4 4 3 2" xfId="16604" xr:uid="{00000000-0005-0000-0000-00003A390000}"/>
    <cellStyle name="Comma 5 3 2 4 4 4" xfId="11275" xr:uid="{00000000-0005-0000-0000-00003B390000}"/>
    <cellStyle name="Comma 5 3 2 4 5" xfId="4605" xr:uid="{00000000-0005-0000-0000-00003C390000}"/>
    <cellStyle name="Comma 5 3 2 4 5 2" xfId="19230" xr:uid="{00000000-0005-0000-0000-00003D390000}"/>
    <cellStyle name="Comma 5 3 2 4 5 3" xfId="13928" xr:uid="{00000000-0005-0000-0000-00003E390000}"/>
    <cellStyle name="Comma 5 3 2 4 6" xfId="8442" xr:uid="{00000000-0005-0000-0000-00003F390000}"/>
    <cellStyle name="Comma 5 3 2 4 6 2" xfId="16600" xr:uid="{00000000-0005-0000-0000-000040390000}"/>
    <cellStyle name="Comma 5 3 2 4 7" xfId="11271" xr:uid="{00000000-0005-0000-0000-000041390000}"/>
    <cellStyle name="Comma 5 3 2 5" xfId="1936" xr:uid="{00000000-0005-0000-0000-000042390000}"/>
    <cellStyle name="Comma 5 3 2 5 2" xfId="1937" xr:uid="{00000000-0005-0000-0000-000043390000}"/>
    <cellStyle name="Comma 5 3 2 5 2 2" xfId="1938" xr:uid="{00000000-0005-0000-0000-000044390000}"/>
    <cellStyle name="Comma 5 3 2 5 2 2 2" xfId="4612" xr:uid="{00000000-0005-0000-0000-000045390000}"/>
    <cellStyle name="Comma 5 3 2 5 2 2 2 2" xfId="19237" xr:uid="{00000000-0005-0000-0000-000046390000}"/>
    <cellStyle name="Comma 5 3 2 5 2 2 2 3" xfId="13935" xr:uid="{00000000-0005-0000-0000-000047390000}"/>
    <cellStyle name="Comma 5 3 2 5 2 2 3" xfId="8449" xr:uid="{00000000-0005-0000-0000-000048390000}"/>
    <cellStyle name="Comma 5 3 2 5 2 2 3 2" xfId="16607" xr:uid="{00000000-0005-0000-0000-000049390000}"/>
    <cellStyle name="Comma 5 3 2 5 2 2 4" xfId="11278" xr:uid="{00000000-0005-0000-0000-00004A390000}"/>
    <cellStyle name="Comma 5 3 2 5 2 3" xfId="4611" xr:uid="{00000000-0005-0000-0000-00004B390000}"/>
    <cellStyle name="Comma 5 3 2 5 2 3 2" xfId="19236" xr:uid="{00000000-0005-0000-0000-00004C390000}"/>
    <cellStyle name="Comma 5 3 2 5 2 3 3" xfId="13934" xr:uid="{00000000-0005-0000-0000-00004D390000}"/>
    <cellStyle name="Comma 5 3 2 5 2 4" xfId="8448" xr:uid="{00000000-0005-0000-0000-00004E390000}"/>
    <cellStyle name="Comma 5 3 2 5 2 4 2" xfId="16606" xr:uid="{00000000-0005-0000-0000-00004F390000}"/>
    <cellStyle name="Comma 5 3 2 5 2 5" xfId="11277" xr:uid="{00000000-0005-0000-0000-000050390000}"/>
    <cellStyle name="Comma 5 3 2 5 3" xfId="1939" xr:uid="{00000000-0005-0000-0000-000051390000}"/>
    <cellStyle name="Comma 5 3 2 5 3 2" xfId="4613" xr:uid="{00000000-0005-0000-0000-000052390000}"/>
    <cellStyle name="Comma 5 3 2 5 3 2 2" xfId="19238" xr:uid="{00000000-0005-0000-0000-000053390000}"/>
    <cellStyle name="Comma 5 3 2 5 3 2 3" xfId="13936" xr:uid="{00000000-0005-0000-0000-000054390000}"/>
    <cellStyle name="Comma 5 3 2 5 3 3" xfId="8450" xr:uid="{00000000-0005-0000-0000-000055390000}"/>
    <cellStyle name="Comma 5 3 2 5 3 3 2" xfId="16608" xr:uid="{00000000-0005-0000-0000-000056390000}"/>
    <cellStyle name="Comma 5 3 2 5 3 4" xfId="11279" xr:uid="{00000000-0005-0000-0000-000057390000}"/>
    <cellStyle name="Comma 5 3 2 5 4" xfId="1940" xr:uid="{00000000-0005-0000-0000-000058390000}"/>
    <cellStyle name="Comma 5 3 2 5 4 2" xfId="4614" xr:uid="{00000000-0005-0000-0000-000059390000}"/>
    <cellStyle name="Comma 5 3 2 5 4 2 2" xfId="19239" xr:uid="{00000000-0005-0000-0000-00005A390000}"/>
    <cellStyle name="Comma 5 3 2 5 4 2 3" xfId="13937" xr:uid="{00000000-0005-0000-0000-00005B390000}"/>
    <cellStyle name="Comma 5 3 2 5 4 3" xfId="8451" xr:uid="{00000000-0005-0000-0000-00005C390000}"/>
    <cellStyle name="Comma 5 3 2 5 4 3 2" xfId="16609" xr:uid="{00000000-0005-0000-0000-00005D390000}"/>
    <cellStyle name="Comma 5 3 2 5 4 4" xfId="11280" xr:uid="{00000000-0005-0000-0000-00005E390000}"/>
    <cellStyle name="Comma 5 3 2 5 5" xfId="4610" xr:uid="{00000000-0005-0000-0000-00005F390000}"/>
    <cellStyle name="Comma 5 3 2 5 5 2" xfId="19235" xr:uid="{00000000-0005-0000-0000-000060390000}"/>
    <cellStyle name="Comma 5 3 2 5 5 3" xfId="13933" xr:uid="{00000000-0005-0000-0000-000061390000}"/>
    <cellStyle name="Comma 5 3 2 5 6" xfId="8447" xr:uid="{00000000-0005-0000-0000-000062390000}"/>
    <cellStyle name="Comma 5 3 2 5 6 2" xfId="16605" xr:uid="{00000000-0005-0000-0000-000063390000}"/>
    <cellStyle name="Comma 5 3 2 5 7" xfId="11276" xr:uid="{00000000-0005-0000-0000-000064390000}"/>
    <cellStyle name="Comma 5 3 2 6" xfId="1941" xr:uid="{00000000-0005-0000-0000-000065390000}"/>
    <cellStyle name="Comma 5 3 2 6 2" xfId="1942" xr:uid="{00000000-0005-0000-0000-000066390000}"/>
    <cellStyle name="Comma 5 3 2 6 2 2" xfId="4616" xr:uid="{00000000-0005-0000-0000-000067390000}"/>
    <cellStyle name="Comma 5 3 2 6 2 2 2" xfId="19241" xr:uid="{00000000-0005-0000-0000-000068390000}"/>
    <cellStyle name="Comma 5 3 2 6 2 2 3" xfId="13939" xr:uid="{00000000-0005-0000-0000-000069390000}"/>
    <cellStyle name="Comma 5 3 2 6 2 3" xfId="8453" xr:uid="{00000000-0005-0000-0000-00006A390000}"/>
    <cellStyle name="Comma 5 3 2 6 2 3 2" xfId="16611" xr:uid="{00000000-0005-0000-0000-00006B390000}"/>
    <cellStyle name="Comma 5 3 2 6 2 4" xfId="11282" xr:uid="{00000000-0005-0000-0000-00006C390000}"/>
    <cellStyle name="Comma 5 3 2 6 3" xfId="1943" xr:uid="{00000000-0005-0000-0000-00006D390000}"/>
    <cellStyle name="Comma 5 3 2 6 3 2" xfId="4617" xr:uid="{00000000-0005-0000-0000-00006E390000}"/>
    <cellStyle name="Comma 5 3 2 6 3 2 2" xfId="19242" xr:uid="{00000000-0005-0000-0000-00006F390000}"/>
    <cellStyle name="Comma 5 3 2 6 3 2 3" xfId="13940" xr:uid="{00000000-0005-0000-0000-000070390000}"/>
    <cellStyle name="Comma 5 3 2 6 3 3" xfId="8454" xr:uid="{00000000-0005-0000-0000-000071390000}"/>
    <cellStyle name="Comma 5 3 2 6 3 3 2" xfId="16612" xr:uid="{00000000-0005-0000-0000-000072390000}"/>
    <cellStyle name="Comma 5 3 2 6 3 4" xfId="11283" xr:uid="{00000000-0005-0000-0000-000073390000}"/>
    <cellStyle name="Comma 5 3 2 6 4" xfId="4615" xr:uid="{00000000-0005-0000-0000-000074390000}"/>
    <cellStyle name="Comma 5 3 2 6 4 2" xfId="19240" xr:uid="{00000000-0005-0000-0000-000075390000}"/>
    <cellStyle name="Comma 5 3 2 6 4 3" xfId="13938" xr:uid="{00000000-0005-0000-0000-000076390000}"/>
    <cellStyle name="Comma 5 3 2 6 5" xfId="8452" xr:uid="{00000000-0005-0000-0000-000077390000}"/>
    <cellStyle name="Comma 5 3 2 6 5 2" xfId="16610" xr:uid="{00000000-0005-0000-0000-000078390000}"/>
    <cellStyle name="Comma 5 3 2 6 6" xfId="11281" xr:uid="{00000000-0005-0000-0000-000079390000}"/>
    <cellStyle name="Comma 5 3 2 7" xfId="1944" xr:uid="{00000000-0005-0000-0000-00007A390000}"/>
    <cellStyle name="Comma 5 3 2 7 2" xfId="1945" xr:uid="{00000000-0005-0000-0000-00007B390000}"/>
    <cellStyle name="Comma 5 3 2 7 2 2" xfId="4619" xr:uid="{00000000-0005-0000-0000-00007C390000}"/>
    <cellStyle name="Comma 5 3 2 7 2 2 2" xfId="19244" xr:uid="{00000000-0005-0000-0000-00007D390000}"/>
    <cellStyle name="Comma 5 3 2 7 2 2 3" xfId="13942" xr:uid="{00000000-0005-0000-0000-00007E390000}"/>
    <cellStyle name="Comma 5 3 2 7 2 3" xfId="8456" xr:uid="{00000000-0005-0000-0000-00007F390000}"/>
    <cellStyle name="Comma 5 3 2 7 2 3 2" xfId="16614" xr:uid="{00000000-0005-0000-0000-000080390000}"/>
    <cellStyle name="Comma 5 3 2 7 2 4" xfId="11285" xr:uid="{00000000-0005-0000-0000-000081390000}"/>
    <cellStyle name="Comma 5 3 2 7 3" xfId="4618" xr:uid="{00000000-0005-0000-0000-000082390000}"/>
    <cellStyle name="Comma 5 3 2 7 3 2" xfId="19243" xr:uid="{00000000-0005-0000-0000-000083390000}"/>
    <cellStyle name="Comma 5 3 2 7 3 3" xfId="13941" xr:uid="{00000000-0005-0000-0000-000084390000}"/>
    <cellStyle name="Comma 5 3 2 7 4" xfId="8455" xr:uid="{00000000-0005-0000-0000-000085390000}"/>
    <cellStyle name="Comma 5 3 2 7 4 2" xfId="16613" xr:uid="{00000000-0005-0000-0000-000086390000}"/>
    <cellStyle name="Comma 5 3 2 7 5" xfId="11284" xr:uid="{00000000-0005-0000-0000-000087390000}"/>
    <cellStyle name="Comma 5 3 2 8" xfId="1946" xr:uid="{00000000-0005-0000-0000-000088390000}"/>
    <cellStyle name="Comma 5 3 2 8 2" xfId="4620" xr:uid="{00000000-0005-0000-0000-000089390000}"/>
    <cellStyle name="Comma 5 3 2 8 2 2" xfId="19245" xr:uid="{00000000-0005-0000-0000-00008A390000}"/>
    <cellStyle name="Comma 5 3 2 8 2 3" xfId="13943" xr:uid="{00000000-0005-0000-0000-00008B390000}"/>
    <cellStyle name="Comma 5 3 2 8 3" xfId="8457" xr:uid="{00000000-0005-0000-0000-00008C390000}"/>
    <cellStyle name="Comma 5 3 2 8 3 2" xfId="16615" xr:uid="{00000000-0005-0000-0000-00008D390000}"/>
    <cellStyle name="Comma 5 3 2 8 4" xfId="11286" xr:uid="{00000000-0005-0000-0000-00008E390000}"/>
    <cellStyle name="Comma 5 3 2 9" xfId="1947" xr:uid="{00000000-0005-0000-0000-00008F390000}"/>
    <cellStyle name="Comma 5 3 2 9 2" xfId="4621" xr:uid="{00000000-0005-0000-0000-000090390000}"/>
    <cellStyle name="Comma 5 3 2 9 2 2" xfId="19246" xr:uid="{00000000-0005-0000-0000-000091390000}"/>
    <cellStyle name="Comma 5 3 2 9 2 3" xfId="13944" xr:uid="{00000000-0005-0000-0000-000092390000}"/>
    <cellStyle name="Comma 5 3 2 9 3" xfId="8458" xr:uid="{00000000-0005-0000-0000-000093390000}"/>
    <cellStyle name="Comma 5 3 2 9 3 2" xfId="16616" xr:uid="{00000000-0005-0000-0000-000094390000}"/>
    <cellStyle name="Comma 5 3 2 9 4" xfId="11287" xr:uid="{00000000-0005-0000-0000-000095390000}"/>
    <cellStyle name="Comma 5 3 3" xfId="1948" xr:uid="{00000000-0005-0000-0000-000096390000}"/>
    <cellStyle name="Comma 5 3 3 2" xfId="1949" xr:uid="{00000000-0005-0000-0000-000097390000}"/>
    <cellStyle name="Comma 5 3 3 2 2" xfId="1950" xr:uid="{00000000-0005-0000-0000-000098390000}"/>
    <cellStyle name="Comma 5 3 3 2 2 2" xfId="4624" xr:uid="{00000000-0005-0000-0000-000099390000}"/>
    <cellStyle name="Comma 5 3 3 2 2 2 2" xfId="19249" xr:uid="{00000000-0005-0000-0000-00009A390000}"/>
    <cellStyle name="Comma 5 3 3 2 2 2 3" xfId="13947" xr:uid="{00000000-0005-0000-0000-00009B390000}"/>
    <cellStyle name="Comma 5 3 3 2 2 3" xfId="8461" xr:uid="{00000000-0005-0000-0000-00009C390000}"/>
    <cellStyle name="Comma 5 3 3 2 2 3 2" xfId="16619" xr:uid="{00000000-0005-0000-0000-00009D390000}"/>
    <cellStyle name="Comma 5 3 3 2 2 4" xfId="11290" xr:uid="{00000000-0005-0000-0000-00009E390000}"/>
    <cellStyle name="Comma 5 3 3 2 3" xfId="4623" xr:uid="{00000000-0005-0000-0000-00009F390000}"/>
    <cellStyle name="Comma 5 3 3 2 3 2" xfId="19248" xr:uid="{00000000-0005-0000-0000-0000A0390000}"/>
    <cellStyle name="Comma 5 3 3 2 3 3" xfId="13946" xr:uid="{00000000-0005-0000-0000-0000A1390000}"/>
    <cellStyle name="Comma 5 3 3 2 4" xfId="8460" xr:uid="{00000000-0005-0000-0000-0000A2390000}"/>
    <cellStyle name="Comma 5 3 3 2 4 2" xfId="16618" xr:uid="{00000000-0005-0000-0000-0000A3390000}"/>
    <cellStyle name="Comma 5 3 3 2 5" xfId="11289" xr:uid="{00000000-0005-0000-0000-0000A4390000}"/>
    <cellStyle name="Comma 5 3 3 3" xfId="1951" xr:uid="{00000000-0005-0000-0000-0000A5390000}"/>
    <cellStyle name="Comma 5 3 3 3 2" xfId="4625" xr:uid="{00000000-0005-0000-0000-0000A6390000}"/>
    <cellStyle name="Comma 5 3 3 3 2 2" xfId="19250" xr:uid="{00000000-0005-0000-0000-0000A7390000}"/>
    <cellStyle name="Comma 5 3 3 3 2 3" xfId="13948" xr:uid="{00000000-0005-0000-0000-0000A8390000}"/>
    <cellStyle name="Comma 5 3 3 3 3" xfId="8462" xr:uid="{00000000-0005-0000-0000-0000A9390000}"/>
    <cellStyle name="Comma 5 3 3 3 3 2" xfId="16620" xr:uid="{00000000-0005-0000-0000-0000AA390000}"/>
    <cellStyle name="Comma 5 3 3 3 4" xfId="11291" xr:uid="{00000000-0005-0000-0000-0000AB390000}"/>
    <cellStyle name="Comma 5 3 3 4" xfId="1952" xr:uid="{00000000-0005-0000-0000-0000AC390000}"/>
    <cellStyle name="Comma 5 3 3 4 2" xfId="4626" xr:uid="{00000000-0005-0000-0000-0000AD390000}"/>
    <cellStyle name="Comma 5 3 3 4 2 2" xfId="19251" xr:uid="{00000000-0005-0000-0000-0000AE390000}"/>
    <cellStyle name="Comma 5 3 3 4 2 3" xfId="13949" xr:uid="{00000000-0005-0000-0000-0000AF390000}"/>
    <cellStyle name="Comma 5 3 3 4 3" xfId="8463" xr:uid="{00000000-0005-0000-0000-0000B0390000}"/>
    <cellStyle name="Comma 5 3 3 4 3 2" xfId="16621" xr:uid="{00000000-0005-0000-0000-0000B1390000}"/>
    <cellStyle name="Comma 5 3 3 4 4" xfId="11292" xr:uid="{00000000-0005-0000-0000-0000B2390000}"/>
    <cellStyle name="Comma 5 3 3 5" xfId="4622" xr:uid="{00000000-0005-0000-0000-0000B3390000}"/>
    <cellStyle name="Comma 5 3 3 5 2" xfId="19247" xr:uid="{00000000-0005-0000-0000-0000B4390000}"/>
    <cellStyle name="Comma 5 3 3 5 3" xfId="13945" xr:uid="{00000000-0005-0000-0000-0000B5390000}"/>
    <cellStyle name="Comma 5 3 3 6" xfId="8459" xr:uid="{00000000-0005-0000-0000-0000B6390000}"/>
    <cellStyle name="Comma 5 3 3 6 2" xfId="16617" xr:uid="{00000000-0005-0000-0000-0000B7390000}"/>
    <cellStyle name="Comma 5 3 3 7" xfId="11288" xr:uid="{00000000-0005-0000-0000-0000B8390000}"/>
    <cellStyle name="Comma 5 3 4" xfId="1953" xr:uid="{00000000-0005-0000-0000-0000B9390000}"/>
    <cellStyle name="Comma 5 3 4 2" xfId="1954" xr:uid="{00000000-0005-0000-0000-0000BA390000}"/>
    <cellStyle name="Comma 5 3 4 2 2" xfId="1955" xr:uid="{00000000-0005-0000-0000-0000BB390000}"/>
    <cellStyle name="Comma 5 3 4 2 2 2" xfId="4629" xr:uid="{00000000-0005-0000-0000-0000BC390000}"/>
    <cellStyle name="Comma 5 3 4 2 2 2 2" xfId="19254" xr:uid="{00000000-0005-0000-0000-0000BD390000}"/>
    <cellStyle name="Comma 5 3 4 2 2 2 3" xfId="13952" xr:uid="{00000000-0005-0000-0000-0000BE390000}"/>
    <cellStyle name="Comma 5 3 4 2 2 3" xfId="8466" xr:uid="{00000000-0005-0000-0000-0000BF390000}"/>
    <cellStyle name="Comma 5 3 4 2 2 3 2" xfId="16624" xr:uid="{00000000-0005-0000-0000-0000C0390000}"/>
    <cellStyle name="Comma 5 3 4 2 2 4" xfId="11295" xr:uid="{00000000-0005-0000-0000-0000C1390000}"/>
    <cellStyle name="Comma 5 3 4 2 3" xfId="4628" xr:uid="{00000000-0005-0000-0000-0000C2390000}"/>
    <cellStyle name="Comma 5 3 4 2 3 2" xfId="19253" xr:uid="{00000000-0005-0000-0000-0000C3390000}"/>
    <cellStyle name="Comma 5 3 4 2 3 3" xfId="13951" xr:uid="{00000000-0005-0000-0000-0000C4390000}"/>
    <cellStyle name="Comma 5 3 4 2 4" xfId="8465" xr:uid="{00000000-0005-0000-0000-0000C5390000}"/>
    <cellStyle name="Comma 5 3 4 2 4 2" xfId="16623" xr:uid="{00000000-0005-0000-0000-0000C6390000}"/>
    <cellStyle name="Comma 5 3 4 2 5" xfId="11294" xr:uid="{00000000-0005-0000-0000-0000C7390000}"/>
    <cellStyle name="Comma 5 3 4 3" xfId="1956" xr:uid="{00000000-0005-0000-0000-0000C8390000}"/>
    <cellStyle name="Comma 5 3 4 3 2" xfId="4630" xr:uid="{00000000-0005-0000-0000-0000C9390000}"/>
    <cellStyle name="Comma 5 3 4 3 2 2" xfId="19255" xr:uid="{00000000-0005-0000-0000-0000CA390000}"/>
    <cellStyle name="Comma 5 3 4 3 2 3" xfId="13953" xr:uid="{00000000-0005-0000-0000-0000CB390000}"/>
    <cellStyle name="Comma 5 3 4 3 3" xfId="8467" xr:uid="{00000000-0005-0000-0000-0000CC390000}"/>
    <cellStyle name="Comma 5 3 4 3 3 2" xfId="16625" xr:uid="{00000000-0005-0000-0000-0000CD390000}"/>
    <cellStyle name="Comma 5 3 4 3 4" xfId="11296" xr:uid="{00000000-0005-0000-0000-0000CE390000}"/>
    <cellStyle name="Comma 5 3 4 4" xfId="1957" xr:uid="{00000000-0005-0000-0000-0000CF390000}"/>
    <cellStyle name="Comma 5 3 4 4 2" xfId="4631" xr:uid="{00000000-0005-0000-0000-0000D0390000}"/>
    <cellStyle name="Comma 5 3 4 4 2 2" xfId="19256" xr:uid="{00000000-0005-0000-0000-0000D1390000}"/>
    <cellStyle name="Comma 5 3 4 4 2 3" xfId="13954" xr:uid="{00000000-0005-0000-0000-0000D2390000}"/>
    <cellStyle name="Comma 5 3 4 4 3" xfId="8468" xr:uid="{00000000-0005-0000-0000-0000D3390000}"/>
    <cellStyle name="Comma 5 3 4 4 3 2" xfId="16626" xr:uid="{00000000-0005-0000-0000-0000D4390000}"/>
    <cellStyle name="Comma 5 3 4 4 4" xfId="11297" xr:uid="{00000000-0005-0000-0000-0000D5390000}"/>
    <cellStyle name="Comma 5 3 4 5" xfId="4627" xr:uid="{00000000-0005-0000-0000-0000D6390000}"/>
    <cellStyle name="Comma 5 3 4 5 2" xfId="19252" xr:uid="{00000000-0005-0000-0000-0000D7390000}"/>
    <cellStyle name="Comma 5 3 4 5 3" xfId="13950" xr:uid="{00000000-0005-0000-0000-0000D8390000}"/>
    <cellStyle name="Comma 5 3 4 6" xfId="8464" xr:uid="{00000000-0005-0000-0000-0000D9390000}"/>
    <cellStyle name="Comma 5 3 4 6 2" xfId="16622" xr:uid="{00000000-0005-0000-0000-0000DA390000}"/>
    <cellStyle name="Comma 5 3 4 7" xfId="11293" xr:uid="{00000000-0005-0000-0000-0000DB390000}"/>
    <cellStyle name="Comma 5 3 5" xfId="1958" xr:uid="{00000000-0005-0000-0000-0000DC390000}"/>
    <cellStyle name="Comma 5 3 5 2" xfId="1959" xr:uid="{00000000-0005-0000-0000-0000DD390000}"/>
    <cellStyle name="Comma 5 3 5 2 2" xfId="1960" xr:uid="{00000000-0005-0000-0000-0000DE390000}"/>
    <cellStyle name="Comma 5 3 5 2 2 2" xfId="4634" xr:uid="{00000000-0005-0000-0000-0000DF390000}"/>
    <cellStyle name="Comma 5 3 5 2 2 2 2" xfId="19259" xr:uid="{00000000-0005-0000-0000-0000E0390000}"/>
    <cellStyle name="Comma 5 3 5 2 2 2 3" xfId="13957" xr:uid="{00000000-0005-0000-0000-0000E1390000}"/>
    <cellStyle name="Comma 5 3 5 2 2 3" xfId="8471" xr:uid="{00000000-0005-0000-0000-0000E2390000}"/>
    <cellStyle name="Comma 5 3 5 2 2 3 2" xfId="16629" xr:uid="{00000000-0005-0000-0000-0000E3390000}"/>
    <cellStyle name="Comma 5 3 5 2 2 4" xfId="11300" xr:uid="{00000000-0005-0000-0000-0000E4390000}"/>
    <cellStyle name="Comma 5 3 5 2 3" xfId="4633" xr:uid="{00000000-0005-0000-0000-0000E5390000}"/>
    <cellStyle name="Comma 5 3 5 2 3 2" xfId="19258" xr:uid="{00000000-0005-0000-0000-0000E6390000}"/>
    <cellStyle name="Comma 5 3 5 2 3 3" xfId="13956" xr:uid="{00000000-0005-0000-0000-0000E7390000}"/>
    <cellStyle name="Comma 5 3 5 2 4" xfId="8470" xr:uid="{00000000-0005-0000-0000-0000E8390000}"/>
    <cellStyle name="Comma 5 3 5 2 4 2" xfId="16628" xr:uid="{00000000-0005-0000-0000-0000E9390000}"/>
    <cellStyle name="Comma 5 3 5 2 5" xfId="11299" xr:uid="{00000000-0005-0000-0000-0000EA390000}"/>
    <cellStyle name="Comma 5 3 5 3" xfId="1961" xr:uid="{00000000-0005-0000-0000-0000EB390000}"/>
    <cellStyle name="Comma 5 3 5 3 2" xfId="4635" xr:uid="{00000000-0005-0000-0000-0000EC390000}"/>
    <cellStyle name="Comma 5 3 5 3 2 2" xfId="19260" xr:uid="{00000000-0005-0000-0000-0000ED390000}"/>
    <cellStyle name="Comma 5 3 5 3 2 3" xfId="13958" xr:uid="{00000000-0005-0000-0000-0000EE390000}"/>
    <cellStyle name="Comma 5 3 5 3 3" xfId="8472" xr:uid="{00000000-0005-0000-0000-0000EF390000}"/>
    <cellStyle name="Comma 5 3 5 3 3 2" xfId="16630" xr:uid="{00000000-0005-0000-0000-0000F0390000}"/>
    <cellStyle name="Comma 5 3 5 3 4" xfId="11301" xr:uid="{00000000-0005-0000-0000-0000F1390000}"/>
    <cellStyle name="Comma 5 3 5 4" xfId="1962" xr:uid="{00000000-0005-0000-0000-0000F2390000}"/>
    <cellStyle name="Comma 5 3 5 4 2" xfId="4636" xr:uid="{00000000-0005-0000-0000-0000F3390000}"/>
    <cellStyle name="Comma 5 3 5 4 2 2" xfId="19261" xr:uid="{00000000-0005-0000-0000-0000F4390000}"/>
    <cellStyle name="Comma 5 3 5 4 2 3" xfId="13959" xr:uid="{00000000-0005-0000-0000-0000F5390000}"/>
    <cellStyle name="Comma 5 3 5 4 3" xfId="8473" xr:uid="{00000000-0005-0000-0000-0000F6390000}"/>
    <cellStyle name="Comma 5 3 5 4 3 2" xfId="16631" xr:uid="{00000000-0005-0000-0000-0000F7390000}"/>
    <cellStyle name="Comma 5 3 5 4 4" xfId="11302" xr:uid="{00000000-0005-0000-0000-0000F8390000}"/>
    <cellStyle name="Comma 5 3 5 5" xfId="4632" xr:uid="{00000000-0005-0000-0000-0000F9390000}"/>
    <cellStyle name="Comma 5 3 5 5 2" xfId="19257" xr:uid="{00000000-0005-0000-0000-0000FA390000}"/>
    <cellStyle name="Comma 5 3 5 5 3" xfId="13955" xr:uid="{00000000-0005-0000-0000-0000FB390000}"/>
    <cellStyle name="Comma 5 3 5 6" xfId="8469" xr:uid="{00000000-0005-0000-0000-0000FC390000}"/>
    <cellStyle name="Comma 5 3 5 6 2" xfId="16627" xr:uid="{00000000-0005-0000-0000-0000FD390000}"/>
    <cellStyle name="Comma 5 3 5 7" xfId="11298" xr:uid="{00000000-0005-0000-0000-0000FE390000}"/>
    <cellStyle name="Comma 5 3 6" xfId="1963" xr:uid="{00000000-0005-0000-0000-0000FF390000}"/>
    <cellStyle name="Comma 5 3 6 2" xfId="1964" xr:uid="{00000000-0005-0000-0000-0000003A0000}"/>
    <cellStyle name="Comma 5 3 6 2 2" xfId="1965" xr:uid="{00000000-0005-0000-0000-0000013A0000}"/>
    <cellStyle name="Comma 5 3 6 2 2 2" xfId="4639" xr:uid="{00000000-0005-0000-0000-0000023A0000}"/>
    <cellStyle name="Comma 5 3 6 2 2 2 2" xfId="19264" xr:uid="{00000000-0005-0000-0000-0000033A0000}"/>
    <cellStyle name="Comma 5 3 6 2 2 2 3" xfId="13962" xr:uid="{00000000-0005-0000-0000-0000043A0000}"/>
    <cellStyle name="Comma 5 3 6 2 2 3" xfId="8476" xr:uid="{00000000-0005-0000-0000-0000053A0000}"/>
    <cellStyle name="Comma 5 3 6 2 2 3 2" xfId="16634" xr:uid="{00000000-0005-0000-0000-0000063A0000}"/>
    <cellStyle name="Comma 5 3 6 2 2 4" xfId="11305" xr:uid="{00000000-0005-0000-0000-0000073A0000}"/>
    <cellStyle name="Comma 5 3 6 2 3" xfId="4638" xr:uid="{00000000-0005-0000-0000-0000083A0000}"/>
    <cellStyle name="Comma 5 3 6 2 3 2" xfId="19263" xr:uid="{00000000-0005-0000-0000-0000093A0000}"/>
    <cellStyle name="Comma 5 3 6 2 3 3" xfId="13961" xr:uid="{00000000-0005-0000-0000-00000A3A0000}"/>
    <cellStyle name="Comma 5 3 6 2 4" xfId="8475" xr:uid="{00000000-0005-0000-0000-00000B3A0000}"/>
    <cellStyle name="Comma 5 3 6 2 4 2" xfId="16633" xr:uid="{00000000-0005-0000-0000-00000C3A0000}"/>
    <cellStyle name="Comma 5 3 6 2 5" xfId="11304" xr:uid="{00000000-0005-0000-0000-00000D3A0000}"/>
    <cellStyle name="Comma 5 3 6 3" xfId="1966" xr:uid="{00000000-0005-0000-0000-00000E3A0000}"/>
    <cellStyle name="Comma 5 3 6 3 2" xfId="4640" xr:uid="{00000000-0005-0000-0000-00000F3A0000}"/>
    <cellStyle name="Comma 5 3 6 3 2 2" xfId="19265" xr:uid="{00000000-0005-0000-0000-0000103A0000}"/>
    <cellStyle name="Comma 5 3 6 3 2 3" xfId="13963" xr:uid="{00000000-0005-0000-0000-0000113A0000}"/>
    <cellStyle name="Comma 5 3 6 3 3" xfId="8477" xr:uid="{00000000-0005-0000-0000-0000123A0000}"/>
    <cellStyle name="Comma 5 3 6 3 3 2" xfId="16635" xr:uid="{00000000-0005-0000-0000-0000133A0000}"/>
    <cellStyle name="Comma 5 3 6 3 4" xfId="11306" xr:uid="{00000000-0005-0000-0000-0000143A0000}"/>
    <cellStyle name="Comma 5 3 6 4" xfId="1967" xr:uid="{00000000-0005-0000-0000-0000153A0000}"/>
    <cellStyle name="Comma 5 3 6 4 2" xfId="4641" xr:uid="{00000000-0005-0000-0000-0000163A0000}"/>
    <cellStyle name="Comma 5 3 6 4 2 2" xfId="19266" xr:uid="{00000000-0005-0000-0000-0000173A0000}"/>
    <cellStyle name="Comma 5 3 6 4 2 3" xfId="13964" xr:uid="{00000000-0005-0000-0000-0000183A0000}"/>
    <cellStyle name="Comma 5 3 6 4 3" xfId="8478" xr:uid="{00000000-0005-0000-0000-0000193A0000}"/>
    <cellStyle name="Comma 5 3 6 4 3 2" xfId="16636" xr:uid="{00000000-0005-0000-0000-00001A3A0000}"/>
    <cellStyle name="Comma 5 3 6 4 4" xfId="11307" xr:uid="{00000000-0005-0000-0000-00001B3A0000}"/>
    <cellStyle name="Comma 5 3 6 5" xfId="4637" xr:uid="{00000000-0005-0000-0000-00001C3A0000}"/>
    <cellStyle name="Comma 5 3 6 5 2" xfId="19262" xr:uid="{00000000-0005-0000-0000-00001D3A0000}"/>
    <cellStyle name="Comma 5 3 6 5 3" xfId="13960" xr:uid="{00000000-0005-0000-0000-00001E3A0000}"/>
    <cellStyle name="Comma 5 3 6 6" xfId="8474" xr:uid="{00000000-0005-0000-0000-00001F3A0000}"/>
    <cellStyle name="Comma 5 3 6 6 2" xfId="16632" xr:uid="{00000000-0005-0000-0000-0000203A0000}"/>
    <cellStyle name="Comma 5 3 6 7" xfId="11303" xr:uid="{00000000-0005-0000-0000-0000213A0000}"/>
    <cellStyle name="Comma 5 3 7" xfId="1968" xr:uid="{00000000-0005-0000-0000-0000223A0000}"/>
    <cellStyle name="Comma 5 3 7 2" xfId="1969" xr:uid="{00000000-0005-0000-0000-0000233A0000}"/>
    <cellStyle name="Comma 5 3 7 2 2" xfId="4643" xr:uid="{00000000-0005-0000-0000-0000243A0000}"/>
    <cellStyle name="Comma 5 3 7 2 2 2" xfId="19268" xr:uid="{00000000-0005-0000-0000-0000253A0000}"/>
    <cellStyle name="Comma 5 3 7 2 2 3" xfId="13966" xr:uid="{00000000-0005-0000-0000-0000263A0000}"/>
    <cellStyle name="Comma 5 3 7 2 3" xfId="8480" xr:uid="{00000000-0005-0000-0000-0000273A0000}"/>
    <cellStyle name="Comma 5 3 7 2 3 2" xfId="16638" xr:uid="{00000000-0005-0000-0000-0000283A0000}"/>
    <cellStyle name="Comma 5 3 7 2 4" xfId="11309" xr:uid="{00000000-0005-0000-0000-0000293A0000}"/>
    <cellStyle name="Comma 5 3 7 3" xfId="1970" xr:uid="{00000000-0005-0000-0000-00002A3A0000}"/>
    <cellStyle name="Comma 5 3 7 3 2" xfId="4644" xr:uid="{00000000-0005-0000-0000-00002B3A0000}"/>
    <cellStyle name="Comma 5 3 7 3 2 2" xfId="19269" xr:uid="{00000000-0005-0000-0000-00002C3A0000}"/>
    <cellStyle name="Comma 5 3 7 3 2 3" xfId="13967" xr:uid="{00000000-0005-0000-0000-00002D3A0000}"/>
    <cellStyle name="Comma 5 3 7 3 3" xfId="8481" xr:uid="{00000000-0005-0000-0000-00002E3A0000}"/>
    <cellStyle name="Comma 5 3 7 3 3 2" xfId="16639" xr:uid="{00000000-0005-0000-0000-00002F3A0000}"/>
    <cellStyle name="Comma 5 3 7 3 4" xfId="11310" xr:uid="{00000000-0005-0000-0000-0000303A0000}"/>
    <cellStyle name="Comma 5 3 7 4" xfId="4642" xr:uid="{00000000-0005-0000-0000-0000313A0000}"/>
    <cellStyle name="Comma 5 3 7 4 2" xfId="19267" xr:uid="{00000000-0005-0000-0000-0000323A0000}"/>
    <cellStyle name="Comma 5 3 7 4 3" xfId="13965" xr:uid="{00000000-0005-0000-0000-0000333A0000}"/>
    <cellStyle name="Comma 5 3 7 5" xfId="8479" xr:uid="{00000000-0005-0000-0000-0000343A0000}"/>
    <cellStyle name="Comma 5 3 7 5 2" xfId="16637" xr:uid="{00000000-0005-0000-0000-0000353A0000}"/>
    <cellStyle name="Comma 5 3 7 6" xfId="11308" xr:uid="{00000000-0005-0000-0000-0000363A0000}"/>
    <cellStyle name="Comma 5 3 8" xfId="1971" xr:uid="{00000000-0005-0000-0000-0000373A0000}"/>
    <cellStyle name="Comma 5 3 8 2" xfId="1972" xr:uid="{00000000-0005-0000-0000-0000383A0000}"/>
    <cellStyle name="Comma 5 3 8 2 2" xfId="4646" xr:uid="{00000000-0005-0000-0000-0000393A0000}"/>
    <cellStyle name="Comma 5 3 8 2 2 2" xfId="19271" xr:uid="{00000000-0005-0000-0000-00003A3A0000}"/>
    <cellStyle name="Comma 5 3 8 2 2 3" xfId="13969" xr:uid="{00000000-0005-0000-0000-00003B3A0000}"/>
    <cellStyle name="Comma 5 3 8 2 3" xfId="8483" xr:uid="{00000000-0005-0000-0000-00003C3A0000}"/>
    <cellStyle name="Comma 5 3 8 2 3 2" xfId="16641" xr:uid="{00000000-0005-0000-0000-00003D3A0000}"/>
    <cellStyle name="Comma 5 3 8 2 4" xfId="11312" xr:uid="{00000000-0005-0000-0000-00003E3A0000}"/>
    <cellStyle name="Comma 5 3 8 3" xfId="4645" xr:uid="{00000000-0005-0000-0000-00003F3A0000}"/>
    <cellStyle name="Comma 5 3 8 3 2" xfId="19270" xr:uid="{00000000-0005-0000-0000-0000403A0000}"/>
    <cellStyle name="Comma 5 3 8 3 3" xfId="13968" xr:uid="{00000000-0005-0000-0000-0000413A0000}"/>
    <cellStyle name="Comma 5 3 8 4" xfId="8482" xr:uid="{00000000-0005-0000-0000-0000423A0000}"/>
    <cellStyle name="Comma 5 3 8 4 2" xfId="16640" xr:uid="{00000000-0005-0000-0000-0000433A0000}"/>
    <cellStyle name="Comma 5 3 8 5" xfId="11311" xr:uid="{00000000-0005-0000-0000-0000443A0000}"/>
    <cellStyle name="Comma 5 3 9" xfId="1973" xr:uid="{00000000-0005-0000-0000-0000453A0000}"/>
    <cellStyle name="Comma 5 3 9 2" xfId="4647" xr:uid="{00000000-0005-0000-0000-0000463A0000}"/>
    <cellStyle name="Comma 5 3 9 2 2" xfId="19272" xr:uid="{00000000-0005-0000-0000-0000473A0000}"/>
    <cellStyle name="Comma 5 3 9 2 3" xfId="13970" xr:uid="{00000000-0005-0000-0000-0000483A0000}"/>
    <cellStyle name="Comma 5 3 9 3" xfId="8484" xr:uid="{00000000-0005-0000-0000-0000493A0000}"/>
    <cellStyle name="Comma 5 3 9 3 2" xfId="16642" xr:uid="{00000000-0005-0000-0000-00004A3A0000}"/>
    <cellStyle name="Comma 5 3 9 4" xfId="11313" xr:uid="{00000000-0005-0000-0000-00004B3A0000}"/>
    <cellStyle name="Comma 5 4" xfId="1974" xr:uid="{00000000-0005-0000-0000-00004C3A0000}"/>
    <cellStyle name="Comma 5 4 10" xfId="1975" xr:uid="{00000000-0005-0000-0000-00004D3A0000}"/>
    <cellStyle name="Comma 5 4 10 2" xfId="4649" xr:uid="{00000000-0005-0000-0000-00004E3A0000}"/>
    <cellStyle name="Comma 5 4 10 2 2" xfId="19274" xr:uid="{00000000-0005-0000-0000-00004F3A0000}"/>
    <cellStyle name="Comma 5 4 10 2 3" xfId="13972" xr:uid="{00000000-0005-0000-0000-0000503A0000}"/>
    <cellStyle name="Comma 5 4 10 3" xfId="8486" xr:uid="{00000000-0005-0000-0000-0000513A0000}"/>
    <cellStyle name="Comma 5 4 10 3 2" xfId="16644" xr:uid="{00000000-0005-0000-0000-0000523A0000}"/>
    <cellStyle name="Comma 5 4 10 4" xfId="11315" xr:uid="{00000000-0005-0000-0000-0000533A0000}"/>
    <cellStyle name="Comma 5 4 11" xfId="4648" xr:uid="{00000000-0005-0000-0000-0000543A0000}"/>
    <cellStyle name="Comma 5 4 11 2" xfId="19273" xr:uid="{00000000-0005-0000-0000-0000553A0000}"/>
    <cellStyle name="Comma 5 4 11 3" xfId="13971" xr:uid="{00000000-0005-0000-0000-0000563A0000}"/>
    <cellStyle name="Comma 5 4 12" xfId="8485" xr:uid="{00000000-0005-0000-0000-0000573A0000}"/>
    <cellStyle name="Comma 5 4 12 2" xfId="16643" xr:uid="{00000000-0005-0000-0000-0000583A0000}"/>
    <cellStyle name="Comma 5 4 13" xfId="11314" xr:uid="{00000000-0005-0000-0000-0000593A0000}"/>
    <cellStyle name="Comma 5 4 2" xfId="1976" xr:uid="{00000000-0005-0000-0000-00005A3A0000}"/>
    <cellStyle name="Comma 5 4 2 10" xfId="4650" xr:uid="{00000000-0005-0000-0000-00005B3A0000}"/>
    <cellStyle name="Comma 5 4 2 10 2" xfId="19275" xr:uid="{00000000-0005-0000-0000-00005C3A0000}"/>
    <cellStyle name="Comma 5 4 2 10 3" xfId="13973" xr:uid="{00000000-0005-0000-0000-00005D3A0000}"/>
    <cellStyle name="Comma 5 4 2 11" xfId="8487" xr:uid="{00000000-0005-0000-0000-00005E3A0000}"/>
    <cellStyle name="Comma 5 4 2 11 2" xfId="16645" xr:uid="{00000000-0005-0000-0000-00005F3A0000}"/>
    <cellStyle name="Comma 5 4 2 12" xfId="11316" xr:uid="{00000000-0005-0000-0000-0000603A0000}"/>
    <cellStyle name="Comma 5 4 2 2" xfId="1977" xr:uid="{00000000-0005-0000-0000-0000613A0000}"/>
    <cellStyle name="Comma 5 4 2 2 2" xfId="1978" xr:uid="{00000000-0005-0000-0000-0000623A0000}"/>
    <cellStyle name="Comma 5 4 2 2 2 2" xfId="1979" xr:uid="{00000000-0005-0000-0000-0000633A0000}"/>
    <cellStyle name="Comma 5 4 2 2 2 2 2" xfId="4653" xr:uid="{00000000-0005-0000-0000-0000643A0000}"/>
    <cellStyle name="Comma 5 4 2 2 2 2 2 2" xfId="19278" xr:uid="{00000000-0005-0000-0000-0000653A0000}"/>
    <cellStyle name="Comma 5 4 2 2 2 2 2 3" xfId="13976" xr:uid="{00000000-0005-0000-0000-0000663A0000}"/>
    <cellStyle name="Comma 5 4 2 2 2 2 3" xfId="8490" xr:uid="{00000000-0005-0000-0000-0000673A0000}"/>
    <cellStyle name="Comma 5 4 2 2 2 2 3 2" xfId="16648" xr:uid="{00000000-0005-0000-0000-0000683A0000}"/>
    <cellStyle name="Comma 5 4 2 2 2 2 4" xfId="11319" xr:uid="{00000000-0005-0000-0000-0000693A0000}"/>
    <cellStyle name="Comma 5 4 2 2 2 3" xfId="4652" xr:uid="{00000000-0005-0000-0000-00006A3A0000}"/>
    <cellStyle name="Comma 5 4 2 2 2 3 2" xfId="19277" xr:uid="{00000000-0005-0000-0000-00006B3A0000}"/>
    <cellStyle name="Comma 5 4 2 2 2 3 3" xfId="13975" xr:uid="{00000000-0005-0000-0000-00006C3A0000}"/>
    <cellStyle name="Comma 5 4 2 2 2 4" xfId="8489" xr:uid="{00000000-0005-0000-0000-00006D3A0000}"/>
    <cellStyle name="Comma 5 4 2 2 2 4 2" xfId="16647" xr:uid="{00000000-0005-0000-0000-00006E3A0000}"/>
    <cellStyle name="Comma 5 4 2 2 2 5" xfId="11318" xr:uid="{00000000-0005-0000-0000-00006F3A0000}"/>
    <cellStyle name="Comma 5 4 2 2 3" xfId="1980" xr:uid="{00000000-0005-0000-0000-0000703A0000}"/>
    <cellStyle name="Comma 5 4 2 2 3 2" xfId="4654" xr:uid="{00000000-0005-0000-0000-0000713A0000}"/>
    <cellStyle name="Comma 5 4 2 2 3 2 2" xfId="19279" xr:uid="{00000000-0005-0000-0000-0000723A0000}"/>
    <cellStyle name="Comma 5 4 2 2 3 2 3" xfId="13977" xr:uid="{00000000-0005-0000-0000-0000733A0000}"/>
    <cellStyle name="Comma 5 4 2 2 3 3" xfId="8491" xr:uid="{00000000-0005-0000-0000-0000743A0000}"/>
    <cellStyle name="Comma 5 4 2 2 3 3 2" xfId="16649" xr:uid="{00000000-0005-0000-0000-0000753A0000}"/>
    <cellStyle name="Comma 5 4 2 2 3 4" xfId="11320" xr:uid="{00000000-0005-0000-0000-0000763A0000}"/>
    <cellStyle name="Comma 5 4 2 2 4" xfId="1981" xr:uid="{00000000-0005-0000-0000-0000773A0000}"/>
    <cellStyle name="Comma 5 4 2 2 4 2" xfId="4655" xr:uid="{00000000-0005-0000-0000-0000783A0000}"/>
    <cellStyle name="Comma 5 4 2 2 4 2 2" xfId="19280" xr:uid="{00000000-0005-0000-0000-0000793A0000}"/>
    <cellStyle name="Comma 5 4 2 2 4 2 3" xfId="13978" xr:uid="{00000000-0005-0000-0000-00007A3A0000}"/>
    <cellStyle name="Comma 5 4 2 2 4 3" xfId="8492" xr:uid="{00000000-0005-0000-0000-00007B3A0000}"/>
    <cellStyle name="Comma 5 4 2 2 4 3 2" xfId="16650" xr:uid="{00000000-0005-0000-0000-00007C3A0000}"/>
    <cellStyle name="Comma 5 4 2 2 4 4" xfId="11321" xr:uid="{00000000-0005-0000-0000-00007D3A0000}"/>
    <cellStyle name="Comma 5 4 2 2 5" xfId="4651" xr:uid="{00000000-0005-0000-0000-00007E3A0000}"/>
    <cellStyle name="Comma 5 4 2 2 5 2" xfId="19276" xr:uid="{00000000-0005-0000-0000-00007F3A0000}"/>
    <cellStyle name="Comma 5 4 2 2 5 3" xfId="13974" xr:uid="{00000000-0005-0000-0000-0000803A0000}"/>
    <cellStyle name="Comma 5 4 2 2 6" xfId="8488" xr:uid="{00000000-0005-0000-0000-0000813A0000}"/>
    <cellStyle name="Comma 5 4 2 2 6 2" xfId="16646" xr:uid="{00000000-0005-0000-0000-0000823A0000}"/>
    <cellStyle name="Comma 5 4 2 2 7" xfId="11317" xr:uid="{00000000-0005-0000-0000-0000833A0000}"/>
    <cellStyle name="Comma 5 4 2 3" xfId="1982" xr:uid="{00000000-0005-0000-0000-0000843A0000}"/>
    <cellStyle name="Comma 5 4 2 3 2" xfId="1983" xr:uid="{00000000-0005-0000-0000-0000853A0000}"/>
    <cellStyle name="Comma 5 4 2 3 2 2" xfId="1984" xr:uid="{00000000-0005-0000-0000-0000863A0000}"/>
    <cellStyle name="Comma 5 4 2 3 2 2 2" xfId="4658" xr:uid="{00000000-0005-0000-0000-0000873A0000}"/>
    <cellStyle name="Comma 5 4 2 3 2 2 2 2" xfId="19283" xr:uid="{00000000-0005-0000-0000-0000883A0000}"/>
    <cellStyle name="Comma 5 4 2 3 2 2 2 3" xfId="13981" xr:uid="{00000000-0005-0000-0000-0000893A0000}"/>
    <cellStyle name="Comma 5 4 2 3 2 2 3" xfId="8495" xr:uid="{00000000-0005-0000-0000-00008A3A0000}"/>
    <cellStyle name="Comma 5 4 2 3 2 2 3 2" xfId="16653" xr:uid="{00000000-0005-0000-0000-00008B3A0000}"/>
    <cellStyle name="Comma 5 4 2 3 2 2 4" xfId="11324" xr:uid="{00000000-0005-0000-0000-00008C3A0000}"/>
    <cellStyle name="Comma 5 4 2 3 2 3" xfId="4657" xr:uid="{00000000-0005-0000-0000-00008D3A0000}"/>
    <cellStyle name="Comma 5 4 2 3 2 3 2" xfId="19282" xr:uid="{00000000-0005-0000-0000-00008E3A0000}"/>
    <cellStyle name="Comma 5 4 2 3 2 3 3" xfId="13980" xr:uid="{00000000-0005-0000-0000-00008F3A0000}"/>
    <cellStyle name="Comma 5 4 2 3 2 4" xfId="8494" xr:uid="{00000000-0005-0000-0000-0000903A0000}"/>
    <cellStyle name="Comma 5 4 2 3 2 4 2" xfId="16652" xr:uid="{00000000-0005-0000-0000-0000913A0000}"/>
    <cellStyle name="Comma 5 4 2 3 2 5" xfId="11323" xr:uid="{00000000-0005-0000-0000-0000923A0000}"/>
    <cellStyle name="Comma 5 4 2 3 3" xfId="1985" xr:uid="{00000000-0005-0000-0000-0000933A0000}"/>
    <cellStyle name="Comma 5 4 2 3 3 2" xfId="4659" xr:uid="{00000000-0005-0000-0000-0000943A0000}"/>
    <cellStyle name="Comma 5 4 2 3 3 2 2" xfId="19284" xr:uid="{00000000-0005-0000-0000-0000953A0000}"/>
    <cellStyle name="Comma 5 4 2 3 3 2 3" xfId="13982" xr:uid="{00000000-0005-0000-0000-0000963A0000}"/>
    <cellStyle name="Comma 5 4 2 3 3 3" xfId="8496" xr:uid="{00000000-0005-0000-0000-0000973A0000}"/>
    <cellStyle name="Comma 5 4 2 3 3 3 2" xfId="16654" xr:uid="{00000000-0005-0000-0000-0000983A0000}"/>
    <cellStyle name="Comma 5 4 2 3 3 4" xfId="11325" xr:uid="{00000000-0005-0000-0000-0000993A0000}"/>
    <cellStyle name="Comma 5 4 2 3 4" xfId="1986" xr:uid="{00000000-0005-0000-0000-00009A3A0000}"/>
    <cellStyle name="Comma 5 4 2 3 4 2" xfId="4660" xr:uid="{00000000-0005-0000-0000-00009B3A0000}"/>
    <cellStyle name="Comma 5 4 2 3 4 2 2" xfId="19285" xr:uid="{00000000-0005-0000-0000-00009C3A0000}"/>
    <cellStyle name="Comma 5 4 2 3 4 2 3" xfId="13983" xr:uid="{00000000-0005-0000-0000-00009D3A0000}"/>
    <cellStyle name="Comma 5 4 2 3 4 3" xfId="8497" xr:uid="{00000000-0005-0000-0000-00009E3A0000}"/>
    <cellStyle name="Comma 5 4 2 3 4 3 2" xfId="16655" xr:uid="{00000000-0005-0000-0000-00009F3A0000}"/>
    <cellStyle name="Comma 5 4 2 3 4 4" xfId="11326" xr:uid="{00000000-0005-0000-0000-0000A03A0000}"/>
    <cellStyle name="Comma 5 4 2 3 5" xfId="4656" xr:uid="{00000000-0005-0000-0000-0000A13A0000}"/>
    <cellStyle name="Comma 5 4 2 3 5 2" xfId="19281" xr:uid="{00000000-0005-0000-0000-0000A23A0000}"/>
    <cellStyle name="Comma 5 4 2 3 5 3" xfId="13979" xr:uid="{00000000-0005-0000-0000-0000A33A0000}"/>
    <cellStyle name="Comma 5 4 2 3 6" xfId="8493" xr:uid="{00000000-0005-0000-0000-0000A43A0000}"/>
    <cellStyle name="Comma 5 4 2 3 6 2" xfId="16651" xr:uid="{00000000-0005-0000-0000-0000A53A0000}"/>
    <cellStyle name="Comma 5 4 2 3 7" xfId="11322" xr:uid="{00000000-0005-0000-0000-0000A63A0000}"/>
    <cellStyle name="Comma 5 4 2 4" xfId="1987" xr:uid="{00000000-0005-0000-0000-0000A73A0000}"/>
    <cellStyle name="Comma 5 4 2 4 2" xfId="1988" xr:uid="{00000000-0005-0000-0000-0000A83A0000}"/>
    <cellStyle name="Comma 5 4 2 4 2 2" xfId="1989" xr:uid="{00000000-0005-0000-0000-0000A93A0000}"/>
    <cellStyle name="Comma 5 4 2 4 2 2 2" xfId="4663" xr:uid="{00000000-0005-0000-0000-0000AA3A0000}"/>
    <cellStyle name="Comma 5 4 2 4 2 2 2 2" xfId="19288" xr:uid="{00000000-0005-0000-0000-0000AB3A0000}"/>
    <cellStyle name="Comma 5 4 2 4 2 2 2 3" xfId="13986" xr:uid="{00000000-0005-0000-0000-0000AC3A0000}"/>
    <cellStyle name="Comma 5 4 2 4 2 2 3" xfId="8500" xr:uid="{00000000-0005-0000-0000-0000AD3A0000}"/>
    <cellStyle name="Comma 5 4 2 4 2 2 3 2" xfId="16658" xr:uid="{00000000-0005-0000-0000-0000AE3A0000}"/>
    <cellStyle name="Comma 5 4 2 4 2 2 4" xfId="11329" xr:uid="{00000000-0005-0000-0000-0000AF3A0000}"/>
    <cellStyle name="Comma 5 4 2 4 2 3" xfId="4662" xr:uid="{00000000-0005-0000-0000-0000B03A0000}"/>
    <cellStyle name="Comma 5 4 2 4 2 3 2" xfId="19287" xr:uid="{00000000-0005-0000-0000-0000B13A0000}"/>
    <cellStyle name="Comma 5 4 2 4 2 3 3" xfId="13985" xr:uid="{00000000-0005-0000-0000-0000B23A0000}"/>
    <cellStyle name="Comma 5 4 2 4 2 4" xfId="8499" xr:uid="{00000000-0005-0000-0000-0000B33A0000}"/>
    <cellStyle name="Comma 5 4 2 4 2 4 2" xfId="16657" xr:uid="{00000000-0005-0000-0000-0000B43A0000}"/>
    <cellStyle name="Comma 5 4 2 4 2 5" xfId="11328" xr:uid="{00000000-0005-0000-0000-0000B53A0000}"/>
    <cellStyle name="Comma 5 4 2 4 3" xfId="1990" xr:uid="{00000000-0005-0000-0000-0000B63A0000}"/>
    <cellStyle name="Comma 5 4 2 4 3 2" xfId="4664" xr:uid="{00000000-0005-0000-0000-0000B73A0000}"/>
    <cellStyle name="Comma 5 4 2 4 3 2 2" xfId="19289" xr:uid="{00000000-0005-0000-0000-0000B83A0000}"/>
    <cellStyle name="Comma 5 4 2 4 3 2 3" xfId="13987" xr:uid="{00000000-0005-0000-0000-0000B93A0000}"/>
    <cellStyle name="Comma 5 4 2 4 3 3" xfId="8501" xr:uid="{00000000-0005-0000-0000-0000BA3A0000}"/>
    <cellStyle name="Comma 5 4 2 4 3 3 2" xfId="16659" xr:uid="{00000000-0005-0000-0000-0000BB3A0000}"/>
    <cellStyle name="Comma 5 4 2 4 3 4" xfId="11330" xr:uid="{00000000-0005-0000-0000-0000BC3A0000}"/>
    <cellStyle name="Comma 5 4 2 4 4" xfId="1991" xr:uid="{00000000-0005-0000-0000-0000BD3A0000}"/>
    <cellStyle name="Comma 5 4 2 4 4 2" xfId="4665" xr:uid="{00000000-0005-0000-0000-0000BE3A0000}"/>
    <cellStyle name="Comma 5 4 2 4 4 2 2" xfId="19290" xr:uid="{00000000-0005-0000-0000-0000BF3A0000}"/>
    <cellStyle name="Comma 5 4 2 4 4 2 3" xfId="13988" xr:uid="{00000000-0005-0000-0000-0000C03A0000}"/>
    <cellStyle name="Comma 5 4 2 4 4 3" xfId="8502" xr:uid="{00000000-0005-0000-0000-0000C13A0000}"/>
    <cellStyle name="Comma 5 4 2 4 4 3 2" xfId="16660" xr:uid="{00000000-0005-0000-0000-0000C23A0000}"/>
    <cellStyle name="Comma 5 4 2 4 4 4" xfId="11331" xr:uid="{00000000-0005-0000-0000-0000C33A0000}"/>
    <cellStyle name="Comma 5 4 2 4 5" xfId="4661" xr:uid="{00000000-0005-0000-0000-0000C43A0000}"/>
    <cellStyle name="Comma 5 4 2 4 5 2" xfId="19286" xr:uid="{00000000-0005-0000-0000-0000C53A0000}"/>
    <cellStyle name="Comma 5 4 2 4 5 3" xfId="13984" xr:uid="{00000000-0005-0000-0000-0000C63A0000}"/>
    <cellStyle name="Comma 5 4 2 4 6" xfId="8498" xr:uid="{00000000-0005-0000-0000-0000C73A0000}"/>
    <cellStyle name="Comma 5 4 2 4 6 2" xfId="16656" xr:uid="{00000000-0005-0000-0000-0000C83A0000}"/>
    <cellStyle name="Comma 5 4 2 4 7" xfId="11327" xr:uid="{00000000-0005-0000-0000-0000C93A0000}"/>
    <cellStyle name="Comma 5 4 2 5" xfId="1992" xr:uid="{00000000-0005-0000-0000-0000CA3A0000}"/>
    <cellStyle name="Comma 5 4 2 5 2" xfId="1993" xr:uid="{00000000-0005-0000-0000-0000CB3A0000}"/>
    <cellStyle name="Comma 5 4 2 5 2 2" xfId="1994" xr:uid="{00000000-0005-0000-0000-0000CC3A0000}"/>
    <cellStyle name="Comma 5 4 2 5 2 2 2" xfId="4668" xr:uid="{00000000-0005-0000-0000-0000CD3A0000}"/>
    <cellStyle name="Comma 5 4 2 5 2 2 2 2" xfId="19293" xr:uid="{00000000-0005-0000-0000-0000CE3A0000}"/>
    <cellStyle name="Comma 5 4 2 5 2 2 2 3" xfId="13991" xr:uid="{00000000-0005-0000-0000-0000CF3A0000}"/>
    <cellStyle name="Comma 5 4 2 5 2 2 3" xfId="8505" xr:uid="{00000000-0005-0000-0000-0000D03A0000}"/>
    <cellStyle name="Comma 5 4 2 5 2 2 3 2" xfId="16663" xr:uid="{00000000-0005-0000-0000-0000D13A0000}"/>
    <cellStyle name="Comma 5 4 2 5 2 2 4" xfId="11334" xr:uid="{00000000-0005-0000-0000-0000D23A0000}"/>
    <cellStyle name="Comma 5 4 2 5 2 3" xfId="4667" xr:uid="{00000000-0005-0000-0000-0000D33A0000}"/>
    <cellStyle name="Comma 5 4 2 5 2 3 2" xfId="19292" xr:uid="{00000000-0005-0000-0000-0000D43A0000}"/>
    <cellStyle name="Comma 5 4 2 5 2 3 3" xfId="13990" xr:uid="{00000000-0005-0000-0000-0000D53A0000}"/>
    <cellStyle name="Comma 5 4 2 5 2 4" xfId="8504" xr:uid="{00000000-0005-0000-0000-0000D63A0000}"/>
    <cellStyle name="Comma 5 4 2 5 2 4 2" xfId="16662" xr:uid="{00000000-0005-0000-0000-0000D73A0000}"/>
    <cellStyle name="Comma 5 4 2 5 2 5" xfId="11333" xr:uid="{00000000-0005-0000-0000-0000D83A0000}"/>
    <cellStyle name="Comma 5 4 2 5 3" xfId="1995" xr:uid="{00000000-0005-0000-0000-0000D93A0000}"/>
    <cellStyle name="Comma 5 4 2 5 3 2" xfId="4669" xr:uid="{00000000-0005-0000-0000-0000DA3A0000}"/>
    <cellStyle name="Comma 5 4 2 5 3 2 2" xfId="19294" xr:uid="{00000000-0005-0000-0000-0000DB3A0000}"/>
    <cellStyle name="Comma 5 4 2 5 3 2 3" xfId="13992" xr:uid="{00000000-0005-0000-0000-0000DC3A0000}"/>
    <cellStyle name="Comma 5 4 2 5 3 3" xfId="8506" xr:uid="{00000000-0005-0000-0000-0000DD3A0000}"/>
    <cellStyle name="Comma 5 4 2 5 3 3 2" xfId="16664" xr:uid="{00000000-0005-0000-0000-0000DE3A0000}"/>
    <cellStyle name="Comma 5 4 2 5 3 4" xfId="11335" xr:uid="{00000000-0005-0000-0000-0000DF3A0000}"/>
    <cellStyle name="Comma 5 4 2 5 4" xfId="1996" xr:uid="{00000000-0005-0000-0000-0000E03A0000}"/>
    <cellStyle name="Comma 5 4 2 5 4 2" xfId="4670" xr:uid="{00000000-0005-0000-0000-0000E13A0000}"/>
    <cellStyle name="Comma 5 4 2 5 4 2 2" xfId="19295" xr:uid="{00000000-0005-0000-0000-0000E23A0000}"/>
    <cellStyle name="Comma 5 4 2 5 4 2 3" xfId="13993" xr:uid="{00000000-0005-0000-0000-0000E33A0000}"/>
    <cellStyle name="Comma 5 4 2 5 4 3" xfId="8507" xr:uid="{00000000-0005-0000-0000-0000E43A0000}"/>
    <cellStyle name="Comma 5 4 2 5 4 3 2" xfId="16665" xr:uid="{00000000-0005-0000-0000-0000E53A0000}"/>
    <cellStyle name="Comma 5 4 2 5 4 4" xfId="11336" xr:uid="{00000000-0005-0000-0000-0000E63A0000}"/>
    <cellStyle name="Comma 5 4 2 5 5" xfId="4666" xr:uid="{00000000-0005-0000-0000-0000E73A0000}"/>
    <cellStyle name="Comma 5 4 2 5 5 2" xfId="19291" xr:uid="{00000000-0005-0000-0000-0000E83A0000}"/>
    <cellStyle name="Comma 5 4 2 5 5 3" xfId="13989" xr:uid="{00000000-0005-0000-0000-0000E93A0000}"/>
    <cellStyle name="Comma 5 4 2 5 6" xfId="8503" xr:uid="{00000000-0005-0000-0000-0000EA3A0000}"/>
    <cellStyle name="Comma 5 4 2 5 6 2" xfId="16661" xr:uid="{00000000-0005-0000-0000-0000EB3A0000}"/>
    <cellStyle name="Comma 5 4 2 5 7" xfId="11332" xr:uid="{00000000-0005-0000-0000-0000EC3A0000}"/>
    <cellStyle name="Comma 5 4 2 6" xfId="1997" xr:uid="{00000000-0005-0000-0000-0000ED3A0000}"/>
    <cellStyle name="Comma 5 4 2 6 2" xfId="1998" xr:uid="{00000000-0005-0000-0000-0000EE3A0000}"/>
    <cellStyle name="Comma 5 4 2 6 2 2" xfId="4672" xr:uid="{00000000-0005-0000-0000-0000EF3A0000}"/>
    <cellStyle name="Comma 5 4 2 6 2 2 2" xfId="19297" xr:uid="{00000000-0005-0000-0000-0000F03A0000}"/>
    <cellStyle name="Comma 5 4 2 6 2 2 3" xfId="13995" xr:uid="{00000000-0005-0000-0000-0000F13A0000}"/>
    <cellStyle name="Comma 5 4 2 6 2 3" xfId="8509" xr:uid="{00000000-0005-0000-0000-0000F23A0000}"/>
    <cellStyle name="Comma 5 4 2 6 2 3 2" xfId="16667" xr:uid="{00000000-0005-0000-0000-0000F33A0000}"/>
    <cellStyle name="Comma 5 4 2 6 2 4" xfId="11338" xr:uid="{00000000-0005-0000-0000-0000F43A0000}"/>
    <cellStyle name="Comma 5 4 2 6 3" xfId="1999" xr:uid="{00000000-0005-0000-0000-0000F53A0000}"/>
    <cellStyle name="Comma 5 4 2 6 3 2" xfId="4673" xr:uid="{00000000-0005-0000-0000-0000F63A0000}"/>
    <cellStyle name="Comma 5 4 2 6 3 2 2" xfId="19298" xr:uid="{00000000-0005-0000-0000-0000F73A0000}"/>
    <cellStyle name="Comma 5 4 2 6 3 2 3" xfId="13996" xr:uid="{00000000-0005-0000-0000-0000F83A0000}"/>
    <cellStyle name="Comma 5 4 2 6 3 3" xfId="8510" xr:uid="{00000000-0005-0000-0000-0000F93A0000}"/>
    <cellStyle name="Comma 5 4 2 6 3 3 2" xfId="16668" xr:uid="{00000000-0005-0000-0000-0000FA3A0000}"/>
    <cellStyle name="Comma 5 4 2 6 3 4" xfId="11339" xr:uid="{00000000-0005-0000-0000-0000FB3A0000}"/>
    <cellStyle name="Comma 5 4 2 6 4" xfId="4671" xr:uid="{00000000-0005-0000-0000-0000FC3A0000}"/>
    <cellStyle name="Comma 5 4 2 6 4 2" xfId="19296" xr:uid="{00000000-0005-0000-0000-0000FD3A0000}"/>
    <cellStyle name="Comma 5 4 2 6 4 3" xfId="13994" xr:uid="{00000000-0005-0000-0000-0000FE3A0000}"/>
    <cellStyle name="Comma 5 4 2 6 5" xfId="8508" xr:uid="{00000000-0005-0000-0000-0000FF3A0000}"/>
    <cellStyle name="Comma 5 4 2 6 5 2" xfId="16666" xr:uid="{00000000-0005-0000-0000-0000003B0000}"/>
    <cellStyle name="Comma 5 4 2 6 6" xfId="11337" xr:uid="{00000000-0005-0000-0000-0000013B0000}"/>
    <cellStyle name="Comma 5 4 2 7" xfId="2000" xr:uid="{00000000-0005-0000-0000-0000023B0000}"/>
    <cellStyle name="Comma 5 4 2 7 2" xfId="2001" xr:uid="{00000000-0005-0000-0000-0000033B0000}"/>
    <cellStyle name="Comma 5 4 2 7 2 2" xfId="4675" xr:uid="{00000000-0005-0000-0000-0000043B0000}"/>
    <cellStyle name="Comma 5 4 2 7 2 2 2" xfId="19300" xr:uid="{00000000-0005-0000-0000-0000053B0000}"/>
    <cellStyle name="Comma 5 4 2 7 2 2 3" xfId="13998" xr:uid="{00000000-0005-0000-0000-0000063B0000}"/>
    <cellStyle name="Comma 5 4 2 7 2 3" xfId="8512" xr:uid="{00000000-0005-0000-0000-0000073B0000}"/>
    <cellStyle name="Comma 5 4 2 7 2 3 2" xfId="16670" xr:uid="{00000000-0005-0000-0000-0000083B0000}"/>
    <cellStyle name="Comma 5 4 2 7 2 4" xfId="11341" xr:uid="{00000000-0005-0000-0000-0000093B0000}"/>
    <cellStyle name="Comma 5 4 2 7 3" xfId="4674" xr:uid="{00000000-0005-0000-0000-00000A3B0000}"/>
    <cellStyle name="Comma 5 4 2 7 3 2" xfId="19299" xr:uid="{00000000-0005-0000-0000-00000B3B0000}"/>
    <cellStyle name="Comma 5 4 2 7 3 3" xfId="13997" xr:uid="{00000000-0005-0000-0000-00000C3B0000}"/>
    <cellStyle name="Comma 5 4 2 7 4" xfId="8511" xr:uid="{00000000-0005-0000-0000-00000D3B0000}"/>
    <cellStyle name="Comma 5 4 2 7 4 2" xfId="16669" xr:uid="{00000000-0005-0000-0000-00000E3B0000}"/>
    <cellStyle name="Comma 5 4 2 7 5" xfId="11340" xr:uid="{00000000-0005-0000-0000-00000F3B0000}"/>
    <cellStyle name="Comma 5 4 2 8" xfId="2002" xr:uid="{00000000-0005-0000-0000-0000103B0000}"/>
    <cellStyle name="Comma 5 4 2 8 2" xfId="4676" xr:uid="{00000000-0005-0000-0000-0000113B0000}"/>
    <cellStyle name="Comma 5 4 2 8 2 2" xfId="19301" xr:uid="{00000000-0005-0000-0000-0000123B0000}"/>
    <cellStyle name="Comma 5 4 2 8 2 3" xfId="13999" xr:uid="{00000000-0005-0000-0000-0000133B0000}"/>
    <cellStyle name="Comma 5 4 2 8 3" xfId="8513" xr:uid="{00000000-0005-0000-0000-0000143B0000}"/>
    <cellStyle name="Comma 5 4 2 8 3 2" xfId="16671" xr:uid="{00000000-0005-0000-0000-0000153B0000}"/>
    <cellStyle name="Comma 5 4 2 8 4" xfId="11342" xr:uid="{00000000-0005-0000-0000-0000163B0000}"/>
    <cellStyle name="Comma 5 4 2 9" xfId="2003" xr:uid="{00000000-0005-0000-0000-0000173B0000}"/>
    <cellStyle name="Comma 5 4 2 9 2" xfId="4677" xr:uid="{00000000-0005-0000-0000-0000183B0000}"/>
    <cellStyle name="Comma 5 4 2 9 2 2" xfId="19302" xr:uid="{00000000-0005-0000-0000-0000193B0000}"/>
    <cellStyle name="Comma 5 4 2 9 2 3" xfId="14000" xr:uid="{00000000-0005-0000-0000-00001A3B0000}"/>
    <cellStyle name="Comma 5 4 2 9 3" xfId="8514" xr:uid="{00000000-0005-0000-0000-00001B3B0000}"/>
    <cellStyle name="Comma 5 4 2 9 3 2" xfId="16672" xr:uid="{00000000-0005-0000-0000-00001C3B0000}"/>
    <cellStyle name="Comma 5 4 2 9 4" xfId="11343" xr:uid="{00000000-0005-0000-0000-00001D3B0000}"/>
    <cellStyle name="Comma 5 4 3" xfId="2004" xr:uid="{00000000-0005-0000-0000-00001E3B0000}"/>
    <cellStyle name="Comma 5 4 3 2" xfId="2005" xr:uid="{00000000-0005-0000-0000-00001F3B0000}"/>
    <cellStyle name="Comma 5 4 3 2 2" xfId="2006" xr:uid="{00000000-0005-0000-0000-0000203B0000}"/>
    <cellStyle name="Comma 5 4 3 2 2 2" xfId="4680" xr:uid="{00000000-0005-0000-0000-0000213B0000}"/>
    <cellStyle name="Comma 5 4 3 2 2 2 2" xfId="19305" xr:uid="{00000000-0005-0000-0000-0000223B0000}"/>
    <cellStyle name="Comma 5 4 3 2 2 2 3" xfId="14003" xr:uid="{00000000-0005-0000-0000-0000233B0000}"/>
    <cellStyle name="Comma 5 4 3 2 2 3" xfId="8517" xr:uid="{00000000-0005-0000-0000-0000243B0000}"/>
    <cellStyle name="Comma 5 4 3 2 2 3 2" xfId="16675" xr:uid="{00000000-0005-0000-0000-0000253B0000}"/>
    <cellStyle name="Comma 5 4 3 2 2 4" xfId="11346" xr:uid="{00000000-0005-0000-0000-0000263B0000}"/>
    <cellStyle name="Comma 5 4 3 2 3" xfId="4679" xr:uid="{00000000-0005-0000-0000-0000273B0000}"/>
    <cellStyle name="Comma 5 4 3 2 3 2" xfId="19304" xr:uid="{00000000-0005-0000-0000-0000283B0000}"/>
    <cellStyle name="Comma 5 4 3 2 3 3" xfId="14002" xr:uid="{00000000-0005-0000-0000-0000293B0000}"/>
    <cellStyle name="Comma 5 4 3 2 4" xfId="8516" xr:uid="{00000000-0005-0000-0000-00002A3B0000}"/>
    <cellStyle name="Comma 5 4 3 2 4 2" xfId="16674" xr:uid="{00000000-0005-0000-0000-00002B3B0000}"/>
    <cellStyle name="Comma 5 4 3 2 5" xfId="11345" xr:uid="{00000000-0005-0000-0000-00002C3B0000}"/>
    <cellStyle name="Comma 5 4 3 3" xfId="2007" xr:uid="{00000000-0005-0000-0000-00002D3B0000}"/>
    <cellStyle name="Comma 5 4 3 3 2" xfId="4681" xr:uid="{00000000-0005-0000-0000-00002E3B0000}"/>
    <cellStyle name="Comma 5 4 3 3 2 2" xfId="19306" xr:uid="{00000000-0005-0000-0000-00002F3B0000}"/>
    <cellStyle name="Comma 5 4 3 3 2 3" xfId="14004" xr:uid="{00000000-0005-0000-0000-0000303B0000}"/>
    <cellStyle name="Comma 5 4 3 3 3" xfId="8518" xr:uid="{00000000-0005-0000-0000-0000313B0000}"/>
    <cellStyle name="Comma 5 4 3 3 3 2" xfId="16676" xr:uid="{00000000-0005-0000-0000-0000323B0000}"/>
    <cellStyle name="Comma 5 4 3 3 4" xfId="11347" xr:uid="{00000000-0005-0000-0000-0000333B0000}"/>
    <cellStyle name="Comma 5 4 3 4" xfId="2008" xr:uid="{00000000-0005-0000-0000-0000343B0000}"/>
    <cellStyle name="Comma 5 4 3 4 2" xfId="4682" xr:uid="{00000000-0005-0000-0000-0000353B0000}"/>
    <cellStyle name="Comma 5 4 3 4 2 2" xfId="19307" xr:uid="{00000000-0005-0000-0000-0000363B0000}"/>
    <cellStyle name="Comma 5 4 3 4 2 3" xfId="14005" xr:uid="{00000000-0005-0000-0000-0000373B0000}"/>
    <cellStyle name="Comma 5 4 3 4 3" xfId="8519" xr:uid="{00000000-0005-0000-0000-0000383B0000}"/>
    <cellStyle name="Comma 5 4 3 4 3 2" xfId="16677" xr:uid="{00000000-0005-0000-0000-0000393B0000}"/>
    <cellStyle name="Comma 5 4 3 4 4" xfId="11348" xr:uid="{00000000-0005-0000-0000-00003A3B0000}"/>
    <cellStyle name="Comma 5 4 3 5" xfId="4678" xr:uid="{00000000-0005-0000-0000-00003B3B0000}"/>
    <cellStyle name="Comma 5 4 3 5 2" xfId="19303" xr:uid="{00000000-0005-0000-0000-00003C3B0000}"/>
    <cellStyle name="Comma 5 4 3 5 3" xfId="14001" xr:uid="{00000000-0005-0000-0000-00003D3B0000}"/>
    <cellStyle name="Comma 5 4 3 6" xfId="8515" xr:uid="{00000000-0005-0000-0000-00003E3B0000}"/>
    <cellStyle name="Comma 5 4 3 6 2" xfId="16673" xr:uid="{00000000-0005-0000-0000-00003F3B0000}"/>
    <cellStyle name="Comma 5 4 3 7" xfId="11344" xr:uid="{00000000-0005-0000-0000-0000403B0000}"/>
    <cellStyle name="Comma 5 4 4" xfId="2009" xr:uid="{00000000-0005-0000-0000-0000413B0000}"/>
    <cellStyle name="Comma 5 4 4 2" xfId="2010" xr:uid="{00000000-0005-0000-0000-0000423B0000}"/>
    <cellStyle name="Comma 5 4 4 2 2" xfId="2011" xr:uid="{00000000-0005-0000-0000-0000433B0000}"/>
    <cellStyle name="Comma 5 4 4 2 2 2" xfId="4685" xr:uid="{00000000-0005-0000-0000-0000443B0000}"/>
    <cellStyle name="Comma 5 4 4 2 2 2 2" xfId="19310" xr:uid="{00000000-0005-0000-0000-0000453B0000}"/>
    <cellStyle name="Comma 5 4 4 2 2 2 3" xfId="14008" xr:uid="{00000000-0005-0000-0000-0000463B0000}"/>
    <cellStyle name="Comma 5 4 4 2 2 3" xfId="8522" xr:uid="{00000000-0005-0000-0000-0000473B0000}"/>
    <cellStyle name="Comma 5 4 4 2 2 3 2" xfId="16680" xr:uid="{00000000-0005-0000-0000-0000483B0000}"/>
    <cellStyle name="Comma 5 4 4 2 2 4" xfId="11351" xr:uid="{00000000-0005-0000-0000-0000493B0000}"/>
    <cellStyle name="Comma 5 4 4 2 3" xfId="4684" xr:uid="{00000000-0005-0000-0000-00004A3B0000}"/>
    <cellStyle name="Comma 5 4 4 2 3 2" xfId="19309" xr:uid="{00000000-0005-0000-0000-00004B3B0000}"/>
    <cellStyle name="Comma 5 4 4 2 3 3" xfId="14007" xr:uid="{00000000-0005-0000-0000-00004C3B0000}"/>
    <cellStyle name="Comma 5 4 4 2 4" xfId="8521" xr:uid="{00000000-0005-0000-0000-00004D3B0000}"/>
    <cellStyle name="Comma 5 4 4 2 4 2" xfId="16679" xr:uid="{00000000-0005-0000-0000-00004E3B0000}"/>
    <cellStyle name="Comma 5 4 4 2 5" xfId="11350" xr:uid="{00000000-0005-0000-0000-00004F3B0000}"/>
    <cellStyle name="Comma 5 4 4 3" xfId="2012" xr:uid="{00000000-0005-0000-0000-0000503B0000}"/>
    <cellStyle name="Comma 5 4 4 3 2" xfId="4686" xr:uid="{00000000-0005-0000-0000-0000513B0000}"/>
    <cellStyle name="Comma 5 4 4 3 2 2" xfId="19311" xr:uid="{00000000-0005-0000-0000-0000523B0000}"/>
    <cellStyle name="Comma 5 4 4 3 2 3" xfId="14009" xr:uid="{00000000-0005-0000-0000-0000533B0000}"/>
    <cellStyle name="Comma 5 4 4 3 3" xfId="8523" xr:uid="{00000000-0005-0000-0000-0000543B0000}"/>
    <cellStyle name="Comma 5 4 4 3 3 2" xfId="16681" xr:uid="{00000000-0005-0000-0000-0000553B0000}"/>
    <cellStyle name="Comma 5 4 4 3 4" xfId="11352" xr:uid="{00000000-0005-0000-0000-0000563B0000}"/>
    <cellStyle name="Comma 5 4 4 4" xfId="2013" xr:uid="{00000000-0005-0000-0000-0000573B0000}"/>
    <cellStyle name="Comma 5 4 4 4 2" xfId="4687" xr:uid="{00000000-0005-0000-0000-0000583B0000}"/>
    <cellStyle name="Comma 5 4 4 4 2 2" xfId="19312" xr:uid="{00000000-0005-0000-0000-0000593B0000}"/>
    <cellStyle name="Comma 5 4 4 4 2 3" xfId="14010" xr:uid="{00000000-0005-0000-0000-00005A3B0000}"/>
    <cellStyle name="Comma 5 4 4 4 3" xfId="8524" xr:uid="{00000000-0005-0000-0000-00005B3B0000}"/>
    <cellStyle name="Comma 5 4 4 4 3 2" xfId="16682" xr:uid="{00000000-0005-0000-0000-00005C3B0000}"/>
    <cellStyle name="Comma 5 4 4 4 4" xfId="11353" xr:uid="{00000000-0005-0000-0000-00005D3B0000}"/>
    <cellStyle name="Comma 5 4 4 5" xfId="4683" xr:uid="{00000000-0005-0000-0000-00005E3B0000}"/>
    <cellStyle name="Comma 5 4 4 5 2" xfId="19308" xr:uid="{00000000-0005-0000-0000-00005F3B0000}"/>
    <cellStyle name="Comma 5 4 4 5 3" xfId="14006" xr:uid="{00000000-0005-0000-0000-0000603B0000}"/>
    <cellStyle name="Comma 5 4 4 6" xfId="8520" xr:uid="{00000000-0005-0000-0000-0000613B0000}"/>
    <cellStyle name="Comma 5 4 4 6 2" xfId="16678" xr:uid="{00000000-0005-0000-0000-0000623B0000}"/>
    <cellStyle name="Comma 5 4 4 7" xfId="11349" xr:uid="{00000000-0005-0000-0000-0000633B0000}"/>
    <cellStyle name="Comma 5 4 5" xfId="2014" xr:uid="{00000000-0005-0000-0000-0000643B0000}"/>
    <cellStyle name="Comma 5 4 5 2" xfId="2015" xr:uid="{00000000-0005-0000-0000-0000653B0000}"/>
    <cellStyle name="Comma 5 4 5 2 2" xfId="2016" xr:uid="{00000000-0005-0000-0000-0000663B0000}"/>
    <cellStyle name="Comma 5 4 5 2 2 2" xfId="4690" xr:uid="{00000000-0005-0000-0000-0000673B0000}"/>
    <cellStyle name="Comma 5 4 5 2 2 2 2" xfId="19315" xr:uid="{00000000-0005-0000-0000-0000683B0000}"/>
    <cellStyle name="Comma 5 4 5 2 2 2 3" xfId="14013" xr:uid="{00000000-0005-0000-0000-0000693B0000}"/>
    <cellStyle name="Comma 5 4 5 2 2 3" xfId="8527" xr:uid="{00000000-0005-0000-0000-00006A3B0000}"/>
    <cellStyle name="Comma 5 4 5 2 2 3 2" xfId="16685" xr:uid="{00000000-0005-0000-0000-00006B3B0000}"/>
    <cellStyle name="Comma 5 4 5 2 2 4" xfId="11356" xr:uid="{00000000-0005-0000-0000-00006C3B0000}"/>
    <cellStyle name="Comma 5 4 5 2 3" xfId="4689" xr:uid="{00000000-0005-0000-0000-00006D3B0000}"/>
    <cellStyle name="Comma 5 4 5 2 3 2" xfId="19314" xr:uid="{00000000-0005-0000-0000-00006E3B0000}"/>
    <cellStyle name="Comma 5 4 5 2 3 3" xfId="14012" xr:uid="{00000000-0005-0000-0000-00006F3B0000}"/>
    <cellStyle name="Comma 5 4 5 2 4" xfId="8526" xr:uid="{00000000-0005-0000-0000-0000703B0000}"/>
    <cellStyle name="Comma 5 4 5 2 4 2" xfId="16684" xr:uid="{00000000-0005-0000-0000-0000713B0000}"/>
    <cellStyle name="Comma 5 4 5 2 5" xfId="11355" xr:uid="{00000000-0005-0000-0000-0000723B0000}"/>
    <cellStyle name="Comma 5 4 5 3" xfId="2017" xr:uid="{00000000-0005-0000-0000-0000733B0000}"/>
    <cellStyle name="Comma 5 4 5 3 2" xfId="4691" xr:uid="{00000000-0005-0000-0000-0000743B0000}"/>
    <cellStyle name="Comma 5 4 5 3 2 2" xfId="19316" xr:uid="{00000000-0005-0000-0000-0000753B0000}"/>
    <cellStyle name="Comma 5 4 5 3 2 3" xfId="14014" xr:uid="{00000000-0005-0000-0000-0000763B0000}"/>
    <cellStyle name="Comma 5 4 5 3 3" xfId="8528" xr:uid="{00000000-0005-0000-0000-0000773B0000}"/>
    <cellStyle name="Comma 5 4 5 3 3 2" xfId="16686" xr:uid="{00000000-0005-0000-0000-0000783B0000}"/>
    <cellStyle name="Comma 5 4 5 3 4" xfId="11357" xr:uid="{00000000-0005-0000-0000-0000793B0000}"/>
    <cellStyle name="Comma 5 4 5 4" xfId="2018" xr:uid="{00000000-0005-0000-0000-00007A3B0000}"/>
    <cellStyle name="Comma 5 4 5 4 2" xfId="4692" xr:uid="{00000000-0005-0000-0000-00007B3B0000}"/>
    <cellStyle name="Comma 5 4 5 4 2 2" xfId="19317" xr:uid="{00000000-0005-0000-0000-00007C3B0000}"/>
    <cellStyle name="Comma 5 4 5 4 2 3" xfId="14015" xr:uid="{00000000-0005-0000-0000-00007D3B0000}"/>
    <cellStyle name="Comma 5 4 5 4 3" xfId="8529" xr:uid="{00000000-0005-0000-0000-00007E3B0000}"/>
    <cellStyle name="Comma 5 4 5 4 3 2" xfId="16687" xr:uid="{00000000-0005-0000-0000-00007F3B0000}"/>
    <cellStyle name="Comma 5 4 5 4 4" xfId="11358" xr:uid="{00000000-0005-0000-0000-0000803B0000}"/>
    <cellStyle name="Comma 5 4 5 5" xfId="4688" xr:uid="{00000000-0005-0000-0000-0000813B0000}"/>
    <cellStyle name="Comma 5 4 5 5 2" xfId="19313" xr:uid="{00000000-0005-0000-0000-0000823B0000}"/>
    <cellStyle name="Comma 5 4 5 5 3" xfId="14011" xr:uid="{00000000-0005-0000-0000-0000833B0000}"/>
    <cellStyle name="Comma 5 4 5 6" xfId="8525" xr:uid="{00000000-0005-0000-0000-0000843B0000}"/>
    <cellStyle name="Comma 5 4 5 6 2" xfId="16683" xr:uid="{00000000-0005-0000-0000-0000853B0000}"/>
    <cellStyle name="Comma 5 4 5 7" xfId="11354" xr:uid="{00000000-0005-0000-0000-0000863B0000}"/>
    <cellStyle name="Comma 5 4 6" xfId="2019" xr:uid="{00000000-0005-0000-0000-0000873B0000}"/>
    <cellStyle name="Comma 5 4 6 2" xfId="2020" xr:uid="{00000000-0005-0000-0000-0000883B0000}"/>
    <cellStyle name="Comma 5 4 6 2 2" xfId="2021" xr:uid="{00000000-0005-0000-0000-0000893B0000}"/>
    <cellStyle name="Comma 5 4 6 2 2 2" xfId="4695" xr:uid="{00000000-0005-0000-0000-00008A3B0000}"/>
    <cellStyle name="Comma 5 4 6 2 2 2 2" xfId="19320" xr:uid="{00000000-0005-0000-0000-00008B3B0000}"/>
    <cellStyle name="Comma 5 4 6 2 2 2 3" xfId="14018" xr:uid="{00000000-0005-0000-0000-00008C3B0000}"/>
    <cellStyle name="Comma 5 4 6 2 2 3" xfId="8532" xr:uid="{00000000-0005-0000-0000-00008D3B0000}"/>
    <cellStyle name="Comma 5 4 6 2 2 3 2" xfId="16690" xr:uid="{00000000-0005-0000-0000-00008E3B0000}"/>
    <cellStyle name="Comma 5 4 6 2 2 4" xfId="11361" xr:uid="{00000000-0005-0000-0000-00008F3B0000}"/>
    <cellStyle name="Comma 5 4 6 2 3" xfId="4694" xr:uid="{00000000-0005-0000-0000-0000903B0000}"/>
    <cellStyle name="Comma 5 4 6 2 3 2" xfId="19319" xr:uid="{00000000-0005-0000-0000-0000913B0000}"/>
    <cellStyle name="Comma 5 4 6 2 3 3" xfId="14017" xr:uid="{00000000-0005-0000-0000-0000923B0000}"/>
    <cellStyle name="Comma 5 4 6 2 4" xfId="8531" xr:uid="{00000000-0005-0000-0000-0000933B0000}"/>
    <cellStyle name="Comma 5 4 6 2 4 2" xfId="16689" xr:uid="{00000000-0005-0000-0000-0000943B0000}"/>
    <cellStyle name="Comma 5 4 6 2 5" xfId="11360" xr:uid="{00000000-0005-0000-0000-0000953B0000}"/>
    <cellStyle name="Comma 5 4 6 3" xfId="2022" xr:uid="{00000000-0005-0000-0000-0000963B0000}"/>
    <cellStyle name="Comma 5 4 6 3 2" xfId="4696" xr:uid="{00000000-0005-0000-0000-0000973B0000}"/>
    <cellStyle name="Comma 5 4 6 3 2 2" xfId="19321" xr:uid="{00000000-0005-0000-0000-0000983B0000}"/>
    <cellStyle name="Comma 5 4 6 3 2 3" xfId="14019" xr:uid="{00000000-0005-0000-0000-0000993B0000}"/>
    <cellStyle name="Comma 5 4 6 3 3" xfId="8533" xr:uid="{00000000-0005-0000-0000-00009A3B0000}"/>
    <cellStyle name="Comma 5 4 6 3 3 2" xfId="16691" xr:uid="{00000000-0005-0000-0000-00009B3B0000}"/>
    <cellStyle name="Comma 5 4 6 3 4" xfId="11362" xr:uid="{00000000-0005-0000-0000-00009C3B0000}"/>
    <cellStyle name="Comma 5 4 6 4" xfId="2023" xr:uid="{00000000-0005-0000-0000-00009D3B0000}"/>
    <cellStyle name="Comma 5 4 6 4 2" xfId="4697" xr:uid="{00000000-0005-0000-0000-00009E3B0000}"/>
    <cellStyle name="Comma 5 4 6 4 2 2" xfId="19322" xr:uid="{00000000-0005-0000-0000-00009F3B0000}"/>
    <cellStyle name="Comma 5 4 6 4 2 3" xfId="14020" xr:uid="{00000000-0005-0000-0000-0000A03B0000}"/>
    <cellStyle name="Comma 5 4 6 4 3" xfId="8534" xr:uid="{00000000-0005-0000-0000-0000A13B0000}"/>
    <cellStyle name="Comma 5 4 6 4 3 2" xfId="16692" xr:uid="{00000000-0005-0000-0000-0000A23B0000}"/>
    <cellStyle name="Comma 5 4 6 4 4" xfId="11363" xr:uid="{00000000-0005-0000-0000-0000A33B0000}"/>
    <cellStyle name="Comma 5 4 6 5" xfId="4693" xr:uid="{00000000-0005-0000-0000-0000A43B0000}"/>
    <cellStyle name="Comma 5 4 6 5 2" xfId="19318" xr:uid="{00000000-0005-0000-0000-0000A53B0000}"/>
    <cellStyle name="Comma 5 4 6 5 3" xfId="14016" xr:uid="{00000000-0005-0000-0000-0000A63B0000}"/>
    <cellStyle name="Comma 5 4 6 6" xfId="8530" xr:uid="{00000000-0005-0000-0000-0000A73B0000}"/>
    <cellStyle name="Comma 5 4 6 6 2" xfId="16688" xr:uid="{00000000-0005-0000-0000-0000A83B0000}"/>
    <cellStyle name="Comma 5 4 6 7" xfId="11359" xr:uid="{00000000-0005-0000-0000-0000A93B0000}"/>
    <cellStyle name="Comma 5 4 7" xfId="2024" xr:uid="{00000000-0005-0000-0000-0000AA3B0000}"/>
    <cellStyle name="Comma 5 4 7 2" xfId="2025" xr:uid="{00000000-0005-0000-0000-0000AB3B0000}"/>
    <cellStyle name="Comma 5 4 7 2 2" xfId="4699" xr:uid="{00000000-0005-0000-0000-0000AC3B0000}"/>
    <cellStyle name="Comma 5 4 7 2 2 2" xfId="19324" xr:uid="{00000000-0005-0000-0000-0000AD3B0000}"/>
    <cellStyle name="Comma 5 4 7 2 2 3" xfId="14022" xr:uid="{00000000-0005-0000-0000-0000AE3B0000}"/>
    <cellStyle name="Comma 5 4 7 2 3" xfId="8536" xr:uid="{00000000-0005-0000-0000-0000AF3B0000}"/>
    <cellStyle name="Comma 5 4 7 2 3 2" xfId="16694" xr:uid="{00000000-0005-0000-0000-0000B03B0000}"/>
    <cellStyle name="Comma 5 4 7 2 4" xfId="11365" xr:uid="{00000000-0005-0000-0000-0000B13B0000}"/>
    <cellStyle name="Comma 5 4 7 3" xfId="2026" xr:uid="{00000000-0005-0000-0000-0000B23B0000}"/>
    <cellStyle name="Comma 5 4 7 3 2" xfId="4700" xr:uid="{00000000-0005-0000-0000-0000B33B0000}"/>
    <cellStyle name="Comma 5 4 7 3 2 2" xfId="19325" xr:uid="{00000000-0005-0000-0000-0000B43B0000}"/>
    <cellStyle name="Comma 5 4 7 3 2 3" xfId="14023" xr:uid="{00000000-0005-0000-0000-0000B53B0000}"/>
    <cellStyle name="Comma 5 4 7 3 3" xfId="8537" xr:uid="{00000000-0005-0000-0000-0000B63B0000}"/>
    <cellStyle name="Comma 5 4 7 3 3 2" xfId="16695" xr:uid="{00000000-0005-0000-0000-0000B73B0000}"/>
    <cellStyle name="Comma 5 4 7 3 4" xfId="11366" xr:uid="{00000000-0005-0000-0000-0000B83B0000}"/>
    <cellStyle name="Comma 5 4 7 4" xfId="4698" xr:uid="{00000000-0005-0000-0000-0000B93B0000}"/>
    <cellStyle name="Comma 5 4 7 4 2" xfId="19323" xr:uid="{00000000-0005-0000-0000-0000BA3B0000}"/>
    <cellStyle name="Comma 5 4 7 4 3" xfId="14021" xr:uid="{00000000-0005-0000-0000-0000BB3B0000}"/>
    <cellStyle name="Comma 5 4 7 5" xfId="8535" xr:uid="{00000000-0005-0000-0000-0000BC3B0000}"/>
    <cellStyle name="Comma 5 4 7 5 2" xfId="16693" xr:uid="{00000000-0005-0000-0000-0000BD3B0000}"/>
    <cellStyle name="Comma 5 4 7 6" xfId="11364" xr:uid="{00000000-0005-0000-0000-0000BE3B0000}"/>
    <cellStyle name="Comma 5 4 8" xfId="2027" xr:uid="{00000000-0005-0000-0000-0000BF3B0000}"/>
    <cellStyle name="Comma 5 4 8 2" xfId="2028" xr:uid="{00000000-0005-0000-0000-0000C03B0000}"/>
    <cellStyle name="Comma 5 4 8 2 2" xfId="4702" xr:uid="{00000000-0005-0000-0000-0000C13B0000}"/>
    <cellStyle name="Comma 5 4 8 2 2 2" xfId="19327" xr:uid="{00000000-0005-0000-0000-0000C23B0000}"/>
    <cellStyle name="Comma 5 4 8 2 2 3" xfId="14025" xr:uid="{00000000-0005-0000-0000-0000C33B0000}"/>
    <cellStyle name="Comma 5 4 8 2 3" xfId="8539" xr:uid="{00000000-0005-0000-0000-0000C43B0000}"/>
    <cellStyle name="Comma 5 4 8 2 3 2" xfId="16697" xr:uid="{00000000-0005-0000-0000-0000C53B0000}"/>
    <cellStyle name="Comma 5 4 8 2 4" xfId="11368" xr:uid="{00000000-0005-0000-0000-0000C63B0000}"/>
    <cellStyle name="Comma 5 4 8 3" xfId="4701" xr:uid="{00000000-0005-0000-0000-0000C73B0000}"/>
    <cellStyle name="Comma 5 4 8 3 2" xfId="19326" xr:uid="{00000000-0005-0000-0000-0000C83B0000}"/>
    <cellStyle name="Comma 5 4 8 3 3" xfId="14024" xr:uid="{00000000-0005-0000-0000-0000C93B0000}"/>
    <cellStyle name="Comma 5 4 8 4" xfId="8538" xr:uid="{00000000-0005-0000-0000-0000CA3B0000}"/>
    <cellStyle name="Comma 5 4 8 4 2" xfId="16696" xr:uid="{00000000-0005-0000-0000-0000CB3B0000}"/>
    <cellStyle name="Comma 5 4 8 5" xfId="11367" xr:uid="{00000000-0005-0000-0000-0000CC3B0000}"/>
    <cellStyle name="Comma 5 4 9" xfId="2029" xr:uid="{00000000-0005-0000-0000-0000CD3B0000}"/>
    <cellStyle name="Comma 5 4 9 2" xfId="4703" xr:uid="{00000000-0005-0000-0000-0000CE3B0000}"/>
    <cellStyle name="Comma 5 4 9 2 2" xfId="19328" xr:uid="{00000000-0005-0000-0000-0000CF3B0000}"/>
    <cellStyle name="Comma 5 4 9 2 3" xfId="14026" xr:uid="{00000000-0005-0000-0000-0000D03B0000}"/>
    <cellStyle name="Comma 5 4 9 3" xfId="8540" xr:uid="{00000000-0005-0000-0000-0000D13B0000}"/>
    <cellStyle name="Comma 5 4 9 3 2" xfId="16698" xr:uid="{00000000-0005-0000-0000-0000D23B0000}"/>
    <cellStyle name="Comma 5 4 9 4" xfId="11369" xr:uid="{00000000-0005-0000-0000-0000D33B0000}"/>
    <cellStyle name="Comma 5 5" xfId="2030" xr:uid="{00000000-0005-0000-0000-0000D43B0000}"/>
    <cellStyle name="Comma 5 5 10" xfId="4704" xr:uid="{00000000-0005-0000-0000-0000D53B0000}"/>
    <cellStyle name="Comma 5 5 10 2" xfId="19329" xr:uid="{00000000-0005-0000-0000-0000D63B0000}"/>
    <cellStyle name="Comma 5 5 10 3" xfId="14027" xr:uid="{00000000-0005-0000-0000-0000D73B0000}"/>
    <cellStyle name="Comma 5 5 11" xfId="8541" xr:uid="{00000000-0005-0000-0000-0000D83B0000}"/>
    <cellStyle name="Comma 5 5 11 2" xfId="16699" xr:uid="{00000000-0005-0000-0000-0000D93B0000}"/>
    <cellStyle name="Comma 5 5 12" xfId="11370" xr:uid="{00000000-0005-0000-0000-0000DA3B0000}"/>
    <cellStyle name="Comma 5 5 2" xfId="2031" xr:uid="{00000000-0005-0000-0000-0000DB3B0000}"/>
    <cellStyle name="Comma 5 5 2 2" xfId="2032" xr:uid="{00000000-0005-0000-0000-0000DC3B0000}"/>
    <cellStyle name="Comma 5 5 2 2 2" xfId="2033" xr:uid="{00000000-0005-0000-0000-0000DD3B0000}"/>
    <cellStyle name="Comma 5 5 2 2 2 2" xfId="4707" xr:uid="{00000000-0005-0000-0000-0000DE3B0000}"/>
    <cellStyle name="Comma 5 5 2 2 2 2 2" xfId="19332" xr:uid="{00000000-0005-0000-0000-0000DF3B0000}"/>
    <cellStyle name="Comma 5 5 2 2 2 2 3" xfId="14030" xr:uid="{00000000-0005-0000-0000-0000E03B0000}"/>
    <cellStyle name="Comma 5 5 2 2 2 3" xfId="8544" xr:uid="{00000000-0005-0000-0000-0000E13B0000}"/>
    <cellStyle name="Comma 5 5 2 2 2 3 2" xfId="16702" xr:uid="{00000000-0005-0000-0000-0000E23B0000}"/>
    <cellStyle name="Comma 5 5 2 2 2 4" xfId="11373" xr:uid="{00000000-0005-0000-0000-0000E33B0000}"/>
    <cellStyle name="Comma 5 5 2 2 3" xfId="4706" xr:uid="{00000000-0005-0000-0000-0000E43B0000}"/>
    <cellStyle name="Comma 5 5 2 2 3 2" xfId="19331" xr:uid="{00000000-0005-0000-0000-0000E53B0000}"/>
    <cellStyle name="Comma 5 5 2 2 3 3" xfId="14029" xr:uid="{00000000-0005-0000-0000-0000E63B0000}"/>
    <cellStyle name="Comma 5 5 2 2 4" xfId="8543" xr:uid="{00000000-0005-0000-0000-0000E73B0000}"/>
    <cellStyle name="Comma 5 5 2 2 4 2" xfId="16701" xr:uid="{00000000-0005-0000-0000-0000E83B0000}"/>
    <cellStyle name="Comma 5 5 2 2 5" xfId="11372" xr:uid="{00000000-0005-0000-0000-0000E93B0000}"/>
    <cellStyle name="Comma 5 5 2 3" xfId="2034" xr:uid="{00000000-0005-0000-0000-0000EA3B0000}"/>
    <cellStyle name="Comma 5 5 2 3 2" xfId="4708" xr:uid="{00000000-0005-0000-0000-0000EB3B0000}"/>
    <cellStyle name="Comma 5 5 2 3 2 2" xfId="19333" xr:uid="{00000000-0005-0000-0000-0000EC3B0000}"/>
    <cellStyle name="Comma 5 5 2 3 2 3" xfId="14031" xr:uid="{00000000-0005-0000-0000-0000ED3B0000}"/>
    <cellStyle name="Comma 5 5 2 3 3" xfId="8545" xr:uid="{00000000-0005-0000-0000-0000EE3B0000}"/>
    <cellStyle name="Comma 5 5 2 3 3 2" xfId="16703" xr:uid="{00000000-0005-0000-0000-0000EF3B0000}"/>
    <cellStyle name="Comma 5 5 2 3 4" xfId="11374" xr:uid="{00000000-0005-0000-0000-0000F03B0000}"/>
    <cellStyle name="Comma 5 5 2 4" xfId="2035" xr:uid="{00000000-0005-0000-0000-0000F13B0000}"/>
    <cellStyle name="Comma 5 5 2 4 2" xfId="4709" xr:uid="{00000000-0005-0000-0000-0000F23B0000}"/>
    <cellStyle name="Comma 5 5 2 4 2 2" xfId="19334" xr:uid="{00000000-0005-0000-0000-0000F33B0000}"/>
    <cellStyle name="Comma 5 5 2 4 2 3" xfId="14032" xr:uid="{00000000-0005-0000-0000-0000F43B0000}"/>
    <cellStyle name="Comma 5 5 2 4 3" xfId="8546" xr:uid="{00000000-0005-0000-0000-0000F53B0000}"/>
    <cellStyle name="Comma 5 5 2 4 3 2" xfId="16704" xr:uid="{00000000-0005-0000-0000-0000F63B0000}"/>
    <cellStyle name="Comma 5 5 2 4 4" xfId="11375" xr:uid="{00000000-0005-0000-0000-0000F73B0000}"/>
    <cellStyle name="Comma 5 5 2 5" xfId="4705" xr:uid="{00000000-0005-0000-0000-0000F83B0000}"/>
    <cellStyle name="Comma 5 5 2 5 2" xfId="19330" xr:uid="{00000000-0005-0000-0000-0000F93B0000}"/>
    <cellStyle name="Comma 5 5 2 5 3" xfId="14028" xr:uid="{00000000-0005-0000-0000-0000FA3B0000}"/>
    <cellStyle name="Comma 5 5 2 6" xfId="8542" xr:uid="{00000000-0005-0000-0000-0000FB3B0000}"/>
    <cellStyle name="Comma 5 5 2 6 2" xfId="16700" xr:uid="{00000000-0005-0000-0000-0000FC3B0000}"/>
    <cellStyle name="Comma 5 5 2 7" xfId="11371" xr:uid="{00000000-0005-0000-0000-0000FD3B0000}"/>
    <cellStyle name="Comma 5 5 3" xfId="2036" xr:uid="{00000000-0005-0000-0000-0000FE3B0000}"/>
    <cellStyle name="Comma 5 5 3 2" xfId="2037" xr:uid="{00000000-0005-0000-0000-0000FF3B0000}"/>
    <cellStyle name="Comma 5 5 3 2 2" xfId="2038" xr:uid="{00000000-0005-0000-0000-0000003C0000}"/>
    <cellStyle name="Comma 5 5 3 2 2 2" xfId="4712" xr:uid="{00000000-0005-0000-0000-0000013C0000}"/>
    <cellStyle name="Comma 5 5 3 2 2 2 2" xfId="19337" xr:uid="{00000000-0005-0000-0000-0000023C0000}"/>
    <cellStyle name="Comma 5 5 3 2 2 2 3" xfId="14035" xr:uid="{00000000-0005-0000-0000-0000033C0000}"/>
    <cellStyle name="Comma 5 5 3 2 2 3" xfId="8549" xr:uid="{00000000-0005-0000-0000-0000043C0000}"/>
    <cellStyle name="Comma 5 5 3 2 2 3 2" xfId="16707" xr:uid="{00000000-0005-0000-0000-0000053C0000}"/>
    <cellStyle name="Comma 5 5 3 2 2 4" xfId="11378" xr:uid="{00000000-0005-0000-0000-0000063C0000}"/>
    <cellStyle name="Comma 5 5 3 2 3" xfId="4711" xr:uid="{00000000-0005-0000-0000-0000073C0000}"/>
    <cellStyle name="Comma 5 5 3 2 3 2" xfId="19336" xr:uid="{00000000-0005-0000-0000-0000083C0000}"/>
    <cellStyle name="Comma 5 5 3 2 3 3" xfId="14034" xr:uid="{00000000-0005-0000-0000-0000093C0000}"/>
    <cellStyle name="Comma 5 5 3 2 4" xfId="8548" xr:uid="{00000000-0005-0000-0000-00000A3C0000}"/>
    <cellStyle name="Comma 5 5 3 2 4 2" xfId="16706" xr:uid="{00000000-0005-0000-0000-00000B3C0000}"/>
    <cellStyle name="Comma 5 5 3 2 5" xfId="11377" xr:uid="{00000000-0005-0000-0000-00000C3C0000}"/>
    <cellStyle name="Comma 5 5 3 3" xfId="2039" xr:uid="{00000000-0005-0000-0000-00000D3C0000}"/>
    <cellStyle name="Comma 5 5 3 3 2" xfId="4713" xr:uid="{00000000-0005-0000-0000-00000E3C0000}"/>
    <cellStyle name="Comma 5 5 3 3 2 2" xfId="19338" xr:uid="{00000000-0005-0000-0000-00000F3C0000}"/>
    <cellStyle name="Comma 5 5 3 3 2 3" xfId="14036" xr:uid="{00000000-0005-0000-0000-0000103C0000}"/>
    <cellStyle name="Comma 5 5 3 3 3" xfId="8550" xr:uid="{00000000-0005-0000-0000-0000113C0000}"/>
    <cellStyle name="Comma 5 5 3 3 3 2" xfId="16708" xr:uid="{00000000-0005-0000-0000-0000123C0000}"/>
    <cellStyle name="Comma 5 5 3 3 4" xfId="11379" xr:uid="{00000000-0005-0000-0000-0000133C0000}"/>
    <cellStyle name="Comma 5 5 3 4" xfId="2040" xr:uid="{00000000-0005-0000-0000-0000143C0000}"/>
    <cellStyle name="Comma 5 5 3 4 2" xfId="4714" xr:uid="{00000000-0005-0000-0000-0000153C0000}"/>
    <cellStyle name="Comma 5 5 3 4 2 2" xfId="19339" xr:uid="{00000000-0005-0000-0000-0000163C0000}"/>
    <cellStyle name="Comma 5 5 3 4 2 3" xfId="14037" xr:uid="{00000000-0005-0000-0000-0000173C0000}"/>
    <cellStyle name="Comma 5 5 3 4 3" xfId="8551" xr:uid="{00000000-0005-0000-0000-0000183C0000}"/>
    <cellStyle name="Comma 5 5 3 4 3 2" xfId="16709" xr:uid="{00000000-0005-0000-0000-0000193C0000}"/>
    <cellStyle name="Comma 5 5 3 4 4" xfId="11380" xr:uid="{00000000-0005-0000-0000-00001A3C0000}"/>
    <cellStyle name="Comma 5 5 3 5" xfId="4710" xr:uid="{00000000-0005-0000-0000-00001B3C0000}"/>
    <cellStyle name="Comma 5 5 3 5 2" xfId="19335" xr:uid="{00000000-0005-0000-0000-00001C3C0000}"/>
    <cellStyle name="Comma 5 5 3 5 3" xfId="14033" xr:uid="{00000000-0005-0000-0000-00001D3C0000}"/>
    <cellStyle name="Comma 5 5 3 6" xfId="8547" xr:uid="{00000000-0005-0000-0000-00001E3C0000}"/>
    <cellStyle name="Comma 5 5 3 6 2" xfId="16705" xr:uid="{00000000-0005-0000-0000-00001F3C0000}"/>
    <cellStyle name="Comma 5 5 3 7" xfId="11376" xr:uid="{00000000-0005-0000-0000-0000203C0000}"/>
    <cellStyle name="Comma 5 5 4" xfId="2041" xr:uid="{00000000-0005-0000-0000-0000213C0000}"/>
    <cellStyle name="Comma 5 5 4 2" xfId="2042" xr:uid="{00000000-0005-0000-0000-0000223C0000}"/>
    <cellStyle name="Comma 5 5 4 2 2" xfId="2043" xr:uid="{00000000-0005-0000-0000-0000233C0000}"/>
    <cellStyle name="Comma 5 5 4 2 2 2" xfId="4717" xr:uid="{00000000-0005-0000-0000-0000243C0000}"/>
    <cellStyle name="Comma 5 5 4 2 2 2 2" xfId="19342" xr:uid="{00000000-0005-0000-0000-0000253C0000}"/>
    <cellStyle name="Comma 5 5 4 2 2 2 3" xfId="14040" xr:uid="{00000000-0005-0000-0000-0000263C0000}"/>
    <cellStyle name="Comma 5 5 4 2 2 3" xfId="8554" xr:uid="{00000000-0005-0000-0000-0000273C0000}"/>
    <cellStyle name="Comma 5 5 4 2 2 3 2" xfId="16712" xr:uid="{00000000-0005-0000-0000-0000283C0000}"/>
    <cellStyle name="Comma 5 5 4 2 2 4" xfId="11383" xr:uid="{00000000-0005-0000-0000-0000293C0000}"/>
    <cellStyle name="Comma 5 5 4 2 3" xfId="4716" xr:uid="{00000000-0005-0000-0000-00002A3C0000}"/>
    <cellStyle name="Comma 5 5 4 2 3 2" xfId="19341" xr:uid="{00000000-0005-0000-0000-00002B3C0000}"/>
    <cellStyle name="Comma 5 5 4 2 3 3" xfId="14039" xr:uid="{00000000-0005-0000-0000-00002C3C0000}"/>
    <cellStyle name="Comma 5 5 4 2 4" xfId="8553" xr:uid="{00000000-0005-0000-0000-00002D3C0000}"/>
    <cellStyle name="Comma 5 5 4 2 4 2" xfId="16711" xr:uid="{00000000-0005-0000-0000-00002E3C0000}"/>
    <cellStyle name="Comma 5 5 4 2 5" xfId="11382" xr:uid="{00000000-0005-0000-0000-00002F3C0000}"/>
    <cellStyle name="Comma 5 5 4 3" xfId="2044" xr:uid="{00000000-0005-0000-0000-0000303C0000}"/>
    <cellStyle name="Comma 5 5 4 3 2" xfId="4718" xr:uid="{00000000-0005-0000-0000-0000313C0000}"/>
    <cellStyle name="Comma 5 5 4 3 2 2" xfId="19343" xr:uid="{00000000-0005-0000-0000-0000323C0000}"/>
    <cellStyle name="Comma 5 5 4 3 2 3" xfId="14041" xr:uid="{00000000-0005-0000-0000-0000333C0000}"/>
    <cellStyle name="Comma 5 5 4 3 3" xfId="8555" xr:uid="{00000000-0005-0000-0000-0000343C0000}"/>
    <cellStyle name="Comma 5 5 4 3 3 2" xfId="16713" xr:uid="{00000000-0005-0000-0000-0000353C0000}"/>
    <cellStyle name="Comma 5 5 4 3 4" xfId="11384" xr:uid="{00000000-0005-0000-0000-0000363C0000}"/>
    <cellStyle name="Comma 5 5 4 4" xfId="2045" xr:uid="{00000000-0005-0000-0000-0000373C0000}"/>
    <cellStyle name="Comma 5 5 4 4 2" xfId="4719" xr:uid="{00000000-0005-0000-0000-0000383C0000}"/>
    <cellStyle name="Comma 5 5 4 4 2 2" xfId="19344" xr:uid="{00000000-0005-0000-0000-0000393C0000}"/>
    <cellStyle name="Comma 5 5 4 4 2 3" xfId="14042" xr:uid="{00000000-0005-0000-0000-00003A3C0000}"/>
    <cellStyle name="Comma 5 5 4 4 3" xfId="8556" xr:uid="{00000000-0005-0000-0000-00003B3C0000}"/>
    <cellStyle name="Comma 5 5 4 4 3 2" xfId="16714" xr:uid="{00000000-0005-0000-0000-00003C3C0000}"/>
    <cellStyle name="Comma 5 5 4 4 4" xfId="11385" xr:uid="{00000000-0005-0000-0000-00003D3C0000}"/>
    <cellStyle name="Comma 5 5 4 5" xfId="4715" xr:uid="{00000000-0005-0000-0000-00003E3C0000}"/>
    <cellStyle name="Comma 5 5 4 5 2" xfId="19340" xr:uid="{00000000-0005-0000-0000-00003F3C0000}"/>
    <cellStyle name="Comma 5 5 4 5 3" xfId="14038" xr:uid="{00000000-0005-0000-0000-0000403C0000}"/>
    <cellStyle name="Comma 5 5 4 6" xfId="8552" xr:uid="{00000000-0005-0000-0000-0000413C0000}"/>
    <cellStyle name="Comma 5 5 4 6 2" xfId="16710" xr:uid="{00000000-0005-0000-0000-0000423C0000}"/>
    <cellStyle name="Comma 5 5 4 7" xfId="11381" xr:uid="{00000000-0005-0000-0000-0000433C0000}"/>
    <cellStyle name="Comma 5 5 5" xfId="2046" xr:uid="{00000000-0005-0000-0000-0000443C0000}"/>
    <cellStyle name="Comma 5 5 5 2" xfId="2047" xr:uid="{00000000-0005-0000-0000-0000453C0000}"/>
    <cellStyle name="Comma 5 5 5 2 2" xfId="2048" xr:uid="{00000000-0005-0000-0000-0000463C0000}"/>
    <cellStyle name="Comma 5 5 5 2 2 2" xfId="4722" xr:uid="{00000000-0005-0000-0000-0000473C0000}"/>
    <cellStyle name="Comma 5 5 5 2 2 2 2" xfId="19347" xr:uid="{00000000-0005-0000-0000-0000483C0000}"/>
    <cellStyle name="Comma 5 5 5 2 2 2 3" xfId="14045" xr:uid="{00000000-0005-0000-0000-0000493C0000}"/>
    <cellStyle name="Comma 5 5 5 2 2 3" xfId="8559" xr:uid="{00000000-0005-0000-0000-00004A3C0000}"/>
    <cellStyle name="Comma 5 5 5 2 2 3 2" xfId="16717" xr:uid="{00000000-0005-0000-0000-00004B3C0000}"/>
    <cellStyle name="Comma 5 5 5 2 2 4" xfId="11388" xr:uid="{00000000-0005-0000-0000-00004C3C0000}"/>
    <cellStyle name="Comma 5 5 5 2 3" xfId="4721" xr:uid="{00000000-0005-0000-0000-00004D3C0000}"/>
    <cellStyle name="Comma 5 5 5 2 3 2" xfId="19346" xr:uid="{00000000-0005-0000-0000-00004E3C0000}"/>
    <cellStyle name="Comma 5 5 5 2 3 3" xfId="14044" xr:uid="{00000000-0005-0000-0000-00004F3C0000}"/>
    <cellStyle name="Comma 5 5 5 2 4" xfId="8558" xr:uid="{00000000-0005-0000-0000-0000503C0000}"/>
    <cellStyle name="Comma 5 5 5 2 4 2" xfId="16716" xr:uid="{00000000-0005-0000-0000-0000513C0000}"/>
    <cellStyle name="Comma 5 5 5 2 5" xfId="11387" xr:uid="{00000000-0005-0000-0000-0000523C0000}"/>
    <cellStyle name="Comma 5 5 5 3" xfId="2049" xr:uid="{00000000-0005-0000-0000-0000533C0000}"/>
    <cellStyle name="Comma 5 5 5 3 2" xfId="4723" xr:uid="{00000000-0005-0000-0000-0000543C0000}"/>
    <cellStyle name="Comma 5 5 5 3 2 2" xfId="19348" xr:uid="{00000000-0005-0000-0000-0000553C0000}"/>
    <cellStyle name="Comma 5 5 5 3 2 3" xfId="14046" xr:uid="{00000000-0005-0000-0000-0000563C0000}"/>
    <cellStyle name="Comma 5 5 5 3 3" xfId="8560" xr:uid="{00000000-0005-0000-0000-0000573C0000}"/>
    <cellStyle name="Comma 5 5 5 3 3 2" xfId="16718" xr:uid="{00000000-0005-0000-0000-0000583C0000}"/>
    <cellStyle name="Comma 5 5 5 3 4" xfId="11389" xr:uid="{00000000-0005-0000-0000-0000593C0000}"/>
    <cellStyle name="Comma 5 5 5 4" xfId="2050" xr:uid="{00000000-0005-0000-0000-00005A3C0000}"/>
    <cellStyle name="Comma 5 5 5 4 2" xfId="4724" xr:uid="{00000000-0005-0000-0000-00005B3C0000}"/>
    <cellStyle name="Comma 5 5 5 4 2 2" xfId="19349" xr:uid="{00000000-0005-0000-0000-00005C3C0000}"/>
    <cellStyle name="Comma 5 5 5 4 2 3" xfId="14047" xr:uid="{00000000-0005-0000-0000-00005D3C0000}"/>
    <cellStyle name="Comma 5 5 5 4 3" xfId="8561" xr:uid="{00000000-0005-0000-0000-00005E3C0000}"/>
    <cellStyle name="Comma 5 5 5 4 3 2" xfId="16719" xr:uid="{00000000-0005-0000-0000-00005F3C0000}"/>
    <cellStyle name="Comma 5 5 5 4 4" xfId="11390" xr:uid="{00000000-0005-0000-0000-0000603C0000}"/>
    <cellStyle name="Comma 5 5 5 5" xfId="4720" xr:uid="{00000000-0005-0000-0000-0000613C0000}"/>
    <cellStyle name="Comma 5 5 5 5 2" xfId="19345" xr:uid="{00000000-0005-0000-0000-0000623C0000}"/>
    <cellStyle name="Comma 5 5 5 5 3" xfId="14043" xr:uid="{00000000-0005-0000-0000-0000633C0000}"/>
    <cellStyle name="Comma 5 5 5 6" xfId="8557" xr:uid="{00000000-0005-0000-0000-0000643C0000}"/>
    <cellStyle name="Comma 5 5 5 6 2" xfId="16715" xr:uid="{00000000-0005-0000-0000-0000653C0000}"/>
    <cellStyle name="Comma 5 5 5 7" xfId="11386" xr:uid="{00000000-0005-0000-0000-0000663C0000}"/>
    <cellStyle name="Comma 5 5 6" xfId="2051" xr:uid="{00000000-0005-0000-0000-0000673C0000}"/>
    <cellStyle name="Comma 5 5 6 2" xfId="2052" xr:uid="{00000000-0005-0000-0000-0000683C0000}"/>
    <cellStyle name="Comma 5 5 6 2 2" xfId="4726" xr:uid="{00000000-0005-0000-0000-0000693C0000}"/>
    <cellStyle name="Comma 5 5 6 2 2 2" xfId="19351" xr:uid="{00000000-0005-0000-0000-00006A3C0000}"/>
    <cellStyle name="Comma 5 5 6 2 2 3" xfId="14049" xr:uid="{00000000-0005-0000-0000-00006B3C0000}"/>
    <cellStyle name="Comma 5 5 6 2 3" xfId="8563" xr:uid="{00000000-0005-0000-0000-00006C3C0000}"/>
    <cellStyle name="Comma 5 5 6 2 3 2" xfId="16721" xr:uid="{00000000-0005-0000-0000-00006D3C0000}"/>
    <cellStyle name="Comma 5 5 6 2 4" xfId="11392" xr:uid="{00000000-0005-0000-0000-00006E3C0000}"/>
    <cellStyle name="Comma 5 5 6 3" xfId="2053" xr:uid="{00000000-0005-0000-0000-00006F3C0000}"/>
    <cellStyle name="Comma 5 5 6 3 2" xfId="4727" xr:uid="{00000000-0005-0000-0000-0000703C0000}"/>
    <cellStyle name="Comma 5 5 6 3 2 2" xfId="19352" xr:uid="{00000000-0005-0000-0000-0000713C0000}"/>
    <cellStyle name="Comma 5 5 6 3 2 3" xfId="14050" xr:uid="{00000000-0005-0000-0000-0000723C0000}"/>
    <cellStyle name="Comma 5 5 6 3 3" xfId="8564" xr:uid="{00000000-0005-0000-0000-0000733C0000}"/>
    <cellStyle name="Comma 5 5 6 3 3 2" xfId="16722" xr:uid="{00000000-0005-0000-0000-0000743C0000}"/>
    <cellStyle name="Comma 5 5 6 3 4" xfId="11393" xr:uid="{00000000-0005-0000-0000-0000753C0000}"/>
    <cellStyle name="Comma 5 5 6 4" xfId="4725" xr:uid="{00000000-0005-0000-0000-0000763C0000}"/>
    <cellStyle name="Comma 5 5 6 4 2" xfId="19350" xr:uid="{00000000-0005-0000-0000-0000773C0000}"/>
    <cellStyle name="Comma 5 5 6 4 3" xfId="14048" xr:uid="{00000000-0005-0000-0000-0000783C0000}"/>
    <cellStyle name="Comma 5 5 6 5" xfId="8562" xr:uid="{00000000-0005-0000-0000-0000793C0000}"/>
    <cellStyle name="Comma 5 5 6 5 2" xfId="16720" xr:uid="{00000000-0005-0000-0000-00007A3C0000}"/>
    <cellStyle name="Comma 5 5 6 6" xfId="11391" xr:uid="{00000000-0005-0000-0000-00007B3C0000}"/>
    <cellStyle name="Comma 5 5 7" xfId="2054" xr:uid="{00000000-0005-0000-0000-00007C3C0000}"/>
    <cellStyle name="Comma 5 5 7 2" xfId="2055" xr:uid="{00000000-0005-0000-0000-00007D3C0000}"/>
    <cellStyle name="Comma 5 5 7 2 2" xfId="4729" xr:uid="{00000000-0005-0000-0000-00007E3C0000}"/>
    <cellStyle name="Comma 5 5 7 2 2 2" xfId="19354" xr:uid="{00000000-0005-0000-0000-00007F3C0000}"/>
    <cellStyle name="Comma 5 5 7 2 2 3" xfId="14052" xr:uid="{00000000-0005-0000-0000-0000803C0000}"/>
    <cellStyle name="Comma 5 5 7 2 3" xfId="8566" xr:uid="{00000000-0005-0000-0000-0000813C0000}"/>
    <cellStyle name="Comma 5 5 7 2 3 2" xfId="16724" xr:uid="{00000000-0005-0000-0000-0000823C0000}"/>
    <cellStyle name="Comma 5 5 7 2 4" xfId="11395" xr:uid="{00000000-0005-0000-0000-0000833C0000}"/>
    <cellStyle name="Comma 5 5 7 3" xfId="4728" xr:uid="{00000000-0005-0000-0000-0000843C0000}"/>
    <cellStyle name="Comma 5 5 7 3 2" xfId="19353" xr:uid="{00000000-0005-0000-0000-0000853C0000}"/>
    <cellStyle name="Comma 5 5 7 3 3" xfId="14051" xr:uid="{00000000-0005-0000-0000-0000863C0000}"/>
    <cellStyle name="Comma 5 5 7 4" xfId="8565" xr:uid="{00000000-0005-0000-0000-0000873C0000}"/>
    <cellStyle name="Comma 5 5 7 4 2" xfId="16723" xr:uid="{00000000-0005-0000-0000-0000883C0000}"/>
    <cellStyle name="Comma 5 5 7 5" xfId="11394" xr:uid="{00000000-0005-0000-0000-0000893C0000}"/>
    <cellStyle name="Comma 5 5 8" xfId="2056" xr:uid="{00000000-0005-0000-0000-00008A3C0000}"/>
    <cellStyle name="Comma 5 5 8 2" xfId="4730" xr:uid="{00000000-0005-0000-0000-00008B3C0000}"/>
    <cellStyle name="Comma 5 5 8 2 2" xfId="19355" xr:uid="{00000000-0005-0000-0000-00008C3C0000}"/>
    <cellStyle name="Comma 5 5 8 2 3" xfId="14053" xr:uid="{00000000-0005-0000-0000-00008D3C0000}"/>
    <cellStyle name="Comma 5 5 8 3" xfId="8567" xr:uid="{00000000-0005-0000-0000-00008E3C0000}"/>
    <cellStyle name="Comma 5 5 8 3 2" xfId="16725" xr:uid="{00000000-0005-0000-0000-00008F3C0000}"/>
    <cellStyle name="Comma 5 5 8 4" xfId="11396" xr:uid="{00000000-0005-0000-0000-0000903C0000}"/>
    <cellStyle name="Comma 5 5 9" xfId="2057" xr:uid="{00000000-0005-0000-0000-0000913C0000}"/>
    <cellStyle name="Comma 5 5 9 2" xfId="4731" xr:uid="{00000000-0005-0000-0000-0000923C0000}"/>
    <cellStyle name="Comma 5 5 9 2 2" xfId="19356" xr:uid="{00000000-0005-0000-0000-0000933C0000}"/>
    <cellStyle name="Comma 5 5 9 2 3" xfId="14054" xr:uid="{00000000-0005-0000-0000-0000943C0000}"/>
    <cellStyle name="Comma 5 5 9 3" xfId="8568" xr:uid="{00000000-0005-0000-0000-0000953C0000}"/>
    <cellStyle name="Comma 5 5 9 3 2" xfId="16726" xr:uid="{00000000-0005-0000-0000-0000963C0000}"/>
    <cellStyle name="Comma 5 5 9 4" xfId="11397" xr:uid="{00000000-0005-0000-0000-0000973C0000}"/>
    <cellStyle name="Comma 5 6" xfId="2058" xr:uid="{00000000-0005-0000-0000-0000983C0000}"/>
    <cellStyle name="Comma 5 6 2" xfId="2059" xr:uid="{00000000-0005-0000-0000-0000993C0000}"/>
    <cellStyle name="Comma 5 6 2 2" xfId="2060" xr:uid="{00000000-0005-0000-0000-00009A3C0000}"/>
    <cellStyle name="Comma 5 6 2 2 2" xfId="4734" xr:uid="{00000000-0005-0000-0000-00009B3C0000}"/>
    <cellStyle name="Comma 5 6 2 2 2 2" xfId="19359" xr:uid="{00000000-0005-0000-0000-00009C3C0000}"/>
    <cellStyle name="Comma 5 6 2 2 2 3" xfId="14057" xr:uid="{00000000-0005-0000-0000-00009D3C0000}"/>
    <cellStyle name="Comma 5 6 2 2 3" xfId="8571" xr:uid="{00000000-0005-0000-0000-00009E3C0000}"/>
    <cellStyle name="Comma 5 6 2 2 3 2" xfId="16729" xr:uid="{00000000-0005-0000-0000-00009F3C0000}"/>
    <cellStyle name="Comma 5 6 2 2 4" xfId="11400" xr:uid="{00000000-0005-0000-0000-0000A03C0000}"/>
    <cellStyle name="Comma 5 6 2 3" xfId="4733" xr:uid="{00000000-0005-0000-0000-0000A13C0000}"/>
    <cellStyle name="Comma 5 6 2 3 2" xfId="19358" xr:uid="{00000000-0005-0000-0000-0000A23C0000}"/>
    <cellStyle name="Comma 5 6 2 3 3" xfId="14056" xr:uid="{00000000-0005-0000-0000-0000A33C0000}"/>
    <cellStyle name="Comma 5 6 2 4" xfId="8570" xr:uid="{00000000-0005-0000-0000-0000A43C0000}"/>
    <cellStyle name="Comma 5 6 2 4 2" xfId="16728" xr:uid="{00000000-0005-0000-0000-0000A53C0000}"/>
    <cellStyle name="Comma 5 6 2 5" xfId="11399" xr:uid="{00000000-0005-0000-0000-0000A63C0000}"/>
    <cellStyle name="Comma 5 6 3" xfId="2061" xr:uid="{00000000-0005-0000-0000-0000A73C0000}"/>
    <cellStyle name="Comma 5 6 3 2" xfId="4735" xr:uid="{00000000-0005-0000-0000-0000A83C0000}"/>
    <cellStyle name="Comma 5 6 3 2 2" xfId="19360" xr:uid="{00000000-0005-0000-0000-0000A93C0000}"/>
    <cellStyle name="Comma 5 6 3 2 3" xfId="14058" xr:uid="{00000000-0005-0000-0000-0000AA3C0000}"/>
    <cellStyle name="Comma 5 6 3 3" xfId="8572" xr:uid="{00000000-0005-0000-0000-0000AB3C0000}"/>
    <cellStyle name="Comma 5 6 3 3 2" xfId="16730" xr:uid="{00000000-0005-0000-0000-0000AC3C0000}"/>
    <cellStyle name="Comma 5 6 3 4" xfId="11401" xr:uid="{00000000-0005-0000-0000-0000AD3C0000}"/>
    <cellStyle name="Comma 5 6 4" xfId="2062" xr:uid="{00000000-0005-0000-0000-0000AE3C0000}"/>
    <cellStyle name="Comma 5 6 4 2" xfId="4736" xr:uid="{00000000-0005-0000-0000-0000AF3C0000}"/>
    <cellStyle name="Comma 5 6 4 2 2" xfId="19361" xr:uid="{00000000-0005-0000-0000-0000B03C0000}"/>
    <cellStyle name="Comma 5 6 4 2 3" xfId="14059" xr:uid="{00000000-0005-0000-0000-0000B13C0000}"/>
    <cellStyle name="Comma 5 6 4 3" xfId="8573" xr:uid="{00000000-0005-0000-0000-0000B23C0000}"/>
    <cellStyle name="Comma 5 6 4 3 2" xfId="16731" xr:uid="{00000000-0005-0000-0000-0000B33C0000}"/>
    <cellStyle name="Comma 5 6 4 4" xfId="11402" xr:uid="{00000000-0005-0000-0000-0000B43C0000}"/>
    <cellStyle name="Comma 5 6 5" xfId="4732" xr:uid="{00000000-0005-0000-0000-0000B53C0000}"/>
    <cellStyle name="Comma 5 6 5 2" xfId="19357" xr:uid="{00000000-0005-0000-0000-0000B63C0000}"/>
    <cellStyle name="Comma 5 6 5 3" xfId="14055" xr:uid="{00000000-0005-0000-0000-0000B73C0000}"/>
    <cellStyle name="Comma 5 6 6" xfId="8569" xr:uid="{00000000-0005-0000-0000-0000B83C0000}"/>
    <cellStyle name="Comma 5 6 6 2" xfId="16727" xr:uid="{00000000-0005-0000-0000-0000B93C0000}"/>
    <cellStyle name="Comma 5 6 7" xfId="11398" xr:uid="{00000000-0005-0000-0000-0000BA3C0000}"/>
    <cellStyle name="Comma 5 7" xfId="2063" xr:uid="{00000000-0005-0000-0000-0000BB3C0000}"/>
    <cellStyle name="Comma 5 7 2" xfId="2064" xr:uid="{00000000-0005-0000-0000-0000BC3C0000}"/>
    <cellStyle name="Comma 5 7 2 2" xfId="2065" xr:uid="{00000000-0005-0000-0000-0000BD3C0000}"/>
    <cellStyle name="Comma 5 7 2 2 2" xfId="4739" xr:uid="{00000000-0005-0000-0000-0000BE3C0000}"/>
    <cellStyle name="Comma 5 7 2 2 2 2" xfId="19364" xr:uid="{00000000-0005-0000-0000-0000BF3C0000}"/>
    <cellStyle name="Comma 5 7 2 2 2 3" xfId="14062" xr:uid="{00000000-0005-0000-0000-0000C03C0000}"/>
    <cellStyle name="Comma 5 7 2 2 3" xfId="8576" xr:uid="{00000000-0005-0000-0000-0000C13C0000}"/>
    <cellStyle name="Comma 5 7 2 2 3 2" xfId="16734" xr:uid="{00000000-0005-0000-0000-0000C23C0000}"/>
    <cellStyle name="Comma 5 7 2 2 4" xfId="11405" xr:uid="{00000000-0005-0000-0000-0000C33C0000}"/>
    <cellStyle name="Comma 5 7 2 3" xfId="4738" xr:uid="{00000000-0005-0000-0000-0000C43C0000}"/>
    <cellStyle name="Comma 5 7 2 3 2" xfId="19363" xr:uid="{00000000-0005-0000-0000-0000C53C0000}"/>
    <cellStyle name="Comma 5 7 2 3 3" xfId="14061" xr:uid="{00000000-0005-0000-0000-0000C63C0000}"/>
    <cellStyle name="Comma 5 7 2 4" xfId="8575" xr:uid="{00000000-0005-0000-0000-0000C73C0000}"/>
    <cellStyle name="Comma 5 7 2 4 2" xfId="16733" xr:uid="{00000000-0005-0000-0000-0000C83C0000}"/>
    <cellStyle name="Comma 5 7 2 5" xfId="11404" xr:uid="{00000000-0005-0000-0000-0000C93C0000}"/>
    <cellStyle name="Comma 5 7 3" xfId="2066" xr:uid="{00000000-0005-0000-0000-0000CA3C0000}"/>
    <cellStyle name="Comma 5 7 3 2" xfId="4740" xr:uid="{00000000-0005-0000-0000-0000CB3C0000}"/>
    <cellStyle name="Comma 5 7 3 2 2" xfId="19365" xr:uid="{00000000-0005-0000-0000-0000CC3C0000}"/>
    <cellStyle name="Comma 5 7 3 2 3" xfId="14063" xr:uid="{00000000-0005-0000-0000-0000CD3C0000}"/>
    <cellStyle name="Comma 5 7 3 3" xfId="8577" xr:uid="{00000000-0005-0000-0000-0000CE3C0000}"/>
    <cellStyle name="Comma 5 7 3 3 2" xfId="16735" xr:uid="{00000000-0005-0000-0000-0000CF3C0000}"/>
    <cellStyle name="Comma 5 7 3 4" xfId="11406" xr:uid="{00000000-0005-0000-0000-0000D03C0000}"/>
    <cellStyle name="Comma 5 7 4" xfId="2067" xr:uid="{00000000-0005-0000-0000-0000D13C0000}"/>
    <cellStyle name="Comma 5 7 4 2" xfId="4741" xr:uid="{00000000-0005-0000-0000-0000D23C0000}"/>
    <cellStyle name="Comma 5 7 4 2 2" xfId="19366" xr:uid="{00000000-0005-0000-0000-0000D33C0000}"/>
    <cellStyle name="Comma 5 7 4 2 3" xfId="14064" xr:uid="{00000000-0005-0000-0000-0000D43C0000}"/>
    <cellStyle name="Comma 5 7 4 3" xfId="8578" xr:uid="{00000000-0005-0000-0000-0000D53C0000}"/>
    <cellStyle name="Comma 5 7 4 3 2" xfId="16736" xr:uid="{00000000-0005-0000-0000-0000D63C0000}"/>
    <cellStyle name="Comma 5 7 4 4" xfId="11407" xr:uid="{00000000-0005-0000-0000-0000D73C0000}"/>
    <cellStyle name="Comma 5 7 5" xfId="4737" xr:uid="{00000000-0005-0000-0000-0000D83C0000}"/>
    <cellStyle name="Comma 5 7 5 2" xfId="19362" xr:uid="{00000000-0005-0000-0000-0000D93C0000}"/>
    <cellStyle name="Comma 5 7 5 3" xfId="14060" xr:uid="{00000000-0005-0000-0000-0000DA3C0000}"/>
    <cellStyle name="Comma 5 7 6" xfId="8574" xr:uid="{00000000-0005-0000-0000-0000DB3C0000}"/>
    <cellStyle name="Comma 5 7 6 2" xfId="16732" xr:uid="{00000000-0005-0000-0000-0000DC3C0000}"/>
    <cellStyle name="Comma 5 7 7" xfId="11403" xr:uid="{00000000-0005-0000-0000-0000DD3C0000}"/>
    <cellStyle name="Comma 5 8" xfId="2068" xr:uid="{00000000-0005-0000-0000-0000DE3C0000}"/>
    <cellStyle name="Comma 5 8 2" xfId="2069" xr:uid="{00000000-0005-0000-0000-0000DF3C0000}"/>
    <cellStyle name="Comma 5 8 2 2" xfId="2070" xr:uid="{00000000-0005-0000-0000-0000E03C0000}"/>
    <cellStyle name="Comma 5 8 2 2 2" xfId="4744" xr:uid="{00000000-0005-0000-0000-0000E13C0000}"/>
    <cellStyle name="Comma 5 8 2 2 2 2" xfId="19369" xr:uid="{00000000-0005-0000-0000-0000E23C0000}"/>
    <cellStyle name="Comma 5 8 2 2 2 3" xfId="14067" xr:uid="{00000000-0005-0000-0000-0000E33C0000}"/>
    <cellStyle name="Comma 5 8 2 2 3" xfId="8581" xr:uid="{00000000-0005-0000-0000-0000E43C0000}"/>
    <cellStyle name="Comma 5 8 2 2 3 2" xfId="16739" xr:uid="{00000000-0005-0000-0000-0000E53C0000}"/>
    <cellStyle name="Comma 5 8 2 2 4" xfId="11410" xr:uid="{00000000-0005-0000-0000-0000E63C0000}"/>
    <cellStyle name="Comma 5 8 2 3" xfId="4743" xr:uid="{00000000-0005-0000-0000-0000E73C0000}"/>
    <cellStyle name="Comma 5 8 2 3 2" xfId="19368" xr:uid="{00000000-0005-0000-0000-0000E83C0000}"/>
    <cellStyle name="Comma 5 8 2 3 3" xfId="14066" xr:uid="{00000000-0005-0000-0000-0000E93C0000}"/>
    <cellStyle name="Comma 5 8 2 4" xfId="8580" xr:uid="{00000000-0005-0000-0000-0000EA3C0000}"/>
    <cellStyle name="Comma 5 8 2 4 2" xfId="16738" xr:uid="{00000000-0005-0000-0000-0000EB3C0000}"/>
    <cellStyle name="Comma 5 8 2 5" xfId="11409" xr:uid="{00000000-0005-0000-0000-0000EC3C0000}"/>
    <cellStyle name="Comma 5 8 3" xfId="2071" xr:uid="{00000000-0005-0000-0000-0000ED3C0000}"/>
    <cellStyle name="Comma 5 8 3 2" xfId="4745" xr:uid="{00000000-0005-0000-0000-0000EE3C0000}"/>
    <cellStyle name="Comma 5 8 3 2 2" xfId="19370" xr:uid="{00000000-0005-0000-0000-0000EF3C0000}"/>
    <cellStyle name="Comma 5 8 3 2 3" xfId="14068" xr:uid="{00000000-0005-0000-0000-0000F03C0000}"/>
    <cellStyle name="Comma 5 8 3 3" xfId="8582" xr:uid="{00000000-0005-0000-0000-0000F13C0000}"/>
    <cellStyle name="Comma 5 8 3 3 2" xfId="16740" xr:uid="{00000000-0005-0000-0000-0000F23C0000}"/>
    <cellStyle name="Comma 5 8 3 4" xfId="11411" xr:uid="{00000000-0005-0000-0000-0000F33C0000}"/>
    <cellStyle name="Comma 5 8 4" xfId="2072" xr:uid="{00000000-0005-0000-0000-0000F43C0000}"/>
    <cellStyle name="Comma 5 8 4 2" xfId="4746" xr:uid="{00000000-0005-0000-0000-0000F53C0000}"/>
    <cellStyle name="Comma 5 8 4 2 2" xfId="19371" xr:uid="{00000000-0005-0000-0000-0000F63C0000}"/>
    <cellStyle name="Comma 5 8 4 2 3" xfId="14069" xr:uid="{00000000-0005-0000-0000-0000F73C0000}"/>
    <cellStyle name="Comma 5 8 4 3" xfId="8583" xr:uid="{00000000-0005-0000-0000-0000F83C0000}"/>
    <cellStyle name="Comma 5 8 4 3 2" xfId="16741" xr:uid="{00000000-0005-0000-0000-0000F93C0000}"/>
    <cellStyle name="Comma 5 8 4 4" xfId="11412" xr:uid="{00000000-0005-0000-0000-0000FA3C0000}"/>
    <cellStyle name="Comma 5 8 5" xfId="4742" xr:uid="{00000000-0005-0000-0000-0000FB3C0000}"/>
    <cellStyle name="Comma 5 8 5 2" xfId="19367" xr:uid="{00000000-0005-0000-0000-0000FC3C0000}"/>
    <cellStyle name="Comma 5 8 5 3" xfId="14065" xr:uid="{00000000-0005-0000-0000-0000FD3C0000}"/>
    <cellStyle name="Comma 5 8 6" xfId="8579" xr:uid="{00000000-0005-0000-0000-0000FE3C0000}"/>
    <cellStyle name="Comma 5 8 6 2" xfId="16737" xr:uid="{00000000-0005-0000-0000-0000FF3C0000}"/>
    <cellStyle name="Comma 5 8 7" xfId="11408" xr:uid="{00000000-0005-0000-0000-0000003D0000}"/>
    <cellStyle name="Comma 5 9" xfId="2073" xr:uid="{00000000-0005-0000-0000-0000013D0000}"/>
    <cellStyle name="Comma 5 9 2" xfId="2074" xr:uid="{00000000-0005-0000-0000-0000023D0000}"/>
    <cellStyle name="Comma 5 9 2 2" xfId="2075" xr:uid="{00000000-0005-0000-0000-0000033D0000}"/>
    <cellStyle name="Comma 5 9 2 2 2" xfId="4749" xr:uid="{00000000-0005-0000-0000-0000043D0000}"/>
    <cellStyle name="Comma 5 9 2 2 2 2" xfId="19374" xr:uid="{00000000-0005-0000-0000-0000053D0000}"/>
    <cellStyle name="Comma 5 9 2 2 2 3" xfId="14072" xr:uid="{00000000-0005-0000-0000-0000063D0000}"/>
    <cellStyle name="Comma 5 9 2 2 3" xfId="8586" xr:uid="{00000000-0005-0000-0000-0000073D0000}"/>
    <cellStyle name="Comma 5 9 2 2 3 2" xfId="16744" xr:uid="{00000000-0005-0000-0000-0000083D0000}"/>
    <cellStyle name="Comma 5 9 2 2 4" xfId="11415" xr:uid="{00000000-0005-0000-0000-0000093D0000}"/>
    <cellStyle name="Comma 5 9 2 3" xfId="4748" xr:uid="{00000000-0005-0000-0000-00000A3D0000}"/>
    <cellStyle name="Comma 5 9 2 3 2" xfId="19373" xr:uid="{00000000-0005-0000-0000-00000B3D0000}"/>
    <cellStyle name="Comma 5 9 2 3 3" xfId="14071" xr:uid="{00000000-0005-0000-0000-00000C3D0000}"/>
    <cellStyle name="Comma 5 9 2 4" xfId="8585" xr:uid="{00000000-0005-0000-0000-00000D3D0000}"/>
    <cellStyle name="Comma 5 9 2 4 2" xfId="16743" xr:uid="{00000000-0005-0000-0000-00000E3D0000}"/>
    <cellStyle name="Comma 5 9 2 5" xfId="11414" xr:uid="{00000000-0005-0000-0000-00000F3D0000}"/>
    <cellStyle name="Comma 5 9 3" xfId="2076" xr:uid="{00000000-0005-0000-0000-0000103D0000}"/>
    <cellStyle name="Comma 5 9 3 2" xfId="4750" xr:uid="{00000000-0005-0000-0000-0000113D0000}"/>
    <cellStyle name="Comma 5 9 3 2 2" xfId="19375" xr:uid="{00000000-0005-0000-0000-0000123D0000}"/>
    <cellStyle name="Comma 5 9 3 2 3" xfId="14073" xr:uid="{00000000-0005-0000-0000-0000133D0000}"/>
    <cellStyle name="Comma 5 9 3 3" xfId="8587" xr:uid="{00000000-0005-0000-0000-0000143D0000}"/>
    <cellStyle name="Comma 5 9 3 3 2" xfId="16745" xr:uid="{00000000-0005-0000-0000-0000153D0000}"/>
    <cellStyle name="Comma 5 9 3 4" xfId="11416" xr:uid="{00000000-0005-0000-0000-0000163D0000}"/>
    <cellStyle name="Comma 5 9 4" xfId="2077" xr:uid="{00000000-0005-0000-0000-0000173D0000}"/>
    <cellStyle name="Comma 5 9 4 2" xfId="4751" xr:uid="{00000000-0005-0000-0000-0000183D0000}"/>
    <cellStyle name="Comma 5 9 4 2 2" xfId="19376" xr:uid="{00000000-0005-0000-0000-0000193D0000}"/>
    <cellStyle name="Comma 5 9 4 2 3" xfId="14074" xr:uid="{00000000-0005-0000-0000-00001A3D0000}"/>
    <cellStyle name="Comma 5 9 4 3" xfId="8588" xr:uid="{00000000-0005-0000-0000-00001B3D0000}"/>
    <cellStyle name="Comma 5 9 4 3 2" xfId="16746" xr:uid="{00000000-0005-0000-0000-00001C3D0000}"/>
    <cellStyle name="Comma 5 9 4 4" xfId="11417" xr:uid="{00000000-0005-0000-0000-00001D3D0000}"/>
    <cellStyle name="Comma 5 9 5" xfId="4747" xr:uid="{00000000-0005-0000-0000-00001E3D0000}"/>
    <cellStyle name="Comma 5 9 5 2" xfId="19372" xr:uid="{00000000-0005-0000-0000-00001F3D0000}"/>
    <cellStyle name="Comma 5 9 5 3" xfId="14070" xr:uid="{00000000-0005-0000-0000-0000203D0000}"/>
    <cellStyle name="Comma 5 9 6" xfId="8584" xr:uid="{00000000-0005-0000-0000-0000213D0000}"/>
    <cellStyle name="Comma 5 9 6 2" xfId="16742" xr:uid="{00000000-0005-0000-0000-0000223D0000}"/>
    <cellStyle name="Comma 5 9 7" xfId="11413" xr:uid="{00000000-0005-0000-0000-0000233D0000}"/>
    <cellStyle name="Comma 6" xfId="2078" xr:uid="{00000000-0005-0000-0000-0000243D0000}"/>
    <cellStyle name="Comma 6 10" xfId="2079" xr:uid="{00000000-0005-0000-0000-0000253D0000}"/>
    <cellStyle name="Comma 6 10 2" xfId="2080" xr:uid="{00000000-0005-0000-0000-0000263D0000}"/>
    <cellStyle name="Comma 6 10 2 2" xfId="4754" xr:uid="{00000000-0005-0000-0000-0000273D0000}"/>
    <cellStyle name="Comma 6 10 2 2 2" xfId="19379" xr:uid="{00000000-0005-0000-0000-0000283D0000}"/>
    <cellStyle name="Comma 6 10 2 2 3" xfId="14077" xr:uid="{00000000-0005-0000-0000-0000293D0000}"/>
    <cellStyle name="Comma 6 10 2 3" xfId="8591" xr:uid="{00000000-0005-0000-0000-00002A3D0000}"/>
    <cellStyle name="Comma 6 10 2 3 2" xfId="16749" xr:uid="{00000000-0005-0000-0000-00002B3D0000}"/>
    <cellStyle name="Comma 6 10 2 4" xfId="11420" xr:uid="{00000000-0005-0000-0000-00002C3D0000}"/>
    <cellStyle name="Comma 6 10 3" xfId="2081" xr:uid="{00000000-0005-0000-0000-00002D3D0000}"/>
    <cellStyle name="Comma 6 10 3 2" xfId="4755" xr:uid="{00000000-0005-0000-0000-00002E3D0000}"/>
    <cellStyle name="Comma 6 10 3 2 2" xfId="19380" xr:uid="{00000000-0005-0000-0000-00002F3D0000}"/>
    <cellStyle name="Comma 6 10 3 2 3" xfId="14078" xr:uid="{00000000-0005-0000-0000-0000303D0000}"/>
    <cellStyle name="Comma 6 10 3 3" xfId="8592" xr:uid="{00000000-0005-0000-0000-0000313D0000}"/>
    <cellStyle name="Comma 6 10 3 3 2" xfId="16750" xr:uid="{00000000-0005-0000-0000-0000323D0000}"/>
    <cellStyle name="Comma 6 10 3 4" xfId="11421" xr:uid="{00000000-0005-0000-0000-0000333D0000}"/>
    <cellStyle name="Comma 6 10 4" xfId="4753" xr:uid="{00000000-0005-0000-0000-0000343D0000}"/>
    <cellStyle name="Comma 6 10 4 2" xfId="19378" xr:uid="{00000000-0005-0000-0000-0000353D0000}"/>
    <cellStyle name="Comma 6 10 4 3" xfId="14076" xr:uid="{00000000-0005-0000-0000-0000363D0000}"/>
    <cellStyle name="Comma 6 10 5" xfId="8590" xr:uid="{00000000-0005-0000-0000-0000373D0000}"/>
    <cellStyle name="Comma 6 10 5 2" xfId="16748" xr:uid="{00000000-0005-0000-0000-0000383D0000}"/>
    <cellStyle name="Comma 6 10 6" xfId="11419" xr:uid="{00000000-0005-0000-0000-0000393D0000}"/>
    <cellStyle name="Comma 6 11" xfId="2082" xr:uid="{00000000-0005-0000-0000-00003A3D0000}"/>
    <cellStyle name="Comma 6 11 2" xfId="2083" xr:uid="{00000000-0005-0000-0000-00003B3D0000}"/>
    <cellStyle name="Comma 6 11 2 2" xfId="4757" xr:uid="{00000000-0005-0000-0000-00003C3D0000}"/>
    <cellStyle name="Comma 6 11 2 2 2" xfId="19382" xr:uid="{00000000-0005-0000-0000-00003D3D0000}"/>
    <cellStyle name="Comma 6 11 2 2 3" xfId="14080" xr:uid="{00000000-0005-0000-0000-00003E3D0000}"/>
    <cellStyle name="Comma 6 11 2 3" xfId="8594" xr:uid="{00000000-0005-0000-0000-00003F3D0000}"/>
    <cellStyle name="Comma 6 11 2 3 2" xfId="16752" xr:uid="{00000000-0005-0000-0000-0000403D0000}"/>
    <cellStyle name="Comma 6 11 2 4" xfId="11423" xr:uid="{00000000-0005-0000-0000-0000413D0000}"/>
    <cellStyle name="Comma 6 11 3" xfId="4756" xr:uid="{00000000-0005-0000-0000-0000423D0000}"/>
    <cellStyle name="Comma 6 11 3 2" xfId="19381" xr:uid="{00000000-0005-0000-0000-0000433D0000}"/>
    <cellStyle name="Comma 6 11 3 3" xfId="14079" xr:uid="{00000000-0005-0000-0000-0000443D0000}"/>
    <cellStyle name="Comma 6 11 4" xfId="8593" xr:uid="{00000000-0005-0000-0000-0000453D0000}"/>
    <cellStyle name="Comma 6 11 4 2" xfId="16751" xr:uid="{00000000-0005-0000-0000-0000463D0000}"/>
    <cellStyle name="Comma 6 11 5" xfId="11422" xr:uid="{00000000-0005-0000-0000-0000473D0000}"/>
    <cellStyle name="Comma 6 12" xfId="2084" xr:uid="{00000000-0005-0000-0000-0000483D0000}"/>
    <cellStyle name="Comma 6 12 2" xfId="4758" xr:uid="{00000000-0005-0000-0000-0000493D0000}"/>
    <cellStyle name="Comma 6 12 2 2" xfId="19383" xr:uid="{00000000-0005-0000-0000-00004A3D0000}"/>
    <cellStyle name="Comma 6 12 2 3" xfId="14081" xr:uid="{00000000-0005-0000-0000-00004B3D0000}"/>
    <cellStyle name="Comma 6 12 3" xfId="8595" xr:uid="{00000000-0005-0000-0000-00004C3D0000}"/>
    <cellStyle name="Comma 6 12 3 2" xfId="16753" xr:uid="{00000000-0005-0000-0000-00004D3D0000}"/>
    <cellStyle name="Comma 6 12 4" xfId="11424" xr:uid="{00000000-0005-0000-0000-00004E3D0000}"/>
    <cellStyle name="Comma 6 13" xfId="2085" xr:uid="{00000000-0005-0000-0000-00004F3D0000}"/>
    <cellStyle name="Comma 6 13 2" xfId="4759" xr:uid="{00000000-0005-0000-0000-0000503D0000}"/>
    <cellStyle name="Comma 6 13 2 2" xfId="19384" xr:uid="{00000000-0005-0000-0000-0000513D0000}"/>
    <cellStyle name="Comma 6 13 2 3" xfId="14082" xr:uid="{00000000-0005-0000-0000-0000523D0000}"/>
    <cellStyle name="Comma 6 13 3" xfId="8596" xr:uid="{00000000-0005-0000-0000-0000533D0000}"/>
    <cellStyle name="Comma 6 13 3 2" xfId="16754" xr:uid="{00000000-0005-0000-0000-0000543D0000}"/>
    <cellStyle name="Comma 6 13 4" xfId="11425" xr:uid="{00000000-0005-0000-0000-0000553D0000}"/>
    <cellStyle name="Comma 6 14" xfId="6411" xr:uid="{00000000-0005-0000-0000-0000563D0000}"/>
    <cellStyle name="Comma 6 14 2" xfId="19377" xr:uid="{00000000-0005-0000-0000-0000573D0000}"/>
    <cellStyle name="Comma 6 14 3" xfId="14075" xr:uid="{00000000-0005-0000-0000-0000583D0000}"/>
    <cellStyle name="Comma 6 15" xfId="4752" xr:uid="{00000000-0005-0000-0000-0000593D0000}"/>
    <cellStyle name="Comma 6 15 2" xfId="16747" xr:uid="{00000000-0005-0000-0000-00005A3D0000}"/>
    <cellStyle name="Comma 6 16" xfId="8589" xr:uid="{00000000-0005-0000-0000-00005B3D0000}"/>
    <cellStyle name="Comma 6 17" xfId="11418" xr:uid="{00000000-0005-0000-0000-00005C3D0000}"/>
    <cellStyle name="Comma 6 2" xfId="2086" xr:uid="{00000000-0005-0000-0000-00005D3D0000}"/>
    <cellStyle name="Comma 6 2 10" xfId="2087" xr:uid="{00000000-0005-0000-0000-00005E3D0000}"/>
    <cellStyle name="Comma 6 2 10 2" xfId="4761" xr:uid="{00000000-0005-0000-0000-00005F3D0000}"/>
    <cellStyle name="Comma 6 2 10 2 2" xfId="19386" xr:uid="{00000000-0005-0000-0000-0000603D0000}"/>
    <cellStyle name="Comma 6 2 10 2 3" xfId="14084" xr:uid="{00000000-0005-0000-0000-0000613D0000}"/>
    <cellStyle name="Comma 6 2 10 3" xfId="8598" xr:uid="{00000000-0005-0000-0000-0000623D0000}"/>
    <cellStyle name="Comma 6 2 10 3 2" xfId="16756" xr:uid="{00000000-0005-0000-0000-0000633D0000}"/>
    <cellStyle name="Comma 6 2 10 4" xfId="11427" xr:uid="{00000000-0005-0000-0000-0000643D0000}"/>
    <cellStyle name="Comma 6 2 11" xfId="4760" xr:uid="{00000000-0005-0000-0000-0000653D0000}"/>
    <cellStyle name="Comma 6 2 11 2" xfId="19385" xr:uid="{00000000-0005-0000-0000-0000663D0000}"/>
    <cellStyle name="Comma 6 2 11 3" xfId="14083" xr:uid="{00000000-0005-0000-0000-0000673D0000}"/>
    <cellStyle name="Comma 6 2 12" xfId="8597" xr:uid="{00000000-0005-0000-0000-0000683D0000}"/>
    <cellStyle name="Comma 6 2 12 2" xfId="16755" xr:uid="{00000000-0005-0000-0000-0000693D0000}"/>
    <cellStyle name="Comma 6 2 13" xfId="11426" xr:uid="{00000000-0005-0000-0000-00006A3D0000}"/>
    <cellStyle name="Comma 6 2 2" xfId="2088" xr:uid="{00000000-0005-0000-0000-00006B3D0000}"/>
    <cellStyle name="Comma 6 2 2 10" xfId="4762" xr:uid="{00000000-0005-0000-0000-00006C3D0000}"/>
    <cellStyle name="Comma 6 2 2 10 2" xfId="19387" xr:uid="{00000000-0005-0000-0000-00006D3D0000}"/>
    <cellStyle name="Comma 6 2 2 10 3" xfId="14085" xr:uid="{00000000-0005-0000-0000-00006E3D0000}"/>
    <cellStyle name="Comma 6 2 2 11" xfId="8599" xr:uid="{00000000-0005-0000-0000-00006F3D0000}"/>
    <cellStyle name="Comma 6 2 2 11 2" xfId="16757" xr:uid="{00000000-0005-0000-0000-0000703D0000}"/>
    <cellStyle name="Comma 6 2 2 12" xfId="11428" xr:uid="{00000000-0005-0000-0000-0000713D0000}"/>
    <cellStyle name="Comma 6 2 2 2" xfId="2089" xr:uid="{00000000-0005-0000-0000-0000723D0000}"/>
    <cellStyle name="Comma 6 2 2 2 2" xfId="2090" xr:uid="{00000000-0005-0000-0000-0000733D0000}"/>
    <cellStyle name="Comma 6 2 2 2 2 2" xfId="2091" xr:uid="{00000000-0005-0000-0000-0000743D0000}"/>
    <cellStyle name="Comma 6 2 2 2 2 2 2" xfId="4765" xr:uid="{00000000-0005-0000-0000-0000753D0000}"/>
    <cellStyle name="Comma 6 2 2 2 2 2 2 2" xfId="19390" xr:uid="{00000000-0005-0000-0000-0000763D0000}"/>
    <cellStyle name="Comma 6 2 2 2 2 2 2 3" xfId="14088" xr:uid="{00000000-0005-0000-0000-0000773D0000}"/>
    <cellStyle name="Comma 6 2 2 2 2 2 3" xfId="8602" xr:uid="{00000000-0005-0000-0000-0000783D0000}"/>
    <cellStyle name="Comma 6 2 2 2 2 2 3 2" xfId="16760" xr:uid="{00000000-0005-0000-0000-0000793D0000}"/>
    <cellStyle name="Comma 6 2 2 2 2 2 4" xfId="11431" xr:uid="{00000000-0005-0000-0000-00007A3D0000}"/>
    <cellStyle name="Comma 6 2 2 2 2 3" xfId="4764" xr:uid="{00000000-0005-0000-0000-00007B3D0000}"/>
    <cellStyle name="Comma 6 2 2 2 2 3 2" xfId="19389" xr:uid="{00000000-0005-0000-0000-00007C3D0000}"/>
    <cellStyle name="Comma 6 2 2 2 2 3 3" xfId="14087" xr:uid="{00000000-0005-0000-0000-00007D3D0000}"/>
    <cellStyle name="Comma 6 2 2 2 2 4" xfId="8601" xr:uid="{00000000-0005-0000-0000-00007E3D0000}"/>
    <cellStyle name="Comma 6 2 2 2 2 4 2" xfId="16759" xr:uid="{00000000-0005-0000-0000-00007F3D0000}"/>
    <cellStyle name="Comma 6 2 2 2 2 5" xfId="11430" xr:uid="{00000000-0005-0000-0000-0000803D0000}"/>
    <cellStyle name="Comma 6 2 2 2 3" xfId="2092" xr:uid="{00000000-0005-0000-0000-0000813D0000}"/>
    <cellStyle name="Comma 6 2 2 2 3 2" xfId="4766" xr:uid="{00000000-0005-0000-0000-0000823D0000}"/>
    <cellStyle name="Comma 6 2 2 2 3 2 2" xfId="19391" xr:uid="{00000000-0005-0000-0000-0000833D0000}"/>
    <cellStyle name="Comma 6 2 2 2 3 2 3" xfId="14089" xr:uid="{00000000-0005-0000-0000-0000843D0000}"/>
    <cellStyle name="Comma 6 2 2 2 3 3" xfId="8603" xr:uid="{00000000-0005-0000-0000-0000853D0000}"/>
    <cellStyle name="Comma 6 2 2 2 3 3 2" xfId="16761" xr:uid="{00000000-0005-0000-0000-0000863D0000}"/>
    <cellStyle name="Comma 6 2 2 2 3 4" xfId="11432" xr:uid="{00000000-0005-0000-0000-0000873D0000}"/>
    <cellStyle name="Comma 6 2 2 2 4" xfId="2093" xr:uid="{00000000-0005-0000-0000-0000883D0000}"/>
    <cellStyle name="Comma 6 2 2 2 4 2" xfId="4767" xr:uid="{00000000-0005-0000-0000-0000893D0000}"/>
    <cellStyle name="Comma 6 2 2 2 4 2 2" xfId="19392" xr:uid="{00000000-0005-0000-0000-00008A3D0000}"/>
    <cellStyle name="Comma 6 2 2 2 4 2 3" xfId="14090" xr:uid="{00000000-0005-0000-0000-00008B3D0000}"/>
    <cellStyle name="Comma 6 2 2 2 4 3" xfId="8604" xr:uid="{00000000-0005-0000-0000-00008C3D0000}"/>
    <cellStyle name="Comma 6 2 2 2 4 3 2" xfId="16762" xr:uid="{00000000-0005-0000-0000-00008D3D0000}"/>
    <cellStyle name="Comma 6 2 2 2 4 4" xfId="11433" xr:uid="{00000000-0005-0000-0000-00008E3D0000}"/>
    <cellStyle name="Comma 6 2 2 2 5" xfId="4763" xr:uid="{00000000-0005-0000-0000-00008F3D0000}"/>
    <cellStyle name="Comma 6 2 2 2 5 2" xfId="19388" xr:uid="{00000000-0005-0000-0000-0000903D0000}"/>
    <cellStyle name="Comma 6 2 2 2 5 3" xfId="14086" xr:uid="{00000000-0005-0000-0000-0000913D0000}"/>
    <cellStyle name="Comma 6 2 2 2 6" xfId="8600" xr:uid="{00000000-0005-0000-0000-0000923D0000}"/>
    <cellStyle name="Comma 6 2 2 2 6 2" xfId="16758" xr:uid="{00000000-0005-0000-0000-0000933D0000}"/>
    <cellStyle name="Comma 6 2 2 2 7" xfId="11429" xr:uid="{00000000-0005-0000-0000-0000943D0000}"/>
    <cellStyle name="Comma 6 2 2 3" xfId="2094" xr:uid="{00000000-0005-0000-0000-0000953D0000}"/>
    <cellStyle name="Comma 6 2 2 3 2" xfId="2095" xr:uid="{00000000-0005-0000-0000-0000963D0000}"/>
    <cellStyle name="Comma 6 2 2 3 2 2" xfId="2096" xr:uid="{00000000-0005-0000-0000-0000973D0000}"/>
    <cellStyle name="Comma 6 2 2 3 2 2 2" xfId="4770" xr:uid="{00000000-0005-0000-0000-0000983D0000}"/>
    <cellStyle name="Comma 6 2 2 3 2 2 2 2" xfId="19395" xr:uid="{00000000-0005-0000-0000-0000993D0000}"/>
    <cellStyle name="Comma 6 2 2 3 2 2 2 3" xfId="14093" xr:uid="{00000000-0005-0000-0000-00009A3D0000}"/>
    <cellStyle name="Comma 6 2 2 3 2 2 3" xfId="8607" xr:uid="{00000000-0005-0000-0000-00009B3D0000}"/>
    <cellStyle name="Comma 6 2 2 3 2 2 3 2" xfId="16765" xr:uid="{00000000-0005-0000-0000-00009C3D0000}"/>
    <cellStyle name="Comma 6 2 2 3 2 2 4" xfId="11436" xr:uid="{00000000-0005-0000-0000-00009D3D0000}"/>
    <cellStyle name="Comma 6 2 2 3 2 3" xfId="4769" xr:uid="{00000000-0005-0000-0000-00009E3D0000}"/>
    <cellStyle name="Comma 6 2 2 3 2 3 2" xfId="19394" xr:uid="{00000000-0005-0000-0000-00009F3D0000}"/>
    <cellStyle name="Comma 6 2 2 3 2 3 3" xfId="14092" xr:uid="{00000000-0005-0000-0000-0000A03D0000}"/>
    <cellStyle name="Comma 6 2 2 3 2 4" xfId="8606" xr:uid="{00000000-0005-0000-0000-0000A13D0000}"/>
    <cellStyle name="Comma 6 2 2 3 2 4 2" xfId="16764" xr:uid="{00000000-0005-0000-0000-0000A23D0000}"/>
    <cellStyle name="Comma 6 2 2 3 2 5" xfId="11435" xr:uid="{00000000-0005-0000-0000-0000A33D0000}"/>
    <cellStyle name="Comma 6 2 2 3 3" xfId="2097" xr:uid="{00000000-0005-0000-0000-0000A43D0000}"/>
    <cellStyle name="Comma 6 2 2 3 3 2" xfId="4771" xr:uid="{00000000-0005-0000-0000-0000A53D0000}"/>
    <cellStyle name="Comma 6 2 2 3 3 2 2" xfId="19396" xr:uid="{00000000-0005-0000-0000-0000A63D0000}"/>
    <cellStyle name="Comma 6 2 2 3 3 2 3" xfId="14094" xr:uid="{00000000-0005-0000-0000-0000A73D0000}"/>
    <cellStyle name="Comma 6 2 2 3 3 3" xfId="8608" xr:uid="{00000000-0005-0000-0000-0000A83D0000}"/>
    <cellStyle name="Comma 6 2 2 3 3 3 2" xfId="16766" xr:uid="{00000000-0005-0000-0000-0000A93D0000}"/>
    <cellStyle name="Comma 6 2 2 3 3 4" xfId="11437" xr:uid="{00000000-0005-0000-0000-0000AA3D0000}"/>
    <cellStyle name="Comma 6 2 2 3 4" xfId="2098" xr:uid="{00000000-0005-0000-0000-0000AB3D0000}"/>
    <cellStyle name="Comma 6 2 2 3 4 2" xfId="4772" xr:uid="{00000000-0005-0000-0000-0000AC3D0000}"/>
    <cellStyle name="Comma 6 2 2 3 4 2 2" xfId="19397" xr:uid="{00000000-0005-0000-0000-0000AD3D0000}"/>
    <cellStyle name="Comma 6 2 2 3 4 2 3" xfId="14095" xr:uid="{00000000-0005-0000-0000-0000AE3D0000}"/>
    <cellStyle name="Comma 6 2 2 3 4 3" xfId="8609" xr:uid="{00000000-0005-0000-0000-0000AF3D0000}"/>
    <cellStyle name="Comma 6 2 2 3 4 3 2" xfId="16767" xr:uid="{00000000-0005-0000-0000-0000B03D0000}"/>
    <cellStyle name="Comma 6 2 2 3 4 4" xfId="11438" xr:uid="{00000000-0005-0000-0000-0000B13D0000}"/>
    <cellStyle name="Comma 6 2 2 3 5" xfId="4768" xr:uid="{00000000-0005-0000-0000-0000B23D0000}"/>
    <cellStyle name="Comma 6 2 2 3 5 2" xfId="19393" xr:uid="{00000000-0005-0000-0000-0000B33D0000}"/>
    <cellStyle name="Comma 6 2 2 3 5 3" xfId="14091" xr:uid="{00000000-0005-0000-0000-0000B43D0000}"/>
    <cellStyle name="Comma 6 2 2 3 6" xfId="8605" xr:uid="{00000000-0005-0000-0000-0000B53D0000}"/>
    <cellStyle name="Comma 6 2 2 3 6 2" xfId="16763" xr:uid="{00000000-0005-0000-0000-0000B63D0000}"/>
    <cellStyle name="Comma 6 2 2 3 7" xfId="11434" xr:uid="{00000000-0005-0000-0000-0000B73D0000}"/>
    <cellStyle name="Comma 6 2 2 4" xfId="2099" xr:uid="{00000000-0005-0000-0000-0000B83D0000}"/>
    <cellStyle name="Comma 6 2 2 4 2" xfId="2100" xr:uid="{00000000-0005-0000-0000-0000B93D0000}"/>
    <cellStyle name="Comma 6 2 2 4 2 2" xfId="2101" xr:uid="{00000000-0005-0000-0000-0000BA3D0000}"/>
    <cellStyle name="Comma 6 2 2 4 2 2 2" xfId="4775" xr:uid="{00000000-0005-0000-0000-0000BB3D0000}"/>
    <cellStyle name="Comma 6 2 2 4 2 2 2 2" xfId="19400" xr:uid="{00000000-0005-0000-0000-0000BC3D0000}"/>
    <cellStyle name="Comma 6 2 2 4 2 2 2 3" xfId="14098" xr:uid="{00000000-0005-0000-0000-0000BD3D0000}"/>
    <cellStyle name="Comma 6 2 2 4 2 2 3" xfId="8612" xr:uid="{00000000-0005-0000-0000-0000BE3D0000}"/>
    <cellStyle name="Comma 6 2 2 4 2 2 3 2" xfId="16770" xr:uid="{00000000-0005-0000-0000-0000BF3D0000}"/>
    <cellStyle name="Comma 6 2 2 4 2 2 4" xfId="11441" xr:uid="{00000000-0005-0000-0000-0000C03D0000}"/>
    <cellStyle name="Comma 6 2 2 4 2 3" xfId="4774" xr:uid="{00000000-0005-0000-0000-0000C13D0000}"/>
    <cellStyle name="Comma 6 2 2 4 2 3 2" xfId="19399" xr:uid="{00000000-0005-0000-0000-0000C23D0000}"/>
    <cellStyle name="Comma 6 2 2 4 2 3 3" xfId="14097" xr:uid="{00000000-0005-0000-0000-0000C33D0000}"/>
    <cellStyle name="Comma 6 2 2 4 2 4" xfId="8611" xr:uid="{00000000-0005-0000-0000-0000C43D0000}"/>
    <cellStyle name="Comma 6 2 2 4 2 4 2" xfId="16769" xr:uid="{00000000-0005-0000-0000-0000C53D0000}"/>
    <cellStyle name="Comma 6 2 2 4 2 5" xfId="11440" xr:uid="{00000000-0005-0000-0000-0000C63D0000}"/>
    <cellStyle name="Comma 6 2 2 4 3" xfId="2102" xr:uid="{00000000-0005-0000-0000-0000C73D0000}"/>
    <cellStyle name="Comma 6 2 2 4 3 2" xfId="4776" xr:uid="{00000000-0005-0000-0000-0000C83D0000}"/>
    <cellStyle name="Comma 6 2 2 4 3 2 2" xfId="19401" xr:uid="{00000000-0005-0000-0000-0000C93D0000}"/>
    <cellStyle name="Comma 6 2 2 4 3 2 3" xfId="14099" xr:uid="{00000000-0005-0000-0000-0000CA3D0000}"/>
    <cellStyle name="Comma 6 2 2 4 3 3" xfId="8613" xr:uid="{00000000-0005-0000-0000-0000CB3D0000}"/>
    <cellStyle name="Comma 6 2 2 4 3 3 2" xfId="16771" xr:uid="{00000000-0005-0000-0000-0000CC3D0000}"/>
    <cellStyle name="Comma 6 2 2 4 3 4" xfId="11442" xr:uid="{00000000-0005-0000-0000-0000CD3D0000}"/>
    <cellStyle name="Comma 6 2 2 4 4" xfId="2103" xr:uid="{00000000-0005-0000-0000-0000CE3D0000}"/>
    <cellStyle name="Comma 6 2 2 4 4 2" xfId="4777" xr:uid="{00000000-0005-0000-0000-0000CF3D0000}"/>
    <cellStyle name="Comma 6 2 2 4 4 2 2" xfId="19402" xr:uid="{00000000-0005-0000-0000-0000D03D0000}"/>
    <cellStyle name="Comma 6 2 2 4 4 2 3" xfId="14100" xr:uid="{00000000-0005-0000-0000-0000D13D0000}"/>
    <cellStyle name="Comma 6 2 2 4 4 3" xfId="8614" xr:uid="{00000000-0005-0000-0000-0000D23D0000}"/>
    <cellStyle name="Comma 6 2 2 4 4 3 2" xfId="16772" xr:uid="{00000000-0005-0000-0000-0000D33D0000}"/>
    <cellStyle name="Comma 6 2 2 4 4 4" xfId="11443" xr:uid="{00000000-0005-0000-0000-0000D43D0000}"/>
    <cellStyle name="Comma 6 2 2 4 5" xfId="4773" xr:uid="{00000000-0005-0000-0000-0000D53D0000}"/>
    <cellStyle name="Comma 6 2 2 4 5 2" xfId="19398" xr:uid="{00000000-0005-0000-0000-0000D63D0000}"/>
    <cellStyle name="Comma 6 2 2 4 5 3" xfId="14096" xr:uid="{00000000-0005-0000-0000-0000D73D0000}"/>
    <cellStyle name="Comma 6 2 2 4 6" xfId="8610" xr:uid="{00000000-0005-0000-0000-0000D83D0000}"/>
    <cellStyle name="Comma 6 2 2 4 6 2" xfId="16768" xr:uid="{00000000-0005-0000-0000-0000D93D0000}"/>
    <cellStyle name="Comma 6 2 2 4 7" xfId="11439" xr:uid="{00000000-0005-0000-0000-0000DA3D0000}"/>
    <cellStyle name="Comma 6 2 2 5" xfId="2104" xr:uid="{00000000-0005-0000-0000-0000DB3D0000}"/>
    <cellStyle name="Comma 6 2 2 5 2" xfId="2105" xr:uid="{00000000-0005-0000-0000-0000DC3D0000}"/>
    <cellStyle name="Comma 6 2 2 5 2 2" xfId="2106" xr:uid="{00000000-0005-0000-0000-0000DD3D0000}"/>
    <cellStyle name="Comma 6 2 2 5 2 2 2" xfId="4780" xr:uid="{00000000-0005-0000-0000-0000DE3D0000}"/>
    <cellStyle name="Comma 6 2 2 5 2 2 2 2" xfId="19405" xr:uid="{00000000-0005-0000-0000-0000DF3D0000}"/>
    <cellStyle name="Comma 6 2 2 5 2 2 2 3" xfId="14103" xr:uid="{00000000-0005-0000-0000-0000E03D0000}"/>
    <cellStyle name="Comma 6 2 2 5 2 2 3" xfId="8617" xr:uid="{00000000-0005-0000-0000-0000E13D0000}"/>
    <cellStyle name="Comma 6 2 2 5 2 2 3 2" xfId="16775" xr:uid="{00000000-0005-0000-0000-0000E23D0000}"/>
    <cellStyle name="Comma 6 2 2 5 2 2 4" xfId="11446" xr:uid="{00000000-0005-0000-0000-0000E33D0000}"/>
    <cellStyle name="Comma 6 2 2 5 2 3" xfId="4779" xr:uid="{00000000-0005-0000-0000-0000E43D0000}"/>
    <cellStyle name="Comma 6 2 2 5 2 3 2" xfId="19404" xr:uid="{00000000-0005-0000-0000-0000E53D0000}"/>
    <cellStyle name="Comma 6 2 2 5 2 3 3" xfId="14102" xr:uid="{00000000-0005-0000-0000-0000E63D0000}"/>
    <cellStyle name="Comma 6 2 2 5 2 4" xfId="8616" xr:uid="{00000000-0005-0000-0000-0000E73D0000}"/>
    <cellStyle name="Comma 6 2 2 5 2 4 2" xfId="16774" xr:uid="{00000000-0005-0000-0000-0000E83D0000}"/>
    <cellStyle name="Comma 6 2 2 5 2 5" xfId="11445" xr:uid="{00000000-0005-0000-0000-0000E93D0000}"/>
    <cellStyle name="Comma 6 2 2 5 3" xfId="2107" xr:uid="{00000000-0005-0000-0000-0000EA3D0000}"/>
    <cellStyle name="Comma 6 2 2 5 3 2" xfId="4781" xr:uid="{00000000-0005-0000-0000-0000EB3D0000}"/>
    <cellStyle name="Comma 6 2 2 5 3 2 2" xfId="19406" xr:uid="{00000000-0005-0000-0000-0000EC3D0000}"/>
    <cellStyle name="Comma 6 2 2 5 3 2 3" xfId="14104" xr:uid="{00000000-0005-0000-0000-0000ED3D0000}"/>
    <cellStyle name="Comma 6 2 2 5 3 3" xfId="8618" xr:uid="{00000000-0005-0000-0000-0000EE3D0000}"/>
    <cellStyle name="Comma 6 2 2 5 3 3 2" xfId="16776" xr:uid="{00000000-0005-0000-0000-0000EF3D0000}"/>
    <cellStyle name="Comma 6 2 2 5 3 4" xfId="11447" xr:uid="{00000000-0005-0000-0000-0000F03D0000}"/>
    <cellStyle name="Comma 6 2 2 5 4" xfId="2108" xr:uid="{00000000-0005-0000-0000-0000F13D0000}"/>
    <cellStyle name="Comma 6 2 2 5 4 2" xfId="4782" xr:uid="{00000000-0005-0000-0000-0000F23D0000}"/>
    <cellStyle name="Comma 6 2 2 5 4 2 2" xfId="19407" xr:uid="{00000000-0005-0000-0000-0000F33D0000}"/>
    <cellStyle name="Comma 6 2 2 5 4 2 3" xfId="14105" xr:uid="{00000000-0005-0000-0000-0000F43D0000}"/>
    <cellStyle name="Comma 6 2 2 5 4 3" xfId="8619" xr:uid="{00000000-0005-0000-0000-0000F53D0000}"/>
    <cellStyle name="Comma 6 2 2 5 4 3 2" xfId="16777" xr:uid="{00000000-0005-0000-0000-0000F63D0000}"/>
    <cellStyle name="Comma 6 2 2 5 4 4" xfId="11448" xr:uid="{00000000-0005-0000-0000-0000F73D0000}"/>
    <cellStyle name="Comma 6 2 2 5 5" xfId="4778" xr:uid="{00000000-0005-0000-0000-0000F83D0000}"/>
    <cellStyle name="Comma 6 2 2 5 5 2" xfId="19403" xr:uid="{00000000-0005-0000-0000-0000F93D0000}"/>
    <cellStyle name="Comma 6 2 2 5 5 3" xfId="14101" xr:uid="{00000000-0005-0000-0000-0000FA3D0000}"/>
    <cellStyle name="Comma 6 2 2 5 6" xfId="8615" xr:uid="{00000000-0005-0000-0000-0000FB3D0000}"/>
    <cellStyle name="Comma 6 2 2 5 6 2" xfId="16773" xr:uid="{00000000-0005-0000-0000-0000FC3D0000}"/>
    <cellStyle name="Comma 6 2 2 5 7" xfId="11444" xr:uid="{00000000-0005-0000-0000-0000FD3D0000}"/>
    <cellStyle name="Comma 6 2 2 6" xfId="2109" xr:uid="{00000000-0005-0000-0000-0000FE3D0000}"/>
    <cellStyle name="Comma 6 2 2 6 2" xfId="2110" xr:uid="{00000000-0005-0000-0000-0000FF3D0000}"/>
    <cellStyle name="Comma 6 2 2 6 2 2" xfId="4784" xr:uid="{00000000-0005-0000-0000-0000003E0000}"/>
    <cellStyle name="Comma 6 2 2 6 2 2 2" xfId="19409" xr:uid="{00000000-0005-0000-0000-0000013E0000}"/>
    <cellStyle name="Comma 6 2 2 6 2 2 3" xfId="14107" xr:uid="{00000000-0005-0000-0000-0000023E0000}"/>
    <cellStyle name="Comma 6 2 2 6 2 3" xfId="8621" xr:uid="{00000000-0005-0000-0000-0000033E0000}"/>
    <cellStyle name="Comma 6 2 2 6 2 3 2" xfId="16779" xr:uid="{00000000-0005-0000-0000-0000043E0000}"/>
    <cellStyle name="Comma 6 2 2 6 2 4" xfId="11450" xr:uid="{00000000-0005-0000-0000-0000053E0000}"/>
    <cellStyle name="Comma 6 2 2 6 3" xfId="2111" xr:uid="{00000000-0005-0000-0000-0000063E0000}"/>
    <cellStyle name="Comma 6 2 2 6 3 2" xfId="4785" xr:uid="{00000000-0005-0000-0000-0000073E0000}"/>
    <cellStyle name="Comma 6 2 2 6 3 2 2" xfId="19410" xr:uid="{00000000-0005-0000-0000-0000083E0000}"/>
    <cellStyle name="Comma 6 2 2 6 3 2 3" xfId="14108" xr:uid="{00000000-0005-0000-0000-0000093E0000}"/>
    <cellStyle name="Comma 6 2 2 6 3 3" xfId="8622" xr:uid="{00000000-0005-0000-0000-00000A3E0000}"/>
    <cellStyle name="Comma 6 2 2 6 3 3 2" xfId="16780" xr:uid="{00000000-0005-0000-0000-00000B3E0000}"/>
    <cellStyle name="Comma 6 2 2 6 3 4" xfId="11451" xr:uid="{00000000-0005-0000-0000-00000C3E0000}"/>
    <cellStyle name="Comma 6 2 2 6 4" xfId="4783" xr:uid="{00000000-0005-0000-0000-00000D3E0000}"/>
    <cellStyle name="Comma 6 2 2 6 4 2" xfId="19408" xr:uid="{00000000-0005-0000-0000-00000E3E0000}"/>
    <cellStyle name="Comma 6 2 2 6 4 3" xfId="14106" xr:uid="{00000000-0005-0000-0000-00000F3E0000}"/>
    <cellStyle name="Comma 6 2 2 6 5" xfId="8620" xr:uid="{00000000-0005-0000-0000-0000103E0000}"/>
    <cellStyle name="Comma 6 2 2 6 5 2" xfId="16778" xr:uid="{00000000-0005-0000-0000-0000113E0000}"/>
    <cellStyle name="Comma 6 2 2 6 6" xfId="11449" xr:uid="{00000000-0005-0000-0000-0000123E0000}"/>
    <cellStyle name="Comma 6 2 2 7" xfId="2112" xr:uid="{00000000-0005-0000-0000-0000133E0000}"/>
    <cellStyle name="Comma 6 2 2 7 2" xfId="2113" xr:uid="{00000000-0005-0000-0000-0000143E0000}"/>
    <cellStyle name="Comma 6 2 2 7 2 2" xfId="4787" xr:uid="{00000000-0005-0000-0000-0000153E0000}"/>
    <cellStyle name="Comma 6 2 2 7 2 2 2" xfId="19412" xr:uid="{00000000-0005-0000-0000-0000163E0000}"/>
    <cellStyle name="Comma 6 2 2 7 2 2 3" xfId="14110" xr:uid="{00000000-0005-0000-0000-0000173E0000}"/>
    <cellStyle name="Comma 6 2 2 7 2 3" xfId="8624" xr:uid="{00000000-0005-0000-0000-0000183E0000}"/>
    <cellStyle name="Comma 6 2 2 7 2 3 2" xfId="16782" xr:uid="{00000000-0005-0000-0000-0000193E0000}"/>
    <cellStyle name="Comma 6 2 2 7 2 4" xfId="11453" xr:uid="{00000000-0005-0000-0000-00001A3E0000}"/>
    <cellStyle name="Comma 6 2 2 7 3" xfId="4786" xr:uid="{00000000-0005-0000-0000-00001B3E0000}"/>
    <cellStyle name="Comma 6 2 2 7 3 2" xfId="19411" xr:uid="{00000000-0005-0000-0000-00001C3E0000}"/>
    <cellStyle name="Comma 6 2 2 7 3 3" xfId="14109" xr:uid="{00000000-0005-0000-0000-00001D3E0000}"/>
    <cellStyle name="Comma 6 2 2 7 4" xfId="8623" xr:uid="{00000000-0005-0000-0000-00001E3E0000}"/>
    <cellStyle name="Comma 6 2 2 7 4 2" xfId="16781" xr:uid="{00000000-0005-0000-0000-00001F3E0000}"/>
    <cellStyle name="Comma 6 2 2 7 5" xfId="11452" xr:uid="{00000000-0005-0000-0000-0000203E0000}"/>
    <cellStyle name="Comma 6 2 2 8" xfId="2114" xr:uid="{00000000-0005-0000-0000-0000213E0000}"/>
    <cellStyle name="Comma 6 2 2 8 2" xfId="4788" xr:uid="{00000000-0005-0000-0000-0000223E0000}"/>
    <cellStyle name="Comma 6 2 2 8 2 2" xfId="19413" xr:uid="{00000000-0005-0000-0000-0000233E0000}"/>
    <cellStyle name="Comma 6 2 2 8 2 3" xfId="14111" xr:uid="{00000000-0005-0000-0000-0000243E0000}"/>
    <cellStyle name="Comma 6 2 2 8 3" xfId="8625" xr:uid="{00000000-0005-0000-0000-0000253E0000}"/>
    <cellStyle name="Comma 6 2 2 8 3 2" xfId="16783" xr:uid="{00000000-0005-0000-0000-0000263E0000}"/>
    <cellStyle name="Comma 6 2 2 8 4" xfId="11454" xr:uid="{00000000-0005-0000-0000-0000273E0000}"/>
    <cellStyle name="Comma 6 2 2 9" xfId="2115" xr:uid="{00000000-0005-0000-0000-0000283E0000}"/>
    <cellStyle name="Comma 6 2 2 9 2" xfId="4789" xr:uid="{00000000-0005-0000-0000-0000293E0000}"/>
    <cellStyle name="Comma 6 2 2 9 2 2" xfId="19414" xr:uid="{00000000-0005-0000-0000-00002A3E0000}"/>
    <cellStyle name="Comma 6 2 2 9 2 3" xfId="14112" xr:uid="{00000000-0005-0000-0000-00002B3E0000}"/>
    <cellStyle name="Comma 6 2 2 9 3" xfId="8626" xr:uid="{00000000-0005-0000-0000-00002C3E0000}"/>
    <cellStyle name="Comma 6 2 2 9 3 2" xfId="16784" xr:uid="{00000000-0005-0000-0000-00002D3E0000}"/>
    <cellStyle name="Comma 6 2 2 9 4" xfId="11455" xr:uid="{00000000-0005-0000-0000-00002E3E0000}"/>
    <cellStyle name="Comma 6 2 3" xfId="2116" xr:uid="{00000000-0005-0000-0000-00002F3E0000}"/>
    <cellStyle name="Comma 6 2 3 2" xfId="2117" xr:uid="{00000000-0005-0000-0000-0000303E0000}"/>
    <cellStyle name="Comma 6 2 3 2 2" xfId="2118" xr:uid="{00000000-0005-0000-0000-0000313E0000}"/>
    <cellStyle name="Comma 6 2 3 2 2 2" xfId="4792" xr:uid="{00000000-0005-0000-0000-0000323E0000}"/>
    <cellStyle name="Comma 6 2 3 2 2 2 2" xfId="19417" xr:uid="{00000000-0005-0000-0000-0000333E0000}"/>
    <cellStyle name="Comma 6 2 3 2 2 2 3" xfId="14115" xr:uid="{00000000-0005-0000-0000-0000343E0000}"/>
    <cellStyle name="Comma 6 2 3 2 2 3" xfId="8629" xr:uid="{00000000-0005-0000-0000-0000353E0000}"/>
    <cellStyle name="Comma 6 2 3 2 2 3 2" xfId="16787" xr:uid="{00000000-0005-0000-0000-0000363E0000}"/>
    <cellStyle name="Comma 6 2 3 2 2 4" xfId="11458" xr:uid="{00000000-0005-0000-0000-0000373E0000}"/>
    <cellStyle name="Comma 6 2 3 2 3" xfId="4791" xr:uid="{00000000-0005-0000-0000-0000383E0000}"/>
    <cellStyle name="Comma 6 2 3 2 3 2" xfId="19416" xr:uid="{00000000-0005-0000-0000-0000393E0000}"/>
    <cellStyle name="Comma 6 2 3 2 3 3" xfId="14114" xr:uid="{00000000-0005-0000-0000-00003A3E0000}"/>
    <cellStyle name="Comma 6 2 3 2 4" xfId="8628" xr:uid="{00000000-0005-0000-0000-00003B3E0000}"/>
    <cellStyle name="Comma 6 2 3 2 4 2" xfId="16786" xr:uid="{00000000-0005-0000-0000-00003C3E0000}"/>
    <cellStyle name="Comma 6 2 3 2 5" xfId="11457" xr:uid="{00000000-0005-0000-0000-00003D3E0000}"/>
    <cellStyle name="Comma 6 2 3 3" xfId="2119" xr:uid="{00000000-0005-0000-0000-00003E3E0000}"/>
    <cellStyle name="Comma 6 2 3 3 2" xfId="4793" xr:uid="{00000000-0005-0000-0000-00003F3E0000}"/>
    <cellStyle name="Comma 6 2 3 3 2 2" xfId="19418" xr:uid="{00000000-0005-0000-0000-0000403E0000}"/>
    <cellStyle name="Comma 6 2 3 3 2 3" xfId="14116" xr:uid="{00000000-0005-0000-0000-0000413E0000}"/>
    <cellStyle name="Comma 6 2 3 3 3" xfId="8630" xr:uid="{00000000-0005-0000-0000-0000423E0000}"/>
    <cellStyle name="Comma 6 2 3 3 3 2" xfId="16788" xr:uid="{00000000-0005-0000-0000-0000433E0000}"/>
    <cellStyle name="Comma 6 2 3 3 4" xfId="11459" xr:uid="{00000000-0005-0000-0000-0000443E0000}"/>
    <cellStyle name="Comma 6 2 3 4" xfId="2120" xr:uid="{00000000-0005-0000-0000-0000453E0000}"/>
    <cellStyle name="Comma 6 2 3 4 2" xfId="4794" xr:uid="{00000000-0005-0000-0000-0000463E0000}"/>
    <cellStyle name="Comma 6 2 3 4 2 2" xfId="19419" xr:uid="{00000000-0005-0000-0000-0000473E0000}"/>
    <cellStyle name="Comma 6 2 3 4 2 3" xfId="14117" xr:uid="{00000000-0005-0000-0000-0000483E0000}"/>
    <cellStyle name="Comma 6 2 3 4 3" xfId="8631" xr:uid="{00000000-0005-0000-0000-0000493E0000}"/>
    <cellStyle name="Comma 6 2 3 4 3 2" xfId="16789" xr:uid="{00000000-0005-0000-0000-00004A3E0000}"/>
    <cellStyle name="Comma 6 2 3 4 4" xfId="11460" xr:uid="{00000000-0005-0000-0000-00004B3E0000}"/>
    <cellStyle name="Comma 6 2 3 5" xfId="4790" xr:uid="{00000000-0005-0000-0000-00004C3E0000}"/>
    <cellStyle name="Comma 6 2 3 5 2" xfId="19415" xr:uid="{00000000-0005-0000-0000-00004D3E0000}"/>
    <cellStyle name="Comma 6 2 3 5 3" xfId="14113" xr:uid="{00000000-0005-0000-0000-00004E3E0000}"/>
    <cellStyle name="Comma 6 2 3 6" xfId="8627" xr:uid="{00000000-0005-0000-0000-00004F3E0000}"/>
    <cellStyle name="Comma 6 2 3 6 2" xfId="16785" xr:uid="{00000000-0005-0000-0000-0000503E0000}"/>
    <cellStyle name="Comma 6 2 3 7" xfId="11456" xr:uid="{00000000-0005-0000-0000-0000513E0000}"/>
    <cellStyle name="Comma 6 2 4" xfId="2121" xr:uid="{00000000-0005-0000-0000-0000523E0000}"/>
    <cellStyle name="Comma 6 2 4 2" xfId="2122" xr:uid="{00000000-0005-0000-0000-0000533E0000}"/>
    <cellStyle name="Comma 6 2 4 2 2" xfId="2123" xr:uid="{00000000-0005-0000-0000-0000543E0000}"/>
    <cellStyle name="Comma 6 2 4 2 2 2" xfId="4797" xr:uid="{00000000-0005-0000-0000-0000553E0000}"/>
    <cellStyle name="Comma 6 2 4 2 2 2 2" xfId="19422" xr:uid="{00000000-0005-0000-0000-0000563E0000}"/>
    <cellStyle name="Comma 6 2 4 2 2 2 3" xfId="14120" xr:uid="{00000000-0005-0000-0000-0000573E0000}"/>
    <cellStyle name="Comma 6 2 4 2 2 3" xfId="8634" xr:uid="{00000000-0005-0000-0000-0000583E0000}"/>
    <cellStyle name="Comma 6 2 4 2 2 3 2" xfId="16792" xr:uid="{00000000-0005-0000-0000-0000593E0000}"/>
    <cellStyle name="Comma 6 2 4 2 2 4" xfId="11463" xr:uid="{00000000-0005-0000-0000-00005A3E0000}"/>
    <cellStyle name="Comma 6 2 4 2 3" xfId="4796" xr:uid="{00000000-0005-0000-0000-00005B3E0000}"/>
    <cellStyle name="Comma 6 2 4 2 3 2" xfId="19421" xr:uid="{00000000-0005-0000-0000-00005C3E0000}"/>
    <cellStyle name="Comma 6 2 4 2 3 3" xfId="14119" xr:uid="{00000000-0005-0000-0000-00005D3E0000}"/>
    <cellStyle name="Comma 6 2 4 2 4" xfId="8633" xr:uid="{00000000-0005-0000-0000-00005E3E0000}"/>
    <cellStyle name="Comma 6 2 4 2 4 2" xfId="16791" xr:uid="{00000000-0005-0000-0000-00005F3E0000}"/>
    <cellStyle name="Comma 6 2 4 2 5" xfId="11462" xr:uid="{00000000-0005-0000-0000-0000603E0000}"/>
    <cellStyle name="Comma 6 2 4 3" xfId="2124" xr:uid="{00000000-0005-0000-0000-0000613E0000}"/>
    <cellStyle name="Comma 6 2 4 3 2" xfId="4798" xr:uid="{00000000-0005-0000-0000-0000623E0000}"/>
    <cellStyle name="Comma 6 2 4 3 2 2" xfId="19423" xr:uid="{00000000-0005-0000-0000-0000633E0000}"/>
    <cellStyle name="Comma 6 2 4 3 2 3" xfId="14121" xr:uid="{00000000-0005-0000-0000-0000643E0000}"/>
    <cellStyle name="Comma 6 2 4 3 3" xfId="8635" xr:uid="{00000000-0005-0000-0000-0000653E0000}"/>
    <cellStyle name="Comma 6 2 4 3 3 2" xfId="16793" xr:uid="{00000000-0005-0000-0000-0000663E0000}"/>
    <cellStyle name="Comma 6 2 4 3 4" xfId="11464" xr:uid="{00000000-0005-0000-0000-0000673E0000}"/>
    <cellStyle name="Comma 6 2 4 4" xfId="2125" xr:uid="{00000000-0005-0000-0000-0000683E0000}"/>
    <cellStyle name="Comma 6 2 4 4 2" xfId="4799" xr:uid="{00000000-0005-0000-0000-0000693E0000}"/>
    <cellStyle name="Comma 6 2 4 4 2 2" xfId="19424" xr:uid="{00000000-0005-0000-0000-00006A3E0000}"/>
    <cellStyle name="Comma 6 2 4 4 2 3" xfId="14122" xr:uid="{00000000-0005-0000-0000-00006B3E0000}"/>
    <cellStyle name="Comma 6 2 4 4 3" xfId="8636" xr:uid="{00000000-0005-0000-0000-00006C3E0000}"/>
    <cellStyle name="Comma 6 2 4 4 3 2" xfId="16794" xr:uid="{00000000-0005-0000-0000-00006D3E0000}"/>
    <cellStyle name="Comma 6 2 4 4 4" xfId="11465" xr:uid="{00000000-0005-0000-0000-00006E3E0000}"/>
    <cellStyle name="Comma 6 2 4 5" xfId="4795" xr:uid="{00000000-0005-0000-0000-00006F3E0000}"/>
    <cellStyle name="Comma 6 2 4 5 2" xfId="19420" xr:uid="{00000000-0005-0000-0000-0000703E0000}"/>
    <cellStyle name="Comma 6 2 4 5 3" xfId="14118" xr:uid="{00000000-0005-0000-0000-0000713E0000}"/>
    <cellStyle name="Comma 6 2 4 6" xfId="8632" xr:uid="{00000000-0005-0000-0000-0000723E0000}"/>
    <cellStyle name="Comma 6 2 4 6 2" xfId="16790" xr:uid="{00000000-0005-0000-0000-0000733E0000}"/>
    <cellStyle name="Comma 6 2 4 7" xfId="11461" xr:uid="{00000000-0005-0000-0000-0000743E0000}"/>
    <cellStyle name="Comma 6 2 5" xfId="2126" xr:uid="{00000000-0005-0000-0000-0000753E0000}"/>
    <cellStyle name="Comma 6 2 5 2" xfId="2127" xr:uid="{00000000-0005-0000-0000-0000763E0000}"/>
    <cellStyle name="Comma 6 2 5 2 2" xfId="2128" xr:uid="{00000000-0005-0000-0000-0000773E0000}"/>
    <cellStyle name="Comma 6 2 5 2 2 2" xfId="4802" xr:uid="{00000000-0005-0000-0000-0000783E0000}"/>
    <cellStyle name="Comma 6 2 5 2 2 2 2" xfId="19427" xr:uid="{00000000-0005-0000-0000-0000793E0000}"/>
    <cellStyle name="Comma 6 2 5 2 2 2 3" xfId="14125" xr:uid="{00000000-0005-0000-0000-00007A3E0000}"/>
    <cellStyle name="Comma 6 2 5 2 2 3" xfId="8639" xr:uid="{00000000-0005-0000-0000-00007B3E0000}"/>
    <cellStyle name="Comma 6 2 5 2 2 3 2" xfId="16797" xr:uid="{00000000-0005-0000-0000-00007C3E0000}"/>
    <cellStyle name="Comma 6 2 5 2 2 4" xfId="11468" xr:uid="{00000000-0005-0000-0000-00007D3E0000}"/>
    <cellStyle name="Comma 6 2 5 2 3" xfId="4801" xr:uid="{00000000-0005-0000-0000-00007E3E0000}"/>
    <cellStyle name="Comma 6 2 5 2 3 2" xfId="19426" xr:uid="{00000000-0005-0000-0000-00007F3E0000}"/>
    <cellStyle name="Comma 6 2 5 2 3 3" xfId="14124" xr:uid="{00000000-0005-0000-0000-0000803E0000}"/>
    <cellStyle name="Comma 6 2 5 2 4" xfId="8638" xr:uid="{00000000-0005-0000-0000-0000813E0000}"/>
    <cellStyle name="Comma 6 2 5 2 4 2" xfId="16796" xr:uid="{00000000-0005-0000-0000-0000823E0000}"/>
    <cellStyle name="Comma 6 2 5 2 5" xfId="11467" xr:uid="{00000000-0005-0000-0000-0000833E0000}"/>
    <cellStyle name="Comma 6 2 5 3" xfId="2129" xr:uid="{00000000-0005-0000-0000-0000843E0000}"/>
    <cellStyle name="Comma 6 2 5 3 2" xfId="4803" xr:uid="{00000000-0005-0000-0000-0000853E0000}"/>
    <cellStyle name="Comma 6 2 5 3 2 2" xfId="19428" xr:uid="{00000000-0005-0000-0000-0000863E0000}"/>
    <cellStyle name="Comma 6 2 5 3 2 3" xfId="14126" xr:uid="{00000000-0005-0000-0000-0000873E0000}"/>
    <cellStyle name="Comma 6 2 5 3 3" xfId="8640" xr:uid="{00000000-0005-0000-0000-0000883E0000}"/>
    <cellStyle name="Comma 6 2 5 3 3 2" xfId="16798" xr:uid="{00000000-0005-0000-0000-0000893E0000}"/>
    <cellStyle name="Comma 6 2 5 3 4" xfId="11469" xr:uid="{00000000-0005-0000-0000-00008A3E0000}"/>
    <cellStyle name="Comma 6 2 5 4" xfId="2130" xr:uid="{00000000-0005-0000-0000-00008B3E0000}"/>
    <cellStyle name="Comma 6 2 5 4 2" xfId="4804" xr:uid="{00000000-0005-0000-0000-00008C3E0000}"/>
    <cellStyle name="Comma 6 2 5 4 2 2" xfId="19429" xr:uid="{00000000-0005-0000-0000-00008D3E0000}"/>
    <cellStyle name="Comma 6 2 5 4 2 3" xfId="14127" xr:uid="{00000000-0005-0000-0000-00008E3E0000}"/>
    <cellStyle name="Comma 6 2 5 4 3" xfId="8641" xr:uid="{00000000-0005-0000-0000-00008F3E0000}"/>
    <cellStyle name="Comma 6 2 5 4 3 2" xfId="16799" xr:uid="{00000000-0005-0000-0000-0000903E0000}"/>
    <cellStyle name="Comma 6 2 5 4 4" xfId="11470" xr:uid="{00000000-0005-0000-0000-0000913E0000}"/>
    <cellStyle name="Comma 6 2 5 5" xfId="4800" xr:uid="{00000000-0005-0000-0000-0000923E0000}"/>
    <cellStyle name="Comma 6 2 5 5 2" xfId="19425" xr:uid="{00000000-0005-0000-0000-0000933E0000}"/>
    <cellStyle name="Comma 6 2 5 5 3" xfId="14123" xr:uid="{00000000-0005-0000-0000-0000943E0000}"/>
    <cellStyle name="Comma 6 2 5 6" xfId="8637" xr:uid="{00000000-0005-0000-0000-0000953E0000}"/>
    <cellStyle name="Comma 6 2 5 6 2" xfId="16795" xr:uid="{00000000-0005-0000-0000-0000963E0000}"/>
    <cellStyle name="Comma 6 2 5 7" xfId="11466" xr:uid="{00000000-0005-0000-0000-0000973E0000}"/>
    <cellStyle name="Comma 6 2 6" xfId="2131" xr:uid="{00000000-0005-0000-0000-0000983E0000}"/>
    <cellStyle name="Comma 6 2 6 2" xfId="2132" xr:uid="{00000000-0005-0000-0000-0000993E0000}"/>
    <cellStyle name="Comma 6 2 6 2 2" xfId="2133" xr:uid="{00000000-0005-0000-0000-00009A3E0000}"/>
    <cellStyle name="Comma 6 2 6 2 2 2" xfId="4807" xr:uid="{00000000-0005-0000-0000-00009B3E0000}"/>
    <cellStyle name="Comma 6 2 6 2 2 2 2" xfId="19432" xr:uid="{00000000-0005-0000-0000-00009C3E0000}"/>
    <cellStyle name="Comma 6 2 6 2 2 2 3" xfId="14130" xr:uid="{00000000-0005-0000-0000-00009D3E0000}"/>
    <cellStyle name="Comma 6 2 6 2 2 3" xfId="8644" xr:uid="{00000000-0005-0000-0000-00009E3E0000}"/>
    <cellStyle name="Comma 6 2 6 2 2 3 2" xfId="16802" xr:uid="{00000000-0005-0000-0000-00009F3E0000}"/>
    <cellStyle name="Comma 6 2 6 2 2 4" xfId="11473" xr:uid="{00000000-0005-0000-0000-0000A03E0000}"/>
    <cellStyle name="Comma 6 2 6 2 3" xfId="4806" xr:uid="{00000000-0005-0000-0000-0000A13E0000}"/>
    <cellStyle name="Comma 6 2 6 2 3 2" xfId="19431" xr:uid="{00000000-0005-0000-0000-0000A23E0000}"/>
    <cellStyle name="Comma 6 2 6 2 3 3" xfId="14129" xr:uid="{00000000-0005-0000-0000-0000A33E0000}"/>
    <cellStyle name="Comma 6 2 6 2 4" xfId="8643" xr:uid="{00000000-0005-0000-0000-0000A43E0000}"/>
    <cellStyle name="Comma 6 2 6 2 4 2" xfId="16801" xr:uid="{00000000-0005-0000-0000-0000A53E0000}"/>
    <cellStyle name="Comma 6 2 6 2 5" xfId="11472" xr:uid="{00000000-0005-0000-0000-0000A63E0000}"/>
    <cellStyle name="Comma 6 2 6 3" xfId="2134" xr:uid="{00000000-0005-0000-0000-0000A73E0000}"/>
    <cellStyle name="Comma 6 2 6 3 2" xfId="4808" xr:uid="{00000000-0005-0000-0000-0000A83E0000}"/>
    <cellStyle name="Comma 6 2 6 3 2 2" xfId="19433" xr:uid="{00000000-0005-0000-0000-0000A93E0000}"/>
    <cellStyle name="Comma 6 2 6 3 2 3" xfId="14131" xr:uid="{00000000-0005-0000-0000-0000AA3E0000}"/>
    <cellStyle name="Comma 6 2 6 3 3" xfId="8645" xr:uid="{00000000-0005-0000-0000-0000AB3E0000}"/>
    <cellStyle name="Comma 6 2 6 3 3 2" xfId="16803" xr:uid="{00000000-0005-0000-0000-0000AC3E0000}"/>
    <cellStyle name="Comma 6 2 6 3 4" xfId="11474" xr:uid="{00000000-0005-0000-0000-0000AD3E0000}"/>
    <cellStyle name="Comma 6 2 6 4" xfId="2135" xr:uid="{00000000-0005-0000-0000-0000AE3E0000}"/>
    <cellStyle name="Comma 6 2 6 4 2" xfId="4809" xr:uid="{00000000-0005-0000-0000-0000AF3E0000}"/>
    <cellStyle name="Comma 6 2 6 4 2 2" xfId="19434" xr:uid="{00000000-0005-0000-0000-0000B03E0000}"/>
    <cellStyle name="Comma 6 2 6 4 2 3" xfId="14132" xr:uid="{00000000-0005-0000-0000-0000B13E0000}"/>
    <cellStyle name="Comma 6 2 6 4 3" xfId="8646" xr:uid="{00000000-0005-0000-0000-0000B23E0000}"/>
    <cellStyle name="Comma 6 2 6 4 3 2" xfId="16804" xr:uid="{00000000-0005-0000-0000-0000B33E0000}"/>
    <cellStyle name="Comma 6 2 6 4 4" xfId="11475" xr:uid="{00000000-0005-0000-0000-0000B43E0000}"/>
    <cellStyle name="Comma 6 2 6 5" xfId="4805" xr:uid="{00000000-0005-0000-0000-0000B53E0000}"/>
    <cellStyle name="Comma 6 2 6 5 2" xfId="19430" xr:uid="{00000000-0005-0000-0000-0000B63E0000}"/>
    <cellStyle name="Comma 6 2 6 5 3" xfId="14128" xr:uid="{00000000-0005-0000-0000-0000B73E0000}"/>
    <cellStyle name="Comma 6 2 6 6" xfId="8642" xr:uid="{00000000-0005-0000-0000-0000B83E0000}"/>
    <cellStyle name="Comma 6 2 6 6 2" xfId="16800" xr:uid="{00000000-0005-0000-0000-0000B93E0000}"/>
    <cellStyle name="Comma 6 2 6 7" xfId="11471" xr:uid="{00000000-0005-0000-0000-0000BA3E0000}"/>
    <cellStyle name="Comma 6 2 7" xfId="2136" xr:uid="{00000000-0005-0000-0000-0000BB3E0000}"/>
    <cellStyle name="Comma 6 2 7 2" xfId="2137" xr:uid="{00000000-0005-0000-0000-0000BC3E0000}"/>
    <cellStyle name="Comma 6 2 7 2 2" xfId="4811" xr:uid="{00000000-0005-0000-0000-0000BD3E0000}"/>
    <cellStyle name="Comma 6 2 7 2 2 2" xfId="19436" xr:uid="{00000000-0005-0000-0000-0000BE3E0000}"/>
    <cellStyle name="Comma 6 2 7 2 2 3" xfId="14134" xr:uid="{00000000-0005-0000-0000-0000BF3E0000}"/>
    <cellStyle name="Comma 6 2 7 2 3" xfId="8648" xr:uid="{00000000-0005-0000-0000-0000C03E0000}"/>
    <cellStyle name="Comma 6 2 7 2 3 2" xfId="16806" xr:uid="{00000000-0005-0000-0000-0000C13E0000}"/>
    <cellStyle name="Comma 6 2 7 2 4" xfId="11477" xr:uid="{00000000-0005-0000-0000-0000C23E0000}"/>
    <cellStyle name="Comma 6 2 7 3" xfId="2138" xr:uid="{00000000-0005-0000-0000-0000C33E0000}"/>
    <cellStyle name="Comma 6 2 7 3 2" xfId="4812" xr:uid="{00000000-0005-0000-0000-0000C43E0000}"/>
    <cellStyle name="Comma 6 2 7 3 2 2" xfId="19437" xr:uid="{00000000-0005-0000-0000-0000C53E0000}"/>
    <cellStyle name="Comma 6 2 7 3 2 3" xfId="14135" xr:uid="{00000000-0005-0000-0000-0000C63E0000}"/>
    <cellStyle name="Comma 6 2 7 3 3" xfId="8649" xr:uid="{00000000-0005-0000-0000-0000C73E0000}"/>
    <cellStyle name="Comma 6 2 7 3 3 2" xfId="16807" xr:uid="{00000000-0005-0000-0000-0000C83E0000}"/>
    <cellStyle name="Comma 6 2 7 3 4" xfId="11478" xr:uid="{00000000-0005-0000-0000-0000C93E0000}"/>
    <cellStyle name="Comma 6 2 7 4" xfId="4810" xr:uid="{00000000-0005-0000-0000-0000CA3E0000}"/>
    <cellStyle name="Comma 6 2 7 4 2" xfId="19435" xr:uid="{00000000-0005-0000-0000-0000CB3E0000}"/>
    <cellStyle name="Comma 6 2 7 4 3" xfId="14133" xr:uid="{00000000-0005-0000-0000-0000CC3E0000}"/>
    <cellStyle name="Comma 6 2 7 5" xfId="8647" xr:uid="{00000000-0005-0000-0000-0000CD3E0000}"/>
    <cellStyle name="Comma 6 2 7 5 2" xfId="16805" xr:uid="{00000000-0005-0000-0000-0000CE3E0000}"/>
    <cellStyle name="Comma 6 2 7 6" xfId="11476" xr:uid="{00000000-0005-0000-0000-0000CF3E0000}"/>
    <cellStyle name="Comma 6 2 8" xfId="2139" xr:uid="{00000000-0005-0000-0000-0000D03E0000}"/>
    <cellStyle name="Comma 6 2 8 2" xfId="2140" xr:uid="{00000000-0005-0000-0000-0000D13E0000}"/>
    <cellStyle name="Comma 6 2 8 2 2" xfId="4814" xr:uid="{00000000-0005-0000-0000-0000D23E0000}"/>
    <cellStyle name="Comma 6 2 8 2 2 2" xfId="19439" xr:uid="{00000000-0005-0000-0000-0000D33E0000}"/>
    <cellStyle name="Comma 6 2 8 2 2 3" xfId="14137" xr:uid="{00000000-0005-0000-0000-0000D43E0000}"/>
    <cellStyle name="Comma 6 2 8 2 3" xfId="8651" xr:uid="{00000000-0005-0000-0000-0000D53E0000}"/>
    <cellStyle name="Comma 6 2 8 2 3 2" xfId="16809" xr:uid="{00000000-0005-0000-0000-0000D63E0000}"/>
    <cellStyle name="Comma 6 2 8 2 4" xfId="11480" xr:uid="{00000000-0005-0000-0000-0000D73E0000}"/>
    <cellStyle name="Comma 6 2 8 3" xfId="4813" xr:uid="{00000000-0005-0000-0000-0000D83E0000}"/>
    <cellStyle name="Comma 6 2 8 3 2" xfId="19438" xr:uid="{00000000-0005-0000-0000-0000D93E0000}"/>
    <cellStyle name="Comma 6 2 8 3 3" xfId="14136" xr:uid="{00000000-0005-0000-0000-0000DA3E0000}"/>
    <cellStyle name="Comma 6 2 8 4" xfId="8650" xr:uid="{00000000-0005-0000-0000-0000DB3E0000}"/>
    <cellStyle name="Comma 6 2 8 4 2" xfId="16808" xr:uid="{00000000-0005-0000-0000-0000DC3E0000}"/>
    <cellStyle name="Comma 6 2 8 5" xfId="11479" xr:uid="{00000000-0005-0000-0000-0000DD3E0000}"/>
    <cellStyle name="Comma 6 2 9" xfId="2141" xr:uid="{00000000-0005-0000-0000-0000DE3E0000}"/>
    <cellStyle name="Comma 6 2 9 2" xfId="4815" xr:uid="{00000000-0005-0000-0000-0000DF3E0000}"/>
    <cellStyle name="Comma 6 2 9 2 2" xfId="19440" xr:uid="{00000000-0005-0000-0000-0000E03E0000}"/>
    <cellStyle name="Comma 6 2 9 2 3" xfId="14138" xr:uid="{00000000-0005-0000-0000-0000E13E0000}"/>
    <cellStyle name="Comma 6 2 9 3" xfId="8652" xr:uid="{00000000-0005-0000-0000-0000E23E0000}"/>
    <cellStyle name="Comma 6 2 9 3 2" xfId="16810" xr:uid="{00000000-0005-0000-0000-0000E33E0000}"/>
    <cellStyle name="Comma 6 2 9 4" xfId="11481" xr:uid="{00000000-0005-0000-0000-0000E43E0000}"/>
    <cellStyle name="Comma 6 3" xfId="2142" xr:uid="{00000000-0005-0000-0000-0000E53E0000}"/>
    <cellStyle name="Comma 6 3 10" xfId="2143" xr:uid="{00000000-0005-0000-0000-0000E63E0000}"/>
    <cellStyle name="Comma 6 3 10 2" xfId="4817" xr:uid="{00000000-0005-0000-0000-0000E73E0000}"/>
    <cellStyle name="Comma 6 3 10 2 2" xfId="19442" xr:uid="{00000000-0005-0000-0000-0000E83E0000}"/>
    <cellStyle name="Comma 6 3 10 2 3" xfId="14140" xr:uid="{00000000-0005-0000-0000-0000E93E0000}"/>
    <cellStyle name="Comma 6 3 10 3" xfId="8654" xr:uid="{00000000-0005-0000-0000-0000EA3E0000}"/>
    <cellStyle name="Comma 6 3 10 3 2" xfId="16812" xr:uid="{00000000-0005-0000-0000-0000EB3E0000}"/>
    <cellStyle name="Comma 6 3 10 4" xfId="11483" xr:uid="{00000000-0005-0000-0000-0000EC3E0000}"/>
    <cellStyle name="Comma 6 3 11" xfId="4816" xr:uid="{00000000-0005-0000-0000-0000ED3E0000}"/>
    <cellStyle name="Comma 6 3 11 2" xfId="19441" xr:uid="{00000000-0005-0000-0000-0000EE3E0000}"/>
    <cellStyle name="Comma 6 3 11 3" xfId="14139" xr:uid="{00000000-0005-0000-0000-0000EF3E0000}"/>
    <cellStyle name="Comma 6 3 12" xfId="8653" xr:uid="{00000000-0005-0000-0000-0000F03E0000}"/>
    <cellStyle name="Comma 6 3 12 2" xfId="16811" xr:uid="{00000000-0005-0000-0000-0000F13E0000}"/>
    <cellStyle name="Comma 6 3 13" xfId="11482" xr:uid="{00000000-0005-0000-0000-0000F23E0000}"/>
    <cellStyle name="Comma 6 3 2" xfId="2144" xr:uid="{00000000-0005-0000-0000-0000F33E0000}"/>
    <cellStyle name="Comma 6 3 2 10" xfId="4818" xr:uid="{00000000-0005-0000-0000-0000F43E0000}"/>
    <cellStyle name="Comma 6 3 2 10 2" xfId="19443" xr:uid="{00000000-0005-0000-0000-0000F53E0000}"/>
    <cellStyle name="Comma 6 3 2 10 3" xfId="14141" xr:uid="{00000000-0005-0000-0000-0000F63E0000}"/>
    <cellStyle name="Comma 6 3 2 11" xfId="8655" xr:uid="{00000000-0005-0000-0000-0000F73E0000}"/>
    <cellStyle name="Comma 6 3 2 11 2" xfId="16813" xr:uid="{00000000-0005-0000-0000-0000F83E0000}"/>
    <cellStyle name="Comma 6 3 2 12" xfId="11484" xr:uid="{00000000-0005-0000-0000-0000F93E0000}"/>
    <cellStyle name="Comma 6 3 2 2" xfId="2145" xr:uid="{00000000-0005-0000-0000-0000FA3E0000}"/>
    <cellStyle name="Comma 6 3 2 2 2" xfId="2146" xr:uid="{00000000-0005-0000-0000-0000FB3E0000}"/>
    <cellStyle name="Comma 6 3 2 2 2 2" xfId="2147" xr:uid="{00000000-0005-0000-0000-0000FC3E0000}"/>
    <cellStyle name="Comma 6 3 2 2 2 2 2" xfId="4821" xr:uid="{00000000-0005-0000-0000-0000FD3E0000}"/>
    <cellStyle name="Comma 6 3 2 2 2 2 2 2" xfId="19446" xr:uid="{00000000-0005-0000-0000-0000FE3E0000}"/>
    <cellStyle name="Comma 6 3 2 2 2 2 2 3" xfId="14144" xr:uid="{00000000-0005-0000-0000-0000FF3E0000}"/>
    <cellStyle name="Comma 6 3 2 2 2 2 3" xfId="8658" xr:uid="{00000000-0005-0000-0000-0000003F0000}"/>
    <cellStyle name="Comma 6 3 2 2 2 2 3 2" xfId="16816" xr:uid="{00000000-0005-0000-0000-0000013F0000}"/>
    <cellStyle name="Comma 6 3 2 2 2 2 4" xfId="11487" xr:uid="{00000000-0005-0000-0000-0000023F0000}"/>
    <cellStyle name="Comma 6 3 2 2 2 3" xfId="4820" xr:uid="{00000000-0005-0000-0000-0000033F0000}"/>
    <cellStyle name="Comma 6 3 2 2 2 3 2" xfId="19445" xr:uid="{00000000-0005-0000-0000-0000043F0000}"/>
    <cellStyle name="Comma 6 3 2 2 2 3 3" xfId="14143" xr:uid="{00000000-0005-0000-0000-0000053F0000}"/>
    <cellStyle name="Comma 6 3 2 2 2 4" xfId="8657" xr:uid="{00000000-0005-0000-0000-0000063F0000}"/>
    <cellStyle name="Comma 6 3 2 2 2 4 2" xfId="16815" xr:uid="{00000000-0005-0000-0000-0000073F0000}"/>
    <cellStyle name="Comma 6 3 2 2 2 5" xfId="11486" xr:uid="{00000000-0005-0000-0000-0000083F0000}"/>
    <cellStyle name="Comma 6 3 2 2 3" xfId="2148" xr:uid="{00000000-0005-0000-0000-0000093F0000}"/>
    <cellStyle name="Comma 6 3 2 2 3 2" xfId="4822" xr:uid="{00000000-0005-0000-0000-00000A3F0000}"/>
    <cellStyle name="Comma 6 3 2 2 3 2 2" xfId="19447" xr:uid="{00000000-0005-0000-0000-00000B3F0000}"/>
    <cellStyle name="Comma 6 3 2 2 3 2 3" xfId="14145" xr:uid="{00000000-0005-0000-0000-00000C3F0000}"/>
    <cellStyle name="Comma 6 3 2 2 3 3" xfId="8659" xr:uid="{00000000-0005-0000-0000-00000D3F0000}"/>
    <cellStyle name="Comma 6 3 2 2 3 3 2" xfId="16817" xr:uid="{00000000-0005-0000-0000-00000E3F0000}"/>
    <cellStyle name="Comma 6 3 2 2 3 4" xfId="11488" xr:uid="{00000000-0005-0000-0000-00000F3F0000}"/>
    <cellStyle name="Comma 6 3 2 2 4" xfId="2149" xr:uid="{00000000-0005-0000-0000-0000103F0000}"/>
    <cellStyle name="Comma 6 3 2 2 4 2" xfId="4823" xr:uid="{00000000-0005-0000-0000-0000113F0000}"/>
    <cellStyle name="Comma 6 3 2 2 4 2 2" xfId="19448" xr:uid="{00000000-0005-0000-0000-0000123F0000}"/>
    <cellStyle name="Comma 6 3 2 2 4 2 3" xfId="14146" xr:uid="{00000000-0005-0000-0000-0000133F0000}"/>
    <cellStyle name="Comma 6 3 2 2 4 3" xfId="8660" xr:uid="{00000000-0005-0000-0000-0000143F0000}"/>
    <cellStyle name="Comma 6 3 2 2 4 3 2" xfId="16818" xr:uid="{00000000-0005-0000-0000-0000153F0000}"/>
    <cellStyle name="Comma 6 3 2 2 4 4" xfId="11489" xr:uid="{00000000-0005-0000-0000-0000163F0000}"/>
    <cellStyle name="Comma 6 3 2 2 5" xfId="4819" xr:uid="{00000000-0005-0000-0000-0000173F0000}"/>
    <cellStyle name="Comma 6 3 2 2 5 2" xfId="19444" xr:uid="{00000000-0005-0000-0000-0000183F0000}"/>
    <cellStyle name="Comma 6 3 2 2 5 3" xfId="14142" xr:uid="{00000000-0005-0000-0000-0000193F0000}"/>
    <cellStyle name="Comma 6 3 2 2 6" xfId="8656" xr:uid="{00000000-0005-0000-0000-00001A3F0000}"/>
    <cellStyle name="Comma 6 3 2 2 6 2" xfId="16814" xr:uid="{00000000-0005-0000-0000-00001B3F0000}"/>
    <cellStyle name="Comma 6 3 2 2 7" xfId="11485" xr:uid="{00000000-0005-0000-0000-00001C3F0000}"/>
    <cellStyle name="Comma 6 3 2 3" xfId="2150" xr:uid="{00000000-0005-0000-0000-00001D3F0000}"/>
    <cellStyle name="Comma 6 3 2 3 2" xfId="2151" xr:uid="{00000000-0005-0000-0000-00001E3F0000}"/>
    <cellStyle name="Comma 6 3 2 3 2 2" xfId="2152" xr:uid="{00000000-0005-0000-0000-00001F3F0000}"/>
    <cellStyle name="Comma 6 3 2 3 2 2 2" xfId="4826" xr:uid="{00000000-0005-0000-0000-0000203F0000}"/>
    <cellStyle name="Comma 6 3 2 3 2 2 2 2" xfId="19451" xr:uid="{00000000-0005-0000-0000-0000213F0000}"/>
    <cellStyle name="Comma 6 3 2 3 2 2 2 3" xfId="14149" xr:uid="{00000000-0005-0000-0000-0000223F0000}"/>
    <cellStyle name="Comma 6 3 2 3 2 2 3" xfId="8663" xr:uid="{00000000-0005-0000-0000-0000233F0000}"/>
    <cellStyle name="Comma 6 3 2 3 2 2 3 2" xfId="16821" xr:uid="{00000000-0005-0000-0000-0000243F0000}"/>
    <cellStyle name="Comma 6 3 2 3 2 2 4" xfId="11492" xr:uid="{00000000-0005-0000-0000-0000253F0000}"/>
    <cellStyle name="Comma 6 3 2 3 2 3" xfId="4825" xr:uid="{00000000-0005-0000-0000-0000263F0000}"/>
    <cellStyle name="Comma 6 3 2 3 2 3 2" xfId="19450" xr:uid="{00000000-0005-0000-0000-0000273F0000}"/>
    <cellStyle name="Comma 6 3 2 3 2 3 3" xfId="14148" xr:uid="{00000000-0005-0000-0000-0000283F0000}"/>
    <cellStyle name="Comma 6 3 2 3 2 4" xfId="8662" xr:uid="{00000000-0005-0000-0000-0000293F0000}"/>
    <cellStyle name="Comma 6 3 2 3 2 4 2" xfId="16820" xr:uid="{00000000-0005-0000-0000-00002A3F0000}"/>
    <cellStyle name="Comma 6 3 2 3 2 5" xfId="11491" xr:uid="{00000000-0005-0000-0000-00002B3F0000}"/>
    <cellStyle name="Comma 6 3 2 3 3" xfId="2153" xr:uid="{00000000-0005-0000-0000-00002C3F0000}"/>
    <cellStyle name="Comma 6 3 2 3 3 2" xfId="4827" xr:uid="{00000000-0005-0000-0000-00002D3F0000}"/>
    <cellStyle name="Comma 6 3 2 3 3 2 2" xfId="19452" xr:uid="{00000000-0005-0000-0000-00002E3F0000}"/>
    <cellStyle name="Comma 6 3 2 3 3 2 3" xfId="14150" xr:uid="{00000000-0005-0000-0000-00002F3F0000}"/>
    <cellStyle name="Comma 6 3 2 3 3 3" xfId="8664" xr:uid="{00000000-0005-0000-0000-0000303F0000}"/>
    <cellStyle name="Comma 6 3 2 3 3 3 2" xfId="16822" xr:uid="{00000000-0005-0000-0000-0000313F0000}"/>
    <cellStyle name="Comma 6 3 2 3 3 4" xfId="11493" xr:uid="{00000000-0005-0000-0000-0000323F0000}"/>
    <cellStyle name="Comma 6 3 2 3 4" xfId="2154" xr:uid="{00000000-0005-0000-0000-0000333F0000}"/>
    <cellStyle name="Comma 6 3 2 3 4 2" xfId="4828" xr:uid="{00000000-0005-0000-0000-0000343F0000}"/>
    <cellStyle name="Comma 6 3 2 3 4 2 2" xfId="19453" xr:uid="{00000000-0005-0000-0000-0000353F0000}"/>
    <cellStyle name="Comma 6 3 2 3 4 2 3" xfId="14151" xr:uid="{00000000-0005-0000-0000-0000363F0000}"/>
    <cellStyle name="Comma 6 3 2 3 4 3" xfId="8665" xr:uid="{00000000-0005-0000-0000-0000373F0000}"/>
    <cellStyle name="Comma 6 3 2 3 4 3 2" xfId="16823" xr:uid="{00000000-0005-0000-0000-0000383F0000}"/>
    <cellStyle name="Comma 6 3 2 3 4 4" xfId="11494" xr:uid="{00000000-0005-0000-0000-0000393F0000}"/>
    <cellStyle name="Comma 6 3 2 3 5" xfId="4824" xr:uid="{00000000-0005-0000-0000-00003A3F0000}"/>
    <cellStyle name="Comma 6 3 2 3 5 2" xfId="19449" xr:uid="{00000000-0005-0000-0000-00003B3F0000}"/>
    <cellStyle name="Comma 6 3 2 3 5 3" xfId="14147" xr:uid="{00000000-0005-0000-0000-00003C3F0000}"/>
    <cellStyle name="Comma 6 3 2 3 6" xfId="8661" xr:uid="{00000000-0005-0000-0000-00003D3F0000}"/>
    <cellStyle name="Comma 6 3 2 3 6 2" xfId="16819" xr:uid="{00000000-0005-0000-0000-00003E3F0000}"/>
    <cellStyle name="Comma 6 3 2 3 7" xfId="11490" xr:uid="{00000000-0005-0000-0000-00003F3F0000}"/>
    <cellStyle name="Comma 6 3 2 4" xfId="2155" xr:uid="{00000000-0005-0000-0000-0000403F0000}"/>
    <cellStyle name="Comma 6 3 2 4 2" xfId="2156" xr:uid="{00000000-0005-0000-0000-0000413F0000}"/>
    <cellStyle name="Comma 6 3 2 4 2 2" xfId="2157" xr:uid="{00000000-0005-0000-0000-0000423F0000}"/>
    <cellStyle name="Comma 6 3 2 4 2 2 2" xfId="4831" xr:uid="{00000000-0005-0000-0000-0000433F0000}"/>
    <cellStyle name="Comma 6 3 2 4 2 2 2 2" xfId="19456" xr:uid="{00000000-0005-0000-0000-0000443F0000}"/>
    <cellStyle name="Comma 6 3 2 4 2 2 2 3" xfId="14154" xr:uid="{00000000-0005-0000-0000-0000453F0000}"/>
    <cellStyle name="Comma 6 3 2 4 2 2 3" xfId="8668" xr:uid="{00000000-0005-0000-0000-0000463F0000}"/>
    <cellStyle name="Comma 6 3 2 4 2 2 3 2" xfId="16826" xr:uid="{00000000-0005-0000-0000-0000473F0000}"/>
    <cellStyle name="Comma 6 3 2 4 2 2 4" xfId="11497" xr:uid="{00000000-0005-0000-0000-0000483F0000}"/>
    <cellStyle name="Comma 6 3 2 4 2 3" xfId="4830" xr:uid="{00000000-0005-0000-0000-0000493F0000}"/>
    <cellStyle name="Comma 6 3 2 4 2 3 2" xfId="19455" xr:uid="{00000000-0005-0000-0000-00004A3F0000}"/>
    <cellStyle name="Comma 6 3 2 4 2 3 3" xfId="14153" xr:uid="{00000000-0005-0000-0000-00004B3F0000}"/>
    <cellStyle name="Comma 6 3 2 4 2 4" xfId="8667" xr:uid="{00000000-0005-0000-0000-00004C3F0000}"/>
    <cellStyle name="Comma 6 3 2 4 2 4 2" xfId="16825" xr:uid="{00000000-0005-0000-0000-00004D3F0000}"/>
    <cellStyle name="Comma 6 3 2 4 2 5" xfId="11496" xr:uid="{00000000-0005-0000-0000-00004E3F0000}"/>
    <cellStyle name="Comma 6 3 2 4 3" xfId="2158" xr:uid="{00000000-0005-0000-0000-00004F3F0000}"/>
    <cellStyle name="Comma 6 3 2 4 3 2" xfId="4832" xr:uid="{00000000-0005-0000-0000-0000503F0000}"/>
    <cellStyle name="Comma 6 3 2 4 3 2 2" xfId="19457" xr:uid="{00000000-0005-0000-0000-0000513F0000}"/>
    <cellStyle name="Comma 6 3 2 4 3 2 3" xfId="14155" xr:uid="{00000000-0005-0000-0000-0000523F0000}"/>
    <cellStyle name="Comma 6 3 2 4 3 3" xfId="8669" xr:uid="{00000000-0005-0000-0000-0000533F0000}"/>
    <cellStyle name="Comma 6 3 2 4 3 3 2" xfId="16827" xr:uid="{00000000-0005-0000-0000-0000543F0000}"/>
    <cellStyle name="Comma 6 3 2 4 3 4" xfId="11498" xr:uid="{00000000-0005-0000-0000-0000553F0000}"/>
    <cellStyle name="Comma 6 3 2 4 4" xfId="2159" xr:uid="{00000000-0005-0000-0000-0000563F0000}"/>
    <cellStyle name="Comma 6 3 2 4 4 2" xfId="4833" xr:uid="{00000000-0005-0000-0000-0000573F0000}"/>
    <cellStyle name="Comma 6 3 2 4 4 2 2" xfId="19458" xr:uid="{00000000-0005-0000-0000-0000583F0000}"/>
    <cellStyle name="Comma 6 3 2 4 4 2 3" xfId="14156" xr:uid="{00000000-0005-0000-0000-0000593F0000}"/>
    <cellStyle name="Comma 6 3 2 4 4 3" xfId="8670" xr:uid="{00000000-0005-0000-0000-00005A3F0000}"/>
    <cellStyle name="Comma 6 3 2 4 4 3 2" xfId="16828" xr:uid="{00000000-0005-0000-0000-00005B3F0000}"/>
    <cellStyle name="Comma 6 3 2 4 4 4" xfId="11499" xr:uid="{00000000-0005-0000-0000-00005C3F0000}"/>
    <cellStyle name="Comma 6 3 2 4 5" xfId="4829" xr:uid="{00000000-0005-0000-0000-00005D3F0000}"/>
    <cellStyle name="Comma 6 3 2 4 5 2" xfId="19454" xr:uid="{00000000-0005-0000-0000-00005E3F0000}"/>
    <cellStyle name="Comma 6 3 2 4 5 3" xfId="14152" xr:uid="{00000000-0005-0000-0000-00005F3F0000}"/>
    <cellStyle name="Comma 6 3 2 4 6" xfId="8666" xr:uid="{00000000-0005-0000-0000-0000603F0000}"/>
    <cellStyle name="Comma 6 3 2 4 6 2" xfId="16824" xr:uid="{00000000-0005-0000-0000-0000613F0000}"/>
    <cellStyle name="Comma 6 3 2 4 7" xfId="11495" xr:uid="{00000000-0005-0000-0000-0000623F0000}"/>
    <cellStyle name="Comma 6 3 2 5" xfId="2160" xr:uid="{00000000-0005-0000-0000-0000633F0000}"/>
    <cellStyle name="Comma 6 3 2 5 2" xfId="2161" xr:uid="{00000000-0005-0000-0000-0000643F0000}"/>
    <cellStyle name="Comma 6 3 2 5 2 2" xfId="2162" xr:uid="{00000000-0005-0000-0000-0000653F0000}"/>
    <cellStyle name="Comma 6 3 2 5 2 2 2" xfId="4836" xr:uid="{00000000-0005-0000-0000-0000663F0000}"/>
    <cellStyle name="Comma 6 3 2 5 2 2 2 2" xfId="19461" xr:uid="{00000000-0005-0000-0000-0000673F0000}"/>
    <cellStyle name="Comma 6 3 2 5 2 2 2 3" xfId="14159" xr:uid="{00000000-0005-0000-0000-0000683F0000}"/>
    <cellStyle name="Comma 6 3 2 5 2 2 3" xfId="8673" xr:uid="{00000000-0005-0000-0000-0000693F0000}"/>
    <cellStyle name="Comma 6 3 2 5 2 2 3 2" xfId="16831" xr:uid="{00000000-0005-0000-0000-00006A3F0000}"/>
    <cellStyle name="Comma 6 3 2 5 2 2 4" xfId="11502" xr:uid="{00000000-0005-0000-0000-00006B3F0000}"/>
    <cellStyle name="Comma 6 3 2 5 2 3" xfId="4835" xr:uid="{00000000-0005-0000-0000-00006C3F0000}"/>
    <cellStyle name="Comma 6 3 2 5 2 3 2" xfId="19460" xr:uid="{00000000-0005-0000-0000-00006D3F0000}"/>
    <cellStyle name="Comma 6 3 2 5 2 3 3" xfId="14158" xr:uid="{00000000-0005-0000-0000-00006E3F0000}"/>
    <cellStyle name="Comma 6 3 2 5 2 4" xfId="8672" xr:uid="{00000000-0005-0000-0000-00006F3F0000}"/>
    <cellStyle name="Comma 6 3 2 5 2 4 2" xfId="16830" xr:uid="{00000000-0005-0000-0000-0000703F0000}"/>
    <cellStyle name="Comma 6 3 2 5 2 5" xfId="11501" xr:uid="{00000000-0005-0000-0000-0000713F0000}"/>
    <cellStyle name="Comma 6 3 2 5 3" xfId="2163" xr:uid="{00000000-0005-0000-0000-0000723F0000}"/>
    <cellStyle name="Comma 6 3 2 5 3 2" xfId="4837" xr:uid="{00000000-0005-0000-0000-0000733F0000}"/>
    <cellStyle name="Comma 6 3 2 5 3 2 2" xfId="19462" xr:uid="{00000000-0005-0000-0000-0000743F0000}"/>
    <cellStyle name="Comma 6 3 2 5 3 2 3" xfId="14160" xr:uid="{00000000-0005-0000-0000-0000753F0000}"/>
    <cellStyle name="Comma 6 3 2 5 3 3" xfId="8674" xr:uid="{00000000-0005-0000-0000-0000763F0000}"/>
    <cellStyle name="Comma 6 3 2 5 3 3 2" xfId="16832" xr:uid="{00000000-0005-0000-0000-0000773F0000}"/>
    <cellStyle name="Comma 6 3 2 5 3 4" xfId="11503" xr:uid="{00000000-0005-0000-0000-0000783F0000}"/>
    <cellStyle name="Comma 6 3 2 5 4" xfId="2164" xr:uid="{00000000-0005-0000-0000-0000793F0000}"/>
    <cellStyle name="Comma 6 3 2 5 4 2" xfId="4838" xr:uid="{00000000-0005-0000-0000-00007A3F0000}"/>
    <cellStyle name="Comma 6 3 2 5 4 2 2" xfId="19463" xr:uid="{00000000-0005-0000-0000-00007B3F0000}"/>
    <cellStyle name="Comma 6 3 2 5 4 2 3" xfId="14161" xr:uid="{00000000-0005-0000-0000-00007C3F0000}"/>
    <cellStyle name="Comma 6 3 2 5 4 3" xfId="8675" xr:uid="{00000000-0005-0000-0000-00007D3F0000}"/>
    <cellStyle name="Comma 6 3 2 5 4 3 2" xfId="16833" xr:uid="{00000000-0005-0000-0000-00007E3F0000}"/>
    <cellStyle name="Comma 6 3 2 5 4 4" xfId="11504" xr:uid="{00000000-0005-0000-0000-00007F3F0000}"/>
    <cellStyle name="Comma 6 3 2 5 5" xfId="4834" xr:uid="{00000000-0005-0000-0000-0000803F0000}"/>
    <cellStyle name="Comma 6 3 2 5 5 2" xfId="19459" xr:uid="{00000000-0005-0000-0000-0000813F0000}"/>
    <cellStyle name="Comma 6 3 2 5 5 3" xfId="14157" xr:uid="{00000000-0005-0000-0000-0000823F0000}"/>
    <cellStyle name="Comma 6 3 2 5 6" xfId="8671" xr:uid="{00000000-0005-0000-0000-0000833F0000}"/>
    <cellStyle name="Comma 6 3 2 5 6 2" xfId="16829" xr:uid="{00000000-0005-0000-0000-0000843F0000}"/>
    <cellStyle name="Comma 6 3 2 5 7" xfId="11500" xr:uid="{00000000-0005-0000-0000-0000853F0000}"/>
    <cellStyle name="Comma 6 3 2 6" xfId="2165" xr:uid="{00000000-0005-0000-0000-0000863F0000}"/>
    <cellStyle name="Comma 6 3 2 6 2" xfId="2166" xr:uid="{00000000-0005-0000-0000-0000873F0000}"/>
    <cellStyle name="Comma 6 3 2 6 2 2" xfId="4840" xr:uid="{00000000-0005-0000-0000-0000883F0000}"/>
    <cellStyle name="Comma 6 3 2 6 2 2 2" xfId="19465" xr:uid="{00000000-0005-0000-0000-0000893F0000}"/>
    <cellStyle name="Comma 6 3 2 6 2 2 3" xfId="14163" xr:uid="{00000000-0005-0000-0000-00008A3F0000}"/>
    <cellStyle name="Comma 6 3 2 6 2 3" xfId="8677" xr:uid="{00000000-0005-0000-0000-00008B3F0000}"/>
    <cellStyle name="Comma 6 3 2 6 2 3 2" xfId="16835" xr:uid="{00000000-0005-0000-0000-00008C3F0000}"/>
    <cellStyle name="Comma 6 3 2 6 2 4" xfId="11506" xr:uid="{00000000-0005-0000-0000-00008D3F0000}"/>
    <cellStyle name="Comma 6 3 2 6 3" xfId="2167" xr:uid="{00000000-0005-0000-0000-00008E3F0000}"/>
    <cellStyle name="Comma 6 3 2 6 3 2" xfId="4841" xr:uid="{00000000-0005-0000-0000-00008F3F0000}"/>
    <cellStyle name="Comma 6 3 2 6 3 2 2" xfId="19466" xr:uid="{00000000-0005-0000-0000-0000903F0000}"/>
    <cellStyle name="Comma 6 3 2 6 3 2 3" xfId="14164" xr:uid="{00000000-0005-0000-0000-0000913F0000}"/>
    <cellStyle name="Comma 6 3 2 6 3 3" xfId="8678" xr:uid="{00000000-0005-0000-0000-0000923F0000}"/>
    <cellStyle name="Comma 6 3 2 6 3 3 2" xfId="16836" xr:uid="{00000000-0005-0000-0000-0000933F0000}"/>
    <cellStyle name="Comma 6 3 2 6 3 4" xfId="11507" xr:uid="{00000000-0005-0000-0000-0000943F0000}"/>
    <cellStyle name="Comma 6 3 2 6 4" xfId="4839" xr:uid="{00000000-0005-0000-0000-0000953F0000}"/>
    <cellStyle name="Comma 6 3 2 6 4 2" xfId="19464" xr:uid="{00000000-0005-0000-0000-0000963F0000}"/>
    <cellStyle name="Comma 6 3 2 6 4 3" xfId="14162" xr:uid="{00000000-0005-0000-0000-0000973F0000}"/>
    <cellStyle name="Comma 6 3 2 6 5" xfId="8676" xr:uid="{00000000-0005-0000-0000-0000983F0000}"/>
    <cellStyle name="Comma 6 3 2 6 5 2" xfId="16834" xr:uid="{00000000-0005-0000-0000-0000993F0000}"/>
    <cellStyle name="Comma 6 3 2 6 6" xfId="11505" xr:uid="{00000000-0005-0000-0000-00009A3F0000}"/>
    <cellStyle name="Comma 6 3 2 7" xfId="2168" xr:uid="{00000000-0005-0000-0000-00009B3F0000}"/>
    <cellStyle name="Comma 6 3 2 7 2" xfId="2169" xr:uid="{00000000-0005-0000-0000-00009C3F0000}"/>
    <cellStyle name="Comma 6 3 2 7 2 2" xfId="4843" xr:uid="{00000000-0005-0000-0000-00009D3F0000}"/>
    <cellStyle name="Comma 6 3 2 7 2 2 2" xfId="19468" xr:uid="{00000000-0005-0000-0000-00009E3F0000}"/>
    <cellStyle name="Comma 6 3 2 7 2 2 3" xfId="14166" xr:uid="{00000000-0005-0000-0000-00009F3F0000}"/>
    <cellStyle name="Comma 6 3 2 7 2 3" xfId="8680" xr:uid="{00000000-0005-0000-0000-0000A03F0000}"/>
    <cellStyle name="Comma 6 3 2 7 2 3 2" xfId="16838" xr:uid="{00000000-0005-0000-0000-0000A13F0000}"/>
    <cellStyle name="Comma 6 3 2 7 2 4" xfId="11509" xr:uid="{00000000-0005-0000-0000-0000A23F0000}"/>
    <cellStyle name="Comma 6 3 2 7 3" xfId="4842" xr:uid="{00000000-0005-0000-0000-0000A33F0000}"/>
    <cellStyle name="Comma 6 3 2 7 3 2" xfId="19467" xr:uid="{00000000-0005-0000-0000-0000A43F0000}"/>
    <cellStyle name="Comma 6 3 2 7 3 3" xfId="14165" xr:uid="{00000000-0005-0000-0000-0000A53F0000}"/>
    <cellStyle name="Comma 6 3 2 7 4" xfId="8679" xr:uid="{00000000-0005-0000-0000-0000A63F0000}"/>
    <cellStyle name="Comma 6 3 2 7 4 2" xfId="16837" xr:uid="{00000000-0005-0000-0000-0000A73F0000}"/>
    <cellStyle name="Comma 6 3 2 7 5" xfId="11508" xr:uid="{00000000-0005-0000-0000-0000A83F0000}"/>
    <cellStyle name="Comma 6 3 2 8" xfId="2170" xr:uid="{00000000-0005-0000-0000-0000A93F0000}"/>
    <cellStyle name="Comma 6 3 2 8 2" xfId="4844" xr:uid="{00000000-0005-0000-0000-0000AA3F0000}"/>
    <cellStyle name="Comma 6 3 2 8 2 2" xfId="19469" xr:uid="{00000000-0005-0000-0000-0000AB3F0000}"/>
    <cellStyle name="Comma 6 3 2 8 2 3" xfId="14167" xr:uid="{00000000-0005-0000-0000-0000AC3F0000}"/>
    <cellStyle name="Comma 6 3 2 8 3" xfId="8681" xr:uid="{00000000-0005-0000-0000-0000AD3F0000}"/>
    <cellStyle name="Comma 6 3 2 8 3 2" xfId="16839" xr:uid="{00000000-0005-0000-0000-0000AE3F0000}"/>
    <cellStyle name="Comma 6 3 2 8 4" xfId="11510" xr:uid="{00000000-0005-0000-0000-0000AF3F0000}"/>
    <cellStyle name="Comma 6 3 2 9" xfId="2171" xr:uid="{00000000-0005-0000-0000-0000B03F0000}"/>
    <cellStyle name="Comma 6 3 2 9 2" xfId="4845" xr:uid="{00000000-0005-0000-0000-0000B13F0000}"/>
    <cellStyle name="Comma 6 3 2 9 2 2" xfId="19470" xr:uid="{00000000-0005-0000-0000-0000B23F0000}"/>
    <cellStyle name="Comma 6 3 2 9 2 3" xfId="14168" xr:uid="{00000000-0005-0000-0000-0000B33F0000}"/>
    <cellStyle name="Comma 6 3 2 9 3" xfId="8682" xr:uid="{00000000-0005-0000-0000-0000B43F0000}"/>
    <cellStyle name="Comma 6 3 2 9 3 2" xfId="16840" xr:uid="{00000000-0005-0000-0000-0000B53F0000}"/>
    <cellStyle name="Comma 6 3 2 9 4" xfId="11511" xr:uid="{00000000-0005-0000-0000-0000B63F0000}"/>
    <cellStyle name="Comma 6 3 3" xfId="2172" xr:uid="{00000000-0005-0000-0000-0000B73F0000}"/>
    <cellStyle name="Comma 6 3 3 2" xfId="2173" xr:uid="{00000000-0005-0000-0000-0000B83F0000}"/>
    <cellStyle name="Comma 6 3 3 2 2" xfId="2174" xr:uid="{00000000-0005-0000-0000-0000B93F0000}"/>
    <cellStyle name="Comma 6 3 3 2 2 2" xfId="4848" xr:uid="{00000000-0005-0000-0000-0000BA3F0000}"/>
    <cellStyle name="Comma 6 3 3 2 2 2 2" xfId="19473" xr:uid="{00000000-0005-0000-0000-0000BB3F0000}"/>
    <cellStyle name="Comma 6 3 3 2 2 2 3" xfId="14171" xr:uid="{00000000-0005-0000-0000-0000BC3F0000}"/>
    <cellStyle name="Comma 6 3 3 2 2 3" xfId="8685" xr:uid="{00000000-0005-0000-0000-0000BD3F0000}"/>
    <cellStyle name="Comma 6 3 3 2 2 3 2" xfId="16843" xr:uid="{00000000-0005-0000-0000-0000BE3F0000}"/>
    <cellStyle name="Comma 6 3 3 2 2 4" xfId="11514" xr:uid="{00000000-0005-0000-0000-0000BF3F0000}"/>
    <cellStyle name="Comma 6 3 3 2 3" xfId="4847" xr:uid="{00000000-0005-0000-0000-0000C03F0000}"/>
    <cellStyle name="Comma 6 3 3 2 3 2" xfId="19472" xr:uid="{00000000-0005-0000-0000-0000C13F0000}"/>
    <cellStyle name="Comma 6 3 3 2 3 3" xfId="14170" xr:uid="{00000000-0005-0000-0000-0000C23F0000}"/>
    <cellStyle name="Comma 6 3 3 2 4" xfId="8684" xr:uid="{00000000-0005-0000-0000-0000C33F0000}"/>
    <cellStyle name="Comma 6 3 3 2 4 2" xfId="16842" xr:uid="{00000000-0005-0000-0000-0000C43F0000}"/>
    <cellStyle name="Comma 6 3 3 2 5" xfId="11513" xr:uid="{00000000-0005-0000-0000-0000C53F0000}"/>
    <cellStyle name="Comma 6 3 3 3" xfId="2175" xr:uid="{00000000-0005-0000-0000-0000C63F0000}"/>
    <cellStyle name="Comma 6 3 3 3 2" xfId="4849" xr:uid="{00000000-0005-0000-0000-0000C73F0000}"/>
    <cellStyle name="Comma 6 3 3 3 2 2" xfId="19474" xr:uid="{00000000-0005-0000-0000-0000C83F0000}"/>
    <cellStyle name="Comma 6 3 3 3 2 3" xfId="14172" xr:uid="{00000000-0005-0000-0000-0000C93F0000}"/>
    <cellStyle name="Comma 6 3 3 3 3" xfId="8686" xr:uid="{00000000-0005-0000-0000-0000CA3F0000}"/>
    <cellStyle name="Comma 6 3 3 3 3 2" xfId="16844" xr:uid="{00000000-0005-0000-0000-0000CB3F0000}"/>
    <cellStyle name="Comma 6 3 3 3 4" xfId="11515" xr:uid="{00000000-0005-0000-0000-0000CC3F0000}"/>
    <cellStyle name="Comma 6 3 3 4" xfId="2176" xr:uid="{00000000-0005-0000-0000-0000CD3F0000}"/>
    <cellStyle name="Comma 6 3 3 4 2" xfId="4850" xr:uid="{00000000-0005-0000-0000-0000CE3F0000}"/>
    <cellStyle name="Comma 6 3 3 4 2 2" xfId="19475" xr:uid="{00000000-0005-0000-0000-0000CF3F0000}"/>
    <cellStyle name="Comma 6 3 3 4 2 3" xfId="14173" xr:uid="{00000000-0005-0000-0000-0000D03F0000}"/>
    <cellStyle name="Comma 6 3 3 4 3" xfId="8687" xr:uid="{00000000-0005-0000-0000-0000D13F0000}"/>
    <cellStyle name="Comma 6 3 3 4 3 2" xfId="16845" xr:uid="{00000000-0005-0000-0000-0000D23F0000}"/>
    <cellStyle name="Comma 6 3 3 4 4" xfId="11516" xr:uid="{00000000-0005-0000-0000-0000D33F0000}"/>
    <cellStyle name="Comma 6 3 3 5" xfId="4846" xr:uid="{00000000-0005-0000-0000-0000D43F0000}"/>
    <cellStyle name="Comma 6 3 3 5 2" xfId="19471" xr:uid="{00000000-0005-0000-0000-0000D53F0000}"/>
    <cellStyle name="Comma 6 3 3 5 3" xfId="14169" xr:uid="{00000000-0005-0000-0000-0000D63F0000}"/>
    <cellStyle name="Comma 6 3 3 6" xfId="8683" xr:uid="{00000000-0005-0000-0000-0000D73F0000}"/>
    <cellStyle name="Comma 6 3 3 6 2" xfId="16841" xr:uid="{00000000-0005-0000-0000-0000D83F0000}"/>
    <cellStyle name="Comma 6 3 3 7" xfId="11512" xr:uid="{00000000-0005-0000-0000-0000D93F0000}"/>
    <cellStyle name="Comma 6 3 4" xfId="2177" xr:uid="{00000000-0005-0000-0000-0000DA3F0000}"/>
    <cellStyle name="Comma 6 3 4 2" xfId="2178" xr:uid="{00000000-0005-0000-0000-0000DB3F0000}"/>
    <cellStyle name="Comma 6 3 4 2 2" xfId="2179" xr:uid="{00000000-0005-0000-0000-0000DC3F0000}"/>
    <cellStyle name="Comma 6 3 4 2 2 2" xfId="4853" xr:uid="{00000000-0005-0000-0000-0000DD3F0000}"/>
    <cellStyle name="Comma 6 3 4 2 2 2 2" xfId="19478" xr:uid="{00000000-0005-0000-0000-0000DE3F0000}"/>
    <cellStyle name="Comma 6 3 4 2 2 2 3" xfId="14176" xr:uid="{00000000-0005-0000-0000-0000DF3F0000}"/>
    <cellStyle name="Comma 6 3 4 2 2 3" xfId="8690" xr:uid="{00000000-0005-0000-0000-0000E03F0000}"/>
    <cellStyle name="Comma 6 3 4 2 2 3 2" xfId="16848" xr:uid="{00000000-0005-0000-0000-0000E13F0000}"/>
    <cellStyle name="Comma 6 3 4 2 2 4" xfId="11519" xr:uid="{00000000-0005-0000-0000-0000E23F0000}"/>
    <cellStyle name="Comma 6 3 4 2 3" xfId="4852" xr:uid="{00000000-0005-0000-0000-0000E33F0000}"/>
    <cellStyle name="Comma 6 3 4 2 3 2" xfId="19477" xr:uid="{00000000-0005-0000-0000-0000E43F0000}"/>
    <cellStyle name="Comma 6 3 4 2 3 3" xfId="14175" xr:uid="{00000000-0005-0000-0000-0000E53F0000}"/>
    <cellStyle name="Comma 6 3 4 2 4" xfId="8689" xr:uid="{00000000-0005-0000-0000-0000E63F0000}"/>
    <cellStyle name="Comma 6 3 4 2 4 2" xfId="16847" xr:uid="{00000000-0005-0000-0000-0000E73F0000}"/>
    <cellStyle name="Comma 6 3 4 2 5" xfId="11518" xr:uid="{00000000-0005-0000-0000-0000E83F0000}"/>
    <cellStyle name="Comma 6 3 4 3" xfId="2180" xr:uid="{00000000-0005-0000-0000-0000E93F0000}"/>
    <cellStyle name="Comma 6 3 4 3 2" xfId="4854" xr:uid="{00000000-0005-0000-0000-0000EA3F0000}"/>
    <cellStyle name="Comma 6 3 4 3 2 2" xfId="19479" xr:uid="{00000000-0005-0000-0000-0000EB3F0000}"/>
    <cellStyle name="Comma 6 3 4 3 2 3" xfId="14177" xr:uid="{00000000-0005-0000-0000-0000EC3F0000}"/>
    <cellStyle name="Comma 6 3 4 3 3" xfId="8691" xr:uid="{00000000-0005-0000-0000-0000ED3F0000}"/>
    <cellStyle name="Comma 6 3 4 3 3 2" xfId="16849" xr:uid="{00000000-0005-0000-0000-0000EE3F0000}"/>
    <cellStyle name="Comma 6 3 4 3 4" xfId="11520" xr:uid="{00000000-0005-0000-0000-0000EF3F0000}"/>
    <cellStyle name="Comma 6 3 4 4" xfId="2181" xr:uid="{00000000-0005-0000-0000-0000F03F0000}"/>
    <cellStyle name="Comma 6 3 4 4 2" xfId="4855" xr:uid="{00000000-0005-0000-0000-0000F13F0000}"/>
    <cellStyle name="Comma 6 3 4 4 2 2" xfId="19480" xr:uid="{00000000-0005-0000-0000-0000F23F0000}"/>
    <cellStyle name="Comma 6 3 4 4 2 3" xfId="14178" xr:uid="{00000000-0005-0000-0000-0000F33F0000}"/>
    <cellStyle name="Comma 6 3 4 4 3" xfId="8692" xr:uid="{00000000-0005-0000-0000-0000F43F0000}"/>
    <cellStyle name="Comma 6 3 4 4 3 2" xfId="16850" xr:uid="{00000000-0005-0000-0000-0000F53F0000}"/>
    <cellStyle name="Comma 6 3 4 4 4" xfId="11521" xr:uid="{00000000-0005-0000-0000-0000F63F0000}"/>
    <cellStyle name="Comma 6 3 4 5" xfId="4851" xr:uid="{00000000-0005-0000-0000-0000F73F0000}"/>
    <cellStyle name="Comma 6 3 4 5 2" xfId="19476" xr:uid="{00000000-0005-0000-0000-0000F83F0000}"/>
    <cellStyle name="Comma 6 3 4 5 3" xfId="14174" xr:uid="{00000000-0005-0000-0000-0000F93F0000}"/>
    <cellStyle name="Comma 6 3 4 6" xfId="8688" xr:uid="{00000000-0005-0000-0000-0000FA3F0000}"/>
    <cellStyle name="Comma 6 3 4 6 2" xfId="16846" xr:uid="{00000000-0005-0000-0000-0000FB3F0000}"/>
    <cellStyle name="Comma 6 3 4 7" xfId="11517" xr:uid="{00000000-0005-0000-0000-0000FC3F0000}"/>
    <cellStyle name="Comma 6 3 5" xfId="2182" xr:uid="{00000000-0005-0000-0000-0000FD3F0000}"/>
    <cellStyle name="Comma 6 3 5 2" xfId="2183" xr:uid="{00000000-0005-0000-0000-0000FE3F0000}"/>
    <cellStyle name="Comma 6 3 5 2 2" xfId="2184" xr:uid="{00000000-0005-0000-0000-0000FF3F0000}"/>
    <cellStyle name="Comma 6 3 5 2 2 2" xfId="4858" xr:uid="{00000000-0005-0000-0000-000000400000}"/>
    <cellStyle name="Comma 6 3 5 2 2 2 2" xfId="19483" xr:uid="{00000000-0005-0000-0000-000001400000}"/>
    <cellStyle name="Comma 6 3 5 2 2 2 3" xfId="14181" xr:uid="{00000000-0005-0000-0000-000002400000}"/>
    <cellStyle name="Comma 6 3 5 2 2 3" xfId="8695" xr:uid="{00000000-0005-0000-0000-000003400000}"/>
    <cellStyle name="Comma 6 3 5 2 2 3 2" xfId="16853" xr:uid="{00000000-0005-0000-0000-000004400000}"/>
    <cellStyle name="Comma 6 3 5 2 2 4" xfId="11524" xr:uid="{00000000-0005-0000-0000-000005400000}"/>
    <cellStyle name="Comma 6 3 5 2 3" xfId="4857" xr:uid="{00000000-0005-0000-0000-000006400000}"/>
    <cellStyle name="Comma 6 3 5 2 3 2" xfId="19482" xr:uid="{00000000-0005-0000-0000-000007400000}"/>
    <cellStyle name="Comma 6 3 5 2 3 3" xfId="14180" xr:uid="{00000000-0005-0000-0000-000008400000}"/>
    <cellStyle name="Comma 6 3 5 2 4" xfId="8694" xr:uid="{00000000-0005-0000-0000-000009400000}"/>
    <cellStyle name="Comma 6 3 5 2 4 2" xfId="16852" xr:uid="{00000000-0005-0000-0000-00000A400000}"/>
    <cellStyle name="Comma 6 3 5 2 5" xfId="11523" xr:uid="{00000000-0005-0000-0000-00000B400000}"/>
    <cellStyle name="Comma 6 3 5 3" xfId="2185" xr:uid="{00000000-0005-0000-0000-00000C400000}"/>
    <cellStyle name="Comma 6 3 5 3 2" xfId="4859" xr:uid="{00000000-0005-0000-0000-00000D400000}"/>
    <cellStyle name="Comma 6 3 5 3 2 2" xfId="19484" xr:uid="{00000000-0005-0000-0000-00000E400000}"/>
    <cellStyle name="Comma 6 3 5 3 2 3" xfId="14182" xr:uid="{00000000-0005-0000-0000-00000F400000}"/>
    <cellStyle name="Comma 6 3 5 3 3" xfId="8696" xr:uid="{00000000-0005-0000-0000-000010400000}"/>
    <cellStyle name="Comma 6 3 5 3 3 2" xfId="16854" xr:uid="{00000000-0005-0000-0000-000011400000}"/>
    <cellStyle name="Comma 6 3 5 3 4" xfId="11525" xr:uid="{00000000-0005-0000-0000-000012400000}"/>
    <cellStyle name="Comma 6 3 5 4" xfId="2186" xr:uid="{00000000-0005-0000-0000-000013400000}"/>
    <cellStyle name="Comma 6 3 5 4 2" xfId="4860" xr:uid="{00000000-0005-0000-0000-000014400000}"/>
    <cellStyle name="Comma 6 3 5 4 2 2" xfId="19485" xr:uid="{00000000-0005-0000-0000-000015400000}"/>
    <cellStyle name="Comma 6 3 5 4 2 3" xfId="14183" xr:uid="{00000000-0005-0000-0000-000016400000}"/>
    <cellStyle name="Comma 6 3 5 4 3" xfId="8697" xr:uid="{00000000-0005-0000-0000-000017400000}"/>
    <cellStyle name="Comma 6 3 5 4 3 2" xfId="16855" xr:uid="{00000000-0005-0000-0000-000018400000}"/>
    <cellStyle name="Comma 6 3 5 4 4" xfId="11526" xr:uid="{00000000-0005-0000-0000-000019400000}"/>
    <cellStyle name="Comma 6 3 5 5" xfId="4856" xr:uid="{00000000-0005-0000-0000-00001A400000}"/>
    <cellStyle name="Comma 6 3 5 5 2" xfId="19481" xr:uid="{00000000-0005-0000-0000-00001B400000}"/>
    <cellStyle name="Comma 6 3 5 5 3" xfId="14179" xr:uid="{00000000-0005-0000-0000-00001C400000}"/>
    <cellStyle name="Comma 6 3 5 6" xfId="8693" xr:uid="{00000000-0005-0000-0000-00001D400000}"/>
    <cellStyle name="Comma 6 3 5 6 2" xfId="16851" xr:uid="{00000000-0005-0000-0000-00001E400000}"/>
    <cellStyle name="Comma 6 3 5 7" xfId="11522" xr:uid="{00000000-0005-0000-0000-00001F400000}"/>
    <cellStyle name="Comma 6 3 6" xfId="2187" xr:uid="{00000000-0005-0000-0000-000020400000}"/>
    <cellStyle name="Comma 6 3 6 2" xfId="2188" xr:uid="{00000000-0005-0000-0000-000021400000}"/>
    <cellStyle name="Comma 6 3 6 2 2" xfId="2189" xr:uid="{00000000-0005-0000-0000-000022400000}"/>
    <cellStyle name="Comma 6 3 6 2 2 2" xfId="4863" xr:uid="{00000000-0005-0000-0000-000023400000}"/>
    <cellStyle name="Comma 6 3 6 2 2 2 2" xfId="19488" xr:uid="{00000000-0005-0000-0000-000024400000}"/>
    <cellStyle name="Comma 6 3 6 2 2 2 3" xfId="14186" xr:uid="{00000000-0005-0000-0000-000025400000}"/>
    <cellStyle name="Comma 6 3 6 2 2 3" xfId="8700" xr:uid="{00000000-0005-0000-0000-000026400000}"/>
    <cellStyle name="Comma 6 3 6 2 2 3 2" xfId="16858" xr:uid="{00000000-0005-0000-0000-000027400000}"/>
    <cellStyle name="Comma 6 3 6 2 2 4" xfId="11529" xr:uid="{00000000-0005-0000-0000-000028400000}"/>
    <cellStyle name="Comma 6 3 6 2 3" xfId="4862" xr:uid="{00000000-0005-0000-0000-000029400000}"/>
    <cellStyle name="Comma 6 3 6 2 3 2" xfId="19487" xr:uid="{00000000-0005-0000-0000-00002A400000}"/>
    <cellStyle name="Comma 6 3 6 2 3 3" xfId="14185" xr:uid="{00000000-0005-0000-0000-00002B400000}"/>
    <cellStyle name="Comma 6 3 6 2 4" xfId="8699" xr:uid="{00000000-0005-0000-0000-00002C400000}"/>
    <cellStyle name="Comma 6 3 6 2 4 2" xfId="16857" xr:uid="{00000000-0005-0000-0000-00002D400000}"/>
    <cellStyle name="Comma 6 3 6 2 5" xfId="11528" xr:uid="{00000000-0005-0000-0000-00002E400000}"/>
    <cellStyle name="Comma 6 3 6 3" xfId="2190" xr:uid="{00000000-0005-0000-0000-00002F400000}"/>
    <cellStyle name="Comma 6 3 6 3 2" xfId="4864" xr:uid="{00000000-0005-0000-0000-000030400000}"/>
    <cellStyle name="Comma 6 3 6 3 2 2" xfId="19489" xr:uid="{00000000-0005-0000-0000-000031400000}"/>
    <cellStyle name="Comma 6 3 6 3 2 3" xfId="14187" xr:uid="{00000000-0005-0000-0000-000032400000}"/>
    <cellStyle name="Comma 6 3 6 3 3" xfId="8701" xr:uid="{00000000-0005-0000-0000-000033400000}"/>
    <cellStyle name="Comma 6 3 6 3 3 2" xfId="16859" xr:uid="{00000000-0005-0000-0000-000034400000}"/>
    <cellStyle name="Comma 6 3 6 3 4" xfId="11530" xr:uid="{00000000-0005-0000-0000-000035400000}"/>
    <cellStyle name="Comma 6 3 6 4" xfId="2191" xr:uid="{00000000-0005-0000-0000-000036400000}"/>
    <cellStyle name="Comma 6 3 6 4 2" xfId="4865" xr:uid="{00000000-0005-0000-0000-000037400000}"/>
    <cellStyle name="Comma 6 3 6 4 2 2" xfId="19490" xr:uid="{00000000-0005-0000-0000-000038400000}"/>
    <cellStyle name="Comma 6 3 6 4 2 3" xfId="14188" xr:uid="{00000000-0005-0000-0000-000039400000}"/>
    <cellStyle name="Comma 6 3 6 4 3" xfId="8702" xr:uid="{00000000-0005-0000-0000-00003A400000}"/>
    <cellStyle name="Comma 6 3 6 4 3 2" xfId="16860" xr:uid="{00000000-0005-0000-0000-00003B400000}"/>
    <cellStyle name="Comma 6 3 6 4 4" xfId="11531" xr:uid="{00000000-0005-0000-0000-00003C400000}"/>
    <cellStyle name="Comma 6 3 6 5" xfId="4861" xr:uid="{00000000-0005-0000-0000-00003D400000}"/>
    <cellStyle name="Comma 6 3 6 5 2" xfId="19486" xr:uid="{00000000-0005-0000-0000-00003E400000}"/>
    <cellStyle name="Comma 6 3 6 5 3" xfId="14184" xr:uid="{00000000-0005-0000-0000-00003F400000}"/>
    <cellStyle name="Comma 6 3 6 6" xfId="8698" xr:uid="{00000000-0005-0000-0000-000040400000}"/>
    <cellStyle name="Comma 6 3 6 6 2" xfId="16856" xr:uid="{00000000-0005-0000-0000-000041400000}"/>
    <cellStyle name="Comma 6 3 6 7" xfId="11527" xr:uid="{00000000-0005-0000-0000-000042400000}"/>
    <cellStyle name="Comma 6 3 7" xfId="2192" xr:uid="{00000000-0005-0000-0000-000043400000}"/>
    <cellStyle name="Comma 6 3 7 2" xfId="2193" xr:uid="{00000000-0005-0000-0000-000044400000}"/>
    <cellStyle name="Comma 6 3 7 2 2" xfId="4867" xr:uid="{00000000-0005-0000-0000-000045400000}"/>
    <cellStyle name="Comma 6 3 7 2 2 2" xfId="19492" xr:uid="{00000000-0005-0000-0000-000046400000}"/>
    <cellStyle name="Comma 6 3 7 2 2 3" xfId="14190" xr:uid="{00000000-0005-0000-0000-000047400000}"/>
    <cellStyle name="Comma 6 3 7 2 3" xfId="8704" xr:uid="{00000000-0005-0000-0000-000048400000}"/>
    <cellStyle name="Comma 6 3 7 2 3 2" xfId="16862" xr:uid="{00000000-0005-0000-0000-000049400000}"/>
    <cellStyle name="Comma 6 3 7 2 4" xfId="11533" xr:uid="{00000000-0005-0000-0000-00004A400000}"/>
    <cellStyle name="Comma 6 3 7 3" xfId="2194" xr:uid="{00000000-0005-0000-0000-00004B400000}"/>
    <cellStyle name="Comma 6 3 7 3 2" xfId="4868" xr:uid="{00000000-0005-0000-0000-00004C400000}"/>
    <cellStyle name="Comma 6 3 7 3 2 2" xfId="19493" xr:uid="{00000000-0005-0000-0000-00004D400000}"/>
    <cellStyle name="Comma 6 3 7 3 2 3" xfId="14191" xr:uid="{00000000-0005-0000-0000-00004E400000}"/>
    <cellStyle name="Comma 6 3 7 3 3" xfId="8705" xr:uid="{00000000-0005-0000-0000-00004F400000}"/>
    <cellStyle name="Comma 6 3 7 3 3 2" xfId="16863" xr:uid="{00000000-0005-0000-0000-000050400000}"/>
    <cellStyle name="Comma 6 3 7 3 4" xfId="11534" xr:uid="{00000000-0005-0000-0000-000051400000}"/>
    <cellStyle name="Comma 6 3 7 4" xfId="4866" xr:uid="{00000000-0005-0000-0000-000052400000}"/>
    <cellStyle name="Comma 6 3 7 4 2" xfId="19491" xr:uid="{00000000-0005-0000-0000-000053400000}"/>
    <cellStyle name="Comma 6 3 7 4 3" xfId="14189" xr:uid="{00000000-0005-0000-0000-000054400000}"/>
    <cellStyle name="Comma 6 3 7 5" xfId="8703" xr:uid="{00000000-0005-0000-0000-000055400000}"/>
    <cellStyle name="Comma 6 3 7 5 2" xfId="16861" xr:uid="{00000000-0005-0000-0000-000056400000}"/>
    <cellStyle name="Comma 6 3 7 6" xfId="11532" xr:uid="{00000000-0005-0000-0000-000057400000}"/>
    <cellStyle name="Comma 6 3 8" xfId="2195" xr:uid="{00000000-0005-0000-0000-000058400000}"/>
    <cellStyle name="Comma 6 3 8 2" xfId="2196" xr:uid="{00000000-0005-0000-0000-000059400000}"/>
    <cellStyle name="Comma 6 3 8 2 2" xfId="4870" xr:uid="{00000000-0005-0000-0000-00005A400000}"/>
    <cellStyle name="Comma 6 3 8 2 2 2" xfId="19495" xr:uid="{00000000-0005-0000-0000-00005B400000}"/>
    <cellStyle name="Comma 6 3 8 2 2 3" xfId="14193" xr:uid="{00000000-0005-0000-0000-00005C400000}"/>
    <cellStyle name="Comma 6 3 8 2 3" xfId="8707" xr:uid="{00000000-0005-0000-0000-00005D400000}"/>
    <cellStyle name="Comma 6 3 8 2 3 2" xfId="16865" xr:uid="{00000000-0005-0000-0000-00005E400000}"/>
    <cellStyle name="Comma 6 3 8 2 4" xfId="11536" xr:uid="{00000000-0005-0000-0000-00005F400000}"/>
    <cellStyle name="Comma 6 3 8 3" xfId="4869" xr:uid="{00000000-0005-0000-0000-000060400000}"/>
    <cellStyle name="Comma 6 3 8 3 2" xfId="19494" xr:uid="{00000000-0005-0000-0000-000061400000}"/>
    <cellStyle name="Comma 6 3 8 3 3" xfId="14192" xr:uid="{00000000-0005-0000-0000-000062400000}"/>
    <cellStyle name="Comma 6 3 8 4" xfId="8706" xr:uid="{00000000-0005-0000-0000-000063400000}"/>
    <cellStyle name="Comma 6 3 8 4 2" xfId="16864" xr:uid="{00000000-0005-0000-0000-000064400000}"/>
    <cellStyle name="Comma 6 3 8 5" xfId="11535" xr:uid="{00000000-0005-0000-0000-000065400000}"/>
    <cellStyle name="Comma 6 3 9" xfId="2197" xr:uid="{00000000-0005-0000-0000-000066400000}"/>
    <cellStyle name="Comma 6 3 9 2" xfId="4871" xr:uid="{00000000-0005-0000-0000-000067400000}"/>
    <cellStyle name="Comma 6 3 9 2 2" xfId="19496" xr:uid="{00000000-0005-0000-0000-000068400000}"/>
    <cellStyle name="Comma 6 3 9 2 3" xfId="14194" xr:uid="{00000000-0005-0000-0000-000069400000}"/>
    <cellStyle name="Comma 6 3 9 3" xfId="8708" xr:uid="{00000000-0005-0000-0000-00006A400000}"/>
    <cellStyle name="Comma 6 3 9 3 2" xfId="16866" xr:uid="{00000000-0005-0000-0000-00006B400000}"/>
    <cellStyle name="Comma 6 3 9 4" xfId="11537" xr:uid="{00000000-0005-0000-0000-00006C400000}"/>
    <cellStyle name="Comma 6 4" xfId="2198" xr:uid="{00000000-0005-0000-0000-00006D400000}"/>
    <cellStyle name="Comma 6 4 10" xfId="2199" xr:uid="{00000000-0005-0000-0000-00006E400000}"/>
    <cellStyle name="Comma 6 4 10 2" xfId="4873" xr:uid="{00000000-0005-0000-0000-00006F400000}"/>
    <cellStyle name="Comma 6 4 10 2 2" xfId="19498" xr:uid="{00000000-0005-0000-0000-000070400000}"/>
    <cellStyle name="Comma 6 4 10 2 3" xfId="14196" xr:uid="{00000000-0005-0000-0000-000071400000}"/>
    <cellStyle name="Comma 6 4 10 3" xfId="8710" xr:uid="{00000000-0005-0000-0000-000072400000}"/>
    <cellStyle name="Comma 6 4 10 3 2" xfId="16868" xr:uid="{00000000-0005-0000-0000-000073400000}"/>
    <cellStyle name="Comma 6 4 10 4" xfId="11539" xr:uid="{00000000-0005-0000-0000-000074400000}"/>
    <cellStyle name="Comma 6 4 11" xfId="4872" xr:uid="{00000000-0005-0000-0000-000075400000}"/>
    <cellStyle name="Comma 6 4 11 2" xfId="19497" xr:uid="{00000000-0005-0000-0000-000076400000}"/>
    <cellStyle name="Comma 6 4 11 3" xfId="14195" xr:uid="{00000000-0005-0000-0000-000077400000}"/>
    <cellStyle name="Comma 6 4 12" xfId="8709" xr:uid="{00000000-0005-0000-0000-000078400000}"/>
    <cellStyle name="Comma 6 4 12 2" xfId="16867" xr:uid="{00000000-0005-0000-0000-000079400000}"/>
    <cellStyle name="Comma 6 4 13" xfId="11538" xr:uid="{00000000-0005-0000-0000-00007A400000}"/>
    <cellStyle name="Comma 6 4 2" xfId="2200" xr:uid="{00000000-0005-0000-0000-00007B400000}"/>
    <cellStyle name="Comma 6 4 2 10" xfId="4874" xr:uid="{00000000-0005-0000-0000-00007C400000}"/>
    <cellStyle name="Comma 6 4 2 10 2" xfId="19499" xr:uid="{00000000-0005-0000-0000-00007D400000}"/>
    <cellStyle name="Comma 6 4 2 10 3" xfId="14197" xr:uid="{00000000-0005-0000-0000-00007E400000}"/>
    <cellStyle name="Comma 6 4 2 11" xfId="8711" xr:uid="{00000000-0005-0000-0000-00007F400000}"/>
    <cellStyle name="Comma 6 4 2 11 2" xfId="16869" xr:uid="{00000000-0005-0000-0000-000080400000}"/>
    <cellStyle name="Comma 6 4 2 12" xfId="11540" xr:uid="{00000000-0005-0000-0000-000081400000}"/>
    <cellStyle name="Comma 6 4 2 2" xfId="2201" xr:uid="{00000000-0005-0000-0000-000082400000}"/>
    <cellStyle name="Comma 6 4 2 2 2" xfId="2202" xr:uid="{00000000-0005-0000-0000-000083400000}"/>
    <cellStyle name="Comma 6 4 2 2 2 2" xfId="2203" xr:uid="{00000000-0005-0000-0000-000084400000}"/>
    <cellStyle name="Comma 6 4 2 2 2 2 2" xfId="4877" xr:uid="{00000000-0005-0000-0000-000085400000}"/>
    <cellStyle name="Comma 6 4 2 2 2 2 2 2" xfId="19502" xr:uid="{00000000-0005-0000-0000-000086400000}"/>
    <cellStyle name="Comma 6 4 2 2 2 2 2 3" xfId="14200" xr:uid="{00000000-0005-0000-0000-000087400000}"/>
    <cellStyle name="Comma 6 4 2 2 2 2 3" xfId="8714" xr:uid="{00000000-0005-0000-0000-000088400000}"/>
    <cellStyle name="Comma 6 4 2 2 2 2 3 2" xfId="16872" xr:uid="{00000000-0005-0000-0000-000089400000}"/>
    <cellStyle name="Comma 6 4 2 2 2 2 4" xfId="11543" xr:uid="{00000000-0005-0000-0000-00008A400000}"/>
    <cellStyle name="Comma 6 4 2 2 2 3" xfId="4876" xr:uid="{00000000-0005-0000-0000-00008B400000}"/>
    <cellStyle name="Comma 6 4 2 2 2 3 2" xfId="19501" xr:uid="{00000000-0005-0000-0000-00008C400000}"/>
    <cellStyle name="Comma 6 4 2 2 2 3 3" xfId="14199" xr:uid="{00000000-0005-0000-0000-00008D400000}"/>
    <cellStyle name="Comma 6 4 2 2 2 4" xfId="8713" xr:uid="{00000000-0005-0000-0000-00008E400000}"/>
    <cellStyle name="Comma 6 4 2 2 2 4 2" xfId="16871" xr:uid="{00000000-0005-0000-0000-00008F400000}"/>
    <cellStyle name="Comma 6 4 2 2 2 5" xfId="11542" xr:uid="{00000000-0005-0000-0000-000090400000}"/>
    <cellStyle name="Comma 6 4 2 2 3" xfId="2204" xr:uid="{00000000-0005-0000-0000-000091400000}"/>
    <cellStyle name="Comma 6 4 2 2 3 2" xfId="4878" xr:uid="{00000000-0005-0000-0000-000092400000}"/>
    <cellStyle name="Comma 6 4 2 2 3 2 2" xfId="19503" xr:uid="{00000000-0005-0000-0000-000093400000}"/>
    <cellStyle name="Comma 6 4 2 2 3 2 3" xfId="14201" xr:uid="{00000000-0005-0000-0000-000094400000}"/>
    <cellStyle name="Comma 6 4 2 2 3 3" xfId="8715" xr:uid="{00000000-0005-0000-0000-000095400000}"/>
    <cellStyle name="Comma 6 4 2 2 3 3 2" xfId="16873" xr:uid="{00000000-0005-0000-0000-000096400000}"/>
    <cellStyle name="Comma 6 4 2 2 3 4" xfId="11544" xr:uid="{00000000-0005-0000-0000-000097400000}"/>
    <cellStyle name="Comma 6 4 2 2 4" xfId="2205" xr:uid="{00000000-0005-0000-0000-000098400000}"/>
    <cellStyle name="Comma 6 4 2 2 4 2" xfId="4879" xr:uid="{00000000-0005-0000-0000-000099400000}"/>
    <cellStyle name="Comma 6 4 2 2 4 2 2" xfId="19504" xr:uid="{00000000-0005-0000-0000-00009A400000}"/>
    <cellStyle name="Comma 6 4 2 2 4 2 3" xfId="14202" xr:uid="{00000000-0005-0000-0000-00009B400000}"/>
    <cellStyle name="Comma 6 4 2 2 4 3" xfId="8716" xr:uid="{00000000-0005-0000-0000-00009C400000}"/>
    <cellStyle name="Comma 6 4 2 2 4 3 2" xfId="16874" xr:uid="{00000000-0005-0000-0000-00009D400000}"/>
    <cellStyle name="Comma 6 4 2 2 4 4" xfId="11545" xr:uid="{00000000-0005-0000-0000-00009E400000}"/>
    <cellStyle name="Comma 6 4 2 2 5" xfId="4875" xr:uid="{00000000-0005-0000-0000-00009F400000}"/>
    <cellStyle name="Comma 6 4 2 2 5 2" xfId="19500" xr:uid="{00000000-0005-0000-0000-0000A0400000}"/>
    <cellStyle name="Comma 6 4 2 2 5 3" xfId="14198" xr:uid="{00000000-0005-0000-0000-0000A1400000}"/>
    <cellStyle name="Comma 6 4 2 2 6" xfId="8712" xr:uid="{00000000-0005-0000-0000-0000A2400000}"/>
    <cellStyle name="Comma 6 4 2 2 6 2" xfId="16870" xr:uid="{00000000-0005-0000-0000-0000A3400000}"/>
    <cellStyle name="Comma 6 4 2 2 7" xfId="11541" xr:uid="{00000000-0005-0000-0000-0000A4400000}"/>
    <cellStyle name="Comma 6 4 2 3" xfId="2206" xr:uid="{00000000-0005-0000-0000-0000A5400000}"/>
    <cellStyle name="Comma 6 4 2 3 2" xfId="2207" xr:uid="{00000000-0005-0000-0000-0000A6400000}"/>
    <cellStyle name="Comma 6 4 2 3 2 2" xfId="2208" xr:uid="{00000000-0005-0000-0000-0000A7400000}"/>
    <cellStyle name="Comma 6 4 2 3 2 2 2" xfId="4882" xr:uid="{00000000-0005-0000-0000-0000A8400000}"/>
    <cellStyle name="Comma 6 4 2 3 2 2 2 2" xfId="19507" xr:uid="{00000000-0005-0000-0000-0000A9400000}"/>
    <cellStyle name="Comma 6 4 2 3 2 2 2 3" xfId="14205" xr:uid="{00000000-0005-0000-0000-0000AA400000}"/>
    <cellStyle name="Comma 6 4 2 3 2 2 3" xfId="8719" xr:uid="{00000000-0005-0000-0000-0000AB400000}"/>
    <cellStyle name="Comma 6 4 2 3 2 2 3 2" xfId="16877" xr:uid="{00000000-0005-0000-0000-0000AC400000}"/>
    <cellStyle name="Comma 6 4 2 3 2 2 4" xfId="11548" xr:uid="{00000000-0005-0000-0000-0000AD400000}"/>
    <cellStyle name="Comma 6 4 2 3 2 3" xfId="4881" xr:uid="{00000000-0005-0000-0000-0000AE400000}"/>
    <cellStyle name="Comma 6 4 2 3 2 3 2" xfId="19506" xr:uid="{00000000-0005-0000-0000-0000AF400000}"/>
    <cellStyle name="Comma 6 4 2 3 2 3 3" xfId="14204" xr:uid="{00000000-0005-0000-0000-0000B0400000}"/>
    <cellStyle name="Comma 6 4 2 3 2 4" xfId="8718" xr:uid="{00000000-0005-0000-0000-0000B1400000}"/>
    <cellStyle name="Comma 6 4 2 3 2 4 2" xfId="16876" xr:uid="{00000000-0005-0000-0000-0000B2400000}"/>
    <cellStyle name="Comma 6 4 2 3 2 5" xfId="11547" xr:uid="{00000000-0005-0000-0000-0000B3400000}"/>
    <cellStyle name="Comma 6 4 2 3 3" xfId="2209" xr:uid="{00000000-0005-0000-0000-0000B4400000}"/>
    <cellStyle name="Comma 6 4 2 3 3 2" xfId="4883" xr:uid="{00000000-0005-0000-0000-0000B5400000}"/>
    <cellStyle name="Comma 6 4 2 3 3 2 2" xfId="19508" xr:uid="{00000000-0005-0000-0000-0000B6400000}"/>
    <cellStyle name="Comma 6 4 2 3 3 2 3" xfId="14206" xr:uid="{00000000-0005-0000-0000-0000B7400000}"/>
    <cellStyle name="Comma 6 4 2 3 3 3" xfId="8720" xr:uid="{00000000-0005-0000-0000-0000B8400000}"/>
    <cellStyle name="Comma 6 4 2 3 3 3 2" xfId="16878" xr:uid="{00000000-0005-0000-0000-0000B9400000}"/>
    <cellStyle name="Comma 6 4 2 3 3 4" xfId="11549" xr:uid="{00000000-0005-0000-0000-0000BA400000}"/>
    <cellStyle name="Comma 6 4 2 3 4" xfId="2210" xr:uid="{00000000-0005-0000-0000-0000BB400000}"/>
    <cellStyle name="Comma 6 4 2 3 4 2" xfId="4884" xr:uid="{00000000-0005-0000-0000-0000BC400000}"/>
    <cellStyle name="Comma 6 4 2 3 4 2 2" xfId="19509" xr:uid="{00000000-0005-0000-0000-0000BD400000}"/>
    <cellStyle name="Comma 6 4 2 3 4 2 3" xfId="14207" xr:uid="{00000000-0005-0000-0000-0000BE400000}"/>
    <cellStyle name="Comma 6 4 2 3 4 3" xfId="8721" xr:uid="{00000000-0005-0000-0000-0000BF400000}"/>
    <cellStyle name="Comma 6 4 2 3 4 3 2" xfId="16879" xr:uid="{00000000-0005-0000-0000-0000C0400000}"/>
    <cellStyle name="Comma 6 4 2 3 4 4" xfId="11550" xr:uid="{00000000-0005-0000-0000-0000C1400000}"/>
    <cellStyle name="Comma 6 4 2 3 5" xfId="4880" xr:uid="{00000000-0005-0000-0000-0000C2400000}"/>
    <cellStyle name="Comma 6 4 2 3 5 2" xfId="19505" xr:uid="{00000000-0005-0000-0000-0000C3400000}"/>
    <cellStyle name="Comma 6 4 2 3 5 3" xfId="14203" xr:uid="{00000000-0005-0000-0000-0000C4400000}"/>
    <cellStyle name="Comma 6 4 2 3 6" xfId="8717" xr:uid="{00000000-0005-0000-0000-0000C5400000}"/>
    <cellStyle name="Comma 6 4 2 3 6 2" xfId="16875" xr:uid="{00000000-0005-0000-0000-0000C6400000}"/>
    <cellStyle name="Comma 6 4 2 3 7" xfId="11546" xr:uid="{00000000-0005-0000-0000-0000C7400000}"/>
    <cellStyle name="Comma 6 4 2 4" xfId="2211" xr:uid="{00000000-0005-0000-0000-0000C8400000}"/>
    <cellStyle name="Comma 6 4 2 4 2" xfId="2212" xr:uid="{00000000-0005-0000-0000-0000C9400000}"/>
    <cellStyle name="Comma 6 4 2 4 2 2" xfId="2213" xr:uid="{00000000-0005-0000-0000-0000CA400000}"/>
    <cellStyle name="Comma 6 4 2 4 2 2 2" xfId="4887" xr:uid="{00000000-0005-0000-0000-0000CB400000}"/>
    <cellStyle name="Comma 6 4 2 4 2 2 2 2" xfId="19512" xr:uid="{00000000-0005-0000-0000-0000CC400000}"/>
    <cellStyle name="Comma 6 4 2 4 2 2 2 3" xfId="14210" xr:uid="{00000000-0005-0000-0000-0000CD400000}"/>
    <cellStyle name="Comma 6 4 2 4 2 2 3" xfId="8724" xr:uid="{00000000-0005-0000-0000-0000CE400000}"/>
    <cellStyle name="Comma 6 4 2 4 2 2 3 2" xfId="16882" xr:uid="{00000000-0005-0000-0000-0000CF400000}"/>
    <cellStyle name="Comma 6 4 2 4 2 2 4" xfId="11553" xr:uid="{00000000-0005-0000-0000-0000D0400000}"/>
    <cellStyle name="Comma 6 4 2 4 2 3" xfId="4886" xr:uid="{00000000-0005-0000-0000-0000D1400000}"/>
    <cellStyle name="Comma 6 4 2 4 2 3 2" xfId="19511" xr:uid="{00000000-0005-0000-0000-0000D2400000}"/>
    <cellStyle name="Comma 6 4 2 4 2 3 3" xfId="14209" xr:uid="{00000000-0005-0000-0000-0000D3400000}"/>
    <cellStyle name="Comma 6 4 2 4 2 4" xfId="8723" xr:uid="{00000000-0005-0000-0000-0000D4400000}"/>
    <cellStyle name="Comma 6 4 2 4 2 4 2" xfId="16881" xr:uid="{00000000-0005-0000-0000-0000D5400000}"/>
    <cellStyle name="Comma 6 4 2 4 2 5" xfId="11552" xr:uid="{00000000-0005-0000-0000-0000D6400000}"/>
    <cellStyle name="Comma 6 4 2 4 3" xfId="2214" xr:uid="{00000000-0005-0000-0000-0000D7400000}"/>
    <cellStyle name="Comma 6 4 2 4 3 2" xfId="4888" xr:uid="{00000000-0005-0000-0000-0000D8400000}"/>
    <cellStyle name="Comma 6 4 2 4 3 2 2" xfId="19513" xr:uid="{00000000-0005-0000-0000-0000D9400000}"/>
    <cellStyle name="Comma 6 4 2 4 3 2 3" xfId="14211" xr:uid="{00000000-0005-0000-0000-0000DA400000}"/>
    <cellStyle name="Comma 6 4 2 4 3 3" xfId="8725" xr:uid="{00000000-0005-0000-0000-0000DB400000}"/>
    <cellStyle name="Comma 6 4 2 4 3 3 2" xfId="16883" xr:uid="{00000000-0005-0000-0000-0000DC400000}"/>
    <cellStyle name="Comma 6 4 2 4 3 4" xfId="11554" xr:uid="{00000000-0005-0000-0000-0000DD400000}"/>
    <cellStyle name="Comma 6 4 2 4 4" xfId="2215" xr:uid="{00000000-0005-0000-0000-0000DE400000}"/>
    <cellStyle name="Comma 6 4 2 4 4 2" xfId="4889" xr:uid="{00000000-0005-0000-0000-0000DF400000}"/>
    <cellStyle name="Comma 6 4 2 4 4 2 2" xfId="19514" xr:uid="{00000000-0005-0000-0000-0000E0400000}"/>
    <cellStyle name="Comma 6 4 2 4 4 2 3" xfId="14212" xr:uid="{00000000-0005-0000-0000-0000E1400000}"/>
    <cellStyle name="Comma 6 4 2 4 4 3" xfId="8726" xr:uid="{00000000-0005-0000-0000-0000E2400000}"/>
    <cellStyle name="Comma 6 4 2 4 4 3 2" xfId="16884" xr:uid="{00000000-0005-0000-0000-0000E3400000}"/>
    <cellStyle name="Comma 6 4 2 4 4 4" xfId="11555" xr:uid="{00000000-0005-0000-0000-0000E4400000}"/>
    <cellStyle name="Comma 6 4 2 4 5" xfId="4885" xr:uid="{00000000-0005-0000-0000-0000E5400000}"/>
    <cellStyle name="Comma 6 4 2 4 5 2" xfId="19510" xr:uid="{00000000-0005-0000-0000-0000E6400000}"/>
    <cellStyle name="Comma 6 4 2 4 5 3" xfId="14208" xr:uid="{00000000-0005-0000-0000-0000E7400000}"/>
    <cellStyle name="Comma 6 4 2 4 6" xfId="8722" xr:uid="{00000000-0005-0000-0000-0000E8400000}"/>
    <cellStyle name="Comma 6 4 2 4 6 2" xfId="16880" xr:uid="{00000000-0005-0000-0000-0000E9400000}"/>
    <cellStyle name="Comma 6 4 2 4 7" xfId="11551" xr:uid="{00000000-0005-0000-0000-0000EA400000}"/>
    <cellStyle name="Comma 6 4 2 5" xfId="2216" xr:uid="{00000000-0005-0000-0000-0000EB400000}"/>
    <cellStyle name="Comma 6 4 2 5 2" xfId="2217" xr:uid="{00000000-0005-0000-0000-0000EC400000}"/>
    <cellStyle name="Comma 6 4 2 5 2 2" xfId="2218" xr:uid="{00000000-0005-0000-0000-0000ED400000}"/>
    <cellStyle name="Comma 6 4 2 5 2 2 2" xfId="4892" xr:uid="{00000000-0005-0000-0000-0000EE400000}"/>
    <cellStyle name="Comma 6 4 2 5 2 2 2 2" xfId="19517" xr:uid="{00000000-0005-0000-0000-0000EF400000}"/>
    <cellStyle name="Comma 6 4 2 5 2 2 2 3" xfId="14215" xr:uid="{00000000-0005-0000-0000-0000F0400000}"/>
    <cellStyle name="Comma 6 4 2 5 2 2 3" xfId="8729" xr:uid="{00000000-0005-0000-0000-0000F1400000}"/>
    <cellStyle name="Comma 6 4 2 5 2 2 3 2" xfId="16887" xr:uid="{00000000-0005-0000-0000-0000F2400000}"/>
    <cellStyle name="Comma 6 4 2 5 2 2 4" xfId="11558" xr:uid="{00000000-0005-0000-0000-0000F3400000}"/>
    <cellStyle name="Comma 6 4 2 5 2 3" xfId="4891" xr:uid="{00000000-0005-0000-0000-0000F4400000}"/>
    <cellStyle name="Comma 6 4 2 5 2 3 2" xfId="19516" xr:uid="{00000000-0005-0000-0000-0000F5400000}"/>
    <cellStyle name="Comma 6 4 2 5 2 3 3" xfId="14214" xr:uid="{00000000-0005-0000-0000-0000F6400000}"/>
    <cellStyle name="Comma 6 4 2 5 2 4" xfId="8728" xr:uid="{00000000-0005-0000-0000-0000F7400000}"/>
    <cellStyle name="Comma 6 4 2 5 2 4 2" xfId="16886" xr:uid="{00000000-0005-0000-0000-0000F8400000}"/>
    <cellStyle name="Comma 6 4 2 5 2 5" xfId="11557" xr:uid="{00000000-0005-0000-0000-0000F9400000}"/>
    <cellStyle name="Comma 6 4 2 5 3" xfId="2219" xr:uid="{00000000-0005-0000-0000-0000FA400000}"/>
    <cellStyle name="Comma 6 4 2 5 3 2" xfId="4893" xr:uid="{00000000-0005-0000-0000-0000FB400000}"/>
    <cellStyle name="Comma 6 4 2 5 3 2 2" xfId="19518" xr:uid="{00000000-0005-0000-0000-0000FC400000}"/>
    <cellStyle name="Comma 6 4 2 5 3 2 3" xfId="14216" xr:uid="{00000000-0005-0000-0000-0000FD400000}"/>
    <cellStyle name="Comma 6 4 2 5 3 3" xfId="8730" xr:uid="{00000000-0005-0000-0000-0000FE400000}"/>
    <cellStyle name="Comma 6 4 2 5 3 3 2" xfId="16888" xr:uid="{00000000-0005-0000-0000-0000FF400000}"/>
    <cellStyle name="Comma 6 4 2 5 3 4" xfId="11559" xr:uid="{00000000-0005-0000-0000-000000410000}"/>
    <cellStyle name="Comma 6 4 2 5 4" xfId="2220" xr:uid="{00000000-0005-0000-0000-000001410000}"/>
    <cellStyle name="Comma 6 4 2 5 4 2" xfId="4894" xr:uid="{00000000-0005-0000-0000-000002410000}"/>
    <cellStyle name="Comma 6 4 2 5 4 2 2" xfId="19519" xr:uid="{00000000-0005-0000-0000-000003410000}"/>
    <cellStyle name="Comma 6 4 2 5 4 2 3" xfId="14217" xr:uid="{00000000-0005-0000-0000-000004410000}"/>
    <cellStyle name="Comma 6 4 2 5 4 3" xfId="8731" xr:uid="{00000000-0005-0000-0000-000005410000}"/>
    <cellStyle name="Comma 6 4 2 5 4 3 2" xfId="16889" xr:uid="{00000000-0005-0000-0000-000006410000}"/>
    <cellStyle name="Comma 6 4 2 5 4 4" xfId="11560" xr:uid="{00000000-0005-0000-0000-000007410000}"/>
    <cellStyle name="Comma 6 4 2 5 5" xfId="4890" xr:uid="{00000000-0005-0000-0000-000008410000}"/>
    <cellStyle name="Comma 6 4 2 5 5 2" xfId="19515" xr:uid="{00000000-0005-0000-0000-000009410000}"/>
    <cellStyle name="Comma 6 4 2 5 5 3" xfId="14213" xr:uid="{00000000-0005-0000-0000-00000A410000}"/>
    <cellStyle name="Comma 6 4 2 5 6" xfId="8727" xr:uid="{00000000-0005-0000-0000-00000B410000}"/>
    <cellStyle name="Comma 6 4 2 5 6 2" xfId="16885" xr:uid="{00000000-0005-0000-0000-00000C410000}"/>
    <cellStyle name="Comma 6 4 2 5 7" xfId="11556" xr:uid="{00000000-0005-0000-0000-00000D410000}"/>
    <cellStyle name="Comma 6 4 2 6" xfId="2221" xr:uid="{00000000-0005-0000-0000-00000E410000}"/>
    <cellStyle name="Comma 6 4 2 6 2" xfId="2222" xr:uid="{00000000-0005-0000-0000-00000F410000}"/>
    <cellStyle name="Comma 6 4 2 6 2 2" xfId="4896" xr:uid="{00000000-0005-0000-0000-000010410000}"/>
    <cellStyle name="Comma 6 4 2 6 2 2 2" xfId="19521" xr:uid="{00000000-0005-0000-0000-000011410000}"/>
    <cellStyle name="Comma 6 4 2 6 2 2 3" xfId="14219" xr:uid="{00000000-0005-0000-0000-000012410000}"/>
    <cellStyle name="Comma 6 4 2 6 2 3" xfId="8733" xr:uid="{00000000-0005-0000-0000-000013410000}"/>
    <cellStyle name="Comma 6 4 2 6 2 3 2" xfId="16891" xr:uid="{00000000-0005-0000-0000-000014410000}"/>
    <cellStyle name="Comma 6 4 2 6 2 4" xfId="11562" xr:uid="{00000000-0005-0000-0000-000015410000}"/>
    <cellStyle name="Comma 6 4 2 6 3" xfId="2223" xr:uid="{00000000-0005-0000-0000-000016410000}"/>
    <cellStyle name="Comma 6 4 2 6 3 2" xfId="4897" xr:uid="{00000000-0005-0000-0000-000017410000}"/>
    <cellStyle name="Comma 6 4 2 6 3 2 2" xfId="19522" xr:uid="{00000000-0005-0000-0000-000018410000}"/>
    <cellStyle name="Comma 6 4 2 6 3 2 3" xfId="14220" xr:uid="{00000000-0005-0000-0000-000019410000}"/>
    <cellStyle name="Comma 6 4 2 6 3 3" xfId="8734" xr:uid="{00000000-0005-0000-0000-00001A410000}"/>
    <cellStyle name="Comma 6 4 2 6 3 3 2" xfId="16892" xr:uid="{00000000-0005-0000-0000-00001B410000}"/>
    <cellStyle name="Comma 6 4 2 6 3 4" xfId="11563" xr:uid="{00000000-0005-0000-0000-00001C410000}"/>
    <cellStyle name="Comma 6 4 2 6 4" xfId="4895" xr:uid="{00000000-0005-0000-0000-00001D410000}"/>
    <cellStyle name="Comma 6 4 2 6 4 2" xfId="19520" xr:uid="{00000000-0005-0000-0000-00001E410000}"/>
    <cellStyle name="Comma 6 4 2 6 4 3" xfId="14218" xr:uid="{00000000-0005-0000-0000-00001F410000}"/>
    <cellStyle name="Comma 6 4 2 6 5" xfId="8732" xr:uid="{00000000-0005-0000-0000-000020410000}"/>
    <cellStyle name="Comma 6 4 2 6 5 2" xfId="16890" xr:uid="{00000000-0005-0000-0000-000021410000}"/>
    <cellStyle name="Comma 6 4 2 6 6" xfId="11561" xr:uid="{00000000-0005-0000-0000-000022410000}"/>
    <cellStyle name="Comma 6 4 2 7" xfId="2224" xr:uid="{00000000-0005-0000-0000-000023410000}"/>
    <cellStyle name="Comma 6 4 2 7 2" xfId="2225" xr:uid="{00000000-0005-0000-0000-000024410000}"/>
    <cellStyle name="Comma 6 4 2 7 2 2" xfId="4899" xr:uid="{00000000-0005-0000-0000-000025410000}"/>
    <cellStyle name="Comma 6 4 2 7 2 2 2" xfId="19524" xr:uid="{00000000-0005-0000-0000-000026410000}"/>
    <cellStyle name="Comma 6 4 2 7 2 2 3" xfId="14222" xr:uid="{00000000-0005-0000-0000-000027410000}"/>
    <cellStyle name="Comma 6 4 2 7 2 3" xfId="8736" xr:uid="{00000000-0005-0000-0000-000028410000}"/>
    <cellStyle name="Comma 6 4 2 7 2 3 2" xfId="16894" xr:uid="{00000000-0005-0000-0000-000029410000}"/>
    <cellStyle name="Comma 6 4 2 7 2 4" xfId="11565" xr:uid="{00000000-0005-0000-0000-00002A410000}"/>
    <cellStyle name="Comma 6 4 2 7 3" xfId="4898" xr:uid="{00000000-0005-0000-0000-00002B410000}"/>
    <cellStyle name="Comma 6 4 2 7 3 2" xfId="19523" xr:uid="{00000000-0005-0000-0000-00002C410000}"/>
    <cellStyle name="Comma 6 4 2 7 3 3" xfId="14221" xr:uid="{00000000-0005-0000-0000-00002D410000}"/>
    <cellStyle name="Comma 6 4 2 7 4" xfId="8735" xr:uid="{00000000-0005-0000-0000-00002E410000}"/>
    <cellStyle name="Comma 6 4 2 7 4 2" xfId="16893" xr:uid="{00000000-0005-0000-0000-00002F410000}"/>
    <cellStyle name="Comma 6 4 2 7 5" xfId="11564" xr:uid="{00000000-0005-0000-0000-000030410000}"/>
    <cellStyle name="Comma 6 4 2 8" xfId="2226" xr:uid="{00000000-0005-0000-0000-000031410000}"/>
    <cellStyle name="Comma 6 4 2 8 2" xfId="4900" xr:uid="{00000000-0005-0000-0000-000032410000}"/>
    <cellStyle name="Comma 6 4 2 8 2 2" xfId="19525" xr:uid="{00000000-0005-0000-0000-000033410000}"/>
    <cellStyle name="Comma 6 4 2 8 2 3" xfId="14223" xr:uid="{00000000-0005-0000-0000-000034410000}"/>
    <cellStyle name="Comma 6 4 2 8 3" xfId="8737" xr:uid="{00000000-0005-0000-0000-000035410000}"/>
    <cellStyle name="Comma 6 4 2 8 3 2" xfId="16895" xr:uid="{00000000-0005-0000-0000-000036410000}"/>
    <cellStyle name="Comma 6 4 2 8 4" xfId="11566" xr:uid="{00000000-0005-0000-0000-000037410000}"/>
    <cellStyle name="Comma 6 4 2 9" xfId="2227" xr:uid="{00000000-0005-0000-0000-000038410000}"/>
    <cellStyle name="Comma 6 4 2 9 2" xfId="4901" xr:uid="{00000000-0005-0000-0000-000039410000}"/>
    <cellStyle name="Comma 6 4 2 9 2 2" xfId="19526" xr:uid="{00000000-0005-0000-0000-00003A410000}"/>
    <cellStyle name="Comma 6 4 2 9 2 3" xfId="14224" xr:uid="{00000000-0005-0000-0000-00003B410000}"/>
    <cellStyle name="Comma 6 4 2 9 3" xfId="8738" xr:uid="{00000000-0005-0000-0000-00003C410000}"/>
    <cellStyle name="Comma 6 4 2 9 3 2" xfId="16896" xr:uid="{00000000-0005-0000-0000-00003D410000}"/>
    <cellStyle name="Comma 6 4 2 9 4" xfId="11567" xr:uid="{00000000-0005-0000-0000-00003E410000}"/>
    <cellStyle name="Comma 6 4 3" xfId="2228" xr:uid="{00000000-0005-0000-0000-00003F410000}"/>
    <cellStyle name="Comma 6 4 3 2" xfId="2229" xr:uid="{00000000-0005-0000-0000-000040410000}"/>
    <cellStyle name="Comma 6 4 3 2 2" xfId="2230" xr:uid="{00000000-0005-0000-0000-000041410000}"/>
    <cellStyle name="Comma 6 4 3 2 2 2" xfId="4904" xr:uid="{00000000-0005-0000-0000-000042410000}"/>
    <cellStyle name="Comma 6 4 3 2 2 2 2" xfId="19529" xr:uid="{00000000-0005-0000-0000-000043410000}"/>
    <cellStyle name="Comma 6 4 3 2 2 2 3" xfId="14227" xr:uid="{00000000-0005-0000-0000-000044410000}"/>
    <cellStyle name="Comma 6 4 3 2 2 3" xfId="8741" xr:uid="{00000000-0005-0000-0000-000045410000}"/>
    <cellStyle name="Comma 6 4 3 2 2 3 2" xfId="16899" xr:uid="{00000000-0005-0000-0000-000046410000}"/>
    <cellStyle name="Comma 6 4 3 2 2 4" xfId="11570" xr:uid="{00000000-0005-0000-0000-000047410000}"/>
    <cellStyle name="Comma 6 4 3 2 3" xfId="4903" xr:uid="{00000000-0005-0000-0000-000048410000}"/>
    <cellStyle name="Comma 6 4 3 2 3 2" xfId="19528" xr:uid="{00000000-0005-0000-0000-000049410000}"/>
    <cellStyle name="Comma 6 4 3 2 3 3" xfId="14226" xr:uid="{00000000-0005-0000-0000-00004A410000}"/>
    <cellStyle name="Comma 6 4 3 2 4" xfId="8740" xr:uid="{00000000-0005-0000-0000-00004B410000}"/>
    <cellStyle name="Comma 6 4 3 2 4 2" xfId="16898" xr:uid="{00000000-0005-0000-0000-00004C410000}"/>
    <cellStyle name="Comma 6 4 3 2 5" xfId="11569" xr:uid="{00000000-0005-0000-0000-00004D410000}"/>
    <cellStyle name="Comma 6 4 3 3" xfId="2231" xr:uid="{00000000-0005-0000-0000-00004E410000}"/>
    <cellStyle name="Comma 6 4 3 3 2" xfId="4905" xr:uid="{00000000-0005-0000-0000-00004F410000}"/>
    <cellStyle name="Comma 6 4 3 3 2 2" xfId="19530" xr:uid="{00000000-0005-0000-0000-000050410000}"/>
    <cellStyle name="Comma 6 4 3 3 2 3" xfId="14228" xr:uid="{00000000-0005-0000-0000-000051410000}"/>
    <cellStyle name="Comma 6 4 3 3 3" xfId="8742" xr:uid="{00000000-0005-0000-0000-000052410000}"/>
    <cellStyle name="Comma 6 4 3 3 3 2" xfId="16900" xr:uid="{00000000-0005-0000-0000-000053410000}"/>
    <cellStyle name="Comma 6 4 3 3 4" xfId="11571" xr:uid="{00000000-0005-0000-0000-000054410000}"/>
    <cellStyle name="Comma 6 4 3 4" xfId="2232" xr:uid="{00000000-0005-0000-0000-000055410000}"/>
    <cellStyle name="Comma 6 4 3 4 2" xfId="4906" xr:uid="{00000000-0005-0000-0000-000056410000}"/>
    <cellStyle name="Comma 6 4 3 4 2 2" xfId="19531" xr:uid="{00000000-0005-0000-0000-000057410000}"/>
    <cellStyle name="Comma 6 4 3 4 2 3" xfId="14229" xr:uid="{00000000-0005-0000-0000-000058410000}"/>
    <cellStyle name="Comma 6 4 3 4 3" xfId="8743" xr:uid="{00000000-0005-0000-0000-000059410000}"/>
    <cellStyle name="Comma 6 4 3 4 3 2" xfId="16901" xr:uid="{00000000-0005-0000-0000-00005A410000}"/>
    <cellStyle name="Comma 6 4 3 4 4" xfId="11572" xr:uid="{00000000-0005-0000-0000-00005B410000}"/>
    <cellStyle name="Comma 6 4 3 5" xfId="4902" xr:uid="{00000000-0005-0000-0000-00005C410000}"/>
    <cellStyle name="Comma 6 4 3 5 2" xfId="19527" xr:uid="{00000000-0005-0000-0000-00005D410000}"/>
    <cellStyle name="Comma 6 4 3 5 3" xfId="14225" xr:uid="{00000000-0005-0000-0000-00005E410000}"/>
    <cellStyle name="Comma 6 4 3 6" xfId="8739" xr:uid="{00000000-0005-0000-0000-00005F410000}"/>
    <cellStyle name="Comma 6 4 3 6 2" xfId="16897" xr:uid="{00000000-0005-0000-0000-000060410000}"/>
    <cellStyle name="Comma 6 4 3 7" xfId="11568" xr:uid="{00000000-0005-0000-0000-000061410000}"/>
    <cellStyle name="Comma 6 4 4" xfId="2233" xr:uid="{00000000-0005-0000-0000-000062410000}"/>
    <cellStyle name="Comma 6 4 4 2" xfId="2234" xr:uid="{00000000-0005-0000-0000-000063410000}"/>
    <cellStyle name="Comma 6 4 4 2 2" xfId="2235" xr:uid="{00000000-0005-0000-0000-000064410000}"/>
    <cellStyle name="Comma 6 4 4 2 2 2" xfId="4909" xr:uid="{00000000-0005-0000-0000-000065410000}"/>
    <cellStyle name="Comma 6 4 4 2 2 2 2" xfId="19534" xr:uid="{00000000-0005-0000-0000-000066410000}"/>
    <cellStyle name="Comma 6 4 4 2 2 2 3" xfId="14232" xr:uid="{00000000-0005-0000-0000-000067410000}"/>
    <cellStyle name="Comma 6 4 4 2 2 3" xfId="8746" xr:uid="{00000000-0005-0000-0000-000068410000}"/>
    <cellStyle name="Comma 6 4 4 2 2 3 2" xfId="16904" xr:uid="{00000000-0005-0000-0000-000069410000}"/>
    <cellStyle name="Comma 6 4 4 2 2 4" xfId="11575" xr:uid="{00000000-0005-0000-0000-00006A410000}"/>
    <cellStyle name="Comma 6 4 4 2 3" xfId="4908" xr:uid="{00000000-0005-0000-0000-00006B410000}"/>
    <cellStyle name="Comma 6 4 4 2 3 2" xfId="19533" xr:uid="{00000000-0005-0000-0000-00006C410000}"/>
    <cellStyle name="Comma 6 4 4 2 3 3" xfId="14231" xr:uid="{00000000-0005-0000-0000-00006D410000}"/>
    <cellStyle name="Comma 6 4 4 2 4" xfId="8745" xr:uid="{00000000-0005-0000-0000-00006E410000}"/>
    <cellStyle name="Comma 6 4 4 2 4 2" xfId="16903" xr:uid="{00000000-0005-0000-0000-00006F410000}"/>
    <cellStyle name="Comma 6 4 4 2 5" xfId="11574" xr:uid="{00000000-0005-0000-0000-000070410000}"/>
    <cellStyle name="Comma 6 4 4 3" xfId="2236" xr:uid="{00000000-0005-0000-0000-000071410000}"/>
    <cellStyle name="Comma 6 4 4 3 2" xfId="4910" xr:uid="{00000000-0005-0000-0000-000072410000}"/>
    <cellStyle name="Comma 6 4 4 3 2 2" xfId="19535" xr:uid="{00000000-0005-0000-0000-000073410000}"/>
    <cellStyle name="Comma 6 4 4 3 2 3" xfId="14233" xr:uid="{00000000-0005-0000-0000-000074410000}"/>
    <cellStyle name="Comma 6 4 4 3 3" xfId="8747" xr:uid="{00000000-0005-0000-0000-000075410000}"/>
    <cellStyle name="Comma 6 4 4 3 3 2" xfId="16905" xr:uid="{00000000-0005-0000-0000-000076410000}"/>
    <cellStyle name="Comma 6 4 4 3 4" xfId="11576" xr:uid="{00000000-0005-0000-0000-000077410000}"/>
    <cellStyle name="Comma 6 4 4 4" xfId="2237" xr:uid="{00000000-0005-0000-0000-000078410000}"/>
    <cellStyle name="Comma 6 4 4 4 2" xfId="4911" xr:uid="{00000000-0005-0000-0000-000079410000}"/>
    <cellStyle name="Comma 6 4 4 4 2 2" xfId="19536" xr:uid="{00000000-0005-0000-0000-00007A410000}"/>
    <cellStyle name="Comma 6 4 4 4 2 3" xfId="14234" xr:uid="{00000000-0005-0000-0000-00007B410000}"/>
    <cellStyle name="Comma 6 4 4 4 3" xfId="8748" xr:uid="{00000000-0005-0000-0000-00007C410000}"/>
    <cellStyle name="Comma 6 4 4 4 3 2" xfId="16906" xr:uid="{00000000-0005-0000-0000-00007D410000}"/>
    <cellStyle name="Comma 6 4 4 4 4" xfId="11577" xr:uid="{00000000-0005-0000-0000-00007E410000}"/>
    <cellStyle name="Comma 6 4 4 5" xfId="4907" xr:uid="{00000000-0005-0000-0000-00007F410000}"/>
    <cellStyle name="Comma 6 4 4 5 2" xfId="19532" xr:uid="{00000000-0005-0000-0000-000080410000}"/>
    <cellStyle name="Comma 6 4 4 5 3" xfId="14230" xr:uid="{00000000-0005-0000-0000-000081410000}"/>
    <cellStyle name="Comma 6 4 4 6" xfId="8744" xr:uid="{00000000-0005-0000-0000-000082410000}"/>
    <cellStyle name="Comma 6 4 4 6 2" xfId="16902" xr:uid="{00000000-0005-0000-0000-000083410000}"/>
    <cellStyle name="Comma 6 4 4 7" xfId="11573" xr:uid="{00000000-0005-0000-0000-000084410000}"/>
    <cellStyle name="Comma 6 4 5" xfId="2238" xr:uid="{00000000-0005-0000-0000-000085410000}"/>
    <cellStyle name="Comma 6 4 5 2" xfId="2239" xr:uid="{00000000-0005-0000-0000-000086410000}"/>
    <cellStyle name="Comma 6 4 5 2 2" xfId="2240" xr:uid="{00000000-0005-0000-0000-000087410000}"/>
    <cellStyle name="Comma 6 4 5 2 2 2" xfId="4914" xr:uid="{00000000-0005-0000-0000-000088410000}"/>
    <cellStyle name="Comma 6 4 5 2 2 2 2" xfId="19539" xr:uid="{00000000-0005-0000-0000-000089410000}"/>
    <cellStyle name="Comma 6 4 5 2 2 2 3" xfId="14237" xr:uid="{00000000-0005-0000-0000-00008A410000}"/>
    <cellStyle name="Comma 6 4 5 2 2 3" xfId="8751" xr:uid="{00000000-0005-0000-0000-00008B410000}"/>
    <cellStyle name="Comma 6 4 5 2 2 3 2" xfId="16909" xr:uid="{00000000-0005-0000-0000-00008C410000}"/>
    <cellStyle name="Comma 6 4 5 2 2 4" xfId="11580" xr:uid="{00000000-0005-0000-0000-00008D410000}"/>
    <cellStyle name="Comma 6 4 5 2 3" xfId="4913" xr:uid="{00000000-0005-0000-0000-00008E410000}"/>
    <cellStyle name="Comma 6 4 5 2 3 2" xfId="19538" xr:uid="{00000000-0005-0000-0000-00008F410000}"/>
    <cellStyle name="Comma 6 4 5 2 3 3" xfId="14236" xr:uid="{00000000-0005-0000-0000-000090410000}"/>
    <cellStyle name="Comma 6 4 5 2 4" xfId="8750" xr:uid="{00000000-0005-0000-0000-000091410000}"/>
    <cellStyle name="Comma 6 4 5 2 4 2" xfId="16908" xr:uid="{00000000-0005-0000-0000-000092410000}"/>
    <cellStyle name="Comma 6 4 5 2 5" xfId="11579" xr:uid="{00000000-0005-0000-0000-000093410000}"/>
    <cellStyle name="Comma 6 4 5 3" xfId="2241" xr:uid="{00000000-0005-0000-0000-000094410000}"/>
    <cellStyle name="Comma 6 4 5 3 2" xfId="4915" xr:uid="{00000000-0005-0000-0000-000095410000}"/>
    <cellStyle name="Comma 6 4 5 3 2 2" xfId="19540" xr:uid="{00000000-0005-0000-0000-000096410000}"/>
    <cellStyle name="Comma 6 4 5 3 2 3" xfId="14238" xr:uid="{00000000-0005-0000-0000-000097410000}"/>
    <cellStyle name="Comma 6 4 5 3 3" xfId="8752" xr:uid="{00000000-0005-0000-0000-000098410000}"/>
    <cellStyle name="Comma 6 4 5 3 3 2" xfId="16910" xr:uid="{00000000-0005-0000-0000-000099410000}"/>
    <cellStyle name="Comma 6 4 5 3 4" xfId="11581" xr:uid="{00000000-0005-0000-0000-00009A410000}"/>
    <cellStyle name="Comma 6 4 5 4" xfId="2242" xr:uid="{00000000-0005-0000-0000-00009B410000}"/>
    <cellStyle name="Comma 6 4 5 4 2" xfId="4916" xr:uid="{00000000-0005-0000-0000-00009C410000}"/>
    <cellStyle name="Comma 6 4 5 4 2 2" xfId="19541" xr:uid="{00000000-0005-0000-0000-00009D410000}"/>
    <cellStyle name="Comma 6 4 5 4 2 3" xfId="14239" xr:uid="{00000000-0005-0000-0000-00009E410000}"/>
    <cellStyle name="Comma 6 4 5 4 3" xfId="8753" xr:uid="{00000000-0005-0000-0000-00009F410000}"/>
    <cellStyle name="Comma 6 4 5 4 3 2" xfId="16911" xr:uid="{00000000-0005-0000-0000-0000A0410000}"/>
    <cellStyle name="Comma 6 4 5 4 4" xfId="11582" xr:uid="{00000000-0005-0000-0000-0000A1410000}"/>
    <cellStyle name="Comma 6 4 5 5" xfId="4912" xr:uid="{00000000-0005-0000-0000-0000A2410000}"/>
    <cellStyle name="Comma 6 4 5 5 2" xfId="19537" xr:uid="{00000000-0005-0000-0000-0000A3410000}"/>
    <cellStyle name="Comma 6 4 5 5 3" xfId="14235" xr:uid="{00000000-0005-0000-0000-0000A4410000}"/>
    <cellStyle name="Comma 6 4 5 6" xfId="8749" xr:uid="{00000000-0005-0000-0000-0000A5410000}"/>
    <cellStyle name="Comma 6 4 5 6 2" xfId="16907" xr:uid="{00000000-0005-0000-0000-0000A6410000}"/>
    <cellStyle name="Comma 6 4 5 7" xfId="11578" xr:uid="{00000000-0005-0000-0000-0000A7410000}"/>
    <cellStyle name="Comma 6 4 6" xfId="2243" xr:uid="{00000000-0005-0000-0000-0000A8410000}"/>
    <cellStyle name="Comma 6 4 6 2" xfId="2244" xr:uid="{00000000-0005-0000-0000-0000A9410000}"/>
    <cellStyle name="Comma 6 4 6 2 2" xfId="2245" xr:uid="{00000000-0005-0000-0000-0000AA410000}"/>
    <cellStyle name="Comma 6 4 6 2 2 2" xfId="4919" xr:uid="{00000000-0005-0000-0000-0000AB410000}"/>
    <cellStyle name="Comma 6 4 6 2 2 2 2" xfId="19544" xr:uid="{00000000-0005-0000-0000-0000AC410000}"/>
    <cellStyle name="Comma 6 4 6 2 2 2 3" xfId="14242" xr:uid="{00000000-0005-0000-0000-0000AD410000}"/>
    <cellStyle name="Comma 6 4 6 2 2 3" xfId="8756" xr:uid="{00000000-0005-0000-0000-0000AE410000}"/>
    <cellStyle name="Comma 6 4 6 2 2 3 2" xfId="16914" xr:uid="{00000000-0005-0000-0000-0000AF410000}"/>
    <cellStyle name="Comma 6 4 6 2 2 4" xfId="11585" xr:uid="{00000000-0005-0000-0000-0000B0410000}"/>
    <cellStyle name="Comma 6 4 6 2 3" xfId="4918" xr:uid="{00000000-0005-0000-0000-0000B1410000}"/>
    <cellStyle name="Comma 6 4 6 2 3 2" xfId="19543" xr:uid="{00000000-0005-0000-0000-0000B2410000}"/>
    <cellStyle name="Comma 6 4 6 2 3 3" xfId="14241" xr:uid="{00000000-0005-0000-0000-0000B3410000}"/>
    <cellStyle name="Comma 6 4 6 2 4" xfId="8755" xr:uid="{00000000-0005-0000-0000-0000B4410000}"/>
    <cellStyle name="Comma 6 4 6 2 4 2" xfId="16913" xr:uid="{00000000-0005-0000-0000-0000B5410000}"/>
    <cellStyle name="Comma 6 4 6 2 5" xfId="11584" xr:uid="{00000000-0005-0000-0000-0000B6410000}"/>
    <cellStyle name="Comma 6 4 6 3" xfId="2246" xr:uid="{00000000-0005-0000-0000-0000B7410000}"/>
    <cellStyle name="Comma 6 4 6 3 2" xfId="4920" xr:uid="{00000000-0005-0000-0000-0000B8410000}"/>
    <cellStyle name="Comma 6 4 6 3 2 2" xfId="19545" xr:uid="{00000000-0005-0000-0000-0000B9410000}"/>
    <cellStyle name="Comma 6 4 6 3 2 3" xfId="14243" xr:uid="{00000000-0005-0000-0000-0000BA410000}"/>
    <cellStyle name="Comma 6 4 6 3 3" xfId="8757" xr:uid="{00000000-0005-0000-0000-0000BB410000}"/>
    <cellStyle name="Comma 6 4 6 3 3 2" xfId="16915" xr:uid="{00000000-0005-0000-0000-0000BC410000}"/>
    <cellStyle name="Comma 6 4 6 3 4" xfId="11586" xr:uid="{00000000-0005-0000-0000-0000BD410000}"/>
    <cellStyle name="Comma 6 4 6 4" xfId="2247" xr:uid="{00000000-0005-0000-0000-0000BE410000}"/>
    <cellStyle name="Comma 6 4 6 4 2" xfId="4921" xr:uid="{00000000-0005-0000-0000-0000BF410000}"/>
    <cellStyle name="Comma 6 4 6 4 2 2" xfId="19546" xr:uid="{00000000-0005-0000-0000-0000C0410000}"/>
    <cellStyle name="Comma 6 4 6 4 2 3" xfId="14244" xr:uid="{00000000-0005-0000-0000-0000C1410000}"/>
    <cellStyle name="Comma 6 4 6 4 3" xfId="8758" xr:uid="{00000000-0005-0000-0000-0000C2410000}"/>
    <cellStyle name="Comma 6 4 6 4 3 2" xfId="16916" xr:uid="{00000000-0005-0000-0000-0000C3410000}"/>
    <cellStyle name="Comma 6 4 6 4 4" xfId="11587" xr:uid="{00000000-0005-0000-0000-0000C4410000}"/>
    <cellStyle name="Comma 6 4 6 5" xfId="4917" xr:uid="{00000000-0005-0000-0000-0000C5410000}"/>
    <cellStyle name="Comma 6 4 6 5 2" xfId="19542" xr:uid="{00000000-0005-0000-0000-0000C6410000}"/>
    <cellStyle name="Comma 6 4 6 5 3" xfId="14240" xr:uid="{00000000-0005-0000-0000-0000C7410000}"/>
    <cellStyle name="Comma 6 4 6 6" xfId="8754" xr:uid="{00000000-0005-0000-0000-0000C8410000}"/>
    <cellStyle name="Comma 6 4 6 6 2" xfId="16912" xr:uid="{00000000-0005-0000-0000-0000C9410000}"/>
    <cellStyle name="Comma 6 4 6 7" xfId="11583" xr:uid="{00000000-0005-0000-0000-0000CA410000}"/>
    <cellStyle name="Comma 6 4 7" xfId="2248" xr:uid="{00000000-0005-0000-0000-0000CB410000}"/>
    <cellStyle name="Comma 6 4 7 2" xfId="2249" xr:uid="{00000000-0005-0000-0000-0000CC410000}"/>
    <cellStyle name="Comma 6 4 7 2 2" xfId="4923" xr:uid="{00000000-0005-0000-0000-0000CD410000}"/>
    <cellStyle name="Comma 6 4 7 2 2 2" xfId="19548" xr:uid="{00000000-0005-0000-0000-0000CE410000}"/>
    <cellStyle name="Comma 6 4 7 2 2 3" xfId="14246" xr:uid="{00000000-0005-0000-0000-0000CF410000}"/>
    <cellStyle name="Comma 6 4 7 2 3" xfId="8760" xr:uid="{00000000-0005-0000-0000-0000D0410000}"/>
    <cellStyle name="Comma 6 4 7 2 3 2" xfId="16918" xr:uid="{00000000-0005-0000-0000-0000D1410000}"/>
    <cellStyle name="Comma 6 4 7 2 4" xfId="11589" xr:uid="{00000000-0005-0000-0000-0000D2410000}"/>
    <cellStyle name="Comma 6 4 7 3" xfId="2250" xr:uid="{00000000-0005-0000-0000-0000D3410000}"/>
    <cellStyle name="Comma 6 4 7 3 2" xfId="4924" xr:uid="{00000000-0005-0000-0000-0000D4410000}"/>
    <cellStyle name="Comma 6 4 7 3 2 2" xfId="19549" xr:uid="{00000000-0005-0000-0000-0000D5410000}"/>
    <cellStyle name="Comma 6 4 7 3 2 3" xfId="14247" xr:uid="{00000000-0005-0000-0000-0000D6410000}"/>
    <cellStyle name="Comma 6 4 7 3 3" xfId="8761" xr:uid="{00000000-0005-0000-0000-0000D7410000}"/>
    <cellStyle name="Comma 6 4 7 3 3 2" xfId="16919" xr:uid="{00000000-0005-0000-0000-0000D8410000}"/>
    <cellStyle name="Comma 6 4 7 3 4" xfId="11590" xr:uid="{00000000-0005-0000-0000-0000D9410000}"/>
    <cellStyle name="Comma 6 4 7 4" xfId="4922" xr:uid="{00000000-0005-0000-0000-0000DA410000}"/>
    <cellStyle name="Comma 6 4 7 4 2" xfId="19547" xr:uid="{00000000-0005-0000-0000-0000DB410000}"/>
    <cellStyle name="Comma 6 4 7 4 3" xfId="14245" xr:uid="{00000000-0005-0000-0000-0000DC410000}"/>
    <cellStyle name="Comma 6 4 7 5" xfId="8759" xr:uid="{00000000-0005-0000-0000-0000DD410000}"/>
    <cellStyle name="Comma 6 4 7 5 2" xfId="16917" xr:uid="{00000000-0005-0000-0000-0000DE410000}"/>
    <cellStyle name="Comma 6 4 7 6" xfId="11588" xr:uid="{00000000-0005-0000-0000-0000DF410000}"/>
    <cellStyle name="Comma 6 4 8" xfId="2251" xr:uid="{00000000-0005-0000-0000-0000E0410000}"/>
    <cellStyle name="Comma 6 4 8 2" xfId="2252" xr:uid="{00000000-0005-0000-0000-0000E1410000}"/>
    <cellStyle name="Comma 6 4 8 2 2" xfId="4926" xr:uid="{00000000-0005-0000-0000-0000E2410000}"/>
    <cellStyle name="Comma 6 4 8 2 2 2" xfId="19551" xr:uid="{00000000-0005-0000-0000-0000E3410000}"/>
    <cellStyle name="Comma 6 4 8 2 2 3" xfId="14249" xr:uid="{00000000-0005-0000-0000-0000E4410000}"/>
    <cellStyle name="Comma 6 4 8 2 3" xfId="8763" xr:uid="{00000000-0005-0000-0000-0000E5410000}"/>
    <cellStyle name="Comma 6 4 8 2 3 2" xfId="16921" xr:uid="{00000000-0005-0000-0000-0000E6410000}"/>
    <cellStyle name="Comma 6 4 8 2 4" xfId="11592" xr:uid="{00000000-0005-0000-0000-0000E7410000}"/>
    <cellStyle name="Comma 6 4 8 3" xfId="4925" xr:uid="{00000000-0005-0000-0000-0000E8410000}"/>
    <cellStyle name="Comma 6 4 8 3 2" xfId="19550" xr:uid="{00000000-0005-0000-0000-0000E9410000}"/>
    <cellStyle name="Comma 6 4 8 3 3" xfId="14248" xr:uid="{00000000-0005-0000-0000-0000EA410000}"/>
    <cellStyle name="Comma 6 4 8 4" xfId="8762" xr:uid="{00000000-0005-0000-0000-0000EB410000}"/>
    <cellStyle name="Comma 6 4 8 4 2" xfId="16920" xr:uid="{00000000-0005-0000-0000-0000EC410000}"/>
    <cellStyle name="Comma 6 4 8 5" xfId="11591" xr:uid="{00000000-0005-0000-0000-0000ED410000}"/>
    <cellStyle name="Comma 6 4 9" xfId="2253" xr:uid="{00000000-0005-0000-0000-0000EE410000}"/>
    <cellStyle name="Comma 6 4 9 2" xfId="4927" xr:uid="{00000000-0005-0000-0000-0000EF410000}"/>
    <cellStyle name="Comma 6 4 9 2 2" xfId="19552" xr:uid="{00000000-0005-0000-0000-0000F0410000}"/>
    <cellStyle name="Comma 6 4 9 2 3" xfId="14250" xr:uid="{00000000-0005-0000-0000-0000F1410000}"/>
    <cellStyle name="Comma 6 4 9 3" xfId="8764" xr:uid="{00000000-0005-0000-0000-0000F2410000}"/>
    <cellStyle name="Comma 6 4 9 3 2" xfId="16922" xr:uid="{00000000-0005-0000-0000-0000F3410000}"/>
    <cellStyle name="Comma 6 4 9 4" xfId="11593" xr:uid="{00000000-0005-0000-0000-0000F4410000}"/>
    <cellStyle name="Comma 6 5" xfId="2254" xr:uid="{00000000-0005-0000-0000-0000F5410000}"/>
    <cellStyle name="Comma 6 5 10" xfId="4928" xr:uid="{00000000-0005-0000-0000-0000F6410000}"/>
    <cellStyle name="Comma 6 5 10 2" xfId="19553" xr:uid="{00000000-0005-0000-0000-0000F7410000}"/>
    <cellStyle name="Comma 6 5 10 3" xfId="14251" xr:uid="{00000000-0005-0000-0000-0000F8410000}"/>
    <cellStyle name="Comma 6 5 11" xfId="8765" xr:uid="{00000000-0005-0000-0000-0000F9410000}"/>
    <cellStyle name="Comma 6 5 11 2" xfId="16923" xr:uid="{00000000-0005-0000-0000-0000FA410000}"/>
    <cellStyle name="Comma 6 5 12" xfId="11594" xr:uid="{00000000-0005-0000-0000-0000FB410000}"/>
    <cellStyle name="Comma 6 5 2" xfId="2255" xr:uid="{00000000-0005-0000-0000-0000FC410000}"/>
    <cellStyle name="Comma 6 5 2 2" xfId="2256" xr:uid="{00000000-0005-0000-0000-0000FD410000}"/>
    <cellStyle name="Comma 6 5 2 2 2" xfId="2257" xr:uid="{00000000-0005-0000-0000-0000FE410000}"/>
    <cellStyle name="Comma 6 5 2 2 2 2" xfId="4931" xr:uid="{00000000-0005-0000-0000-0000FF410000}"/>
    <cellStyle name="Comma 6 5 2 2 2 2 2" xfId="19556" xr:uid="{00000000-0005-0000-0000-000000420000}"/>
    <cellStyle name="Comma 6 5 2 2 2 2 3" xfId="14254" xr:uid="{00000000-0005-0000-0000-000001420000}"/>
    <cellStyle name="Comma 6 5 2 2 2 3" xfId="8768" xr:uid="{00000000-0005-0000-0000-000002420000}"/>
    <cellStyle name="Comma 6 5 2 2 2 3 2" xfId="16926" xr:uid="{00000000-0005-0000-0000-000003420000}"/>
    <cellStyle name="Comma 6 5 2 2 2 4" xfId="11597" xr:uid="{00000000-0005-0000-0000-000004420000}"/>
    <cellStyle name="Comma 6 5 2 2 3" xfId="4930" xr:uid="{00000000-0005-0000-0000-000005420000}"/>
    <cellStyle name="Comma 6 5 2 2 3 2" xfId="19555" xr:uid="{00000000-0005-0000-0000-000006420000}"/>
    <cellStyle name="Comma 6 5 2 2 3 3" xfId="14253" xr:uid="{00000000-0005-0000-0000-000007420000}"/>
    <cellStyle name="Comma 6 5 2 2 4" xfId="8767" xr:uid="{00000000-0005-0000-0000-000008420000}"/>
    <cellStyle name="Comma 6 5 2 2 4 2" xfId="16925" xr:uid="{00000000-0005-0000-0000-000009420000}"/>
    <cellStyle name="Comma 6 5 2 2 5" xfId="11596" xr:uid="{00000000-0005-0000-0000-00000A420000}"/>
    <cellStyle name="Comma 6 5 2 3" xfId="2258" xr:uid="{00000000-0005-0000-0000-00000B420000}"/>
    <cellStyle name="Comma 6 5 2 3 2" xfId="4932" xr:uid="{00000000-0005-0000-0000-00000C420000}"/>
    <cellStyle name="Comma 6 5 2 3 2 2" xfId="19557" xr:uid="{00000000-0005-0000-0000-00000D420000}"/>
    <cellStyle name="Comma 6 5 2 3 2 3" xfId="14255" xr:uid="{00000000-0005-0000-0000-00000E420000}"/>
    <cellStyle name="Comma 6 5 2 3 3" xfId="8769" xr:uid="{00000000-0005-0000-0000-00000F420000}"/>
    <cellStyle name="Comma 6 5 2 3 3 2" xfId="16927" xr:uid="{00000000-0005-0000-0000-000010420000}"/>
    <cellStyle name="Comma 6 5 2 3 4" xfId="11598" xr:uid="{00000000-0005-0000-0000-000011420000}"/>
    <cellStyle name="Comma 6 5 2 4" xfId="2259" xr:uid="{00000000-0005-0000-0000-000012420000}"/>
    <cellStyle name="Comma 6 5 2 4 2" xfId="4933" xr:uid="{00000000-0005-0000-0000-000013420000}"/>
    <cellStyle name="Comma 6 5 2 4 2 2" xfId="19558" xr:uid="{00000000-0005-0000-0000-000014420000}"/>
    <cellStyle name="Comma 6 5 2 4 2 3" xfId="14256" xr:uid="{00000000-0005-0000-0000-000015420000}"/>
    <cellStyle name="Comma 6 5 2 4 3" xfId="8770" xr:uid="{00000000-0005-0000-0000-000016420000}"/>
    <cellStyle name="Comma 6 5 2 4 3 2" xfId="16928" xr:uid="{00000000-0005-0000-0000-000017420000}"/>
    <cellStyle name="Comma 6 5 2 4 4" xfId="11599" xr:uid="{00000000-0005-0000-0000-000018420000}"/>
    <cellStyle name="Comma 6 5 2 5" xfId="4929" xr:uid="{00000000-0005-0000-0000-000019420000}"/>
    <cellStyle name="Comma 6 5 2 5 2" xfId="19554" xr:uid="{00000000-0005-0000-0000-00001A420000}"/>
    <cellStyle name="Comma 6 5 2 5 3" xfId="14252" xr:uid="{00000000-0005-0000-0000-00001B420000}"/>
    <cellStyle name="Comma 6 5 2 6" xfId="8766" xr:uid="{00000000-0005-0000-0000-00001C420000}"/>
    <cellStyle name="Comma 6 5 2 6 2" xfId="16924" xr:uid="{00000000-0005-0000-0000-00001D420000}"/>
    <cellStyle name="Comma 6 5 2 7" xfId="11595" xr:uid="{00000000-0005-0000-0000-00001E420000}"/>
    <cellStyle name="Comma 6 5 3" xfId="2260" xr:uid="{00000000-0005-0000-0000-00001F420000}"/>
    <cellStyle name="Comma 6 5 3 2" xfId="2261" xr:uid="{00000000-0005-0000-0000-000020420000}"/>
    <cellStyle name="Comma 6 5 3 2 2" xfId="2262" xr:uid="{00000000-0005-0000-0000-000021420000}"/>
    <cellStyle name="Comma 6 5 3 2 2 2" xfId="4936" xr:uid="{00000000-0005-0000-0000-000022420000}"/>
    <cellStyle name="Comma 6 5 3 2 2 2 2" xfId="19561" xr:uid="{00000000-0005-0000-0000-000023420000}"/>
    <cellStyle name="Comma 6 5 3 2 2 2 3" xfId="14259" xr:uid="{00000000-0005-0000-0000-000024420000}"/>
    <cellStyle name="Comma 6 5 3 2 2 3" xfId="8773" xr:uid="{00000000-0005-0000-0000-000025420000}"/>
    <cellStyle name="Comma 6 5 3 2 2 3 2" xfId="16931" xr:uid="{00000000-0005-0000-0000-000026420000}"/>
    <cellStyle name="Comma 6 5 3 2 2 4" xfId="11602" xr:uid="{00000000-0005-0000-0000-000027420000}"/>
    <cellStyle name="Comma 6 5 3 2 3" xfId="4935" xr:uid="{00000000-0005-0000-0000-000028420000}"/>
    <cellStyle name="Comma 6 5 3 2 3 2" xfId="19560" xr:uid="{00000000-0005-0000-0000-000029420000}"/>
    <cellStyle name="Comma 6 5 3 2 3 3" xfId="14258" xr:uid="{00000000-0005-0000-0000-00002A420000}"/>
    <cellStyle name="Comma 6 5 3 2 4" xfId="8772" xr:uid="{00000000-0005-0000-0000-00002B420000}"/>
    <cellStyle name="Comma 6 5 3 2 4 2" xfId="16930" xr:uid="{00000000-0005-0000-0000-00002C420000}"/>
    <cellStyle name="Comma 6 5 3 2 5" xfId="11601" xr:uid="{00000000-0005-0000-0000-00002D420000}"/>
    <cellStyle name="Comma 6 5 3 3" xfId="2263" xr:uid="{00000000-0005-0000-0000-00002E420000}"/>
    <cellStyle name="Comma 6 5 3 3 2" xfId="4937" xr:uid="{00000000-0005-0000-0000-00002F420000}"/>
    <cellStyle name="Comma 6 5 3 3 2 2" xfId="19562" xr:uid="{00000000-0005-0000-0000-000030420000}"/>
    <cellStyle name="Comma 6 5 3 3 2 3" xfId="14260" xr:uid="{00000000-0005-0000-0000-000031420000}"/>
    <cellStyle name="Comma 6 5 3 3 3" xfId="8774" xr:uid="{00000000-0005-0000-0000-000032420000}"/>
    <cellStyle name="Comma 6 5 3 3 3 2" xfId="16932" xr:uid="{00000000-0005-0000-0000-000033420000}"/>
    <cellStyle name="Comma 6 5 3 3 4" xfId="11603" xr:uid="{00000000-0005-0000-0000-000034420000}"/>
    <cellStyle name="Comma 6 5 3 4" xfId="2264" xr:uid="{00000000-0005-0000-0000-000035420000}"/>
    <cellStyle name="Comma 6 5 3 4 2" xfId="4938" xr:uid="{00000000-0005-0000-0000-000036420000}"/>
    <cellStyle name="Comma 6 5 3 4 2 2" xfId="19563" xr:uid="{00000000-0005-0000-0000-000037420000}"/>
    <cellStyle name="Comma 6 5 3 4 2 3" xfId="14261" xr:uid="{00000000-0005-0000-0000-000038420000}"/>
    <cellStyle name="Comma 6 5 3 4 3" xfId="8775" xr:uid="{00000000-0005-0000-0000-000039420000}"/>
    <cellStyle name="Comma 6 5 3 4 3 2" xfId="16933" xr:uid="{00000000-0005-0000-0000-00003A420000}"/>
    <cellStyle name="Comma 6 5 3 4 4" xfId="11604" xr:uid="{00000000-0005-0000-0000-00003B420000}"/>
    <cellStyle name="Comma 6 5 3 5" xfId="4934" xr:uid="{00000000-0005-0000-0000-00003C420000}"/>
    <cellStyle name="Comma 6 5 3 5 2" xfId="19559" xr:uid="{00000000-0005-0000-0000-00003D420000}"/>
    <cellStyle name="Comma 6 5 3 5 3" xfId="14257" xr:uid="{00000000-0005-0000-0000-00003E420000}"/>
    <cellStyle name="Comma 6 5 3 6" xfId="8771" xr:uid="{00000000-0005-0000-0000-00003F420000}"/>
    <cellStyle name="Comma 6 5 3 6 2" xfId="16929" xr:uid="{00000000-0005-0000-0000-000040420000}"/>
    <cellStyle name="Comma 6 5 3 7" xfId="11600" xr:uid="{00000000-0005-0000-0000-000041420000}"/>
    <cellStyle name="Comma 6 5 4" xfId="2265" xr:uid="{00000000-0005-0000-0000-000042420000}"/>
    <cellStyle name="Comma 6 5 4 2" xfId="2266" xr:uid="{00000000-0005-0000-0000-000043420000}"/>
    <cellStyle name="Comma 6 5 4 2 2" xfId="2267" xr:uid="{00000000-0005-0000-0000-000044420000}"/>
    <cellStyle name="Comma 6 5 4 2 2 2" xfId="4941" xr:uid="{00000000-0005-0000-0000-000045420000}"/>
    <cellStyle name="Comma 6 5 4 2 2 2 2" xfId="19566" xr:uid="{00000000-0005-0000-0000-000046420000}"/>
    <cellStyle name="Comma 6 5 4 2 2 2 3" xfId="14264" xr:uid="{00000000-0005-0000-0000-000047420000}"/>
    <cellStyle name="Comma 6 5 4 2 2 3" xfId="8778" xr:uid="{00000000-0005-0000-0000-000048420000}"/>
    <cellStyle name="Comma 6 5 4 2 2 3 2" xfId="16936" xr:uid="{00000000-0005-0000-0000-000049420000}"/>
    <cellStyle name="Comma 6 5 4 2 2 4" xfId="11607" xr:uid="{00000000-0005-0000-0000-00004A420000}"/>
    <cellStyle name="Comma 6 5 4 2 3" xfId="4940" xr:uid="{00000000-0005-0000-0000-00004B420000}"/>
    <cellStyle name="Comma 6 5 4 2 3 2" xfId="19565" xr:uid="{00000000-0005-0000-0000-00004C420000}"/>
    <cellStyle name="Comma 6 5 4 2 3 3" xfId="14263" xr:uid="{00000000-0005-0000-0000-00004D420000}"/>
    <cellStyle name="Comma 6 5 4 2 4" xfId="8777" xr:uid="{00000000-0005-0000-0000-00004E420000}"/>
    <cellStyle name="Comma 6 5 4 2 4 2" xfId="16935" xr:uid="{00000000-0005-0000-0000-00004F420000}"/>
    <cellStyle name="Comma 6 5 4 2 5" xfId="11606" xr:uid="{00000000-0005-0000-0000-000050420000}"/>
    <cellStyle name="Comma 6 5 4 3" xfId="2268" xr:uid="{00000000-0005-0000-0000-000051420000}"/>
    <cellStyle name="Comma 6 5 4 3 2" xfId="4942" xr:uid="{00000000-0005-0000-0000-000052420000}"/>
    <cellStyle name="Comma 6 5 4 3 2 2" xfId="19567" xr:uid="{00000000-0005-0000-0000-000053420000}"/>
    <cellStyle name="Comma 6 5 4 3 2 3" xfId="14265" xr:uid="{00000000-0005-0000-0000-000054420000}"/>
    <cellStyle name="Comma 6 5 4 3 3" xfId="8779" xr:uid="{00000000-0005-0000-0000-000055420000}"/>
    <cellStyle name="Comma 6 5 4 3 3 2" xfId="16937" xr:uid="{00000000-0005-0000-0000-000056420000}"/>
    <cellStyle name="Comma 6 5 4 3 4" xfId="11608" xr:uid="{00000000-0005-0000-0000-000057420000}"/>
    <cellStyle name="Comma 6 5 4 4" xfId="2269" xr:uid="{00000000-0005-0000-0000-000058420000}"/>
    <cellStyle name="Comma 6 5 4 4 2" xfId="4943" xr:uid="{00000000-0005-0000-0000-000059420000}"/>
    <cellStyle name="Comma 6 5 4 4 2 2" xfId="19568" xr:uid="{00000000-0005-0000-0000-00005A420000}"/>
    <cellStyle name="Comma 6 5 4 4 2 3" xfId="14266" xr:uid="{00000000-0005-0000-0000-00005B420000}"/>
    <cellStyle name="Comma 6 5 4 4 3" xfId="8780" xr:uid="{00000000-0005-0000-0000-00005C420000}"/>
    <cellStyle name="Comma 6 5 4 4 3 2" xfId="16938" xr:uid="{00000000-0005-0000-0000-00005D420000}"/>
    <cellStyle name="Comma 6 5 4 4 4" xfId="11609" xr:uid="{00000000-0005-0000-0000-00005E420000}"/>
    <cellStyle name="Comma 6 5 4 5" xfId="4939" xr:uid="{00000000-0005-0000-0000-00005F420000}"/>
    <cellStyle name="Comma 6 5 4 5 2" xfId="19564" xr:uid="{00000000-0005-0000-0000-000060420000}"/>
    <cellStyle name="Comma 6 5 4 5 3" xfId="14262" xr:uid="{00000000-0005-0000-0000-000061420000}"/>
    <cellStyle name="Comma 6 5 4 6" xfId="8776" xr:uid="{00000000-0005-0000-0000-000062420000}"/>
    <cellStyle name="Comma 6 5 4 6 2" xfId="16934" xr:uid="{00000000-0005-0000-0000-000063420000}"/>
    <cellStyle name="Comma 6 5 4 7" xfId="11605" xr:uid="{00000000-0005-0000-0000-000064420000}"/>
    <cellStyle name="Comma 6 5 5" xfId="2270" xr:uid="{00000000-0005-0000-0000-000065420000}"/>
    <cellStyle name="Comma 6 5 5 2" xfId="2271" xr:uid="{00000000-0005-0000-0000-000066420000}"/>
    <cellStyle name="Comma 6 5 5 2 2" xfId="2272" xr:uid="{00000000-0005-0000-0000-000067420000}"/>
    <cellStyle name="Comma 6 5 5 2 2 2" xfId="4946" xr:uid="{00000000-0005-0000-0000-000068420000}"/>
    <cellStyle name="Comma 6 5 5 2 2 2 2" xfId="19571" xr:uid="{00000000-0005-0000-0000-000069420000}"/>
    <cellStyle name="Comma 6 5 5 2 2 2 3" xfId="14269" xr:uid="{00000000-0005-0000-0000-00006A420000}"/>
    <cellStyle name="Comma 6 5 5 2 2 3" xfId="8783" xr:uid="{00000000-0005-0000-0000-00006B420000}"/>
    <cellStyle name="Comma 6 5 5 2 2 3 2" xfId="16941" xr:uid="{00000000-0005-0000-0000-00006C420000}"/>
    <cellStyle name="Comma 6 5 5 2 2 4" xfId="11612" xr:uid="{00000000-0005-0000-0000-00006D420000}"/>
    <cellStyle name="Comma 6 5 5 2 3" xfId="4945" xr:uid="{00000000-0005-0000-0000-00006E420000}"/>
    <cellStyle name="Comma 6 5 5 2 3 2" xfId="19570" xr:uid="{00000000-0005-0000-0000-00006F420000}"/>
    <cellStyle name="Comma 6 5 5 2 3 3" xfId="14268" xr:uid="{00000000-0005-0000-0000-000070420000}"/>
    <cellStyle name="Comma 6 5 5 2 4" xfId="8782" xr:uid="{00000000-0005-0000-0000-000071420000}"/>
    <cellStyle name="Comma 6 5 5 2 4 2" xfId="16940" xr:uid="{00000000-0005-0000-0000-000072420000}"/>
    <cellStyle name="Comma 6 5 5 2 5" xfId="11611" xr:uid="{00000000-0005-0000-0000-000073420000}"/>
    <cellStyle name="Comma 6 5 5 3" xfId="2273" xr:uid="{00000000-0005-0000-0000-000074420000}"/>
    <cellStyle name="Comma 6 5 5 3 2" xfId="4947" xr:uid="{00000000-0005-0000-0000-000075420000}"/>
    <cellStyle name="Comma 6 5 5 3 2 2" xfId="19572" xr:uid="{00000000-0005-0000-0000-000076420000}"/>
    <cellStyle name="Comma 6 5 5 3 2 3" xfId="14270" xr:uid="{00000000-0005-0000-0000-000077420000}"/>
    <cellStyle name="Comma 6 5 5 3 3" xfId="8784" xr:uid="{00000000-0005-0000-0000-000078420000}"/>
    <cellStyle name="Comma 6 5 5 3 3 2" xfId="16942" xr:uid="{00000000-0005-0000-0000-000079420000}"/>
    <cellStyle name="Comma 6 5 5 3 4" xfId="11613" xr:uid="{00000000-0005-0000-0000-00007A420000}"/>
    <cellStyle name="Comma 6 5 5 4" xfId="2274" xr:uid="{00000000-0005-0000-0000-00007B420000}"/>
    <cellStyle name="Comma 6 5 5 4 2" xfId="4948" xr:uid="{00000000-0005-0000-0000-00007C420000}"/>
    <cellStyle name="Comma 6 5 5 4 2 2" xfId="19573" xr:uid="{00000000-0005-0000-0000-00007D420000}"/>
    <cellStyle name="Comma 6 5 5 4 2 3" xfId="14271" xr:uid="{00000000-0005-0000-0000-00007E420000}"/>
    <cellStyle name="Comma 6 5 5 4 3" xfId="8785" xr:uid="{00000000-0005-0000-0000-00007F420000}"/>
    <cellStyle name="Comma 6 5 5 4 3 2" xfId="16943" xr:uid="{00000000-0005-0000-0000-000080420000}"/>
    <cellStyle name="Comma 6 5 5 4 4" xfId="11614" xr:uid="{00000000-0005-0000-0000-000081420000}"/>
    <cellStyle name="Comma 6 5 5 5" xfId="4944" xr:uid="{00000000-0005-0000-0000-000082420000}"/>
    <cellStyle name="Comma 6 5 5 5 2" xfId="19569" xr:uid="{00000000-0005-0000-0000-000083420000}"/>
    <cellStyle name="Comma 6 5 5 5 3" xfId="14267" xr:uid="{00000000-0005-0000-0000-000084420000}"/>
    <cellStyle name="Comma 6 5 5 6" xfId="8781" xr:uid="{00000000-0005-0000-0000-000085420000}"/>
    <cellStyle name="Comma 6 5 5 6 2" xfId="16939" xr:uid="{00000000-0005-0000-0000-000086420000}"/>
    <cellStyle name="Comma 6 5 5 7" xfId="11610" xr:uid="{00000000-0005-0000-0000-000087420000}"/>
    <cellStyle name="Comma 6 5 6" xfId="2275" xr:uid="{00000000-0005-0000-0000-000088420000}"/>
    <cellStyle name="Comma 6 5 6 2" xfId="2276" xr:uid="{00000000-0005-0000-0000-000089420000}"/>
    <cellStyle name="Comma 6 5 6 2 2" xfId="4950" xr:uid="{00000000-0005-0000-0000-00008A420000}"/>
    <cellStyle name="Comma 6 5 6 2 2 2" xfId="19575" xr:uid="{00000000-0005-0000-0000-00008B420000}"/>
    <cellStyle name="Comma 6 5 6 2 2 3" xfId="14273" xr:uid="{00000000-0005-0000-0000-00008C420000}"/>
    <cellStyle name="Comma 6 5 6 2 3" xfId="8787" xr:uid="{00000000-0005-0000-0000-00008D420000}"/>
    <cellStyle name="Comma 6 5 6 2 3 2" xfId="16945" xr:uid="{00000000-0005-0000-0000-00008E420000}"/>
    <cellStyle name="Comma 6 5 6 2 4" xfId="11616" xr:uid="{00000000-0005-0000-0000-00008F420000}"/>
    <cellStyle name="Comma 6 5 6 3" xfId="2277" xr:uid="{00000000-0005-0000-0000-000090420000}"/>
    <cellStyle name="Comma 6 5 6 3 2" xfId="4951" xr:uid="{00000000-0005-0000-0000-000091420000}"/>
    <cellStyle name="Comma 6 5 6 3 2 2" xfId="19576" xr:uid="{00000000-0005-0000-0000-000092420000}"/>
    <cellStyle name="Comma 6 5 6 3 2 3" xfId="14274" xr:uid="{00000000-0005-0000-0000-000093420000}"/>
    <cellStyle name="Comma 6 5 6 3 3" xfId="8788" xr:uid="{00000000-0005-0000-0000-000094420000}"/>
    <cellStyle name="Comma 6 5 6 3 3 2" xfId="16946" xr:uid="{00000000-0005-0000-0000-000095420000}"/>
    <cellStyle name="Comma 6 5 6 3 4" xfId="11617" xr:uid="{00000000-0005-0000-0000-000096420000}"/>
    <cellStyle name="Comma 6 5 6 4" xfId="4949" xr:uid="{00000000-0005-0000-0000-000097420000}"/>
    <cellStyle name="Comma 6 5 6 4 2" xfId="19574" xr:uid="{00000000-0005-0000-0000-000098420000}"/>
    <cellStyle name="Comma 6 5 6 4 3" xfId="14272" xr:uid="{00000000-0005-0000-0000-000099420000}"/>
    <cellStyle name="Comma 6 5 6 5" xfId="8786" xr:uid="{00000000-0005-0000-0000-00009A420000}"/>
    <cellStyle name="Comma 6 5 6 5 2" xfId="16944" xr:uid="{00000000-0005-0000-0000-00009B420000}"/>
    <cellStyle name="Comma 6 5 6 6" xfId="11615" xr:uid="{00000000-0005-0000-0000-00009C420000}"/>
    <cellStyle name="Comma 6 5 7" xfId="2278" xr:uid="{00000000-0005-0000-0000-00009D420000}"/>
    <cellStyle name="Comma 6 5 7 2" xfId="2279" xr:uid="{00000000-0005-0000-0000-00009E420000}"/>
    <cellStyle name="Comma 6 5 7 2 2" xfId="4953" xr:uid="{00000000-0005-0000-0000-00009F420000}"/>
    <cellStyle name="Comma 6 5 7 2 2 2" xfId="19578" xr:uid="{00000000-0005-0000-0000-0000A0420000}"/>
    <cellStyle name="Comma 6 5 7 2 2 3" xfId="14276" xr:uid="{00000000-0005-0000-0000-0000A1420000}"/>
    <cellStyle name="Comma 6 5 7 2 3" xfId="8790" xr:uid="{00000000-0005-0000-0000-0000A2420000}"/>
    <cellStyle name="Comma 6 5 7 2 3 2" xfId="16948" xr:uid="{00000000-0005-0000-0000-0000A3420000}"/>
    <cellStyle name="Comma 6 5 7 2 4" xfId="11619" xr:uid="{00000000-0005-0000-0000-0000A4420000}"/>
    <cellStyle name="Comma 6 5 7 3" xfId="4952" xr:uid="{00000000-0005-0000-0000-0000A5420000}"/>
    <cellStyle name="Comma 6 5 7 3 2" xfId="19577" xr:uid="{00000000-0005-0000-0000-0000A6420000}"/>
    <cellStyle name="Comma 6 5 7 3 3" xfId="14275" xr:uid="{00000000-0005-0000-0000-0000A7420000}"/>
    <cellStyle name="Comma 6 5 7 4" xfId="8789" xr:uid="{00000000-0005-0000-0000-0000A8420000}"/>
    <cellStyle name="Comma 6 5 7 4 2" xfId="16947" xr:uid="{00000000-0005-0000-0000-0000A9420000}"/>
    <cellStyle name="Comma 6 5 7 5" xfId="11618" xr:uid="{00000000-0005-0000-0000-0000AA420000}"/>
    <cellStyle name="Comma 6 5 8" xfId="2280" xr:uid="{00000000-0005-0000-0000-0000AB420000}"/>
    <cellStyle name="Comma 6 5 8 2" xfId="4954" xr:uid="{00000000-0005-0000-0000-0000AC420000}"/>
    <cellStyle name="Comma 6 5 8 2 2" xfId="19579" xr:uid="{00000000-0005-0000-0000-0000AD420000}"/>
    <cellStyle name="Comma 6 5 8 2 3" xfId="14277" xr:uid="{00000000-0005-0000-0000-0000AE420000}"/>
    <cellStyle name="Comma 6 5 8 3" xfId="8791" xr:uid="{00000000-0005-0000-0000-0000AF420000}"/>
    <cellStyle name="Comma 6 5 8 3 2" xfId="16949" xr:uid="{00000000-0005-0000-0000-0000B0420000}"/>
    <cellStyle name="Comma 6 5 8 4" xfId="11620" xr:uid="{00000000-0005-0000-0000-0000B1420000}"/>
    <cellStyle name="Comma 6 5 9" xfId="2281" xr:uid="{00000000-0005-0000-0000-0000B2420000}"/>
    <cellStyle name="Comma 6 5 9 2" xfId="4955" xr:uid="{00000000-0005-0000-0000-0000B3420000}"/>
    <cellStyle name="Comma 6 5 9 2 2" xfId="19580" xr:uid="{00000000-0005-0000-0000-0000B4420000}"/>
    <cellStyle name="Comma 6 5 9 2 3" xfId="14278" xr:uid="{00000000-0005-0000-0000-0000B5420000}"/>
    <cellStyle name="Comma 6 5 9 3" xfId="8792" xr:uid="{00000000-0005-0000-0000-0000B6420000}"/>
    <cellStyle name="Comma 6 5 9 3 2" xfId="16950" xr:uid="{00000000-0005-0000-0000-0000B7420000}"/>
    <cellStyle name="Comma 6 5 9 4" xfId="11621" xr:uid="{00000000-0005-0000-0000-0000B8420000}"/>
    <cellStyle name="Comma 6 6" xfId="2282" xr:uid="{00000000-0005-0000-0000-0000B9420000}"/>
    <cellStyle name="Comma 6 6 2" xfId="2283" xr:uid="{00000000-0005-0000-0000-0000BA420000}"/>
    <cellStyle name="Comma 6 6 2 2" xfId="2284" xr:uid="{00000000-0005-0000-0000-0000BB420000}"/>
    <cellStyle name="Comma 6 6 2 2 2" xfId="4958" xr:uid="{00000000-0005-0000-0000-0000BC420000}"/>
    <cellStyle name="Comma 6 6 2 2 2 2" xfId="19583" xr:uid="{00000000-0005-0000-0000-0000BD420000}"/>
    <cellStyle name="Comma 6 6 2 2 2 3" xfId="14281" xr:uid="{00000000-0005-0000-0000-0000BE420000}"/>
    <cellStyle name="Comma 6 6 2 2 3" xfId="8795" xr:uid="{00000000-0005-0000-0000-0000BF420000}"/>
    <cellStyle name="Comma 6 6 2 2 3 2" xfId="16953" xr:uid="{00000000-0005-0000-0000-0000C0420000}"/>
    <cellStyle name="Comma 6 6 2 2 4" xfId="11624" xr:uid="{00000000-0005-0000-0000-0000C1420000}"/>
    <cellStyle name="Comma 6 6 2 3" xfId="4957" xr:uid="{00000000-0005-0000-0000-0000C2420000}"/>
    <cellStyle name="Comma 6 6 2 3 2" xfId="19582" xr:uid="{00000000-0005-0000-0000-0000C3420000}"/>
    <cellStyle name="Comma 6 6 2 3 3" xfId="14280" xr:uid="{00000000-0005-0000-0000-0000C4420000}"/>
    <cellStyle name="Comma 6 6 2 4" xfId="8794" xr:uid="{00000000-0005-0000-0000-0000C5420000}"/>
    <cellStyle name="Comma 6 6 2 4 2" xfId="16952" xr:uid="{00000000-0005-0000-0000-0000C6420000}"/>
    <cellStyle name="Comma 6 6 2 5" xfId="11623" xr:uid="{00000000-0005-0000-0000-0000C7420000}"/>
    <cellStyle name="Comma 6 6 3" xfId="2285" xr:uid="{00000000-0005-0000-0000-0000C8420000}"/>
    <cellStyle name="Comma 6 6 3 2" xfId="4959" xr:uid="{00000000-0005-0000-0000-0000C9420000}"/>
    <cellStyle name="Comma 6 6 3 2 2" xfId="19584" xr:uid="{00000000-0005-0000-0000-0000CA420000}"/>
    <cellStyle name="Comma 6 6 3 2 3" xfId="14282" xr:uid="{00000000-0005-0000-0000-0000CB420000}"/>
    <cellStyle name="Comma 6 6 3 3" xfId="8796" xr:uid="{00000000-0005-0000-0000-0000CC420000}"/>
    <cellStyle name="Comma 6 6 3 3 2" xfId="16954" xr:uid="{00000000-0005-0000-0000-0000CD420000}"/>
    <cellStyle name="Comma 6 6 3 4" xfId="11625" xr:uid="{00000000-0005-0000-0000-0000CE420000}"/>
    <cellStyle name="Comma 6 6 4" xfId="2286" xr:uid="{00000000-0005-0000-0000-0000CF420000}"/>
    <cellStyle name="Comma 6 6 4 2" xfId="4960" xr:uid="{00000000-0005-0000-0000-0000D0420000}"/>
    <cellStyle name="Comma 6 6 4 2 2" xfId="19585" xr:uid="{00000000-0005-0000-0000-0000D1420000}"/>
    <cellStyle name="Comma 6 6 4 2 3" xfId="14283" xr:uid="{00000000-0005-0000-0000-0000D2420000}"/>
    <cellStyle name="Comma 6 6 4 3" xfId="8797" xr:uid="{00000000-0005-0000-0000-0000D3420000}"/>
    <cellStyle name="Comma 6 6 4 3 2" xfId="16955" xr:uid="{00000000-0005-0000-0000-0000D4420000}"/>
    <cellStyle name="Comma 6 6 4 4" xfId="11626" xr:uid="{00000000-0005-0000-0000-0000D5420000}"/>
    <cellStyle name="Comma 6 6 5" xfId="4956" xr:uid="{00000000-0005-0000-0000-0000D6420000}"/>
    <cellStyle name="Comma 6 6 5 2" xfId="19581" xr:uid="{00000000-0005-0000-0000-0000D7420000}"/>
    <cellStyle name="Comma 6 6 5 3" xfId="14279" xr:uid="{00000000-0005-0000-0000-0000D8420000}"/>
    <cellStyle name="Comma 6 6 6" xfId="8793" xr:uid="{00000000-0005-0000-0000-0000D9420000}"/>
    <cellStyle name="Comma 6 6 6 2" xfId="16951" xr:uid="{00000000-0005-0000-0000-0000DA420000}"/>
    <cellStyle name="Comma 6 6 7" xfId="11622" xr:uid="{00000000-0005-0000-0000-0000DB420000}"/>
    <cellStyle name="Comma 6 7" xfId="2287" xr:uid="{00000000-0005-0000-0000-0000DC420000}"/>
    <cellStyle name="Comma 6 7 2" xfId="2288" xr:uid="{00000000-0005-0000-0000-0000DD420000}"/>
    <cellStyle name="Comma 6 7 2 2" xfId="2289" xr:uid="{00000000-0005-0000-0000-0000DE420000}"/>
    <cellStyle name="Comma 6 7 2 2 2" xfId="4963" xr:uid="{00000000-0005-0000-0000-0000DF420000}"/>
    <cellStyle name="Comma 6 7 2 2 2 2" xfId="19588" xr:uid="{00000000-0005-0000-0000-0000E0420000}"/>
    <cellStyle name="Comma 6 7 2 2 2 3" xfId="14286" xr:uid="{00000000-0005-0000-0000-0000E1420000}"/>
    <cellStyle name="Comma 6 7 2 2 3" xfId="8800" xr:uid="{00000000-0005-0000-0000-0000E2420000}"/>
    <cellStyle name="Comma 6 7 2 2 3 2" xfId="16958" xr:uid="{00000000-0005-0000-0000-0000E3420000}"/>
    <cellStyle name="Comma 6 7 2 2 4" xfId="11629" xr:uid="{00000000-0005-0000-0000-0000E4420000}"/>
    <cellStyle name="Comma 6 7 2 3" xfId="4962" xr:uid="{00000000-0005-0000-0000-0000E5420000}"/>
    <cellStyle name="Comma 6 7 2 3 2" xfId="19587" xr:uid="{00000000-0005-0000-0000-0000E6420000}"/>
    <cellStyle name="Comma 6 7 2 3 3" xfId="14285" xr:uid="{00000000-0005-0000-0000-0000E7420000}"/>
    <cellStyle name="Comma 6 7 2 4" xfId="8799" xr:uid="{00000000-0005-0000-0000-0000E8420000}"/>
    <cellStyle name="Comma 6 7 2 4 2" xfId="16957" xr:uid="{00000000-0005-0000-0000-0000E9420000}"/>
    <cellStyle name="Comma 6 7 2 5" xfId="11628" xr:uid="{00000000-0005-0000-0000-0000EA420000}"/>
    <cellStyle name="Comma 6 7 3" xfId="2290" xr:uid="{00000000-0005-0000-0000-0000EB420000}"/>
    <cellStyle name="Comma 6 7 3 2" xfId="4964" xr:uid="{00000000-0005-0000-0000-0000EC420000}"/>
    <cellStyle name="Comma 6 7 3 2 2" xfId="19589" xr:uid="{00000000-0005-0000-0000-0000ED420000}"/>
    <cellStyle name="Comma 6 7 3 2 3" xfId="14287" xr:uid="{00000000-0005-0000-0000-0000EE420000}"/>
    <cellStyle name="Comma 6 7 3 3" xfId="8801" xr:uid="{00000000-0005-0000-0000-0000EF420000}"/>
    <cellStyle name="Comma 6 7 3 3 2" xfId="16959" xr:uid="{00000000-0005-0000-0000-0000F0420000}"/>
    <cellStyle name="Comma 6 7 3 4" xfId="11630" xr:uid="{00000000-0005-0000-0000-0000F1420000}"/>
    <cellStyle name="Comma 6 7 4" xfId="2291" xr:uid="{00000000-0005-0000-0000-0000F2420000}"/>
    <cellStyle name="Comma 6 7 4 2" xfId="4965" xr:uid="{00000000-0005-0000-0000-0000F3420000}"/>
    <cellStyle name="Comma 6 7 4 2 2" xfId="19590" xr:uid="{00000000-0005-0000-0000-0000F4420000}"/>
    <cellStyle name="Comma 6 7 4 2 3" xfId="14288" xr:uid="{00000000-0005-0000-0000-0000F5420000}"/>
    <cellStyle name="Comma 6 7 4 3" xfId="8802" xr:uid="{00000000-0005-0000-0000-0000F6420000}"/>
    <cellStyle name="Comma 6 7 4 3 2" xfId="16960" xr:uid="{00000000-0005-0000-0000-0000F7420000}"/>
    <cellStyle name="Comma 6 7 4 4" xfId="11631" xr:uid="{00000000-0005-0000-0000-0000F8420000}"/>
    <cellStyle name="Comma 6 7 5" xfId="4961" xr:uid="{00000000-0005-0000-0000-0000F9420000}"/>
    <cellStyle name="Comma 6 7 5 2" xfId="19586" xr:uid="{00000000-0005-0000-0000-0000FA420000}"/>
    <cellStyle name="Comma 6 7 5 3" xfId="14284" xr:uid="{00000000-0005-0000-0000-0000FB420000}"/>
    <cellStyle name="Comma 6 7 6" xfId="8798" xr:uid="{00000000-0005-0000-0000-0000FC420000}"/>
    <cellStyle name="Comma 6 7 6 2" xfId="16956" xr:uid="{00000000-0005-0000-0000-0000FD420000}"/>
    <cellStyle name="Comma 6 7 7" xfId="11627" xr:uid="{00000000-0005-0000-0000-0000FE420000}"/>
    <cellStyle name="Comma 6 8" xfId="2292" xr:uid="{00000000-0005-0000-0000-0000FF420000}"/>
    <cellStyle name="Comma 6 8 2" xfId="2293" xr:uid="{00000000-0005-0000-0000-000000430000}"/>
    <cellStyle name="Comma 6 8 2 2" xfId="2294" xr:uid="{00000000-0005-0000-0000-000001430000}"/>
    <cellStyle name="Comma 6 8 2 2 2" xfId="4968" xr:uid="{00000000-0005-0000-0000-000002430000}"/>
    <cellStyle name="Comma 6 8 2 2 2 2" xfId="19593" xr:uid="{00000000-0005-0000-0000-000003430000}"/>
    <cellStyle name="Comma 6 8 2 2 2 3" xfId="14291" xr:uid="{00000000-0005-0000-0000-000004430000}"/>
    <cellStyle name="Comma 6 8 2 2 3" xfId="8805" xr:uid="{00000000-0005-0000-0000-000005430000}"/>
    <cellStyle name="Comma 6 8 2 2 3 2" xfId="16963" xr:uid="{00000000-0005-0000-0000-000006430000}"/>
    <cellStyle name="Comma 6 8 2 2 4" xfId="11634" xr:uid="{00000000-0005-0000-0000-000007430000}"/>
    <cellStyle name="Comma 6 8 2 3" xfId="4967" xr:uid="{00000000-0005-0000-0000-000008430000}"/>
    <cellStyle name="Comma 6 8 2 3 2" xfId="19592" xr:uid="{00000000-0005-0000-0000-000009430000}"/>
    <cellStyle name="Comma 6 8 2 3 3" xfId="14290" xr:uid="{00000000-0005-0000-0000-00000A430000}"/>
    <cellStyle name="Comma 6 8 2 4" xfId="8804" xr:uid="{00000000-0005-0000-0000-00000B430000}"/>
    <cellStyle name="Comma 6 8 2 4 2" xfId="16962" xr:uid="{00000000-0005-0000-0000-00000C430000}"/>
    <cellStyle name="Comma 6 8 2 5" xfId="11633" xr:uid="{00000000-0005-0000-0000-00000D430000}"/>
    <cellStyle name="Comma 6 8 3" xfId="2295" xr:uid="{00000000-0005-0000-0000-00000E430000}"/>
    <cellStyle name="Comma 6 8 3 2" xfId="4969" xr:uid="{00000000-0005-0000-0000-00000F430000}"/>
    <cellStyle name="Comma 6 8 3 2 2" xfId="19594" xr:uid="{00000000-0005-0000-0000-000010430000}"/>
    <cellStyle name="Comma 6 8 3 2 3" xfId="14292" xr:uid="{00000000-0005-0000-0000-000011430000}"/>
    <cellStyle name="Comma 6 8 3 3" xfId="8806" xr:uid="{00000000-0005-0000-0000-000012430000}"/>
    <cellStyle name="Comma 6 8 3 3 2" xfId="16964" xr:uid="{00000000-0005-0000-0000-000013430000}"/>
    <cellStyle name="Comma 6 8 3 4" xfId="11635" xr:uid="{00000000-0005-0000-0000-000014430000}"/>
    <cellStyle name="Comma 6 8 4" xfId="2296" xr:uid="{00000000-0005-0000-0000-000015430000}"/>
    <cellStyle name="Comma 6 8 4 2" xfId="4970" xr:uid="{00000000-0005-0000-0000-000016430000}"/>
    <cellStyle name="Comma 6 8 4 2 2" xfId="19595" xr:uid="{00000000-0005-0000-0000-000017430000}"/>
    <cellStyle name="Comma 6 8 4 2 3" xfId="14293" xr:uid="{00000000-0005-0000-0000-000018430000}"/>
    <cellStyle name="Comma 6 8 4 3" xfId="8807" xr:uid="{00000000-0005-0000-0000-000019430000}"/>
    <cellStyle name="Comma 6 8 4 3 2" xfId="16965" xr:uid="{00000000-0005-0000-0000-00001A430000}"/>
    <cellStyle name="Comma 6 8 4 4" xfId="11636" xr:uid="{00000000-0005-0000-0000-00001B430000}"/>
    <cellStyle name="Comma 6 8 5" xfId="4966" xr:uid="{00000000-0005-0000-0000-00001C430000}"/>
    <cellStyle name="Comma 6 8 5 2" xfId="19591" xr:uid="{00000000-0005-0000-0000-00001D430000}"/>
    <cellStyle name="Comma 6 8 5 3" xfId="14289" xr:uid="{00000000-0005-0000-0000-00001E430000}"/>
    <cellStyle name="Comma 6 8 6" xfId="8803" xr:uid="{00000000-0005-0000-0000-00001F430000}"/>
    <cellStyle name="Comma 6 8 6 2" xfId="16961" xr:uid="{00000000-0005-0000-0000-000020430000}"/>
    <cellStyle name="Comma 6 8 7" xfId="11632" xr:uid="{00000000-0005-0000-0000-000021430000}"/>
    <cellStyle name="Comma 6 9" xfId="2297" xr:uid="{00000000-0005-0000-0000-000022430000}"/>
    <cellStyle name="Comma 6 9 2" xfId="2298" xr:uid="{00000000-0005-0000-0000-000023430000}"/>
    <cellStyle name="Comma 6 9 2 2" xfId="2299" xr:uid="{00000000-0005-0000-0000-000024430000}"/>
    <cellStyle name="Comma 6 9 2 2 2" xfId="4973" xr:uid="{00000000-0005-0000-0000-000025430000}"/>
    <cellStyle name="Comma 6 9 2 2 2 2" xfId="19598" xr:uid="{00000000-0005-0000-0000-000026430000}"/>
    <cellStyle name="Comma 6 9 2 2 2 3" xfId="14296" xr:uid="{00000000-0005-0000-0000-000027430000}"/>
    <cellStyle name="Comma 6 9 2 2 3" xfId="8810" xr:uid="{00000000-0005-0000-0000-000028430000}"/>
    <cellStyle name="Comma 6 9 2 2 3 2" xfId="16968" xr:uid="{00000000-0005-0000-0000-000029430000}"/>
    <cellStyle name="Comma 6 9 2 2 4" xfId="11639" xr:uid="{00000000-0005-0000-0000-00002A430000}"/>
    <cellStyle name="Comma 6 9 2 3" xfId="4972" xr:uid="{00000000-0005-0000-0000-00002B430000}"/>
    <cellStyle name="Comma 6 9 2 3 2" xfId="19597" xr:uid="{00000000-0005-0000-0000-00002C430000}"/>
    <cellStyle name="Comma 6 9 2 3 3" xfId="14295" xr:uid="{00000000-0005-0000-0000-00002D430000}"/>
    <cellStyle name="Comma 6 9 2 4" xfId="8809" xr:uid="{00000000-0005-0000-0000-00002E430000}"/>
    <cellStyle name="Comma 6 9 2 4 2" xfId="16967" xr:uid="{00000000-0005-0000-0000-00002F430000}"/>
    <cellStyle name="Comma 6 9 2 5" xfId="11638" xr:uid="{00000000-0005-0000-0000-000030430000}"/>
    <cellStyle name="Comma 6 9 3" xfId="2300" xr:uid="{00000000-0005-0000-0000-000031430000}"/>
    <cellStyle name="Comma 6 9 3 2" xfId="4974" xr:uid="{00000000-0005-0000-0000-000032430000}"/>
    <cellStyle name="Comma 6 9 3 2 2" xfId="19599" xr:uid="{00000000-0005-0000-0000-000033430000}"/>
    <cellStyle name="Comma 6 9 3 2 3" xfId="14297" xr:uid="{00000000-0005-0000-0000-000034430000}"/>
    <cellStyle name="Comma 6 9 3 3" xfId="8811" xr:uid="{00000000-0005-0000-0000-000035430000}"/>
    <cellStyle name="Comma 6 9 3 3 2" xfId="16969" xr:uid="{00000000-0005-0000-0000-000036430000}"/>
    <cellStyle name="Comma 6 9 3 4" xfId="11640" xr:uid="{00000000-0005-0000-0000-000037430000}"/>
    <cellStyle name="Comma 6 9 4" xfId="2301" xr:uid="{00000000-0005-0000-0000-000038430000}"/>
    <cellStyle name="Comma 6 9 4 2" xfId="4975" xr:uid="{00000000-0005-0000-0000-000039430000}"/>
    <cellStyle name="Comma 6 9 4 2 2" xfId="19600" xr:uid="{00000000-0005-0000-0000-00003A430000}"/>
    <cellStyle name="Comma 6 9 4 2 3" xfId="14298" xr:uid="{00000000-0005-0000-0000-00003B430000}"/>
    <cellStyle name="Comma 6 9 4 3" xfId="8812" xr:uid="{00000000-0005-0000-0000-00003C430000}"/>
    <cellStyle name="Comma 6 9 4 3 2" xfId="16970" xr:uid="{00000000-0005-0000-0000-00003D430000}"/>
    <cellStyle name="Comma 6 9 4 4" xfId="11641" xr:uid="{00000000-0005-0000-0000-00003E430000}"/>
    <cellStyle name="Comma 6 9 5" xfId="4971" xr:uid="{00000000-0005-0000-0000-00003F430000}"/>
    <cellStyle name="Comma 6 9 5 2" xfId="19596" xr:uid="{00000000-0005-0000-0000-000040430000}"/>
    <cellStyle name="Comma 6 9 5 3" xfId="14294" xr:uid="{00000000-0005-0000-0000-000041430000}"/>
    <cellStyle name="Comma 6 9 6" xfId="8808" xr:uid="{00000000-0005-0000-0000-000042430000}"/>
    <cellStyle name="Comma 6 9 6 2" xfId="16966" xr:uid="{00000000-0005-0000-0000-000043430000}"/>
    <cellStyle name="Comma 6 9 7" xfId="11637" xr:uid="{00000000-0005-0000-0000-000044430000}"/>
    <cellStyle name="Comma 7" xfId="2302" xr:uid="{00000000-0005-0000-0000-000045430000}"/>
    <cellStyle name="Comma 7 10" xfId="2303" xr:uid="{00000000-0005-0000-0000-000046430000}"/>
    <cellStyle name="Comma 7 10 2" xfId="2304" xr:uid="{00000000-0005-0000-0000-000047430000}"/>
    <cellStyle name="Comma 7 10 2 2" xfId="4978" xr:uid="{00000000-0005-0000-0000-000048430000}"/>
    <cellStyle name="Comma 7 10 2 2 2" xfId="19603" xr:uid="{00000000-0005-0000-0000-000049430000}"/>
    <cellStyle name="Comma 7 10 2 2 3" xfId="14301" xr:uid="{00000000-0005-0000-0000-00004A430000}"/>
    <cellStyle name="Comma 7 10 2 3" xfId="8815" xr:uid="{00000000-0005-0000-0000-00004B430000}"/>
    <cellStyle name="Comma 7 10 2 3 2" xfId="16973" xr:uid="{00000000-0005-0000-0000-00004C430000}"/>
    <cellStyle name="Comma 7 10 2 4" xfId="11644" xr:uid="{00000000-0005-0000-0000-00004D430000}"/>
    <cellStyle name="Comma 7 10 3" xfId="2305" xr:uid="{00000000-0005-0000-0000-00004E430000}"/>
    <cellStyle name="Comma 7 10 3 2" xfId="4979" xr:uid="{00000000-0005-0000-0000-00004F430000}"/>
    <cellStyle name="Comma 7 10 3 2 2" xfId="19604" xr:uid="{00000000-0005-0000-0000-000050430000}"/>
    <cellStyle name="Comma 7 10 3 2 3" xfId="14302" xr:uid="{00000000-0005-0000-0000-000051430000}"/>
    <cellStyle name="Comma 7 10 3 3" xfId="8816" xr:uid="{00000000-0005-0000-0000-000052430000}"/>
    <cellStyle name="Comma 7 10 3 3 2" xfId="16974" xr:uid="{00000000-0005-0000-0000-000053430000}"/>
    <cellStyle name="Comma 7 10 3 4" xfId="11645" xr:uid="{00000000-0005-0000-0000-000054430000}"/>
    <cellStyle name="Comma 7 10 4" xfId="4977" xr:uid="{00000000-0005-0000-0000-000055430000}"/>
    <cellStyle name="Comma 7 10 4 2" xfId="19602" xr:uid="{00000000-0005-0000-0000-000056430000}"/>
    <cellStyle name="Comma 7 10 4 3" xfId="14300" xr:uid="{00000000-0005-0000-0000-000057430000}"/>
    <cellStyle name="Comma 7 10 5" xfId="8814" xr:uid="{00000000-0005-0000-0000-000058430000}"/>
    <cellStyle name="Comma 7 10 5 2" xfId="16972" xr:uid="{00000000-0005-0000-0000-000059430000}"/>
    <cellStyle name="Comma 7 10 6" xfId="11643" xr:uid="{00000000-0005-0000-0000-00005A430000}"/>
    <cellStyle name="Comma 7 11" xfId="2306" xr:uid="{00000000-0005-0000-0000-00005B430000}"/>
    <cellStyle name="Comma 7 11 2" xfId="2307" xr:uid="{00000000-0005-0000-0000-00005C430000}"/>
    <cellStyle name="Comma 7 11 2 2" xfId="4981" xr:uid="{00000000-0005-0000-0000-00005D430000}"/>
    <cellStyle name="Comma 7 11 2 2 2" xfId="19606" xr:uid="{00000000-0005-0000-0000-00005E430000}"/>
    <cellStyle name="Comma 7 11 2 2 3" xfId="14304" xr:uid="{00000000-0005-0000-0000-00005F430000}"/>
    <cellStyle name="Comma 7 11 2 3" xfId="8818" xr:uid="{00000000-0005-0000-0000-000060430000}"/>
    <cellStyle name="Comma 7 11 2 3 2" xfId="16976" xr:uid="{00000000-0005-0000-0000-000061430000}"/>
    <cellStyle name="Comma 7 11 2 4" xfId="11647" xr:uid="{00000000-0005-0000-0000-000062430000}"/>
    <cellStyle name="Comma 7 11 3" xfId="4980" xr:uid="{00000000-0005-0000-0000-000063430000}"/>
    <cellStyle name="Comma 7 11 3 2" xfId="19605" xr:uid="{00000000-0005-0000-0000-000064430000}"/>
    <cellStyle name="Comma 7 11 3 3" xfId="14303" xr:uid="{00000000-0005-0000-0000-000065430000}"/>
    <cellStyle name="Comma 7 11 4" xfId="8817" xr:uid="{00000000-0005-0000-0000-000066430000}"/>
    <cellStyle name="Comma 7 11 4 2" xfId="16975" xr:uid="{00000000-0005-0000-0000-000067430000}"/>
    <cellStyle name="Comma 7 11 5" xfId="11646" xr:uid="{00000000-0005-0000-0000-000068430000}"/>
    <cellStyle name="Comma 7 12" xfId="2308" xr:uid="{00000000-0005-0000-0000-000069430000}"/>
    <cellStyle name="Comma 7 12 2" xfId="4982" xr:uid="{00000000-0005-0000-0000-00006A430000}"/>
    <cellStyle name="Comma 7 12 2 2" xfId="19607" xr:uid="{00000000-0005-0000-0000-00006B430000}"/>
    <cellStyle name="Comma 7 12 2 3" xfId="14305" xr:uid="{00000000-0005-0000-0000-00006C430000}"/>
    <cellStyle name="Comma 7 12 3" xfId="8819" xr:uid="{00000000-0005-0000-0000-00006D430000}"/>
    <cellStyle name="Comma 7 12 3 2" xfId="16977" xr:uid="{00000000-0005-0000-0000-00006E430000}"/>
    <cellStyle name="Comma 7 12 4" xfId="11648" xr:uid="{00000000-0005-0000-0000-00006F430000}"/>
    <cellStyle name="Comma 7 13" xfId="2309" xr:uid="{00000000-0005-0000-0000-000070430000}"/>
    <cellStyle name="Comma 7 13 2" xfId="4983" xr:uid="{00000000-0005-0000-0000-000071430000}"/>
    <cellStyle name="Comma 7 13 2 2" xfId="19608" xr:uid="{00000000-0005-0000-0000-000072430000}"/>
    <cellStyle name="Comma 7 13 2 3" xfId="14306" xr:uid="{00000000-0005-0000-0000-000073430000}"/>
    <cellStyle name="Comma 7 13 3" xfId="8820" xr:uid="{00000000-0005-0000-0000-000074430000}"/>
    <cellStyle name="Comma 7 13 3 2" xfId="16978" xr:uid="{00000000-0005-0000-0000-000075430000}"/>
    <cellStyle name="Comma 7 13 4" xfId="11649" xr:uid="{00000000-0005-0000-0000-000076430000}"/>
    <cellStyle name="Comma 7 14" xfId="4976" xr:uid="{00000000-0005-0000-0000-000077430000}"/>
    <cellStyle name="Comma 7 14 2" xfId="19601" xr:uid="{00000000-0005-0000-0000-000078430000}"/>
    <cellStyle name="Comma 7 14 3" xfId="14299" xr:uid="{00000000-0005-0000-0000-000079430000}"/>
    <cellStyle name="Comma 7 15" xfId="8813" xr:uid="{00000000-0005-0000-0000-00007A430000}"/>
    <cellStyle name="Comma 7 15 2" xfId="16971" xr:uid="{00000000-0005-0000-0000-00007B430000}"/>
    <cellStyle name="Comma 7 16" xfId="11642" xr:uid="{00000000-0005-0000-0000-00007C430000}"/>
    <cellStyle name="Comma 7 2" xfId="2310" xr:uid="{00000000-0005-0000-0000-00007D430000}"/>
    <cellStyle name="Comma 7 2 10" xfId="2311" xr:uid="{00000000-0005-0000-0000-00007E430000}"/>
    <cellStyle name="Comma 7 2 10 2" xfId="4985" xr:uid="{00000000-0005-0000-0000-00007F430000}"/>
    <cellStyle name="Comma 7 2 10 2 2" xfId="19610" xr:uid="{00000000-0005-0000-0000-000080430000}"/>
    <cellStyle name="Comma 7 2 10 2 3" xfId="14308" xr:uid="{00000000-0005-0000-0000-000081430000}"/>
    <cellStyle name="Comma 7 2 10 3" xfId="8822" xr:uid="{00000000-0005-0000-0000-000082430000}"/>
    <cellStyle name="Comma 7 2 10 3 2" xfId="16980" xr:uid="{00000000-0005-0000-0000-000083430000}"/>
    <cellStyle name="Comma 7 2 10 4" xfId="11651" xr:uid="{00000000-0005-0000-0000-000084430000}"/>
    <cellStyle name="Comma 7 2 11" xfId="4984" xr:uid="{00000000-0005-0000-0000-000085430000}"/>
    <cellStyle name="Comma 7 2 11 2" xfId="19609" xr:uid="{00000000-0005-0000-0000-000086430000}"/>
    <cellStyle name="Comma 7 2 11 3" xfId="14307" xr:uid="{00000000-0005-0000-0000-000087430000}"/>
    <cellStyle name="Comma 7 2 12" xfId="8821" xr:uid="{00000000-0005-0000-0000-000088430000}"/>
    <cellStyle name="Comma 7 2 12 2" xfId="16979" xr:uid="{00000000-0005-0000-0000-000089430000}"/>
    <cellStyle name="Comma 7 2 13" xfId="11650" xr:uid="{00000000-0005-0000-0000-00008A430000}"/>
    <cellStyle name="Comma 7 2 2" xfId="2312" xr:uid="{00000000-0005-0000-0000-00008B430000}"/>
    <cellStyle name="Comma 7 2 2 10" xfId="4986" xr:uid="{00000000-0005-0000-0000-00008C430000}"/>
    <cellStyle name="Comma 7 2 2 10 2" xfId="19611" xr:uid="{00000000-0005-0000-0000-00008D430000}"/>
    <cellStyle name="Comma 7 2 2 10 3" xfId="14309" xr:uid="{00000000-0005-0000-0000-00008E430000}"/>
    <cellStyle name="Comma 7 2 2 11" xfId="8823" xr:uid="{00000000-0005-0000-0000-00008F430000}"/>
    <cellStyle name="Comma 7 2 2 11 2" xfId="16981" xr:uid="{00000000-0005-0000-0000-000090430000}"/>
    <cellStyle name="Comma 7 2 2 12" xfId="11652" xr:uid="{00000000-0005-0000-0000-000091430000}"/>
    <cellStyle name="Comma 7 2 2 2" xfId="2313" xr:uid="{00000000-0005-0000-0000-000092430000}"/>
    <cellStyle name="Comma 7 2 2 2 2" xfId="2314" xr:uid="{00000000-0005-0000-0000-000093430000}"/>
    <cellStyle name="Comma 7 2 2 2 2 2" xfId="2315" xr:uid="{00000000-0005-0000-0000-000094430000}"/>
    <cellStyle name="Comma 7 2 2 2 2 2 2" xfId="4989" xr:uid="{00000000-0005-0000-0000-000095430000}"/>
    <cellStyle name="Comma 7 2 2 2 2 2 2 2" xfId="19614" xr:uid="{00000000-0005-0000-0000-000096430000}"/>
    <cellStyle name="Comma 7 2 2 2 2 2 2 3" xfId="14312" xr:uid="{00000000-0005-0000-0000-000097430000}"/>
    <cellStyle name="Comma 7 2 2 2 2 2 3" xfId="8826" xr:uid="{00000000-0005-0000-0000-000098430000}"/>
    <cellStyle name="Comma 7 2 2 2 2 2 3 2" xfId="16984" xr:uid="{00000000-0005-0000-0000-000099430000}"/>
    <cellStyle name="Comma 7 2 2 2 2 2 4" xfId="11655" xr:uid="{00000000-0005-0000-0000-00009A430000}"/>
    <cellStyle name="Comma 7 2 2 2 2 3" xfId="4988" xr:uid="{00000000-0005-0000-0000-00009B430000}"/>
    <cellStyle name="Comma 7 2 2 2 2 3 2" xfId="19613" xr:uid="{00000000-0005-0000-0000-00009C430000}"/>
    <cellStyle name="Comma 7 2 2 2 2 3 3" xfId="14311" xr:uid="{00000000-0005-0000-0000-00009D430000}"/>
    <cellStyle name="Comma 7 2 2 2 2 4" xfId="8825" xr:uid="{00000000-0005-0000-0000-00009E430000}"/>
    <cellStyle name="Comma 7 2 2 2 2 4 2" xfId="16983" xr:uid="{00000000-0005-0000-0000-00009F430000}"/>
    <cellStyle name="Comma 7 2 2 2 2 5" xfId="11654" xr:uid="{00000000-0005-0000-0000-0000A0430000}"/>
    <cellStyle name="Comma 7 2 2 2 3" xfId="2316" xr:uid="{00000000-0005-0000-0000-0000A1430000}"/>
    <cellStyle name="Comma 7 2 2 2 3 2" xfId="4990" xr:uid="{00000000-0005-0000-0000-0000A2430000}"/>
    <cellStyle name="Comma 7 2 2 2 3 2 2" xfId="19615" xr:uid="{00000000-0005-0000-0000-0000A3430000}"/>
    <cellStyle name="Comma 7 2 2 2 3 2 3" xfId="14313" xr:uid="{00000000-0005-0000-0000-0000A4430000}"/>
    <cellStyle name="Comma 7 2 2 2 3 3" xfId="8827" xr:uid="{00000000-0005-0000-0000-0000A5430000}"/>
    <cellStyle name="Comma 7 2 2 2 3 3 2" xfId="16985" xr:uid="{00000000-0005-0000-0000-0000A6430000}"/>
    <cellStyle name="Comma 7 2 2 2 3 4" xfId="11656" xr:uid="{00000000-0005-0000-0000-0000A7430000}"/>
    <cellStyle name="Comma 7 2 2 2 4" xfId="2317" xr:uid="{00000000-0005-0000-0000-0000A8430000}"/>
    <cellStyle name="Comma 7 2 2 2 4 2" xfId="4991" xr:uid="{00000000-0005-0000-0000-0000A9430000}"/>
    <cellStyle name="Comma 7 2 2 2 4 2 2" xfId="19616" xr:uid="{00000000-0005-0000-0000-0000AA430000}"/>
    <cellStyle name="Comma 7 2 2 2 4 2 3" xfId="14314" xr:uid="{00000000-0005-0000-0000-0000AB430000}"/>
    <cellStyle name="Comma 7 2 2 2 4 3" xfId="8828" xr:uid="{00000000-0005-0000-0000-0000AC430000}"/>
    <cellStyle name="Comma 7 2 2 2 4 3 2" xfId="16986" xr:uid="{00000000-0005-0000-0000-0000AD430000}"/>
    <cellStyle name="Comma 7 2 2 2 4 4" xfId="11657" xr:uid="{00000000-0005-0000-0000-0000AE430000}"/>
    <cellStyle name="Comma 7 2 2 2 5" xfId="4987" xr:uid="{00000000-0005-0000-0000-0000AF430000}"/>
    <cellStyle name="Comma 7 2 2 2 5 2" xfId="19612" xr:uid="{00000000-0005-0000-0000-0000B0430000}"/>
    <cellStyle name="Comma 7 2 2 2 5 3" xfId="14310" xr:uid="{00000000-0005-0000-0000-0000B1430000}"/>
    <cellStyle name="Comma 7 2 2 2 6" xfId="8824" xr:uid="{00000000-0005-0000-0000-0000B2430000}"/>
    <cellStyle name="Comma 7 2 2 2 6 2" xfId="16982" xr:uid="{00000000-0005-0000-0000-0000B3430000}"/>
    <cellStyle name="Comma 7 2 2 2 7" xfId="11653" xr:uid="{00000000-0005-0000-0000-0000B4430000}"/>
    <cellStyle name="Comma 7 2 2 3" xfId="2318" xr:uid="{00000000-0005-0000-0000-0000B5430000}"/>
    <cellStyle name="Comma 7 2 2 3 2" xfId="2319" xr:uid="{00000000-0005-0000-0000-0000B6430000}"/>
    <cellStyle name="Comma 7 2 2 3 2 2" xfId="2320" xr:uid="{00000000-0005-0000-0000-0000B7430000}"/>
    <cellStyle name="Comma 7 2 2 3 2 2 2" xfId="4994" xr:uid="{00000000-0005-0000-0000-0000B8430000}"/>
    <cellStyle name="Comma 7 2 2 3 2 2 2 2" xfId="19619" xr:uid="{00000000-0005-0000-0000-0000B9430000}"/>
    <cellStyle name="Comma 7 2 2 3 2 2 2 3" xfId="14317" xr:uid="{00000000-0005-0000-0000-0000BA430000}"/>
    <cellStyle name="Comma 7 2 2 3 2 2 3" xfId="8831" xr:uid="{00000000-0005-0000-0000-0000BB430000}"/>
    <cellStyle name="Comma 7 2 2 3 2 2 3 2" xfId="16989" xr:uid="{00000000-0005-0000-0000-0000BC430000}"/>
    <cellStyle name="Comma 7 2 2 3 2 2 4" xfId="11660" xr:uid="{00000000-0005-0000-0000-0000BD430000}"/>
    <cellStyle name="Comma 7 2 2 3 2 3" xfId="4993" xr:uid="{00000000-0005-0000-0000-0000BE430000}"/>
    <cellStyle name="Comma 7 2 2 3 2 3 2" xfId="19618" xr:uid="{00000000-0005-0000-0000-0000BF430000}"/>
    <cellStyle name="Comma 7 2 2 3 2 3 3" xfId="14316" xr:uid="{00000000-0005-0000-0000-0000C0430000}"/>
    <cellStyle name="Comma 7 2 2 3 2 4" xfId="8830" xr:uid="{00000000-0005-0000-0000-0000C1430000}"/>
    <cellStyle name="Comma 7 2 2 3 2 4 2" xfId="16988" xr:uid="{00000000-0005-0000-0000-0000C2430000}"/>
    <cellStyle name="Comma 7 2 2 3 2 5" xfId="11659" xr:uid="{00000000-0005-0000-0000-0000C3430000}"/>
    <cellStyle name="Comma 7 2 2 3 3" xfId="2321" xr:uid="{00000000-0005-0000-0000-0000C4430000}"/>
    <cellStyle name="Comma 7 2 2 3 3 2" xfId="4995" xr:uid="{00000000-0005-0000-0000-0000C5430000}"/>
    <cellStyle name="Comma 7 2 2 3 3 2 2" xfId="19620" xr:uid="{00000000-0005-0000-0000-0000C6430000}"/>
    <cellStyle name="Comma 7 2 2 3 3 2 3" xfId="14318" xr:uid="{00000000-0005-0000-0000-0000C7430000}"/>
    <cellStyle name="Comma 7 2 2 3 3 3" xfId="8832" xr:uid="{00000000-0005-0000-0000-0000C8430000}"/>
    <cellStyle name="Comma 7 2 2 3 3 3 2" xfId="16990" xr:uid="{00000000-0005-0000-0000-0000C9430000}"/>
    <cellStyle name="Comma 7 2 2 3 3 4" xfId="11661" xr:uid="{00000000-0005-0000-0000-0000CA430000}"/>
    <cellStyle name="Comma 7 2 2 3 4" xfId="2322" xr:uid="{00000000-0005-0000-0000-0000CB430000}"/>
    <cellStyle name="Comma 7 2 2 3 4 2" xfId="4996" xr:uid="{00000000-0005-0000-0000-0000CC430000}"/>
    <cellStyle name="Comma 7 2 2 3 4 2 2" xfId="19621" xr:uid="{00000000-0005-0000-0000-0000CD430000}"/>
    <cellStyle name="Comma 7 2 2 3 4 2 3" xfId="14319" xr:uid="{00000000-0005-0000-0000-0000CE430000}"/>
    <cellStyle name="Comma 7 2 2 3 4 3" xfId="8833" xr:uid="{00000000-0005-0000-0000-0000CF430000}"/>
    <cellStyle name="Comma 7 2 2 3 4 3 2" xfId="16991" xr:uid="{00000000-0005-0000-0000-0000D0430000}"/>
    <cellStyle name="Comma 7 2 2 3 4 4" xfId="11662" xr:uid="{00000000-0005-0000-0000-0000D1430000}"/>
    <cellStyle name="Comma 7 2 2 3 5" xfId="4992" xr:uid="{00000000-0005-0000-0000-0000D2430000}"/>
    <cellStyle name="Comma 7 2 2 3 5 2" xfId="19617" xr:uid="{00000000-0005-0000-0000-0000D3430000}"/>
    <cellStyle name="Comma 7 2 2 3 5 3" xfId="14315" xr:uid="{00000000-0005-0000-0000-0000D4430000}"/>
    <cellStyle name="Comma 7 2 2 3 6" xfId="8829" xr:uid="{00000000-0005-0000-0000-0000D5430000}"/>
    <cellStyle name="Comma 7 2 2 3 6 2" xfId="16987" xr:uid="{00000000-0005-0000-0000-0000D6430000}"/>
    <cellStyle name="Comma 7 2 2 3 7" xfId="11658" xr:uid="{00000000-0005-0000-0000-0000D7430000}"/>
    <cellStyle name="Comma 7 2 2 4" xfId="2323" xr:uid="{00000000-0005-0000-0000-0000D8430000}"/>
    <cellStyle name="Comma 7 2 2 4 2" xfId="2324" xr:uid="{00000000-0005-0000-0000-0000D9430000}"/>
    <cellStyle name="Comma 7 2 2 4 2 2" xfId="2325" xr:uid="{00000000-0005-0000-0000-0000DA430000}"/>
    <cellStyle name="Comma 7 2 2 4 2 2 2" xfId="4999" xr:uid="{00000000-0005-0000-0000-0000DB430000}"/>
    <cellStyle name="Comma 7 2 2 4 2 2 2 2" xfId="19624" xr:uid="{00000000-0005-0000-0000-0000DC430000}"/>
    <cellStyle name="Comma 7 2 2 4 2 2 2 3" xfId="14322" xr:uid="{00000000-0005-0000-0000-0000DD430000}"/>
    <cellStyle name="Comma 7 2 2 4 2 2 3" xfId="8836" xr:uid="{00000000-0005-0000-0000-0000DE430000}"/>
    <cellStyle name="Comma 7 2 2 4 2 2 3 2" xfId="16994" xr:uid="{00000000-0005-0000-0000-0000DF430000}"/>
    <cellStyle name="Comma 7 2 2 4 2 2 4" xfId="11665" xr:uid="{00000000-0005-0000-0000-0000E0430000}"/>
    <cellStyle name="Comma 7 2 2 4 2 3" xfId="4998" xr:uid="{00000000-0005-0000-0000-0000E1430000}"/>
    <cellStyle name="Comma 7 2 2 4 2 3 2" xfId="19623" xr:uid="{00000000-0005-0000-0000-0000E2430000}"/>
    <cellStyle name="Comma 7 2 2 4 2 3 3" xfId="14321" xr:uid="{00000000-0005-0000-0000-0000E3430000}"/>
    <cellStyle name="Comma 7 2 2 4 2 4" xfId="8835" xr:uid="{00000000-0005-0000-0000-0000E4430000}"/>
    <cellStyle name="Comma 7 2 2 4 2 4 2" xfId="16993" xr:uid="{00000000-0005-0000-0000-0000E5430000}"/>
    <cellStyle name="Comma 7 2 2 4 2 5" xfId="11664" xr:uid="{00000000-0005-0000-0000-0000E6430000}"/>
    <cellStyle name="Comma 7 2 2 4 3" xfId="2326" xr:uid="{00000000-0005-0000-0000-0000E7430000}"/>
    <cellStyle name="Comma 7 2 2 4 3 2" xfId="5000" xr:uid="{00000000-0005-0000-0000-0000E8430000}"/>
    <cellStyle name="Comma 7 2 2 4 3 2 2" xfId="19625" xr:uid="{00000000-0005-0000-0000-0000E9430000}"/>
    <cellStyle name="Comma 7 2 2 4 3 2 3" xfId="14323" xr:uid="{00000000-0005-0000-0000-0000EA430000}"/>
    <cellStyle name="Comma 7 2 2 4 3 3" xfId="8837" xr:uid="{00000000-0005-0000-0000-0000EB430000}"/>
    <cellStyle name="Comma 7 2 2 4 3 3 2" xfId="16995" xr:uid="{00000000-0005-0000-0000-0000EC430000}"/>
    <cellStyle name="Comma 7 2 2 4 3 4" xfId="11666" xr:uid="{00000000-0005-0000-0000-0000ED430000}"/>
    <cellStyle name="Comma 7 2 2 4 4" xfId="2327" xr:uid="{00000000-0005-0000-0000-0000EE430000}"/>
    <cellStyle name="Comma 7 2 2 4 4 2" xfId="5001" xr:uid="{00000000-0005-0000-0000-0000EF430000}"/>
    <cellStyle name="Comma 7 2 2 4 4 2 2" xfId="19626" xr:uid="{00000000-0005-0000-0000-0000F0430000}"/>
    <cellStyle name="Comma 7 2 2 4 4 2 3" xfId="14324" xr:uid="{00000000-0005-0000-0000-0000F1430000}"/>
    <cellStyle name="Comma 7 2 2 4 4 3" xfId="8838" xr:uid="{00000000-0005-0000-0000-0000F2430000}"/>
    <cellStyle name="Comma 7 2 2 4 4 3 2" xfId="16996" xr:uid="{00000000-0005-0000-0000-0000F3430000}"/>
    <cellStyle name="Comma 7 2 2 4 4 4" xfId="11667" xr:uid="{00000000-0005-0000-0000-0000F4430000}"/>
    <cellStyle name="Comma 7 2 2 4 5" xfId="4997" xr:uid="{00000000-0005-0000-0000-0000F5430000}"/>
    <cellStyle name="Comma 7 2 2 4 5 2" xfId="19622" xr:uid="{00000000-0005-0000-0000-0000F6430000}"/>
    <cellStyle name="Comma 7 2 2 4 5 3" xfId="14320" xr:uid="{00000000-0005-0000-0000-0000F7430000}"/>
    <cellStyle name="Comma 7 2 2 4 6" xfId="8834" xr:uid="{00000000-0005-0000-0000-0000F8430000}"/>
    <cellStyle name="Comma 7 2 2 4 6 2" xfId="16992" xr:uid="{00000000-0005-0000-0000-0000F9430000}"/>
    <cellStyle name="Comma 7 2 2 4 7" xfId="11663" xr:uid="{00000000-0005-0000-0000-0000FA430000}"/>
    <cellStyle name="Comma 7 2 2 5" xfId="2328" xr:uid="{00000000-0005-0000-0000-0000FB430000}"/>
    <cellStyle name="Comma 7 2 2 5 2" xfId="2329" xr:uid="{00000000-0005-0000-0000-0000FC430000}"/>
    <cellStyle name="Comma 7 2 2 5 2 2" xfId="2330" xr:uid="{00000000-0005-0000-0000-0000FD430000}"/>
    <cellStyle name="Comma 7 2 2 5 2 2 2" xfId="5004" xr:uid="{00000000-0005-0000-0000-0000FE430000}"/>
    <cellStyle name="Comma 7 2 2 5 2 2 2 2" xfId="19629" xr:uid="{00000000-0005-0000-0000-0000FF430000}"/>
    <cellStyle name="Comma 7 2 2 5 2 2 2 3" xfId="14327" xr:uid="{00000000-0005-0000-0000-000000440000}"/>
    <cellStyle name="Comma 7 2 2 5 2 2 3" xfId="8841" xr:uid="{00000000-0005-0000-0000-000001440000}"/>
    <cellStyle name="Comma 7 2 2 5 2 2 3 2" xfId="16999" xr:uid="{00000000-0005-0000-0000-000002440000}"/>
    <cellStyle name="Comma 7 2 2 5 2 2 4" xfId="11670" xr:uid="{00000000-0005-0000-0000-000003440000}"/>
    <cellStyle name="Comma 7 2 2 5 2 3" xfId="5003" xr:uid="{00000000-0005-0000-0000-000004440000}"/>
    <cellStyle name="Comma 7 2 2 5 2 3 2" xfId="19628" xr:uid="{00000000-0005-0000-0000-000005440000}"/>
    <cellStyle name="Comma 7 2 2 5 2 3 3" xfId="14326" xr:uid="{00000000-0005-0000-0000-000006440000}"/>
    <cellStyle name="Comma 7 2 2 5 2 4" xfId="8840" xr:uid="{00000000-0005-0000-0000-000007440000}"/>
    <cellStyle name="Comma 7 2 2 5 2 4 2" xfId="16998" xr:uid="{00000000-0005-0000-0000-000008440000}"/>
    <cellStyle name="Comma 7 2 2 5 2 5" xfId="11669" xr:uid="{00000000-0005-0000-0000-000009440000}"/>
    <cellStyle name="Comma 7 2 2 5 3" xfId="2331" xr:uid="{00000000-0005-0000-0000-00000A440000}"/>
    <cellStyle name="Comma 7 2 2 5 3 2" xfId="5005" xr:uid="{00000000-0005-0000-0000-00000B440000}"/>
    <cellStyle name="Comma 7 2 2 5 3 2 2" xfId="19630" xr:uid="{00000000-0005-0000-0000-00000C440000}"/>
    <cellStyle name="Comma 7 2 2 5 3 2 3" xfId="14328" xr:uid="{00000000-0005-0000-0000-00000D440000}"/>
    <cellStyle name="Comma 7 2 2 5 3 3" xfId="8842" xr:uid="{00000000-0005-0000-0000-00000E440000}"/>
    <cellStyle name="Comma 7 2 2 5 3 3 2" xfId="17000" xr:uid="{00000000-0005-0000-0000-00000F440000}"/>
    <cellStyle name="Comma 7 2 2 5 3 4" xfId="11671" xr:uid="{00000000-0005-0000-0000-000010440000}"/>
    <cellStyle name="Comma 7 2 2 5 4" xfId="2332" xr:uid="{00000000-0005-0000-0000-000011440000}"/>
    <cellStyle name="Comma 7 2 2 5 4 2" xfId="5006" xr:uid="{00000000-0005-0000-0000-000012440000}"/>
    <cellStyle name="Comma 7 2 2 5 4 2 2" xfId="19631" xr:uid="{00000000-0005-0000-0000-000013440000}"/>
    <cellStyle name="Comma 7 2 2 5 4 2 3" xfId="14329" xr:uid="{00000000-0005-0000-0000-000014440000}"/>
    <cellStyle name="Comma 7 2 2 5 4 3" xfId="8843" xr:uid="{00000000-0005-0000-0000-000015440000}"/>
    <cellStyle name="Comma 7 2 2 5 4 3 2" xfId="17001" xr:uid="{00000000-0005-0000-0000-000016440000}"/>
    <cellStyle name="Comma 7 2 2 5 4 4" xfId="11672" xr:uid="{00000000-0005-0000-0000-000017440000}"/>
    <cellStyle name="Comma 7 2 2 5 5" xfId="5002" xr:uid="{00000000-0005-0000-0000-000018440000}"/>
    <cellStyle name="Comma 7 2 2 5 5 2" xfId="19627" xr:uid="{00000000-0005-0000-0000-000019440000}"/>
    <cellStyle name="Comma 7 2 2 5 5 3" xfId="14325" xr:uid="{00000000-0005-0000-0000-00001A440000}"/>
    <cellStyle name="Comma 7 2 2 5 6" xfId="8839" xr:uid="{00000000-0005-0000-0000-00001B440000}"/>
    <cellStyle name="Comma 7 2 2 5 6 2" xfId="16997" xr:uid="{00000000-0005-0000-0000-00001C440000}"/>
    <cellStyle name="Comma 7 2 2 5 7" xfId="11668" xr:uid="{00000000-0005-0000-0000-00001D440000}"/>
    <cellStyle name="Comma 7 2 2 6" xfId="2333" xr:uid="{00000000-0005-0000-0000-00001E440000}"/>
    <cellStyle name="Comma 7 2 2 6 2" xfId="2334" xr:uid="{00000000-0005-0000-0000-00001F440000}"/>
    <cellStyle name="Comma 7 2 2 6 2 2" xfId="5008" xr:uid="{00000000-0005-0000-0000-000020440000}"/>
    <cellStyle name="Comma 7 2 2 6 2 2 2" xfId="19633" xr:uid="{00000000-0005-0000-0000-000021440000}"/>
    <cellStyle name="Comma 7 2 2 6 2 2 3" xfId="14331" xr:uid="{00000000-0005-0000-0000-000022440000}"/>
    <cellStyle name="Comma 7 2 2 6 2 3" xfId="8845" xr:uid="{00000000-0005-0000-0000-000023440000}"/>
    <cellStyle name="Comma 7 2 2 6 2 3 2" xfId="17003" xr:uid="{00000000-0005-0000-0000-000024440000}"/>
    <cellStyle name="Comma 7 2 2 6 2 4" xfId="11674" xr:uid="{00000000-0005-0000-0000-000025440000}"/>
    <cellStyle name="Comma 7 2 2 6 3" xfId="2335" xr:uid="{00000000-0005-0000-0000-000026440000}"/>
    <cellStyle name="Comma 7 2 2 6 3 2" xfId="5009" xr:uid="{00000000-0005-0000-0000-000027440000}"/>
    <cellStyle name="Comma 7 2 2 6 3 2 2" xfId="19634" xr:uid="{00000000-0005-0000-0000-000028440000}"/>
    <cellStyle name="Comma 7 2 2 6 3 2 3" xfId="14332" xr:uid="{00000000-0005-0000-0000-000029440000}"/>
    <cellStyle name="Comma 7 2 2 6 3 3" xfId="8846" xr:uid="{00000000-0005-0000-0000-00002A440000}"/>
    <cellStyle name="Comma 7 2 2 6 3 3 2" xfId="17004" xr:uid="{00000000-0005-0000-0000-00002B440000}"/>
    <cellStyle name="Comma 7 2 2 6 3 4" xfId="11675" xr:uid="{00000000-0005-0000-0000-00002C440000}"/>
    <cellStyle name="Comma 7 2 2 6 4" xfId="5007" xr:uid="{00000000-0005-0000-0000-00002D440000}"/>
    <cellStyle name="Comma 7 2 2 6 4 2" xfId="19632" xr:uid="{00000000-0005-0000-0000-00002E440000}"/>
    <cellStyle name="Comma 7 2 2 6 4 3" xfId="14330" xr:uid="{00000000-0005-0000-0000-00002F440000}"/>
    <cellStyle name="Comma 7 2 2 6 5" xfId="8844" xr:uid="{00000000-0005-0000-0000-000030440000}"/>
    <cellStyle name="Comma 7 2 2 6 5 2" xfId="17002" xr:uid="{00000000-0005-0000-0000-000031440000}"/>
    <cellStyle name="Comma 7 2 2 6 6" xfId="11673" xr:uid="{00000000-0005-0000-0000-000032440000}"/>
    <cellStyle name="Comma 7 2 2 7" xfId="2336" xr:uid="{00000000-0005-0000-0000-000033440000}"/>
    <cellStyle name="Comma 7 2 2 7 2" xfId="2337" xr:uid="{00000000-0005-0000-0000-000034440000}"/>
    <cellStyle name="Comma 7 2 2 7 2 2" xfId="5011" xr:uid="{00000000-0005-0000-0000-000035440000}"/>
    <cellStyle name="Comma 7 2 2 7 2 2 2" xfId="19636" xr:uid="{00000000-0005-0000-0000-000036440000}"/>
    <cellStyle name="Comma 7 2 2 7 2 2 3" xfId="14334" xr:uid="{00000000-0005-0000-0000-000037440000}"/>
    <cellStyle name="Comma 7 2 2 7 2 3" xfId="8848" xr:uid="{00000000-0005-0000-0000-000038440000}"/>
    <cellStyle name="Comma 7 2 2 7 2 3 2" xfId="17006" xr:uid="{00000000-0005-0000-0000-000039440000}"/>
    <cellStyle name="Comma 7 2 2 7 2 4" xfId="11677" xr:uid="{00000000-0005-0000-0000-00003A440000}"/>
    <cellStyle name="Comma 7 2 2 7 3" xfId="5010" xr:uid="{00000000-0005-0000-0000-00003B440000}"/>
    <cellStyle name="Comma 7 2 2 7 3 2" xfId="19635" xr:uid="{00000000-0005-0000-0000-00003C440000}"/>
    <cellStyle name="Comma 7 2 2 7 3 3" xfId="14333" xr:uid="{00000000-0005-0000-0000-00003D440000}"/>
    <cellStyle name="Comma 7 2 2 7 4" xfId="8847" xr:uid="{00000000-0005-0000-0000-00003E440000}"/>
    <cellStyle name="Comma 7 2 2 7 4 2" xfId="17005" xr:uid="{00000000-0005-0000-0000-00003F440000}"/>
    <cellStyle name="Comma 7 2 2 7 5" xfId="11676" xr:uid="{00000000-0005-0000-0000-000040440000}"/>
    <cellStyle name="Comma 7 2 2 8" xfId="2338" xr:uid="{00000000-0005-0000-0000-000041440000}"/>
    <cellStyle name="Comma 7 2 2 8 2" xfId="5012" xr:uid="{00000000-0005-0000-0000-000042440000}"/>
    <cellStyle name="Comma 7 2 2 8 2 2" xfId="19637" xr:uid="{00000000-0005-0000-0000-000043440000}"/>
    <cellStyle name="Comma 7 2 2 8 2 3" xfId="14335" xr:uid="{00000000-0005-0000-0000-000044440000}"/>
    <cellStyle name="Comma 7 2 2 8 3" xfId="8849" xr:uid="{00000000-0005-0000-0000-000045440000}"/>
    <cellStyle name="Comma 7 2 2 8 3 2" xfId="17007" xr:uid="{00000000-0005-0000-0000-000046440000}"/>
    <cellStyle name="Comma 7 2 2 8 4" xfId="11678" xr:uid="{00000000-0005-0000-0000-000047440000}"/>
    <cellStyle name="Comma 7 2 2 9" xfId="2339" xr:uid="{00000000-0005-0000-0000-000048440000}"/>
    <cellStyle name="Comma 7 2 2 9 2" xfId="5013" xr:uid="{00000000-0005-0000-0000-000049440000}"/>
    <cellStyle name="Comma 7 2 2 9 2 2" xfId="19638" xr:uid="{00000000-0005-0000-0000-00004A440000}"/>
    <cellStyle name="Comma 7 2 2 9 2 3" xfId="14336" xr:uid="{00000000-0005-0000-0000-00004B440000}"/>
    <cellStyle name="Comma 7 2 2 9 3" xfId="8850" xr:uid="{00000000-0005-0000-0000-00004C440000}"/>
    <cellStyle name="Comma 7 2 2 9 3 2" xfId="17008" xr:uid="{00000000-0005-0000-0000-00004D440000}"/>
    <cellStyle name="Comma 7 2 2 9 4" xfId="11679" xr:uid="{00000000-0005-0000-0000-00004E440000}"/>
    <cellStyle name="Comma 7 2 3" xfId="2340" xr:uid="{00000000-0005-0000-0000-00004F440000}"/>
    <cellStyle name="Comma 7 2 3 2" xfId="2341" xr:uid="{00000000-0005-0000-0000-000050440000}"/>
    <cellStyle name="Comma 7 2 3 2 2" xfId="2342" xr:uid="{00000000-0005-0000-0000-000051440000}"/>
    <cellStyle name="Comma 7 2 3 2 2 2" xfId="5016" xr:uid="{00000000-0005-0000-0000-000052440000}"/>
    <cellStyle name="Comma 7 2 3 2 2 2 2" xfId="19641" xr:uid="{00000000-0005-0000-0000-000053440000}"/>
    <cellStyle name="Comma 7 2 3 2 2 2 3" xfId="14339" xr:uid="{00000000-0005-0000-0000-000054440000}"/>
    <cellStyle name="Comma 7 2 3 2 2 3" xfId="8853" xr:uid="{00000000-0005-0000-0000-000055440000}"/>
    <cellStyle name="Comma 7 2 3 2 2 3 2" xfId="17011" xr:uid="{00000000-0005-0000-0000-000056440000}"/>
    <cellStyle name="Comma 7 2 3 2 2 4" xfId="11682" xr:uid="{00000000-0005-0000-0000-000057440000}"/>
    <cellStyle name="Comma 7 2 3 2 3" xfId="5015" xr:uid="{00000000-0005-0000-0000-000058440000}"/>
    <cellStyle name="Comma 7 2 3 2 3 2" xfId="19640" xr:uid="{00000000-0005-0000-0000-000059440000}"/>
    <cellStyle name="Comma 7 2 3 2 3 3" xfId="14338" xr:uid="{00000000-0005-0000-0000-00005A440000}"/>
    <cellStyle name="Comma 7 2 3 2 4" xfId="8852" xr:uid="{00000000-0005-0000-0000-00005B440000}"/>
    <cellStyle name="Comma 7 2 3 2 4 2" xfId="17010" xr:uid="{00000000-0005-0000-0000-00005C440000}"/>
    <cellStyle name="Comma 7 2 3 2 5" xfId="11681" xr:uid="{00000000-0005-0000-0000-00005D440000}"/>
    <cellStyle name="Comma 7 2 3 3" xfId="2343" xr:uid="{00000000-0005-0000-0000-00005E440000}"/>
    <cellStyle name="Comma 7 2 3 3 2" xfId="5017" xr:uid="{00000000-0005-0000-0000-00005F440000}"/>
    <cellStyle name="Comma 7 2 3 3 2 2" xfId="19642" xr:uid="{00000000-0005-0000-0000-000060440000}"/>
    <cellStyle name="Comma 7 2 3 3 2 3" xfId="14340" xr:uid="{00000000-0005-0000-0000-000061440000}"/>
    <cellStyle name="Comma 7 2 3 3 3" xfId="8854" xr:uid="{00000000-0005-0000-0000-000062440000}"/>
    <cellStyle name="Comma 7 2 3 3 3 2" xfId="17012" xr:uid="{00000000-0005-0000-0000-000063440000}"/>
    <cellStyle name="Comma 7 2 3 3 4" xfId="11683" xr:uid="{00000000-0005-0000-0000-000064440000}"/>
    <cellStyle name="Comma 7 2 3 4" xfId="2344" xr:uid="{00000000-0005-0000-0000-000065440000}"/>
    <cellStyle name="Comma 7 2 3 4 2" xfId="5018" xr:uid="{00000000-0005-0000-0000-000066440000}"/>
    <cellStyle name="Comma 7 2 3 4 2 2" xfId="19643" xr:uid="{00000000-0005-0000-0000-000067440000}"/>
    <cellStyle name="Comma 7 2 3 4 2 3" xfId="14341" xr:uid="{00000000-0005-0000-0000-000068440000}"/>
    <cellStyle name="Comma 7 2 3 4 3" xfId="8855" xr:uid="{00000000-0005-0000-0000-000069440000}"/>
    <cellStyle name="Comma 7 2 3 4 3 2" xfId="17013" xr:uid="{00000000-0005-0000-0000-00006A440000}"/>
    <cellStyle name="Comma 7 2 3 4 4" xfId="11684" xr:uid="{00000000-0005-0000-0000-00006B440000}"/>
    <cellStyle name="Comma 7 2 3 5" xfId="5014" xr:uid="{00000000-0005-0000-0000-00006C440000}"/>
    <cellStyle name="Comma 7 2 3 5 2" xfId="19639" xr:uid="{00000000-0005-0000-0000-00006D440000}"/>
    <cellStyle name="Comma 7 2 3 5 3" xfId="14337" xr:uid="{00000000-0005-0000-0000-00006E440000}"/>
    <cellStyle name="Comma 7 2 3 6" xfId="8851" xr:uid="{00000000-0005-0000-0000-00006F440000}"/>
    <cellStyle name="Comma 7 2 3 6 2" xfId="17009" xr:uid="{00000000-0005-0000-0000-000070440000}"/>
    <cellStyle name="Comma 7 2 3 7" xfId="11680" xr:uid="{00000000-0005-0000-0000-000071440000}"/>
    <cellStyle name="Comma 7 2 4" xfId="2345" xr:uid="{00000000-0005-0000-0000-000072440000}"/>
    <cellStyle name="Comma 7 2 4 2" xfId="2346" xr:uid="{00000000-0005-0000-0000-000073440000}"/>
    <cellStyle name="Comma 7 2 4 2 2" xfId="2347" xr:uid="{00000000-0005-0000-0000-000074440000}"/>
    <cellStyle name="Comma 7 2 4 2 2 2" xfId="5021" xr:uid="{00000000-0005-0000-0000-000075440000}"/>
    <cellStyle name="Comma 7 2 4 2 2 2 2" xfId="19646" xr:uid="{00000000-0005-0000-0000-000076440000}"/>
    <cellStyle name="Comma 7 2 4 2 2 2 3" xfId="14344" xr:uid="{00000000-0005-0000-0000-000077440000}"/>
    <cellStyle name="Comma 7 2 4 2 2 3" xfId="8858" xr:uid="{00000000-0005-0000-0000-000078440000}"/>
    <cellStyle name="Comma 7 2 4 2 2 3 2" xfId="17016" xr:uid="{00000000-0005-0000-0000-000079440000}"/>
    <cellStyle name="Comma 7 2 4 2 2 4" xfId="11687" xr:uid="{00000000-0005-0000-0000-00007A440000}"/>
    <cellStyle name="Comma 7 2 4 2 3" xfId="5020" xr:uid="{00000000-0005-0000-0000-00007B440000}"/>
    <cellStyle name="Comma 7 2 4 2 3 2" xfId="19645" xr:uid="{00000000-0005-0000-0000-00007C440000}"/>
    <cellStyle name="Comma 7 2 4 2 3 3" xfId="14343" xr:uid="{00000000-0005-0000-0000-00007D440000}"/>
    <cellStyle name="Comma 7 2 4 2 4" xfId="8857" xr:uid="{00000000-0005-0000-0000-00007E440000}"/>
    <cellStyle name="Comma 7 2 4 2 4 2" xfId="17015" xr:uid="{00000000-0005-0000-0000-00007F440000}"/>
    <cellStyle name="Comma 7 2 4 2 5" xfId="11686" xr:uid="{00000000-0005-0000-0000-000080440000}"/>
    <cellStyle name="Comma 7 2 4 3" xfId="2348" xr:uid="{00000000-0005-0000-0000-000081440000}"/>
    <cellStyle name="Comma 7 2 4 3 2" xfId="5022" xr:uid="{00000000-0005-0000-0000-000082440000}"/>
    <cellStyle name="Comma 7 2 4 3 2 2" xfId="19647" xr:uid="{00000000-0005-0000-0000-000083440000}"/>
    <cellStyle name="Comma 7 2 4 3 2 3" xfId="14345" xr:uid="{00000000-0005-0000-0000-000084440000}"/>
    <cellStyle name="Comma 7 2 4 3 3" xfId="8859" xr:uid="{00000000-0005-0000-0000-000085440000}"/>
    <cellStyle name="Comma 7 2 4 3 3 2" xfId="17017" xr:uid="{00000000-0005-0000-0000-000086440000}"/>
    <cellStyle name="Comma 7 2 4 3 4" xfId="11688" xr:uid="{00000000-0005-0000-0000-000087440000}"/>
    <cellStyle name="Comma 7 2 4 4" xfId="2349" xr:uid="{00000000-0005-0000-0000-000088440000}"/>
    <cellStyle name="Comma 7 2 4 4 2" xfId="5023" xr:uid="{00000000-0005-0000-0000-000089440000}"/>
    <cellStyle name="Comma 7 2 4 4 2 2" xfId="19648" xr:uid="{00000000-0005-0000-0000-00008A440000}"/>
    <cellStyle name="Comma 7 2 4 4 2 3" xfId="14346" xr:uid="{00000000-0005-0000-0000-00008B440000}"/>
    <cellStyle name="Comma 7 2 4 4 3" xfId="8860" xr:uid="{00000000-0005-0000-0000-00008C440000}"/>
    <cellStyle name="Comma 7 2 4 4 3 2" xfId="17018" xr:uid="{00000000-0005-0000-0000-00008D440000}"/>
    <cellStyle name="Comma 7 2 4 4 4" xfId="11689" xr:uid="{00000000-0005-0000-0000-00008E440000}"/>
    <cellStyle name="Comma 7 2 4 5" xfId="5019" xr:uid="{00000000-0005-0000-0000-00008F440000}"/>
    <cellStyle name="Comma 7 2 4 5 2" xfId="19644" xr:uid="{00000000-0005-0000-0000-000090440000}"/>
    <cellStyle name="Comma 7 2 4 5 3" xfId="14342" xr:uid="{00000000-0005-0000-0000-000091440000}"/>
    <cellStyle name="Comma 7 2 4 6" xfId="8856" xr:uid="{00000000-0005-0000-0000-000092440000}"/>
    <cellStyle name="Comma 7 2 4 6 2" xfId="17014" xr:uid="{00000000-0005-0000-0000-000093440000}"/>
    <cellStyle name="Comma 7 2 4 7" xfId="11685" xr:uid="{00000000-0005-0000-0000-000094440000}"/>
    <cellStyle name="Comma 7 2 5" xfId="2350" xr:uid="{00000000-0005-0000-0000-000095440000}"/>
    <cellStyle name="Comma 7 2 5 2" xfId="2351" xr:uid="{00000000-0005-0000-0000-000096440000}"/>
    <cellStyle name="Comma 7 2 5 2 2" xfId="2352" xr:uid="{00000000-0005-0000-0000-000097440000}"/>
    <cellStyle name="Comma 7 2 5 2 2 2" xfId="5026" xr:uid="{00000000-0005-0000-0000-000098440000}"/>
    <cellStyle name="Comma 7 2 5 2 2 2 2" xfId="19651" xr:uid="{00000000-0005-0000-0000-000099440000}"/>
    <cellStyle name="Comma 7 2 5 2 2 2 3" xfId="14349" xr:uid="{00000000-0005-0000-0000-00009A440000}"/>
    <cellStyle name="Comma 7 2 5 2 2 3" xfId="8863" xr:uid="{00000000-0005-0000-0000-00009B440000}"/>
    <cellStyle name="Comma 7 2 5 2 2 3 2" xfId="17021" xr:uid="{00000000-0005-0000-0000-00009C440000}"/>
    <cellStyle name="Comma 7 2 5 2 2 4" xfId="11692" xr:uid="{00000000-0005-0000-0000-00009D440000}"/>
    <cellStyle name="Comma 7 2 5 2 3" xfId="5025" xr:uid="{00000000-0005-0000-0000-00009E440000}"/>
    <cellStyle name="Comma 7 2 5 2 3 2" xfId="19650" xr:uid="{00000000-0005-0000-0000-00009F440000}"/>
    <cellStyle name="Comma 7 2 5 2 3 3" xfId="14348" xr:uid="{00000000-0005-0000-0000-0000A0440000}"/>
    <cellStyle name="Comma 7 2 5 2 4" xfId="8862" xr:uid="{00000000-0005-0000-0000-0000A1440000}"/>
    <cellStyle name="Comma 7 2 5 2 4 2" xfId="17020" xr:uid="{00000000-0005-0000-0000-0000A2440000}"/>
    <cellStyle name="Comma 7 2 5 2 5" xfId="11691" xr:uid="{00000000-0005-0000-0000-0000A3440000}"/>
    <cellStyle name="Comma 7 2 5 3" xfId="2353" xr:uid="{00000000-0005-0000-0000-0000A4440000}"/>
    <cellStyle name="Comma 7 2 5 3 2" xfId="5027" xr:uid="{00000000-0005-0000-0000-0000A5440000}"/>
    <cellStyle name="Comma 7 2 5 3 2 2" xfId="19652" xr:uid="{00000000-0005-0000-0000-0000A6440000}"/>
    <cellStyle name="Comma 7 2 5 3 2 3" xfId="14350" xr:uid="{00000000-0005-0000-0000-0000A7440000}"/>
    <cellStyle name="Comma 7 2 5 3 3" xfId="8864" xr:uid="{00000000-0005-0000-0000-0000A8440000}"/>
    <cellStyle name="Comma 7 2 5 3 3 2" xfId="17022" xr:uid="{00000000-0005-0000-0000-0000A9440000}"/>
    <cellStyle name="Comma 7 2 5 3 4" xfId="11693" xr:uid="{00000000-0005-0000-0000-0000AA440000}"/>
    <cellStyle name="Comma 7 2 5 4" xfId="2354" xr:uid="{00000000-0005-0000-0000-0000AB440000}"/>
    <cellStyle name="Comma 7 2 5 4 2" xfId="5028" xr:uid="{00000000-0005-0000-0000-0000AC440000}"/>
    <cellStyle name="Comma 7 2 5 4 2 2" xfId="19653" xr:uid="{00000000-0005-0000-0000-0000AD440000}"/>
    <cellStyle name="Comma 7 2 5 4 2 3" xfId="14351" xr:uid="{00000000-0005-0000-0000-0000AE440000}"/>
    <cellStyle name="Comma 7 2 5 4 3" xfId="8865" xr:uid="{00000000-0005-0000-0000-0000AF440000}"/>
    <cellStyle name="Comma 7 2 5 4 3 2" xfId="17023" xr:uid="{00000000-0005-0000-0000-0000B0440000}"/>
    <cellStyle name="Comma 7 2 5 4 4" xfId="11694" xr:uid="{00000000-0005-0000-0000-0000B1440000}"/>
    <cellStyle name="Comma 7 2 5 5" xfId="5024" xr:uid="{00000000-0005-0000-0000-0000B2440000}"/>
    <cellStyle name="Comma 7 2 5 5 2" xfId="19649" xr:uid="{00000000-0005-0000-0000-0000B3440000}"/>
    <cellStyle name="Comma 7 2 5 5 3" xfId="14347" xr:uid="{00000000-0005-0000-0000-0000B4440000}"/>
    <cellStyle name="Comma 7 2 5 6" xfId="8861" xr:uid="{00000000-0005-0000-0000-0000B5440000}"/>
    <cellStyle name="Comma 7 2 5 6 2" xfId="17019" xr:uid="{00000000-0005-0000-0000-0000B6440000}"/>
    <cellStyle name="Comma 7 2 5 7" xfId="11690" xr:uid="{00000000-0005-0000-0000-0000B7440000}"/>
    <cellStyle name="Comma 7 2 6" xfId="2355" xr:uid="{00000000-0005-0000-0000-0000B8440000}"/>
    <cellStyle name="Comma 7 2 6 2" xfId="2356" xr:uid="{00000000-0005-0000-0000-0000B9440000}"/>
    <cellStyle name="Comma 7 2 6 2 2" xfId="2357" xr:uid="{00000000-0005-0000-0000-0000BA440000}"/>
    <cellStyle name="Comma 7 2 6 2 2 2" xfId="5031" xr:uid="{00000000-0005-0000-0000-0000BB440000}"/>
    <cellStyle name="Comma 7 2 6 2 2 2 2" xfId="19656" xr:uid="{00000000-0005-0000-0000-0000BC440000}"/>
    <cellStyle name="Comma 7 2 6 2 2 2 3" xfId="14354" xr:uid="{00000000-0005-0000-0000-0000BD440000}"/>
    <cellStyle name="Comma 7 2 6 2 2 3" xfId="8868" xr:uid="{00000000-0005-0000-0000-0000BE440000}"/>
    <cellStyle name="Comma 7 2 6 2 2 3 2" xfId="17026" xr:uid="{00000000-0005-0000-0000-0000BF440000}"/>
    <cellStyle name="Comma 7 2 6 2 2 4" xfId="11697" xr:uid="{00000000-0005-0000-0000-0000C0440000}"/>
    <cellStyle name="Comma 7 2 6 2 3" xfId="5030" xr:uid="{00000000-0005-0000-0000-0000C1440000}"/>
    <cellStyle name="Comma 7 2 6 2 3 2" xfId="19655" xr:uid="{00000000-0005-0000-0000-0000C2440000}"/>
    <cellStyle name="Comma 7 2 6 2 3 3" xfId="14353" xr:uid="{00000000-0005-0000-0000-0000C3440000}"/>
    <cellStyle name="Comma 7 2 6 2 4" xfId="8867" xr:uid="{00000000-0005-0000-0000-0000C4440000}"/>
    <cellStyle name="Comma 7 2 6 2 4 2" xfId="17025" xr:uid="{00000000-0005-0000-0000-0000C5440000}"/>
    <cellStyle name="Comma 7 2 6 2 5" xfId="11696" xr:uid="{00000000-0005-0000-0000-0000C6440000}"/>
    <cellStyle name="Comma 7 2 6 3" xfId="2358" xr:uid="{00000000-0005-0000-0000-0000C7440000}"/>
    <cellStyle name="Comma 7 2 6 3 2" xfId="5032" xr:uid="{00000000-0005-0000-0000-0000C8440000}"/>
    <cellStyle name="Comma 7 2 6 3 2 2" xfId="19657" xr:uid="{00000000-0005-0000-0000-0000C9440000}"/>
    <cellStyle name="Comma 7 2 6 3 2 3" xfId="14355" xr:uid="{00000000-0005-0000-0000-0000CA440000}"/>
    <cellStyle name="Comma 7 2 6 3 3" xfId="8869" xr:uid="{00000000-0005-0000-0000-0000CB440000}"/>
    <cellStyle name="Comma 7 2 6 3 3 2" xfId="17027" xr:uid="{00000000-0005-0000-0000-0000CC440000}"/>
    <cellStyle name="Comma 7 2 6 3 4" xfId="11698" xr:uid="{00000000-0005-0000-0000-0000CD440000}"/>
    <cellStyle name="Comma 7 2 6 4" xfId="2359" xr:uid="{00000000-0005-0000-0000-0000CE440000}"/>
    <cellStyle name="Comma 7 2 6 4 2" xfId="5033" xr:uid="{00000000-0005-0000-0000-0000CF440000}"/>
    <cellStyle name="Comma 7 2 6 4 2 2" xfId="19658" xr:uid="{00000000-0005-0000-0000-0000D0440000}"/>
    <cellStyle name="Comma 7 2 6 4 2 3" xfId="14356" xr:uid="{00000000-0005-0000-0000-0000D1440000}"/>
    <cellStyle name="Comma 7 2 6 4 3" xfId="8870" xr:uid="{00000000-0005-0000-0000-0000D2440000}"/>
    <cellStyle name="Comma 7 2 6 4 3 2" xfId="17028" xr:uid="{00000000-0005-0000-0000-0000D3440000}"/>
    <cellStyle name="Comma 7 2 6 4 4" xfId="11699" xr:uid="{00000000-0005-0000-0000-0000D4440000}"/>
    <cellStyle name="Comma 7 2 6 5" xfId="5029" xr:uid="{00000000-0005-0000-0000-0000D5440000}"/>
    <cellStyle name="Comma 7 2 6 5 2" xfId="19654" xr:uid="{00000000-0005-0000-0000-0000D6440000}"/>
    <cellStyle name="Comma 7 2 6 5 3" xfId="14352" xr:uid="{00000000-0005-0000-0000-0000D7440000}"/>
    <cellStyle name="Comma 7 2 6 6" xfId="8866" xr:uid="{00000000-0005-0000-0000-0000D8440000}"/>
    <cellStyle name="Comma 7 2 6 6 2" xfId="17024" xr:uid="{00000000-0005-0000-0000-0000D9440000}"/>
    <cellStyle name="Comma 7 2 6 7" xfId="11695" xr:uid="{00000000-0005-0000-0000-0000DA440000}"/>
    <cellStyle name="Comma 7 2 7" xfId="2360" xr:uid="{00000000-0005-0000-0000-0000DB440000}"/>
    <cellStyle name="Comma 7 2 7 2" xfId="2361" xr:uid="{00000000-0005-0000-0000-0000DC440000}"/>
    <cellStyle name="Comma 7 2 7 2 2" xfId="5035" xr:uid="{00000000-0005-0000-0000-0000DD440000}"/>
    <cellStyle name="Comma 7 2 7 2 2 2" xfId="19660" xr:uid="{00000000-0005-0000-0000-0000DE440000}"/>
    <cellStyle name="Comma 7 2 7 2 2 3" xfId="14358" xr:uid="{00000000-0005-0000-0000-0000DF440000}"/>
    <cellStyle name="Comma 7 2 7 2 3" xfId="8872" xr:uid="{00000000-0005-0000-0000-0000E0440000}"/>
    <cellStyle name="Comma 7 2 7 2 3 2" xfId="17030" xr:uid="{00000000-0005-0000-0000-0000E1440000}"/>
    <cellStyle name="Comma 7 2 7 2 4" xfId="11701" xr:uid="{00000000-0005-0000-0000-0000E2440000}"/>
    <cellStyle name="Comma 7 2 7 3" xfId="2362" xr:uid="{00000000-0005-0000-0000-0000E3440000}"/>
    <cellStyle name="Comma 7 2 7 3 2" xfId="5036" xr:uid="{00000000-0005-0000-0000-0000E4440000}"/>
    <cellStyle name="Comma 7 2 7 3 2 2" xfId="19661" xr:uid="{00000000-0005-0000-0000-0000E5440000}"/>
    <cellStyle name="Comma 7 2 7 3 2 3" xfId="14359" xr:uid="{00000000-0005-0000-0000-0000E6440000}"/>
    <cellStyle name="Comma 7 2 7 3 3" xfId="8873" xr:uid="{00000000-0005-0000-0000-0000E7440000}"/>
    <cellStyle name="Comma 7 2 7 3 3 2" xfId="17031" xr:uid="{00000000-0005-0000-0000-0000E8440000}"/>
    <cellStyle name="Comma 7 2 7 3 4" xfId="11702" xr:uid="{00000000-0005-0000-0000-0000E9440000}"/>
    <cellStyle name="Comma 7 2 7 4" xfId="5034" xr:uid="{00000000-0005-0000-0000-0000EA440000}"/>
    <cellStyle name="Comma 7 2 7 4 2" xfId="19659" xr:uid="{00000000-0005-0000-0000-0000EB440000}"/>
    <cellStyle name="Comma 7 2 7 4 3" xfId="14357" xr:uid="{00000000-0005-0000-0000-0000EC440000}"/>
    <cellStyle name="Comma 7 2 7 5" xfId="8871" xr:uid="{00000000-0005-0000-0000-0000ED440000}"/>
    <cellStyle name="Comma 7 2 7 5 2" xfId="17029" xr:uid="{00000000-0005-0000-0000-0000EE440000}"/>
    <cellStyle name="Comma 7 2 7 6" xfId="11700" xr:uid="{00000000-0005-0000-0000-0000EF440000}"/>
    <cellStyle name="Comma 7 2 8" xfId="2363" xr:uid="{00000000-0005-0000-0000-0000F0440000}"/>
    <cellStyle name="Comma 7 2 8 2" xfId="2364" xr:uid="{00000000-0005-0000-0000-0000F1440000}"/>
    <cellStyle name="Comma 7 2 8 2 2" xfId="5038" xr:uid="{00000000-0005-0000-0000-0000F2440000}"/>
    <cellStyle name="Comma 7 2 8 2 2 2" xfId="19663" xr:uid="{00000000-0005-0000-0000-0000F3440000}"/>
    <cellStyle name="Comma 7 2 8 2 2 3" xfId="14361" xr:uid="{00000000-0005-0000-0000-0000F4440000}"/>
    <cellStyle name="Comma 7 2 8 2 3" xfId="8875" xr:uid="{00000000-0005-0000-0000-0000F5440000}"/>
    <cellStyle name="Comma 7 2 8 2 3 2" xfId="17033" xr:uid="{00000000-0005-0000-0000-0000F6440000}"/>
    <cellStyle name="Comma 7 2 8 2 4" xfId="11704" xr:uid="{00000000-0005-0000-0000-0000F7440000}"/>
    <cellStyle name="Comma 7 2 8 3" xfId="5037" xr:uid="{00000000-0005-0000-0000-0000F8440000}"/>
    <cellStyle name="Comma 7 2 8 3 2" xfId="19662" xr:uid="{00000000-0005-0000-0000-0000F9440000}"/>
    <cellStyle name="Comma 7 2 8 3 3" xfId="14360" xr:uid="{00000000-0005-0000-0000-0000FA440000}"/>
    <cellStyle name="Comma 7 2 8 4" xfId="8874" xr:uid="{00000000-0005-0000-0000-0000FB440000}"/>
    <cellStyle name="Comma 7 2 8 4 2" xfId="17032" xr:uid="{00000000-0005-0000-0000-0000FC440000}"/>
    <cellStyle name="Comma 7 2 8 5" xfId="11703" xr:uid="{00000000-0005-0000-0000-0000FD440000}"/>
    <cellStyle name="Comma 7 2 9" xfId="2365" xr:uid="{00000000-0005-0000-0000-0000FE440000}"/>
    <cellStyle name="Comma 7 2 9 2" xfId="5039" xr:uid="{00000000-0005-0000-0000-0000FF440000}"/>
    <cellStyle name="Comma 7 2 9 2 2" xfId="19664" xr:uid="{00000000-0005-0000-0000-000000450000}"/>
    <cellStyle name="Comma 7 2 9 2 3" xfId="14362" xr:uid="{00000000-0005-0000-0000-000001450000}"/>
    <cellStyle name="Comma 7 2 9 3" xfId="8876" xr:uid="{00000000-0005-0000-0000-000002450000}"/>
    <cellStyle name="Comma 7 2 9 3 2" xfId="17034" xr:uid="{00000000-0005-0000-0000-000003450000}"/>
    <cellStyle name="Comma 7 2 9 4" xfId="11705" xr:uid="{00000000-0005-0000-0000-000004450000}"/>
    <cellStyle name="Comma 7 3" xfId="2366" xr:uid="{00000000-0005-0000-0000-000005450000}"/>
    <cellStyle name="Comma 7 3 10" xfId="2367" xr:uid="{00000000-0005-0000-0000-000006450000}"/>
    <cellStyle name="Comma 7 3 10 2" xfId="5041" xr:uid="{00000000-0005-0000-0000-000007450000}"/>
    <cellStyle name="Comma 7 3 10 2 2" xfId="19666" xr:uid="{00000000-0005-0000-0000-000008450000}"/>
    <cellStyle name="Comma 7 3 10 2 3" xfId="14364" xr:uid="{00000000-0005-0000-0000-000009450000}"/>
    <cellStyle name="Comma 7 3 10 3" xfId="8878" xr:uid="{00000000-0005-0000-0000-00000A450000}"/>
    <cellStyle name="Comma 7 3 10 3 2" xfId="17036" xr:uid="{00000000-0005-0000-0000-00000B450000}"/>
    <cellStyle name="Comma 7 3 10 4" xfId="11707" xr:uid="{00000000-0005-0000-0000-00000C450000}"/>
    <cellStyle name="Comma 7 3 11" xfId="5040" xr:uid="{00000000-0005-0000-0000-00000D450000}"/>
    <cellStyle name="Comma 7 3 11 2" xfId="19665" xr:uid="{00000000-0005-0000-0000-00000E450000}"/>
    <cellStyle name="Comma 7 3 11 3" xfId="14363" xr:uid="{00000000-0005-0000-0000-00000F450000}"/>
    <cellStyle name="Comma 7 3 12" xfId="8877" xr:uid="{00000000-0005-0000-0000-000010450000}"/>
    <cellStyle name="Comma 7 3 12 2" xfId="17035" xr:uid="{00000000-0005-0000-0000-000011450000}"/>
    <cellStyle name="Comma 7 3 13" xfId="11706" xr:uid="{00000000-0005-0000-0000-000012450000}"/>
    <cellStyle name="Comma 7 3 2" xfId="2368" xr:uid="{00000000-0005-0000-0000-000013450000}"/>
    <cellStyle name="Comma 7 3 2 10" xfId="5042" xr:uid="{00000000-0005-0000-0000-000014450000}"/>
    <cellStyle name="Comma 7 3 2 10 2" xfId="19667" xr:uid="{00000000-0005-0000-0000-000015450000}"/>
    <cellStyle name="Comma 7 3 2 10 3" xfId="14365" xr:uid="{00000000-0005-0000-0000-000016450000}"/>
    <cellStyle name="Comma 7 3 2 11" xfId="8879" xr:uid="{00000000-0005-0000-0000-000017450000}"/>
    <cellStyle name="Comma 7 3 2 11 2" xfId="17037" xr:uid="{00000000-0005-0000-0000-000018450000}"/>
    <cellStyle name="Comma 7 3 2 12" xfId="11708" xr:uid="{00000000-0005-0000-0000-000019450000}"/>
    <cellStyle name="Comma 7 3 2 2" xfId="2369" xr:uid="{00000000-0005-0000-0000-00001A450000}"/>
    <cellStyle name="Comma 7 3 2 2 2" xfId="2370" xr:uid="{00000000-0005-0000-0000-00001B450000}"/>
    <cellStyle name="Comma 7 3 2 2 2 2" xfId="2371" xr:uid="{00000000-0005-0000-0000-00001C450000}"/>
    <cellStyle name="Comma 7 3 2 2 2 2 2" xfId="5045" xr:uid="{00000000-0005-0000-0000-00001D450000}"/>
    <cellStyle name="Comma 7 3 2 2 2 2 2 2" xfId="19670" xr:uid="{00000000-0005-0000-0000-00001E450000}"/>
    <cellStyle name="Comma 7 3 2 2 2 2 2 3" xfId="14368" xr:uid="{00000000-0005-0000-0000-00001F450000}"/>
    <cellStyle name="Comma 7 3 2 2 2 2 3" xfId="8882" xr:uid="{00000000-0005-0000-0000-000020450000}"/>
    <cellStyle name="Comma 7 3 2 2 2 2 3 2" xfId="17040" xr:uid="{00000000-0005-0000-0000-000021450000}"/>
    <cellStyle name="Comma 7 3 2 2 2 2 4" xfId="11711" xr:uid="{00000000-0005-0000-0000-000022450000}"/>
    <cellStyle name="Comma 7 3 2 2 2 3" xfId="5044" xr:uid="{00000000-0005-0000-0000-000023450000}"/>
    <cellStyle name="Comma 7 3 2 2 2 3 2" xfId="19669" xr:uid="{00000000-0005-0000-0000-000024450000}"/>
    <cellStyle name="Comma 7 3 2 2 2 3 3" xfId="14367" xr:uid="{00000000-0005-0000-0000-000025450000}"/>
    <cellStyle name="Comma 7 3 2 2 2 4" xfId="8881" xr:uid="{00000000-0005-0000-0000-000026450000}"/>
    <cellStyle name="Comma 7 3 2 2 2 4 2" xfId="17039" xr:uid="{00000000-0005-0000-0000-000027450000}"/>
    <cellStyle name="Comma 7 3 2 2 2 5" xfId="11710" xr:uid="{00000000-0005-0000-0000-000028450000}"/>
    <cellStyle name="Comma 7 3 2 2 3" xfId="2372" xr:uid="{00000000-0005-0000-0000-000029450000}"/>
    <cellStyle name="Comma 7 3 2 2 3 2" xfId="5046" xr:uid="{00000000-0005-0000-0000-00002A450000}"/>
    <cellStyle name="Comma 7 3 2 2 3 2 2" xfId="19671" xr:uid="{00000000-0005-0000-0000-00002B450000}"/>
    <cellStyle name="Comma 7 3 2 2 3 2 3" xfId="14369" xr:uid="{00000000-0005-0000-0000-00002C450000}"/>
    <cellStyle name="Comma 7 3 2 2 3 3" xfId="8883" xr:uid="{00000000-0005-0000-0000-00002D450000}"/>
    <cellStyle name="Comma 7 3 2 2 3 3 2" xfId="17041" xr:uid="{00000000-0005-0000-0000-00002E450000}"/>
    <cellStyle name="Comma 7 3 2 2 3 4" xfId="11712" xr:uid="{00000000-0005-0000-0000-00002F450000}"/>
    <cellStyle name="Comma 7 3 2 2 4" xfId="2373" xr:uid="{00000000-0005-0000-0000-000030450000}"/>
    <cellStyle name="Comma 7 3 2 2 4 2" xfId="5047" xr:uid="{00000000-0005-0000-0000-000031450000}"/>
    <cellStyle name="Comma 7 3 2 2 4 2 2" xfId="19672" xr:uid="{00000000-0005-0000-0000-000032450000}"/>
    <cellStyle name="Comma 7 3 2 2 4 2 3" xfId="14370" xr:uid="{00000000-0005-0000-0000-000033450000}"/>
    <cellStyle name="Comma 7 3 2 2 4 3" xfId="8884" xr:uid="{00000000-0005-0000-0000-000034450000}"/>
    <cellStyle name="Comma 7 3 2 2 4 3 2" xfId="17042" xr:uid="{00000000-0005-0000-0000-000035450000}"/>
    <cellStyle name="Comma 7 3 2 2 4 4" xfId="11713" xr:uid="{00000000-0005-0000-0000-000036450000}"/>
    <cellStyle name="Comma 7 3 2 2 5" xfId="5043" xr:uid="{00000000-0005-0000-0000-000037450000}"/>
    <cellStyle name="Comma 7 3 2 2 5 2" xfId="19668" xr:uid="{00000000-0005-0000-0000-000038450000}"/>
    <cellStyle name="Comma 7 3 2 2 5 3" xfId="14366" xr:uid="{00000000-0005-0000-0000-000039450000}"/>
    <cellStyle name="Comma 7 3 2 2 6" xfId="8880" xr:uid="{00000000-0005-0000-0000-00003A450000}"/>
    <cellStyle name="Comma 7 3 2 2 6 2" xfId="17038" xr:uid="{00000000-0005-0000-0000-00003B450000}"/>
    <cellStyle name="Comma 7 3 2 2 7" xfId="11709" xr:uid="{00000000-0005-0000-0000-00003C450000}"/>
    <cellStyle name="Comma 7 3 2 3" xfId="2374" xr:uid="{00000000-0005-0000-0000-00003D450000}"/>
    <cellStyle name="Comma 7 3 2 3 2" xfId="2375" xr:uid="{00000000-0005-0000-0000-00003E450000}"/>
    <cellStyle name="Comma 7 3 2 3 2 2" xfId="2376" xr:uid="{00000000-0005-0000-0000-00003F450000}"/>
    <cellStyle name="Comma 7 3 2 3 2 2 2" xfId="5050" xr:uid="{00000000-0005-0000-0000-000040450000}"/>
    <cellStyle name="Comma 7 3 2 3 2 2 2 2" xfId="19675" xr:uid="{00000000-0005-0000-0000-000041450000}"/>
    <cellStyle name="Comma 7 3 2 3 2 2 2 3" xfId="14373" xr:uid="{00000000-0005-0000-0000-000042450000}"/>
    <cellStyle name="Comma 7 3 2 3 2 2 3" xfId="8887" xr:uid="{00000000-0005-0000-0000-000043450000}"/>
    <cellStyle name="Comma 7 3 2 3 2 2 3 2" xfId="17045" xr:uid="{00000000-0005-0000-0000-000044450000}"/>
    <cellStyle name="Comma 7 3 2 3 2 2 4" xfId="11716" xr:uid="{00000000-0005-0000-0000-000045450000}"/>
    <cellStyle name="Comma 7 3 2 3 2 3" xfId="5049" xr:uid="{00000000-0005-0000-0000-000046450000}"/>
    <cellStyle name="Comma 7 3 2 3 2 3 2" xfId="19674" xr:uid="{00000000-0005-0000-0000-000047450000}"/>
    <cellStyle name="Comma 7 3 2 3 2 3 3" xfId="14372" xr:uid="{00000000-0005-0000-0000-000048450000}"/>
    <cellStyle name="Comma 7 3 2 3 2 4" xfId="8886" xr:uid="{00000000-0005-0000-0000-000049450000}"/>
    <cellStyle name="Comma 7 3 2 3 2 4 2" xfId="17044" xr:uid="{00000000-0005-0000-0000-00004A450000}"/>
    <cellStyle name="Comma 7 3 2 3 2 5" xfId="11715" xr:uid="{00000000-0005-0000-0000-00004B450000}"/>
    <cellStyle name="Comma 7 3 2 3 3" xfId="2377" xr:uid="{00000000-0005-0000-0000-00004C450000}"/>
    <cellStyle name="Comma 7 3 2 3 3 2" xfId="5051" xr:uid="{00000000-0005-0000-0000-00004D450000}"/>
    <cellStyle name="Comma 7 3 2 3 3 2 2" xfId="19676" xr:uid="{00000000-0005-0000-0000-00004E450000}"/>
    <cellStyle name="Comma 7 3 2 3 3 2 3" xfId="14374" xr:uid="{00000000-0005-0000-0000-00004F450000}"/>
    <cellStyle name="Comma 7 3 2 3 3 3" xfId="8888" xr:uid="{00000000-0005-0000-0000-000050450000}"/>
    <cellStyle name="Comma 7 3 2 3 3 3 2" xfId="17046" xr:uid="{00000000-0005-0000-0000-000051450000}"/>
    <cellStyle name="Comma 7 3 2 3 3 4" xfId="11717" xr:uid="{00000000-0005-0000-0000-000052450000}"/>
    <cellStyle name="Comma 7 3 2 3 4" xfId="2378" xr:uid="{00000000-0005-0000-0000-000053450000}"/>
    <cellStyle name="Comma 7 3 2 3 4 2" xfId="5052" xr:uid="{00000000-0005-0000-0000-000054450000}"/>
    <cellStyle name="Comma 7 3 2 3 4 2 2" xfId="19677" xr:uid="{00000000-0005-0000-0000-000055450000}"/>
    <cellStyle name="Comma 7 3 2 3 4 2 3" xfId="14375" xr:uid="{00000000-0005-0000-0000-000056450000}"/>
    <cellStyle name="Comma 7 3 2 3 4 3" xfId="8889" xr:uid="{00000000-0005-0000-0000-000057450000}"/>
    <cellStyle name="Comma 7 3 2 3 4 3 2" xfId="17047" xr:uid="{00000000-0005-0000-0000-000058450000}"/>
    <cellStyle name="Comma 7 3 2 3 4 4" xfId="11718" xr:uid="{00000000-0005-0000-0000-000059450000}"/>
    <cellStyle name="Comma 7 3 2 3 5" xfId="5048" xr:uid="{00000000-0005-0000-0000-00005A450000}"/>
    <cellStyle name="Comma 7 3 2 3 5 2" xfId="19673" xr:uid="{00000000-0005-0000-0000-00005B450000}"/>
    <cellStyle name="Comma 7 3 2 3 5 3" xfId="14371" xr:uid="{00000000-0005-0000-0000-00005C450000}"/>
    <cellStyle name="Comma 7 3 2 3 6" xfId="8885" xr:uid="{00000000-0005-0000-0000-00005D450000}"/>
    <cellStyle name="Comma 7 3 2 3 6 2" xfId="17043" xr:uid="{00000000-0005-0000-0000-00005E450000}"/>
    <cellStyle name="Comma 7 3 2 3 7" xfId="11714" xr:uid="{00000000-0005-0000-0000-00005F450000}"/>
    <cellStyle name="Comma 7 3 2 4" xfId="2379" xr:uid="{00000000-0005-0000-0000-000060450000}"/>
    <cellStyle name="Comma 7 3 2 4 2" xfId="2380" xr:uid="{00000000-0005-0000-0000-000061450000}"/>
    <cellStyle name="Comma 7 3 2 4 2 2" xfId="2381" xr:uid="{00000000-0005-0000-0000-000062450000}"/>
    <cellStyle name="Comma 7 3 2 4 2 2 2" xfId="5055" xr:uid="{00000000-0005-0000-0000-000063450000}"/>
    <cellStyle name="Comma 7 3 2 4 2 2 2 2" xfId="19680" xr:uid="{00000000-0005-0000-0000-000064450000}"/>
    <cellStyle name="Comma 7 3 2 4 2 2 2 3" xfId="14378" xr:uid="{00000000-0005-0000-0000-000065450000}"/>
    <cellStyle name="Comma 7 3 2 4 2 2 3" xfId="8892" xr:uid="{00000000-0005-0000-0000-000066450000}"/>
    <cellStyle name="Comma 7 3 2 4 2 2 3 2" xfId="17050" xr:uid="{00000000-0005-0000-0000-000067450000}"/>
    <cellStyle name="Comma 7 3 2 4 2 2 4" xfId="11721" xr:uid="{00000000-0005-0000-0000-000068450000}"/>
    <cellStyle name="Comma 7 3 2 4 2 3" xfId="5054" xr:uid="{00000000-0005-0000-0000-000069450000}"/>
    <cellStyle name="Comma 7 3 2 4 2 3 2" xfId="19679" xr:uid="{00000000-0005-0000-0000-00006A450000}"/>
    <cellStyle name="Comma 7 3 2 4 2 3 3" xfId="14377" xr:uid="{00000000-0005-0000-0000-00006B450000}"/>
    <cellStyle name="Comma 7 3 2 4 2 4" xfId="8891" xr:uid="{00000000-0005-0000-0000-00006C450000}"/>
    <cellStyle name="Comma 7 3 2 4 2 4 2" xfId="17049" xr:uid="{00000000-0005-0000-0000-00006D450000}"/>
    <cellStyle name="Comma 7 3 2 4 2 5" xfId="11720" xr:uid="{00000000-0005-0000-0000-00006E450000}"/>
    <cellStyle name="Comma 7 3 2 4 3" xfId="2382" xr:uid="{00000000-0005-0000-0000-00006F450000}"/>
    <cellStyle name="Comma 7 3 2 4 3 2" xfId="5056" xr:uid="{00000000-0005-0000-0000-000070450000}"/>
    <cellStyle name="Comma 7 3 2 4 3 2 2" xfId="19681" xr:uid="{00000000-0005-0000-0000-000071450000}"/>
    <cellStyle name="Comma 7 3 2 4 3 2 3" xfId="14379" xr:uid="{00000000-0005-0000-0000-000072450000}"/>
    <cellStyle name="Comma 7 3 2 4 3 3" xfId="8893" xr:uid="{00000000-0005-0000-0000-000073450000}"/>
    <cellStyle name="Comma 7 3 2 4 3 3 2" xfId="17051" xr:uid="{00000000-0005-0000-0000-000074450000}"/>
    <cellStyle name="Comma 7 3 2 4 3 4" xfId="11722" xr:uid="{00000000-0005-0000-0000-000075450000}"/>
    <cellStyle name="Comma 7 3 2 4 4" xfId="2383" xr:uid="{00000000-0005-0000-0000-000076450000}"/>
    <cellStyle name="Comma 7 3 2 4 4 2" xfId="5057" xr:uid="{00000000-0005-0000-0000-000077450000}"/>
    <cellStyle name="Comma 7 3 2 4 4 2 2" xfId="19682" xr:uid="{00000000-0005-0000-0000-000078450000}"/>
    <cellStyle name="Comma 7 3 2 4 4 2 3" xfId="14380" xr:uid="{00000000-0005-0000-0000-000079450000}"/>
    <cellStyle name="Comma 7 3 2 4 4 3" xfId="8894" xr:uid="{00000000-0005-0000-0000-00007A450000}"/>
    <cellStyle name="Comma 7 3 2 4 4 3 2" xfId="17052" xr:uid="{00000000-0005-0000-0000-00007B450000}"/>
    <cellStyle name="Comma 7 3 2 4 4 4" xfId="11723" xr:uid="{00000000-0005-0000-0000-00007C450000}"/>
    <cellStyle name="Comma 7 3 2 4 5" xfId="5053" xr:uid="{00000000-0005-0000-0000-00007D450000}"/>
    <cellStyle name="Comma 7 3 2 4 5 2" xfId="19678" xr:uid="{00000000-0005-0000-0000-00007E450000}"/>
    <cellStyle name="Comma 7 3 2 4 5 3" xfId="14376" xr:uid="{00000000-0005-0000-0000-00007F450000}"/>
    <cellStyle name="Comma 7 3 2 4 6" xfId="8890" xr:uid="{00000000-0005-0000-0000-000080450000}"/>
    <cellStyle name="Comma 7 3 2 4 6 2" xfId="17048" xr:uid="{00000000-0005-0000-0000-000081450000}"/>
    <cellStyle name="Comma 7 3 2 4 7" xfId="11719" xr:uid="{00000000-0005-0000-0000-000082450000}"/>
    <cellStyle name="Comma 7 3 2 5" xfId="2384" xr:uid="{00000000-0005-0000-0000-000083450000}"/>
    <cellStyle name="Comma 7 3 2 5 2" xfId="2385" xr:uid="{00000000-0005-0000-0000-000084450000}"/>
    <cellStyle name="Comma 7 3 2 5 2 2" xfId="2386" xr:uid="{00000000-0005-0000-0000-000085450000}"/>
    <cellStyle name="Comma 7 3 2 5 2 2 2" xfId="5060" xr:uid="{00000000-0005-0000-0000-000086450000}"/>
    <cellStyle name="Comma 7 3 2 5 2 2 2 2" xfId="19685" xr:uid="{00000000-0005-0000-0000-000087450000}"/>
    <cellStyle name="Comma 7 3 2 5 2 2 2 3" xfId="14383" xr:uid="{00000000-0005-0000-0000-000088450000}"/>
    <cellStyle name="Comma 7 3 2 5 2 2 3" xfId="8897" xr:uid="{00000000-0005-0000-0000-000089450000}"/>
    <cellStyle name="Comma 7 3 2 5 2 2 3 2" xfId="17055" xr:uid="{00000000-0005-0000-0000-00008A450000}"/>
    <cellStyle name="Comma 7 3 2 5 2 2 4" xfId="11726" xr:uid="{00000000-0005-0000-0000-00008B450000}"/>
    <cellStyle name="Comma 7 3 2 5 2 3" xfId="5059" xr:uid="{00000000-0005-0000-0000-00008C450000}"/>
    <cellStyle name="Comma 7 3 2 5 2 3 2" xfId="19684" xr:uid="{00000000-0005-0000-0000-00008D450000}"/>
    <cellStyle name="Comma 7 3 2 5 2 3 3" xfId="14382" xr:uid="{00000000-0005-0000-0000-00008E450000}"/>
    <cellStyle name="Comma 7 3 2 5 2 4" xfId="8896" xr:uid="{00000000-0005-0000-0000-00008F450000}"/>
    <cellStyle name="Comma 7 3 2 5 2 4 2" xfId="17054" xr:uid="{00000000-0005-0000-0000-000090450000}"/>
    <cellStyle name="Comma 7 3 2 5 2 5" xfId="11725" xr:uid="{00000000-0005-0000-0000-000091450000}"/>
    <cellStyle name="Comma 7 3 2 5 3" xfId="2387" xr:uid="{00000000-0005-0000-0000-000092450000}"/>
    <cellStyle name="Comma 7 3 2 5 3 2" xfId="5061" xr:uid="{00000000-0005-0000-0000-000093450000}"/>
    <cellStyle name="Comma 7 3 2 5 3 2 2" xfId="19686" xr:uid="{00000000-0005-0000-0000-000094450000}"/>
    <cellStyle name="Comma 7 3 2 5 3 2 3" xfId="14384" xr:uid="{00000000-0005-0000-0000-000095450000}"/>
    <cellStyle name="Comma 7 3 2 5 3 3" xfId="8898" xr:uid="{00000000-0005-0000-0000-000096450000}"/>
    <cellStyle name="Comma 7 3 2 5 3 3 2" xfId="17056" xr:uid="{00000000-0005-0000-0000-000097450000}"/>
    <cellStyle name="Comma 7 3 2 5 3 4" xfId="11727" xr:uid="{00000000-0005-0000-0000-000098450000}"/>
    <cellStyle name="Comma 7 3 2 5 4" xfId="2388" xr:uid="{00000000-0005-0000-0000-000099450000}"/>
    <cellStyle name="Comma 7 3 2 5 4 2" xfId="5062" xr:uid="{00000000-0005-0000-0000-00009A450000}"/>
    <cellStyle name="Comma 7 3 2 5 4 2 2" xfId="19687" xr:uid="{00000000-0005-0000-0000-00009B450000}"/>
    <cellStyle name="Comma 7 3 2 5 4 2 3" xfId="14385" xr:uid="{00000000-0005-0000-0000-00009C450000}"/>
    <cellStyle name="Comma 7 3 2 5 4 3" xfId="8899" xr:uid="{00000000-0005-0000-0000-00009D450000}"/>
    <cellStyle name="Comma 7 3 2 5 4 3 2" xfId="17057" xr:uid="{00000000-0005-0000-0000-00009E450000}"/>
    <cellStyle name="Comma 7 3 2 5 4 4" xfId="11728" xr:uid="{00000000-0005-0000-0000-00009F450000}"/>
    <cellStyle name="Comma 7 3 2 5 5" xfId="5058" xr:uid="{00000000-0005-0000-0000-0000A0450000}"/>
    <cellStyle name="Comma 7 3 2 5 5 2" xfId="19683" xr:uid="{00000000-0005-0000-0000-0000A1450000}"/>
    <cellStyle name="Comma 7 3 2 5 5 3" xfId="14381" xr:uid="{00000000-0005-0000-0000-0000A2450000}"/>
    <cellStyle name="Comma 7 3 2 5 6" xfId="8895" xr:uid="{00000000-0005-0000-0000-0000A3450000}"/>
    <cellStyle name="Comma 7 3 2 5 6 2" xfId="17053" xr:uid="{00000000-0005-0000-0000-0000A4450000}"/>
    <cellStyle name="Comma 7 3 2 5 7" xfId="11724" xr:uid="{00000000-0005-0000-0000-0000A5450000}"/>
    <cellStyle name="Comma 7 3 2 6" xfId="2389" xr:uid="{00000000-0005-0000-0000-0000A6450000}"/>
    <cellStyle name="Comma 7 3 2 6 2" xfId="2390" xr:uid="{00000000-0005-0000-0000-0000A7450000}"/>
    <cellStyle name="Comma 7 3 2 6 2 2" xfId="5064" xr:uid="{00000000-0005-0000-0000-0000A8450000}"/>
    <cellStyle name="Comma 7 3 2 6 2 2 2" xfId="19689" xr:uid="{00000000-0005-0000-0000-0000A9450000}"/>
    <cellStyle name="Comma 7 3 2 6 2 2 3" xfId="14387" xr:uid="{00000000-0005-0000-0000-0000AA450000}"/>
    <cellStyle name="Comma 7 3 2 6 2 3" xfId="8901" xr:uid="{00000000-0005-0000-0000-0000AB450000}"/>
    <cellStyle name="Comma 7 3 2 6 2 3 2" xfId="17059" xr:uid="{00000000-0005-0000-0000-0000AC450000}"/>
    <cellStyle name="Comma 7 3 2 6 2 4" xfId="11730" xr:uid="{00000000-0005-0000-0000-0000AD450000}"/>
    <cellStyle name="Comma 7 3 2 6 3" xfId="2391" xr:uid="{00000000-0005-0000-0000-0000AE450000}"/>
    <cellStyle name="Comma 7 3 2 6 3 2" xfId="5065" xr:uid="{00000000-0005-0000-0000-0000AF450000}"/>
    <cellStyle name="Comma 7 3 2 6 3 2 2" xfId="19690" xr:uid="{00000000-0005-0000-0000-0000B0450000}"/>
    <cellStyle name="Comma 7 3 2 6 3 2 3" xfId="14388" xr:uid="{00000000-0005-0000-0000-0000B1450000}"/>
    <cellStyle name="Comma 7 3 2 6 3 3" xfId="8902" xr:uid="{00000000-0005-0000-0000-0000B2450000}"/>
    <cellStyle name="Comma 7 3 2 6 3 3 2" xfId="17060" xr:uid="{00000000-0005-0000-0000-0000B3450000}"/>
    <cellStyle name="Comma 7 3 2 6 3 4" xfId="11731" xr:uid="{00000000-0005-0000-0000-0000B4450000}"/>
    <cellStyle name="Comma 7 3 2 6 4" xfId="5063" xr:uid="{00000000-0005-0000-0000-0000B5450000}"/>
    <cellStyle name="Comma 7 3 2 6 4 2" xfId="19688" xr:uid="{00000000-0005-0000-0000-0000B6450000}"/>
    <cellStyle name="Comma 7 3 2 6 4 3" xfId="14386" xr:uid="{00000000-0005-0000-0000-0000B7450000}"/>
    <cellStyle name="Comma 7 3 2 6 5" xfId="8900" xr:uid="{00000000-0005-0000-0000-0000B8450000}"/>
    <cellStyle name="Comma 7 3 2 6 5 2" xfId="17058" xr:uid="{00000000-0005-0000-0000-0000B9450000}"/>
    <cellStyle name="Comma 7 3 2 6 6" xfId="11729" xr:uid="{00000000-0005-0000-0000-0000BA450000}"/>
    <cellStyle name="Comma 7 3 2 7" xfId="2392" xr:uid="{00000000-0005-0000-0000-0000BB450000}"/>
    <cellStyle name="Comma 7 3 2 7 2" xfId="2393" xr:uid="{00000000-0005-0000-0000-0000BC450000}"/>
    <cellStyle name="Comma 7 3 2 7 2 2" xfId="5067" xr:uid="{00000000-0005-0000-0000-0000BD450000}"/>
    <cellStyle name="Comma 7 3 2 7 2 2 2" xfId="19692" xr:uid="{00000000-0005-0000-0000-0000BE450000}"/>
    <cellStyle name="Comma 7 3 2 7 2 2 3" xfId="14390" xr:uid="{00000000-0005-0000-0000-0000BF450000}"/>
    <cellStyle name="Comma 7 3 2 7 2 3" xfId="8904" xr:uid="{00000000-0005-0000-0000-0000C0450000}"/>
    <cellStyle name="Comma 7 3 2 7 2 3 2" xfId="17062" xr:uid="{00000000-0005-0000-0000-0000C1450000}"/>
    <cellStyle name="Comma 7 3 2 7 2 4" xfId="11733" xr:uid="{00000000-0005-0000-0000-0000C2450000}"/>
    <cellStyle name="Comma 7 3 2 7 3" xfId="5066" xr:uid="{00000000-0005-0000-0000-0000C3450000}"/>
    <cellStyle name="Comma 7 3 2 7 3 2" xfId="19691" xr:uid="{00000000-0005-0000-0000-0000C4450000}"/>
    <cellStyle name="Comma 7 3 2 7 3 3" xfId="14389" xr:uid="{00000000-0005-0000-0000-0000C5450000}"/>
    <cellStyle name="Comma 7 3 2 7 4" xfId="8903" xr:uid="{00000000-0005-0000-0000-0000C6450000}"/>
    <cellStyle name="Comma 7 3 2 7 4 2" xfId="17061" xr:uid="{00000000-0005-0000-0000-0000C7450000}"/>
    <cellStyle name="Comma 7 3 2 7 5" xfId="11732" xr:uid="{00000000-0005-0000-0000-0000C8450000}"/>
    <cellStyle name="Comma 7 3 2 8" xfId="2394" xr:uid="{00000000-0005-0000-0000-0000C9450000}"/>
    <cellStyle name="Comma 7 3 2 8 2" xfId="5068" xr:uid="{00000000-0005-0000-0000-0000CA450000}"/>
    <cellStyle name="Comma 7 3 2 8 2 2" xfId="19693" xr:uid="{00000000-0005-0000-0000-0000CB450000}"/>
    <cellStyle name="Comma 7 3 2 8 2 3" xfId="14391" xr:uid="{00000000-0005-0000-0000-0000CC450000}"/>
    <cellStyle name="Comma 7 3 2 8 3" xfId="8905" xr:uid="{00000000-0005-0000-0000-0000CD450000}"/>
    <cellStyle name="Comma 7 3 2 8 3 2" xfId="17063" xr:uid="{00000000-0005-0000-0000-0000CE450000}"/>
    <cellStyle name="Comma 7 3 2 8 4" xfId="11734" xr:uid="{00000000-0005-0000-0000-0000CF450000}"/>
    <cellStyle name="Comma 7 3 2 9" xfId="2395" xr:uid="{00000000-0005-0000-0000-0000D0450000}"/>
    <cellStyle name="Comma 7 3 2 9 2" xfId="5069" xr:uid="{00000000-0005-0000-0000-0000D1450000}"/>
    <cellStyle name="Comma 7 3 2 9 2 2" xfId="19694" xr:uid="{00000000-0005-0000-0000-0000D2450000}"/>
    <cellStyle name="Comma 7 3 2 9 2 3" xfId="14392" xr:uid="{00000000-0005-0000-0000-0000D3450000}"/>
    <cellStyle name="Comma 7 3 2 9 3" xfId="8906" xr:uid="{00000000-0005-0000-0000-0000D4450000}"/>
    <cellStyle name="Comma 7 3 2 9 3 2" xfId="17064" xr:uid="{00000000-0005-0000-0000-0000D5450000}"/>
    <cellStyle name="Comma 7 3 2 9 4" xfId="11735" xr:uid="{00000000-0005-0000-0000-0000D6450000}"/>
    <cellStyle name="Comma 7 3 3" xfId="2396" xr:uid="{00000000-0005-0000-0000-0000D7450000}"/>
    <cellStyle name="Comma 7 3 3 2" xfId="2397" xr:uid="{00000000-0005-0000-0000-0000D8450000}"/>
    <cellStyle name="Comma 7 3 3 2 2" xfId="2398" xr:uid="{00000000-0005-0000-0000-0000D9450000}"/>
    <cellStyle name="Comma 7 3 3 2 2 2" xfId="5072" xr:uid="{00000000-0005-0000-0000-0000DA450000}"/>
    <cellStyle name="Comma 7 3 3 2 2 2 2" xfId="19697" xr:uid="{00000000-0005-0000-0000-0000DB450000}"/>
    <cellStyle name="Comma 7 3 3 2 2 2 3" xfId="14395" xr:uid="{00000000-0005-0000-0000-0000DC450000}"/>
    <cellStyle name="Comma 7 3 3 2 2 3" xfId="8909" xr:uid="{00000000-0005-0000-0000-0000DD450000}"/>
    <cellStyle name="Comma 7 3 3 2 2 3 2" xfId="17067" xr:uid="{00000000-0005-0000-0000-0000DE450000}"/>
    <cellStyle name="Comma 7 3 3 2 2 4" xfId="11738" xr:uid="{00000000-0005-0000-0000-0000DF450000}"/>
    <cellStyle name="Comma 7 3 3 2 3" xfId="5071" xr:uid="{00000000-0005-0000-0000-0000E0450000}"/>
    <cellStyle name="Comma 7 3 3 2 3 2" xfId="19696" xr:uid="{00000000-0005-0000-0000-0000E1450000}"/>
    <cellStyle name="Comma 7 3 3 2 3 3" xfId="14394" xr:uid="{00000000-0005-0000-0000-0000E2450000}"/>
    <cellStyle name="Comma 7 3 3 2 4" xfId="8908" xr:uid="{00000000-0005-0000-0000-0000E3450000}"/>
    <cellStyle name="Comma 7 3 3 2 4 2" xfId="17066" xr:uid="{00000000-0005-0000-0000-0000E4450000}"/>
    <cellStyle name="Comma 7 3 3 2 5" xfId="11737" xr:uid="{00000000-0005-0000-0000-0000E5450000}"/>
    <cellStyle name="Comma 7 3 3 3" xfId="2399" xr:uid="{00000000-0005-0000-0000-0000E6450000}"/>
    <cellStyle name="Comma 7 3 3 3 2" xfId="5073" xr:uid="{00000000-0005-0000-0000-0000E7450000}"/>
    <cellStyle name="Comma 7 3 3 3 2 2" xfId="19698" xr:uid="{00000000-0005-0000-0000-0000E8450000}"/>
    <cellStyle name="Comma 7 3 3 3 2 3" xfId="14396" xr:uid="{00000000-0005-0000-0000-0000E9450000}"/>
    <cellStyle name="Comma 7 3 3 3 3" xfId="8910" xr:uid="{00000000-0005-0000-0000-0000EA450000}"/>
    <cellStyle name="Comma 7 3 3 3 3 2" xfId="17068" xr:uid="{00000000-0005-0000-0000-0000EB450000}"/>
    <cellStyle name="Comma 7 3 3 3 4" xfId="11739" xr:uid="{00000000-0005-0000-0000-0000EC450000}"/>
    <cellStyle name="Comma 7 3 3 4" xfId="2400" xr:uid="{00000000-0005-0000-0000-0000ED450000}"/>
    <cellStyle name="Comma 7 3 3 4 2" xfId="5074" xr:uid="{00000000-0005-0000-0000-0000EE450000}"/>
    <cellStyle name="Comma 7 3 3 4 2 2" xfId="19699" xr:uid="{00000000-0005-0000-0000-0000EF450000}"/>
    <cellStyle name="Comma 7 3 3 4 2 3" xfId="14397" xr:uid="{00000000-0005-0000-0000-0000F0450000}"/>
    <cellStyle name="Comma 7 3 3 4 3" xfId="8911" xr:uid="{00000000-0005-0000-0000-0000F1450000}"/>
    <cellStyle name="Comma 7 3 3 4 3 2" xfId="17069" xr:uid="{00000000-0005-0000-0000-0000F2450000}"/>
    <cellStyle name="Comma 7 3 3 4 4" xfId="11740" xr:uid="{00000000-0005-0000-0000-0000F3450000}"/>
    <cellStyle name="Comma 7 3 3 5" xfId="5070" xr:uid="{00000000-0005-0000-0000-0000F4450000}"/>
    <cellStyle name="Comma 7 3 3 5 2" xfId="19695" xr:uid="{00000000-0005-0000-0000-0000F5450000}"/>
    <cellStyle name="Comma 7 3 3 5 3" xfId="14393" xr:uid="{00000000-0005-0000-0000-0000F6450000}"/>
    <cellStyle name="Comma 7 3 3 6" xfId="8907" xr:uid="{00000000-0005-0000-0000-0000F7450000}"/>
    <cellStyle name="Comma 7 3 3 6 2" xfId="17065" xr:uid="{00000000-0005-0000-0000-0000F8450000}"/>
    <cellStyle name="Comma 7 3 3 7" xfId="11736" xr:uid="{00000000-0005-0000-0000-0000F9450000}"/>
    <cellStyle name="Comma 7 3 4" xfId="2401" xr:uid="{00000000-0005-0000-0000-0000FA450000}"/>
    <cellStyle name="Comma 7 3 4 2" xfId="2402" xr:uid="{00000000-0005-0000-0000-0000FB450000}"/>
    <cellStyle name="Comma 7 3 4 2 2" xfId="2403" xr:uid="{00000000-0005-0000-0000-0000FC450000}"/>
    <cellStyle name="Comma 7 3 4 2 2 2" xfId="5077" xr:uid="{00000000-0005-0000-0000-0000FD450000}"/>
    <cellStyle name="Comma 7 3 4 2 2 2 2" xfId="19702" xr:uid="{00000000-0005-0000-0000-0000FE450000}"/>
    <cellStyle name="Comma 7 3 4 2 2 2 3" xfId="14400" xr:uid="{00000000-0005-0000-0000-0000FF450000}"/>
    <cellStyle name="Comma 7 3 4 2 2 3" xfId="8914" xr:uid="{00000000-0005-0000-0000-000000460000}"/>
    <cellStyle name="Comma 7 3 4 2 2 3 2" xfId="17072" xr:uid="{00000000-0005-0000-0000-000001460000}"/>
    <cellStyle name="Comma 7 3 4 2 2 4" xfId="11743" xr:uid="{00000000-0005-0000-0000-000002460000}"/>
    <cellStyle name="Comma 7 3 4 2 3" xfId="5076" xr:uid="{00000000-0005-0000-0000-000003460000}"/>
    <cellStyle name="Comma 7 3 4 2 3 2" xfId="19701" xr:uid="{00000000-0005-0000-0000-000004460000}"/>
    <cellStyle name="Comma 7 3 4 2 3 3" xfId="14399" xr:uid="{00000000-0005-0000-0000-000005460000}"/>
    <cellStyle name="Comma 7 3 4 2 4" xfId="8913" xr:uid="{00000000-0005-0000-0000-000006460000}"/>
    <cellStyle name="Comma 7 3 4 2 4 2" xfId="17071" xr:uid="{00000000-0005-0000-0000-000007460000}"/>
    <cellStyle name="Comma 7 3 4 2 5" xfId="11742" xr:uid="{00000000-0005-0000-0000-000008460000}"/>
    <cellStyle name="Comma 7 3 4 3" xfId="2404" xr:uid="{00000000-0005-0000-0000-000009460000}"/>
    <cellStyle name="Comma 7 3 4 3 2" xfId="5078" xr:uid="{00000000-0005-0000-0000-00000A460000}"/>
    <cellStyle name="Comma 7 3 4 3 2 2" xfId="19703" xr:uid="{00000000-0005-0000-0000-00000B460000}"/>
    <cellStyle name="Comma 7 3 4 3 2 3" xfId="14401" xr:uid="{00000000-0005-0000-0000-00000C460000}"/>
    <cellStyle name="Comma 7 3 4 3 3" xfId="8915" xr:uid="{00000000-0005-0000-0000-00000D460000}"/>
    <cellStyle name="Comma 7 3 4 3 3 2" xfId="17073" xr:uid="{00000000-0005-0000-0000-00000E460000}"/>
    <cellStyle name="Comma 7 3 4 3 4" xfId="11744" xr:uid="{00000000-0005-0000-0000-00000F460000}"/>
    <cellStyle name="Comma 7 3 4 4" xfId="2405" xr:uid="{00000000-0005-0000-0000-000010460000}"/>
    <cellStyle name="Comma 7 3 4 4 2" xfId="5079" xr:uid="{00000000-0005-0000-0000-000011460000}"/>
    <cellStyle name="Comma 7 3 4 4 2 2" xfId="19704" xr:uid="{00000000-0005-0000-0000-000012460000}"/>
    <cellStyle name="Comma 7 3 4 4 2 3" xfId="14402" xr:uid="{00000000-0005-0000-0000-000013460000}"/>
    <cellStyle name="Comma 7 3 4 4 3" xfId="8916" xr:uid="{00000000-0005-0000-0000-000014460000}"/>
    <cellStyle name="Comma 7 3 4 4 3 2" xfId="17074" xr:uid="{00000000-0005-0000-0000-000015460000}"/>
    <cellStyle name="Comma 7 3 4 4 4" xfId="11745" xr:uid="{00000000-0005-0000-0000-000016460000}"/>
    <cellStyle name="Comma 7 3 4 5" xfId="5075" xr:uid="{00000000-0005-0000-0000-000017460000}"/>
    <cellStyle name="Comma 7 3 4 5 2" xfId="19700" xr:uid="{00000000-0005-0000-0000-000018460000}"/>
    <cellStyle name="Comma 7 3 4 5 3" xfId="14398" xr:uid="{00000000-0005-0000-0000-000019460000}"/>
    <cellStyle name="Comma 7 3 4 6" xfId="8912" xr:uid="{00000000-0005-0000-0000-00001A460000}"/>
    <cellStyle name="Comma 7 3 4 6 2" xfId="17070" xr:uid="{00000000-0005-0000-0000-00001B460000}"/>
    <cellStyle name="Comma 7 3 4 7" xfId="11741" xr:uid="{00000000-0005-0000-0000-00001C460000}"/>
    <cellStyle name="Comma 7 3 5" xfId="2406" xr:uid="{00000000-0005-0000-0000-00001D460000}"/>
    <cellStyle name="Comma 7 3 5 2" xfId="2407" xr:uid="{00000000-0005-0000-0000-00001E460000}"/>
    <cellStyle name="Comma 7 3 5 2 2" xfId="2408" xr:uid="{00000000-0005-0000-0000-00001F460000}"/>
    <cellStyle name="Comma 7 3 5 2 2 2" xfId="5082" xr:uid="{00000000-0005-0000-0000-000020460000}"/>
    <cellStyle name="Comma 7 3 5 2 2 2 2" xfId="19707" xr:uid="{00000000-0005-0000-0000-000021460000}"/>
    <cellStyle name="Comma 7 3 5 2 2 2 3" xfId="14405" xr:uid="{00000000-0005-0000-0000-000022460000}"/>
    <cellStyle name="Comma 7 3 5 2 2 3" xfId="8919" xr:uid="{00000000-0005-0000-0000-000023460000}"/>
    <cellStyle name="Comma 7 3 5 2 2 3 2" xfId="17077" xr:uid="{00000000-0005-0000-0000-000024460000}"/>
    <cellStyle name="Comma 7 3 5 2 2 4" xfId="11748" xr:uid="{00000000-0005-0000-0000-000025460000}"/>
    <cellStyle name="Comma 7 3 5 2 3" xfId="5081" xr:uid="{00000000-0005-0000-0000-000026460000}"/>
    <cellStyle name="Comma 7 3 5 2 3 2" xfId="19706" xr:uid="{00000000-0005-0000-0000-000027460000}"/>
    <cellStyle name="Comma 7 3 5 2 3 3" xfId="14404" xr:uid="{00000000-0005-0000-0000-000028460000}"/>
    <cellStyle name="Comma 7 3 5 2 4" xfId="8918" xr:uid="{00000000-0005-0000-0000-000029460000}"/>
    <cellStyle name="Comma 7 3 5 2 4 2" xfId="17076" xr:uid="{00000000-0005-0000-0000-00002A460000}"/>
    <cellStyle name="Comma 7 3 5 2 5" xfId="11747" xr:uid="{00000000-0005-0000-0000-00002B460000}"/>
    <cellStyle name="Comma 7 3 5 3" xfId="2409" xr:uid="{00000000-0005-0000-0000-00002C460000}"/>
    <cellStyle name="Comma 7 3 5 3 2" xfId="5083" xr:uid="{00000000-0005-0000-0000-00002D460000}"/>
    <cellStyle name="Comma 7 3 5 3 2 2" xfId="19708" xr:uid="{00000000-0005-0000-0000-00002E460000}"/>
    <cellStyle name="Comma 7 3 5 3 2 3" xfId="14406" xr:uid="{00000000-0005-0000-0000-00002F460000}"/>
    <cellStyle name="Comma 7 3 5 3 3" xfId="8920" xr:uid="{00000000-0005-0000-0000-000030460000}"/>
    <cellStyle name="Comma 7 3 5 3 3 2" xfId="17078" xr:uid="{00000000-0005-0000-0000-000031460000}"/>
    <cellStyle name="Comma 7 3 5 3 4" xfId="11749" xr:uid="{00000000-0005-0000-0000-000032460000}"/>
    <cellStyle name="Comma 7 3 5 4" xfId="2410" xr:uid="{00000000-0005-0000-0000-000033460000}"/>
    <cellStyle name="Comma 7 3 5 4 2" xfId="5084" xr:uid="{00000000-0005-0000-0000-000034460000}"/>
    <cellStyle name="Comma 7 3 5 4 2 2" xfId="19709" xr:uid="{00000000-0005-0000-0000-000035460000}"/>
    <cellStyle name="Comma 7 3 5 4 2 3" xfId="14407" xr:uid="{00000000-0005-0000-0000-000036460000}"/>
    <cellStyle name="Comma 7 3 5 4 3" xfId="8921" xr:uid="{00000000-0005-0000-0000-000037460000}"/>
    <cellStyle name="Comma 7 3 5 4 3 2" xfId="17079" xr:uid="{00000000-0005-0000-0000-000038460000}"/>
    <cellStyle name="Comma 7 3 5 4 4" xfId="11750" xr:uid="{00000000-0005-0000-0000-000039460000}"/>
    <cellStyle name="Comma 7 3 5 5" xfId="5080" xr:uid="{00000000-0005-0000-0000-00003A460000}"/>
    <cellStyle name="Comma 7 3 5 5 2" xfId="19705" xr:uid="{00000000-0005-0000-0000-00003B460000}"/>
    <cellStyle name="Comma 7 3 5 5 3" xfId="14403" xr:uid="{00000000-0005-0000-0000-00003C460000}"/>
    <cellStyle name="Comma 7 3 5 6" xfId="8917" xr:uid="{00000000-0005-0000-0000-00003D460000}"/>
    <cellStyle name="Comma 7 3 5 6 2" xfId="17075" xr:uid="{00000000-0005-0000-0000-00003E460000}"/>
    <cellStyle name="Comma 7 3 5 7" xfId="11746" xr:uid="{00000000-0005-0000-0000-00003F460000}"/>
    <cellStyle name="Comma 7 3 6" xfId="2411" xr:uid="{00000000-0005-0000-0000-000040460000}"/>
    <cellStyle name="Comma 7 3 6 2" xfId="2412" xr:uid="{00000000-0005-0000-0000-000041460000}"/>
    <cellStyle name="Comma 7 3 6 2 2" xfId="2413" xr:uid="{00000000-0005-0000-0000-000042460000}"/>
    <cellStyle name="Comma 7 3 6 2 2 2" xfId="5087" xr:uid="{00000000-0005-0000-0000-000043460000}"/>
    <cellStyle name="Comma 7 3 6 2 2 2 2" xfId="19712" xr:uid="{00000000-0005-0000-0000-000044460000}"/>
    <cellStyle name="Comma 7 3 6 2 2 2 3" xfId="14410" xr:uid="{00000000-0005-0000-0000-000045460000}"/>
    <cellStyle name="Comma 7 3 6 2 2 3" xfId="8924" xr:uid="{00000000-0005-0000-0000-000046460000}"/>
    <cellStyle name="Comma 7 3 6 2 2 3 2" xfId="17082" xr:uid="{00000000-0005-0000-0000-000047460000}"/>
    <cellStyle name="Comma 7 3 6 2 2 4" xfId="11753" xr:uid="{00000000-0005-0000-0000-000048460000}"/>
    <cellStyle name="Comma 7 3 6 2 3" xfId="5086" xr:uid="{00000000-0005-0000-0000-000049460000}"/>
    <cellStyle name="Comma 7 3 6 2 3 2" xfId="19711" xr:uid="{00000000-0005-0000-0000-00004A460000}"/>
    <cellStyle name="Comma 7 3 6 2 3 3" xfId="14409" xr:uid="{00000000-0005-0000-0000-00004B460000}"/>
    <cellStyle name="Comma 7 3 6 2 4" xfId="8923" xr:uid="{00000000-0005-0000-0000-00004C460000}"/>
    <cellStyle name="Comma 7 3 6 2 4 2" xfId="17081" xr:uid="{00000000-0005-0000-0000-00004D460000}"/>
    <cellStyle name="Comma 7 3 6 2 5" xfId="11752" xr:uid="{00000000-0005-0000-0000-00004E460000}"/>
    <cellStyle name="Comma 7 3 6 3" xfId="2414" xr:uid="{00000000-0005-0000-0000-00004F460000}"/>
    <cellStyle name="Comma 7 3 6 3 2" xfId="5088" xr:uid="{00000000-0005-0000-0000-000050460000}"/>
    <cellStyle name="Comma 7 3 6 3 2 2" xfId="19713" xr:uid="{00000000-0005-0000-0000-000051460000}"/>
    <cellStyle name="Comma 7 3 6 3 2 3" xfId="14411" xr:uid="{00000000-0005-0000-0000-000052460000}"/>
    <cellStyle name="Comma 7 3 6 3 3" xfId="8925" xr:uid="{00000000-0005-0000-0000-000053460000}"/>
    <cellStyle name="Comma 7 3 6 3 3 2" xfId="17083" xr:uid="{00000000-0005-0000-0000-000054460000}"/>
    <cellStyle name="Comma 7 3 6 3 4" xfId="11754" xr:uid="{00000000-0005-0000-0000-000055460000}"/>
    <cellStyle name="Comma 7 3 6 4" xfId="2415" xr:uid="{00000000-0005-0000-0000-000056460000}"/>
    <cellStyle name="Comma 7 3 6 4 2" xfId="5089" xr:uid="{00000000-0005-0000-0000-000057460000}"/>
    <cellStyle name="Comma 7 3 6 4 2 2" xfId="19714" xr:uid="{00000000-0005-0000-0000-000058460000}"/>
    <cellStyle name="Comma 7 3 6 4 2 3" xfId="14412" xr:uid="{00000000-0005-0000-0000-000059460000}"/>
    <cellStyle name="Comma 7 3 6 4 3" xfId="8926" xr:uid="{00000000-0005-0000-0000-00005A460000}"/>
    <cellStyle name="Comma 7 3 6 4 3 2" xfId="17084" xr:uid="{00000000-0005-0000-0000-00005B460000}"/>
    <cellStyle name="Comma 7 3 6 4 4" xfId="11755" xr:uid="{00000000-0005-0000-0000-00005C460000}"/>
    <cellStyle name="Comma 7 3 6 5" xfId="5085" xr:uid="{00000000-0005-0000-0000-00005D460000}"/>
    <cellStyle name="Comma 7 3 6 5 2" xfId="19710" xr:uid="{00000000-0005-0000-0000-00005E460000}"/>
    <cellStyle name="Comma 7 3 6 5 3" xfId="14408" xr:uid="{00000000-0005-0000-0000-00005F460000}"/>
    <cellStyle name="Comma 7 3 6 6" xfId="8922" xr:uid="{00000000-0005-0000-0000-000060460000}"/>
    <cellStyle name="Comma 7 3 6 6 2" xfId="17080" xr:uid="{00000000-0005-0000-0000-000061460000}"/>
    <cellStyle name="Comma 7 3 6 7" xfId="11751" xr:uid="{00000000-0005-0000-0000-000062460000}"/>
    <cellStyle name="Comma 7 3 7" xfId="2416" xr:uid="{00000000-0005-0000-0000-000063460000}"/>
    <cellStyle name="Comma 7 3 7 2" xfId="2417" xr:uid="{00000000-0005-0000-0000-000064460000}"/>
    <cellStyle name="Comma 7 3 7 2 2" xfId="5091" xr:uid="{00000000-0005-0000-0000-000065460000}"/>
    <cellStyle name="Comma 7 3 7 2 2 2" xfId="19716" xr:uid="{00000000-0005-0000-0000-000066460000}"/>
    <cellStyle name="Comma 7 3 7 2 2 3" xfId="14414" xr:uid="{00000000-0005-0000-0000-000067460000}"/>
    <cellStyle name="Comma 7 3 7 2 3" xfId="8928" xr:uid="{00000000-0005-0000-0000-000068460000}"/>
    <cellStyle name="Comma 7 3 7 2 3 2" xfId="17086" xr:uid="{00000000-0005-0000-0000-000069460000}"/>
    <cellStyle name="Comma 7 3 7 2 4" xfId="11757" xr:uid="{00000000-0005-0000-0000-00006A460000}"/>
    <cellStyle name="Comma 7 3 7 3" xfId="2418" xr:uid="{00000000-0005-0000-0000-00006B460000}"/>
    <cellStyle name="Comma 7 3 7 3 2" xfId="5092" xr:uid="{00000000-0005-0000-0000-00006C460000}"/>
    <cellStyle name="Comma 7 3 7 3 2 2" xfId="19717" xr:uid="{00000000-0005-0000-0000-00006D460000}"/>
    <cellStyle name="Comma 7 3 7 3 2 3" xfId="14415" xr:uid="{00000000-0005-0000-0000-00006E460000}"/>
    <cellStyle name="Comma 7 3 7 3 3" xfId="8929" xr:uid="{00000000-0005-0000-0000-00006F460000}"/>
    <cellStyle name="Comma 7 3 7 3 3 2" xfId="17087" xr:uid="{00000000-0005-0000-0000-000070460000}"/>
    <cellStyle name="Comma 7 3 7 3 4" xfId="11758" xr:uid="{00000000-0005-0000-0000-000071460000}"/>
    <cellStyle name="Comma 7 3 7 4" xfId="5090" xr:uid="{00000000-0005-0000-0000-000072460000}"/>
    <cellStyle name="Comma 7 3 7 4 2" xfId="19715" xr:uid="{00000000-0005-0000-0000-000073460000}"/>
    <cellStyle name="Comma 7 3 7 4 3" xfId="14413" xr:uid="{00000000-0005-0000-0000-000074460000}"/>
    <cellStyle name="Comma 7 3 7 5" xfId="8927" xr:uid="{00000000-0005-0000-0000-000075460000}"/>
    <cellStyle name="Comma 7 3 7 5 2" xfId="17085" xr:uid="{00000000-0005-0000-0000-000076460000}"/>
    <cellStyle name="Comma 7 3 7 6" xfId="11756" xr:uid="{00000000-0005-0000-0000-000077460000}"/>
    <cellStyle name="Comma 7 3 8" xfId="2419" xr:uid="{00000000-0005-0000-0000-000078460000}"/>
    <cellStyle name="Comma 7 3 8 2" xfId="2420" xr:uid="{00000000-0005-0000-0000-000079460000}"/>
    <cellStyle name="Comma 7 3 8 2 2" xfId="5094" xr:uid="{00000000-0005-0000-0000-00007A460000}"/>
    <cellStyle name="Comma 7 3 8 2 2 2" xfId="19719" xr:uid="{00000000-0005-0000-0000-00007B460000}"/>
    <cellStyle name="Comma 7 3 8 2 2 3" xfId="14417" xr:uid="{00000000-0005-0000-0000-00007C460000}"/>
    <cellStyle name="Comma 7 3 8 2 3" xfId="8931" xr:uid="{00000000-0005-0000-0000-00007D460000}"/>
    <cellStyle name="Comma 7 3 8 2 3 2" xfId="17089" xr:uid="{00000000-0005-0000-0000-00007E460000}"/>
    <cellStyle name="Comma 7 3 8 2 4" xfId="11760" xr:uid="{00000000-0005-0000-0000-00007F460000}"/>
    <cellStyle name="Comma 7 3 8 3" xfId="5093" xr:uid="{00000000-0005-0000-0000-000080460000}"/>
    <cellStyle name="Comma 7 3 8 3 2" xfId="19718" xr:uid="{00000000-0005-0000-0000-000081460000}"/>
    <cellStyle name="Comma 7 3 8 3 3" xfId="14416" xr:uid="{00000000-0005-0000-0000-000082460000}"/>
    <cellStyle name="Comma 7 3 8 4" xfId="8930" xr:uid="{00000000-0005-0000-0000-000083460000}"/>
    <cellStyle name="Comma 7 3 8 4 2" xfId="17088" xr:uid="{00000000-0005-0000-0000-000084460000}"/>
    <cellStyle name="Comma 7 3 8 5" xfId="11759" xr:uid="{00000000-0005-0000-0000-000085460000}"/>
    <cellStyle name="Comma 7 3 9" xfId="2421" xr:uid="{00000000-0005-0000-0000-000086460000}"/>
    <cellStyle name="Comma 7 3 9 2" xfId="5095" xr:uid="{00000000-0005-0000-0000-000087460000}"/>
    <cellStyle name="Comma 7 3 9 2 2" xfId="19720" xr:uid="{00000000-0005-0000-0000-000088460000}"/>
    <cellStyle name="Comma 7 3 9 2 3" xfId="14418" xr:uid="{00000000-0005-0000-0000-000089460000}"/>
    <cellStyle name="Comma 7 3 9 3" xfId="8932" xr:uid="{00000000-0005-0000-0000-00008A460000}"/>
    <cellStyle name="Comma 7 3 9 3 2" xfId="17090" xr:uid="{00000000-0005-0000-0000-00008B460000}"/>
    <cellStyle name="Comma 7 3 9 4" xfId="11761" xr:uid="{00000000-0005-0000-0000-00008C460000}"/>
    <cellStyle name="Comma 7 4" xfId="2422" xr:uid="{00000000-0005-0000-0000-00008D460000}"/>
    <cellStyle name="Comma 7 4 10" xfId="2423" xr:uid="{00000000-0005-0000-0000-00008E460000}"/>
    <cellStyle name="Comma 7 4 10 2" xfId="5097" xr:uid="{00000000-0005-0000-0000-00008F460000}"/>
    <cellStyle name="Comma 7 4 10 2 2" xfId="19722" xr:uid="{00000000-0005-0000-0000-000090460000}"/>
    <cellStyle name="Comma 7 4 10 2 3" xfId="14420" xr:uid="{00000000-0005-0000-0000-000091460000}"/>
    <cellStyle name="Comma 7 4 10 3" xfId="8934" xr:uid="{00000000-0005-0000-0000-000092460000}"/>
    <cellStyle name="Comma 7 4 10 3 2" xfId="17092" xr:uid="{00000000-0005-0000-0000-000093460000}"/>
    <cellStyle name="Comma 7 4 10 4" xfId="11763" xr:uid="{00000000-0005-0000-0000-000094460000}"/>
    <cellStyle name="Comma 7 4 11" xfId="5096" xr:uid="{00000000-0005-0000-0000-000095460000}"/>
    <cellStyle name="Comma 7 4 11 2" xfId="19721" xr:uid="{00000000-0005-0000-0000-000096460000}"/>
    <cellStyle name="Comma 7 4 11 3" xfId="14419" xr:uid="{00000000-0005-0000-0000-000097460000}"/>
    <cellStyle name="Comma 7 4 12" xfId="8933" xr:uid="{00000000-0005-0000-0000-000098460000}"/>
    <cellStyle name="Comma 7 4 12 2" xfId="17091" xr:uid="{00000000-0005-0000-0000-000099460000}"/>
    <cellStyle name="Comma 7 4 13" xfId="11762" xr:uid="{00000000-0005-0000-0000-00009A460000}"/>
    <cellStyle name="Comma 7 4 2" xfId="2424" xr:uid="{00000000-0005-0000-0000-00009B460000}"/>
    <cellStyle name="Comma 7 4 2 10" xfId="5098" xr:uid="{00000000-0005-0000-0000-00009C460000}"/>
    <cellStyle name="Comma 7 4 2 10 2" xfId="19723" xr:uid="{00000000-0005-0000-0000-00009D460000}"/>
    <cellStyle name="Comma 7 4 2 10 3" xfId="14421" xr:uid="{00000000-0005-0000-0000-00009E460000}"/>
    <cellStyle name="Comma 7 4 2 11" xfId="8935" xr:uid="{00000000-0005-0000-0000-00009F460000}"/>
    <cellStyle name="Comma 7 4 2 11 2" xfId="17093" xr:uid="{00000000-0005-0000-0000-0000A0460000}"/>
    <cellStyle name="Comma 7 4 2 12" xfId="11764" xr:uid="{00000000-0005-0000-0000-0000A1460000}"/>
    <cellStyle name="Comma 7 4 2 2" xfId="2425" xr:uid="{00000000-0005-0000-0000-0000A2460000}"/>
    <cellStyle name="Comma 7 4 2 2 2" xfId="2426" xr:uid="{00000000-0005-0000-0000-0000A3460000}"/>
    <cellStyle name="Comma 7 4 2 2 2 2" xfId="2427" xr:uid="{00000000-0005-0000-0000-0000A4460000}"/>
    <cellStyle name="Comma 7 4 2 2 2 2 2" xfId="5101" xr:uid="{00000000-0005-0000-0000-0000A5460000}"/>
    <cellStyle name="Comma 7 4 2 2 2 2 2 2" xfId="19726" xr:uid="{00000000-0005-0000-0000-0000A6460000}"/>
    <cellStyle name="Comma 7 4 2 2 2 2 2 3" xfId="14424" xr:uid="{00000000-0005-0000-0000-0000A7460000}"/>
    <cellStyle name="Comma 7 4 2 2 2 2 3" xfId="8938" xr:uid="{00000000-0005-0000-0000-0000A8460000}"/>
    <cellStyle name="Comma 7 4 2 2 2 2 3 2" xfId="17096" xr:uid="{00000000-0005-0000-0000-0000A9460000}"/>
    <cellStyle name="Comma 7 4 2 2 2 2 4" xfId="11767" xr:uid="{00000000-0005-0000-0000-0000AA460000}"/>
    <cellStyle name="Comma 7 4 2 2 2 3" xfId="5100" xr:uid="{00000000-0005-0000-0000-0000AB460000}"/>
    <cellStyle name="Comma 7 4 2 2 2 3 2" xfId="19725" xr:uid="{00000000-0005-0000-0000-0000AC460000}"/>
    <cellStyle name="Comma 7 4 2 2 2 3 3" xfId="14423" xr:uid="{00000000-0005-0000-0000-0000AD460000}"/>
    <cellStyle name="Comma 7 4 2 2 2 4" xfId="8937" xr:uid="{00000000-0005-0000-0000-0000AE460000}"/>
    <cellStyle name="Comma 7 4 2 2 2 4 2" xfId="17095" xr:uid="{00000000-0005-0000-0000-0000AF460000}"/>
    <cellStyle name="Comma 7 4 2 2 2 5" xfId="11766" xr:uid="{00000000-0005-0000-0000-0000B0460000}"/>
    <cellStyle name="Comma 7 4 2 2 3" xfId="2428" xr:uid="{00000000-0005-0000-0000-0000B1460000}"/>
    <cellStyle name="Comma 7 4 2 2 3 2" xfId="5102" xr:uid="{00000000-0005-0000-0000-0000B2460000}"/>
    <cellStyle name="Comma 7 4 2 2 3 2 2" xfId="19727" xr:uid="{00000000-0005-0000-0000-0000B3460000}"/>
    <cellStyle name="Comma 7 4 2 2 3 2 3" xfId="14425" xr:uid="{00000000-0005-0000-0000-0000B4460000}"/>
    <cellStyle name="Comma 7 4 2 2 3 3" xfId="8939" xr:uid="{00000000-0005-0000-0000-0000B5460000}"/>
    <cellStyle name="Comma 7 4 2 2 3 3 2" xfId="17097" xr:uid="{00000000-0005-0000-0000-0000B6460000}"/>
    <cellStyle name="Comma 7 4 2 2 3 4" xfId="11768" xr:uid="{00000000-0005-0000-0000-0000B7460000}"/>
    <cellStyle name="Comma 7 4 2 2 4" xfId="2429" xr:uid="{00000000-0005-0000-0000-0000B8460000}"/>
    <cellStyle name="Comma 7 4 2 2 4 2" xfId="5103" xr:uid="{00000000-0005-0000-0000-0000B9460000}"/>
    <cellStyle name="Comma 7 4 2 2 4 2 2" xfId="19728" xr:uid="{00000000-0005-0000-0000-0000BA460000}"/>
    <cellStyle name="Comma 7 4 2 2 4 2 3" xfId="14426" xr:uid="{00000000-0005-0000-0000-0000BB460000}"/>
    <cellStyle name="Comma 7 4 2 2 4 3" xfId="8940" xr:uid="{00000000-0005-0000-0000-0000BC460000}"/>
    <cellStyle name="Comma 7 4 2 2 4 3 2" xfId="17098" xr:uid="{00000000-0005-0000-0000-0000BD460000}"/>
    <cellStyle name="Comma 7 4 2 2 4 4" xfId="11769" xr:uid="{00000000-0005-0000-0000-0000BE460000}"/>
    <cellStyle name="Comma 7 4 2 2 5" xfId="5099" xr:uid="{00000000-0005-0000-0000-0000BF460000}"/>
    <cellStyle name="Comma 7 4 2 2 5 2" xfId="19724" xr:uid="{00000000-0005-0000-0000-0000C0460000}"/>
    <cellStyle name="Comma 7 4 2 2 5 3" xfId="14422" xr:uid="{00000000-0005-0000-0000-0000C1460000}"/>
    <cellStyle name="Comma 7 4 2 2 6" xfId="8936" xr:uid="{00000000-0005-0000-0000-0000C2460000}"/>
    <cellStyle name="Comma 7 4 2 2 6 2" xfId="17094" xr:uid="{00000000-0005-0000-0000-0000C3460000}"/>
    <cellStyle name="Comma 7 4 2 2 7" xfId="11765" xr:uid="{00000000-0005-0000-0000-0000C4460000}"/>
    <cellStyle name="Comma 7 4 2 3" xfId="2430" xr:uid="{00000000-0005-0000-0000-0000C5460000}"/>
    <cellStyle name="Comma 7 4 2 3 2" xfId="2431" xr:uid="{00000000-0005-0000-0000-0000C6460000}"/>
    <cellStyle name="Comma 7 4 2 3 2 2" xfId="2432" xr:uid="{00000000-0005-0000-0000-0000C7460000}"/>
    <cellStyle name="Comma 7 4 2 3 2 2 2" xfId="5106" xr:uid="{00000000-0005-0000-0000-0000C8460000}"/>
    <cellStyle name="Comma 7 4 2 3 2 2 2 2" xfId="19731" xr:uid="{00000000-0005-0000-0000-0000C9460000}"/>
    <cellStyle name="Comma 7 4 2 3 2 2 2 3" xfId="14429" xr:uid="{00000000-0005-0000-0000-0000CA460000}"/>
    <cellStyle name="Comma 7 4 2 3 2 2 3" xfId="8943" xr:uid="{00000000-0005-0000-0000-0000CB460000}"/>
    <cellStyle name="Comma 7 4 2 3 2 2 3 2" xfId="17101" xr:uid="{00000000-0005-0000-0000-0000CC460000}"/>
    <cellStyle name="Comma 7 4 2 3 2 2 4" xfId="11772" xr:uid="{00000000-0005-0000-0000-0000CD460000}"/>
    <cellStyle name="Comma 7 4 2 3 2 3" xfId="5105" xr:uid="{00000000-0005-0000-0000-0000CE460000}"/>
    <cellStyle name="Comma 7 4 2 3 2 3 2" xfId="19730" xr:uid="{00000000-0005-0000-0000-0000CF460000}"/>
    <cellStyle name="Comma 7 4 2 3 2 3 3" xfId="14428" xr:uid="{00000000-0005-0000-0000-0000D0460000}"/>
    <cellStyle name="Comma 7 4 2 3 2 4" xfId="8942" xr:uid="{00000000-0005-0000-0000-0000D1460000}"/>
    <cellStyle name="Comma 7 4 2 3 2 4 2" xfId="17100" xr:uid="{00000000-0005-0000-0000-0000D2460000}"/>
    <cellStyle name="Comma 7 4 2 3 2 5" xfId="11771" xr:uid="{00000000-0005-0000-0000-0000D3460000}"/>
    <cellStyle name="Comma 7 4 2 3 3" xfId="2433" xr:uid="{00000000-0005-0000-0000-0000D4460000}"/>
    <cellStyle name="Comma 7 4 2 3 3 2" xfId="5107" xr:uid="{00000000-0005-0000-0000-0000D5460000}"/>
    <cellStyle name="Comma 7 4 2 3 3 2 2" xfId="19732" xr:uid="{00000000-0005-0000-0000-0000D6460000}"/>
    <cellStyle name="Comma 7 4 2 3 3 2 3" xfId="14430" xr:uid="{00000000-0005-0000-0000-0000D7460000}"/>
    <cellStyle name="Comma 7 4 2 3 3 3" xfId="8944" xr:uid="{00000000-0005-0000-0000-0000D8460000}"/>
    <cellStyle name="Comma 7 4 2 3 3 3 2" xfId="17102" xr:uid="{00000000-0005-0000-0000-0000D9460000}"/>
    <cellStyle name="Comma 7 4 2 3 3 4" xfId="11773" xr:uid="{00000000-0005-0000-0000-0000DA460000}"/>
    <cellStyle name="Comma 7 4 2 3 4" xfId="2434" xr:uid="{00000000-0005-0000-0000-0000DB460000}"/>
    <cellStyle name="Comma 7 4 2 3 4 2" xfId="5108" xr:uid="{00000000-0005-0000-0000-0000DC460000}"/>
    <cellStyle name="Comma 7 4 2 3 4 2 2" xfId="19733" xr:uid="{00000000-0005-0000-0000-0000DD460000}"/>
    <cellStyle name="Comma 7 4 2 3 4 2 3" xfId="14431" xr:uid="{00000000-0005-0000-0000-0000DE460000}"/>
    <cellStyle name="Comma 7 4 2 3 4 3" xfId="8945" xr:uid="{00000000-0005-0000-0000-0000DF460000}"/>
    <cellStyle name="Comma 7 4 2 3 4 3 2" xfId="17103" xr:uid="{00000000-0005-0000-0000-0000E0460000}"/>
    <cellStyle name="Comma 7 4 2 3 4 4" xfId="11774" xr:uid="{00000000-0005-0000-0000-0000E1460000}"/>
    <cellStyle name="Comma 7 4 2 3 5" xfId="5104" xr:uid="{00000000-0005-0000-0000-0000E2460000}"/>
    <cellStyle name="Comma 7 4 2 3 5 2" xfId="19729" xr:uid="{00000000-0005-0000-0000-0000E3460000}"/>
    <cellStyle name="Comma 7 4 2 3 5 3" xfId="14427" xr:uid="{00000000-0005-0000-0000-0000E4460000}"/>
    <cellStyle name="Comma 7 4 2 3 6" xfId="8941" xr:uid="{00000000-0005-0000-0000-0000E5460000}"/>
    <cellStyle name="Comma 7 4 2 3 6 2" xfId="17099" xr:uid="{00000000-0005-0000-0000-0000E6460000}"/>
    <cellStyle name="Comma 7 4 2 3 7" xfId="11770" xr:uid="{00000000-0005-0000-0000-0000E7460000}"/>
    <cellStyle name="Comma 7 4 2 4" xfId="2435" xr:uid="{00000000-0005-0000-0000-0000E8460000}"/>
    <cellStyle name="Comma 7 4 2 4 2" xfId="2436" xr:uid="{00000000-0005-0000-0000-0000E9460000}"/>
    <cellStyle name="Comma 7 4 2 4 2 2" xfId="2437" xr:uid="{00000000-0005-0000-0000-0000EA460000}"/>
    <cellStyle name="Comma 7 4 2 4 2 2 2" xfId="5111" xr:uid="{00000000-0005-0000-0000-0000EB460000}"/>
    <cellStyle name="Comma 7 4 2 4 2 2 2 2" xfId="19736" xr:uid="{00000000-0005-0000-0000-0000EC460000}"/>
    <cellStyle name="Comma 7 4 2 4 2 2 2 3" xfId="14434" xr:uid="{00000000-0005-0000-0000-0000ED460000}"/>
    <cellStyle name="Comma 7 4 2 4 2 2 3" xfId="8948" xr:uid="{00000000-0005-0000-0000-0000EE460000}"/>
    <cellStyle name="Comma 7 4 2 4 2 2 3 2" xfId="17106" xr:uid="{00000000-0005-0000-0000-0000EF460000}"/>
    <cellStyle name="Comma 7 4 2 4 2 2 4" xfId="11777" xr:uid="{00000000-0005-0000-0000-0000F0460000}"/>
    <cellStyle name="Comma 7 4 2 4 2 3" xfId="5110" xr:uid="{00000000-0005-0000-0000-0000F1460000}"/>
    <cellStyle name="Comma 7 4 2 4 2 3 2" xfId="19735" xr:uid="{00000000-0005-0000-0000-0000F2460000}"/>
    <cellStyle name="Comma 7 4 2 4 2 3 3" xfId="14433" xr:uid="{00000000-0005-0000-0000-0000F3460000}"/>
    <cellStyle name="Comma 7 4 2 4 2 4" xfId="8947" xr:uid="{00000000-0005-0000-0000-0000F4460000}"/>
    <cellStyle name="Comma 7 4 2 4 2 4 2" xfId="17105" xr:uid="{00000000-0005-0000-0000-0000F5460000}"/>
    <cellStyle name="Comma 7 4 2 4 2 5" xfId="11776" xr:uid="{00000000-0005-0000-0000-0000F6460000}"/>
    <cellStyle name="Comma 7 4 2 4 3" xfId="2438" xr:uid="{00000000-0005-0000-0000-0000F7460000}"/>
    <cellStyle name="Comma 7 4 2 4 3 2" xfId="5112" xr:uid="{00000000-0005-0000-0000-0000F8460000}"/>
    <cellStyle name="Comma 7 4 2 4 3 2 2" xfId="19737" xr:uid="{00000000-0005-0000-0000-0000F9460000}"/>
    <cellStyle name="Comma 7 4 2 4 3 2 3" xfId="14435" xr:uid="{00000000-0005-0000-0000-0000FA460000}"/>
    <cellStyle name="Comma 7 4 2 4 3 3" xfId="8949" xr:uid="{00000000-0005-0000-0000-0000FB460000}"/>
    <cellStyle name="Comma 7 4 2 4 3 3 2" xfId="17107" xr:uid="{00000000-0005-0000-0000-0000FC460000}"/>
    <cellStyle name="Comma 7 4 2 4 3 4" xfId="11778" xr:uid="{00000000-0005-0000-0000-0000FD460000}"/>
    <cellStyle name="Comma 7 4 2 4 4" xfId="2439" xr:uid="{00000000-0005-0000-0000-0000FE460000}"/>
    <cellStyle name="Comma 7 4 2 4 4 2" xfId="5113" xr:uid="{00000000-0005-0000-0000-0000FF460000}"/>
    <cellStyle name="Comma 7 4 2 4 4 2 2" xfId="19738" xr:uid="{00000000-0005-0000-0000-000000470000}"/>
    <cellStyle name="Comma 7 4 2 4 4 2 3" xfId="14436" xr:uid="{00000000-0005-0000-0000-000001470000}"/>
    <cellStyle name="Comma 7 4 2 4 4 3" xfId="8950" xr:uid="{00000000-0005-0000-0000-000002470000}"/>
    <cellStyle name="Comma 7 4 2 4 4 3 2" xfId="17108" xr:uid="{00000000-0005-0000-0000-000003470000}"/>
    <cellStyle name="Comma 7 4 2 4 4 4" xfId="11779" xr:uid="{00000000-0005-0000-0000-000004470000}"/>
    <cellStyle name="Comma 7 4 2 4 5" xfId="5109" xr:uid="{00000000-0005-0000-0000-000005470000}"/>
    <cellStyle name="Comma 7 4 2 4 5 2" xfId="19734" xr:uid="{00000000-0005-0000-0000-000006470000}"/>
    <cellStyle name="Comma 7 4 2 4 5 3" xfId="14432" xr:uid="{00000000-0005-0000-0000-000007470000}"/>
    <cellStyle name="Comma 7 4 2 4 6" xfId="8946" xr:uid="{00000000-0005-0000-0000-000008470000}"/>
    <cellStyle name="Comma 7 4 2 4 6 2" xfId="17104" xr:uid="{00000000-0005-0000-0000-000009470000}"/>
    <cellStyle name="Comma 7 4 2 4 7" xfId="11775" xr:uid="{00000000-0005-0000-0000-00000A470000}"/>
    <cellStyle name="Comma 7 4 2 5" xfId="2440" xr:uid="{00000000-0005-0000-0000-00000B470000}"/>
    <cellStyle name="Comma 7 4 2 5 2" xfId="2441" xr:uid="{00000000-0005-0000-0000-00000C470000}"/>
    <cellStyle name="Comma 7 4 2 5 2 2" xfId="2442" xr:uid="{00000000-0005-0000-0000-00000D470000}"/>
    <cellStyle name="Comma 7 4 2 5 2 2 2" xfId="5116" xr:uid="{00000000-0005-0000-0000-00000E470000}"/>
    <cellStyle name="Comma 7 4 2 5 2 2 2 2" xfId="19741" xr:uid="{00000000-0005-0000-0000-00000F470000}"/>
    <cellStyle name="Comma 7 4 2 5 2 2 2 3" xfId="14439" xr:uid="{00000000-0005-0000-0000-000010470000}"/>
    <cellStyle name="Comma 7 4 2 5 2 2 3" xfId="8953" xr:uid="{00000000-0005-0000-0000-000011470000}"/>
    <cellStyle name="Comma 7 4 2 5 2 2 3 2" xfId="17111" xr:uid="{00000000-0005-0000-0000-000012470000}"/>
    <cellStyle name="Comma 7 4 2 5 2 2 4" xfId="11782" xr:uid="{00000000-0005-0000-0000-000013470000}"/>
    <cellStyle name="Comma 7 4 2 5 2 3" xfId="5115" xr:uid="{00000000-0005-0000-0000-000014470000}"/>
    <cellStyle name="Comma 7 4 2 5 2 3 2" xfId="19740" xr:uid="{00000000-0005-0000-0000-000015470000}"/>
    <cellStyle name="Comma 7 4 2 5 2 3 3" xfId="14438" xr:uid="{00000000-0005-0000-0000-000016470000}"/>
    <cellStyle name="Comma 7 4 2 5 2 4" xfId="8952" xr:uid="{00000000-0005-0000-0000-000017470000}"/>
    <cellStyle name="Comma 7 4 2 5 2 4 2" xfId="17110" xr:uid="{00000000-0005-0000-0000-000018470000}"/>
    <cellStyle name="Comma 7 4 2 5 2 5" xfId="11781" xr:uid="{00000000-0005-0000-0000-000019470000}"/>
    <cellStyle name="Comma 7 4 2 5 3" xfId="2443" xr:uid="{00000000-0005-0000-0000-00001A470000}"/>
    <cellStyle name="Comma 7 4 2 5 3 2" xfId="5117" xr:uid="{00000000-0005-0000-0000-00001B470000}"/>
    <cellStyle name="Comma 7 4 2 5 3 2 2" xfId="19742" xr:uid="{00000000-0005-0000-0000-00001C470000}"/>
    <cellStyle name="Comma 7 4 2 5 3 2 3" xfId="14440" xr:uid="{00000000-0005-0000-0000-00001D470000}"/>
    <cellStyle name="Comma 7 4 2 5 3 3" xfId="8954" xr:uid="{00000000-0005-0000-0000-00001E470000}"/>
    <cellStyle name="Comma 7 4 2 5 3 3 2" xfId="17112" xr:uid="{00000000-0005-0000-0000-00001F470000}"/>
    <cellStyle name="Comma 7 4 2 5 3 4" xfId="11783" xr:uid="{00000000-0005-0000-0000-000020470000}"/>
    <cellStyle name="Comma 7 4 2 5 4" xfId="2444" xr:uid="{00000000-0005-0000-0000-000021470000}"/>
    <cellStyle name="Comma 7 4 2 5 4 2" xfId="5118" xr:uid="{00000000-0005-0000-0000-000022470000}"/>
    <cellStyle name="Comma 7 4 2 5 4 2 2" xfId="19743" xr:uid="{00000000-0005-0000-0000-000023470000}"/>
    <cellStyle name="Comma 7 4 2 5 4 2 3" xfId="14441" xr:uid="{00000000-0005-0000-0000-000024470000}"/>
    <cellStyle name="Comma 7 4 2 5 4 3" xfId="8955" xr:uid="{00000000-0005-0000-0000-000025470000}"/>
    <cellStyle name="Comma 7 4 2 5 4 3 2" xfId="17113" xr:uid="{00000000-0005-0000-0000-000026470000}"/>
    <cellStyle name="Comma 7 4 2 5 4 4" xfId="11784" xr:uid="{00000000-0005-0000-0000-000027470000}"/>
    <cellStyle name="Comma 7 4 2 5 5" xfId="5114" xr:uid="{00000000-0005-0000-0000-000028470000}"/>
    <cellStyle name="Comma 7 4 2 5 5 2" xfId="19739" xr:uid="{00000000-0005-0000-0000-000029470000}"/>
    <cellStyle name="Comma 7 4 2 5 5 3" xfId="14437" xr:uid="{00000000-0005-0000-0000-00002A470000}"/>
    <cellStyle name="Comma 7 4 2 5 6" xfId="8951" xr:uid="{00000000-0005-0000-0000-00002B470000}"/>
    <cellStyle name="Comma 7 4 2 5 6 2" xfId="17109" xr:uid="{00000000-0005-0000-0000-00002C470000}"/>
    <cellStyle name="Comma 7 4 2 5 7" xfId="11780" xr:uid="{00000000-0005-0000-0000-00002D470000}"/>
    <cellStyle name="Comma 7 4 2 6" xfId="2445" xr:uid="{00000000-0005-0000-0000-00002E470000}"/>
    <cellStyle name="Comma 7 4 2 6 2" xfId="2446" xr:uid="{00000000-0005-0000-0000-00002F470000}"/>
    <cellStyle name="Comma 7 4 2 6 2 2" xfId="5120" xr:uid="{00000000-0005-0000-0000-000030470000}"/>
    <cellStyle name="Comma 7 4 2 6 2 2 2" xfId="19745" xr:uid="{00000000-0005-0000-0000-000031470000}"/>
    <cellStyle name="Comma 7 4 2 6 2 2 3" xfId="14443" xr:uid="{00000000-0005-0000-0000-000032470000}"/>
    <cellStyle name="Comma 7 4 2 6 2 3" xfId="8957" xr:uid="{00000000-0005-0000-0000-000033470000}"/>
    <cellStyle name="Comma 7 4 2 6 2 3 2" xfId="17115" xr:uid="{00000000-0005-0000-0000-000034470000}"/>
    <cellStyle name="Comma 7 4 2 6 2 4" xfId="11786" xr:uid="{00000000-0005-0000-0000-000035470000}"/>
    <cellStyle name="Comma 7 4 2 6 3" xfId="2447" xr:uid="{00000000-0005-0000-0000-000036470000}"/>
    <cellStyle name="Comma 7 4 2 6 3 2" xfId="5121" xr:uid="{00000000-0005-0000-0000-000037470000}"/>
    <cellStyle name="Comma 7 4 2 6 3 2 2" xfId="19746" xr:uid="{00000000-0005-0000-0000-000038470000}"/>
    <cellStyle name="Comma 7 4 2 6 3 2 3" xfId="14444" xr:uid="{00000000-0005-0000-0000-000039470000}"/>
    <cellStyle name="Comma 7 4 2 6 3 3" xfId="8958" xr:uid="{00000000-0005-0000-0000-00003A470000}"/>
    <cellStyle name="Comma 7 4 2 6 3 3 2" xfId="17116" xr:uid="{00000000-0005-0000-0000-00003B470000}"/>
    <cellStyle name="Comma 7 4 2 6 3 4" xfId="11787" xr:uid="{00000000-0005-0000-0000-00003C470000}"/>
    <cellStyle name="Comma 7 4 2 6 4" xfId="5119" xr:uid="{00000000-0005-0000-0000-00003D470000}"/>
    <cellStyle name="Comma 7 4 2 6 4 2" xfId="19744" xr:uid="{00000000-0005-0000-0000-00003E470000}"/>
    <cellStyle name="Comma 7 4 2 6 4 3" xfId="14442" xr:uid="{00000000-0005-0000-0000-00003F470000}"/>
    <cellStyle name="Comma 7 4 2 6 5" xfId="8956" xr:uid="{00000000-0005-0000-0000-000040470000}"/>
    <cellStyle name="Comma 7 4 2 6 5 2" xfId="17114" xr:uid="{00000000-0005-0000-0000-000041470000}"/>
    <cellStyle name="Comma 7 4 2 6 6" xfId="11785" xr:uid="{00000000-0005-0000-0000-000042470000}"/>
    <cellStyle name="Comma 7 4 2 7" xfId="2448" xr:uid="{00000000-0005-0000-0000-000043470000}"/>
    <cellStyle name="Comma 7 4 2 7 2" xfId="2449" xr:uid="{00000000-0005-0000-0000-000044470000}"/>
    <cellStyle name="Comma 7 4 2 7 2 2" xfId="5123" xr:uid="{00000000-0005-0000-0000-000045470000}"/>
    <cellStyle name="Comma 7 4 2 7 2 2 2" xfId="19748" xr:uid="{00000000-0005-0000-0000-000046470000}"/>
    <cellStyle name="Comma 7 4 2 7 2 2 3" xfId="14446" xr:uid="{00000000-0005-0000-0000-000047470000}"/>
    <cellStyle name="Comma 7 4 2 7 2 3" xfId="8960" xr:uid="{00000000-0005-0000-0000-000048470000}"/>
    <cellStyle name="Comma 7 4 2 7 2 3 2" xfId="17118" xr:uid="{00000000-0005-0000-0000-000049470000}"/>
    <cellStyle name="Comma 7 4 2 7 2 4" xfId="11789" xr:uid="{00000000-0005-0000-0000-00004A470000}"/>
    <cellStyle name="Comma 7 4 2 7 3" xfId="5122" xr:uid="{00000000-0005-0000-0000-00004B470000}"/>
    <cellStyle name="Comma 7 4 2 7 3 2" xfId="19747" xr:uid="{00000000-0005-0000-0000-00004C470000}"/>
    <cellStyle name="Comma 7 4 2 7 3 3" xfId="14445" xr:uid="{00000000-0005-0000-0000-00004D470000}"/>
    <cellStyle name="Comma 7 4 2 7 4" xfId="8959" xr:uid="{00000000-0005-0000-0000-00004E470000}"/>
    <cellStyle name="Comma 7 4 2 7 4 2" xfId="17117" xr:uid="{00000000-0005-0000-0000-00004F470000}"/>
    <cellStyle name="Comma 7 4 2 7 5" xfId="11788" xr:uid="{00000000-0005-0000-0000-000050470000}"/>
    <cellStyle name="Comma 7 4 2 8" xfId="2450" xr:uid="{00000000-0005-0000-0000-000051470000}"/>
    <cellStyle name="Comma 7 4 2 8 2" xfId="5124" xr:uid="{00000000-0005-0000-0000-000052470000}"/>
    <cellStyle name="Comma 7 4 2 8 2 2" xfId="19749" xr:uid="{00000000-0005-0000-0000-000053470000}"/>
    <cellStyle name="Comma 7 4 2 8 2 3" xfId="14447" xr:uid="{00000000-0005-0000-0000-000054470000}"/>
    <cellStyle name="Comma 7 4 2 8 3" xfId="8961" xr:uid="{00000000-0005-0000-0000-000055470000}"/>
    <cellStyle name="Comma 7 4 2 8 3 2" xfId="17119" xr:uid="{00000000-0005-0000-0000-000056470000}"/>
    <cellStyle name="Comma 7 4 2 8 4" xfId="11790" xr:uid="{00000000-0005-0000-0000-000057470000}"/>
    <cellStyle name="Comma 7 4 2 9" xfId="2451" xr:uid="{00000000-0005-0000-0000-000058470000}"/>
    <cellStyle name="Comma 7 4 2 9 2" xfId="5125" xr:uid="{00000000-0005-0000-0000-000059470000}"/>
    <cellStyle name="Comma 7 4 2 9 2 2" xfId="19750" xr:uid="{00000000-0005-0000-0000-00005A470000}"/>
    <cellStyle name="Comma 7 4 2 9 2 3" xfId="14448" xr:uid="{00000000-0005-0000-0000-00005B470000}"/>
    <cellStyle name="Comma 7 4 2 9 3" xfId="8962" xr:uid="{00000000-0005-0000-0000-00005C470000}"/>
    <cellStyle name="Comma 7 4 2 9 3 2" xfId="17120" xr:uid="{00000000-0005-0000-0000-00005D470000}"/>
    <cellStyle name="Comma 7 4 2 9 4" xfId="11791" xr:uid="{00000000-0005-0000-0000-00005E470000}"/>
    <cellStyle name="Comma 7 4 3" xfId="2452" xr:uid="{00000000-0005-0000-0000-00005F470000}"/>
    <cellStyle name="Comma 7 4 3 2" xfId="2453" xr:uid="{00000000-0005-0000-0000-000060470000}"/>
    <cellStyle name="Comma 7 4 3 2 2" xfId="2454" xr:uid="{00000000-0005-0000-0000-000061470000}"/>
    <cellStyle name="Comma 7 4 3 2 2 2" xfId="5128" xr:uid="{00000000-0005-0000-0000-000062470000}"/>
    <cellStyle name="Comma 7 4 3 2 2 2 2" xfId="19753" xr:uid="{00000000-0005-0000-0000-000063470000}"/>
    <cellStyle name="Comma 7 4 3 2 2 2 3" xfId="14451" xr:uid="{00000000-0005-0000-0000-000064470000}"/>
    <cellStyle name="Comma 7 4 3 2 2 3" xfId="8965" xr:uid="{00000000-0005-0000-0000-000065470000}"/>
    <cellStyle name="Comma 7 4 3 2 2 3 2" xfId="17123" xr:uid="{00000000-0005-0000-0000-000066470000}"/>
    <cellStyle name="Comma 7 4 3 2 2 4" xfId="11794" xr:uid="{00000000-0005-0000-0000-000067470000}"/>
    <cellStyle name="Comma 7 4 3 2 3" xfId="5127" xr:uid="{00000000-0005-0000-0000-000068470000}"/>
    <cellStyle name="Comma 7 4 3 2 3 2" xfId="19752" xr:uid="{00000000-0005-0000-0000-000069470000}"/>
    <cellStyle name="Comma 7 4 3 2 3 3" xfId="14450" xr:uid="{00000000-0005-0000-0000-00006A470000}"/>
    <cellStyle name="Comma 7 4 3 2 4" xfId="8964" xr:uid="{00000000-0005-0000-0000-00006B470000}"/>
    <cellStyle name="Comma 7 4 3 2 4 2" xfId="17122" xr:uid="{00000000-0005-0000-0000-00006C470000}"/>
    <cellStyle name="Comma 7 4 3 2 5" xfId="11793" xr:uid="{00000000-0005-0000-0000-00006D470000}"/>
    <cellStyle name="Comma 7 4 3 3" xfId="2455" xr:uid="{00000000-0005-0000-0000-00006E470000}"/>
    <cellStyle name="Comma 7 4 3 3 2" xfId="5129" xr:uid="{00000000-0005-0000-0000-00006F470000}"/>
    <cellStyle name="Comma 7 4 3 3 2 2" xfId="19754" xr:uid="{00000000-0005-0000-0000-000070470000}"/>
    <cellStyle name="Comma 7 4 3 3 2 3" xfId="14452" xr:uid="{00000000-0005-0000-0000-000071470000}"/>
    <cellStyle name="Comma 7 4 3 3 3" xfId="8966" xr:uid="{00000000-0005-0000-0000-000072470000}"/>
    <cellStyle name="Comma 7 4 3 3 3 2" xfId="17124" xr:uid="{00000000-0005-0000-0000-000073470000}"/>
    <cellStyle name="Comma 7 4 3 3 4" xfId="11795" xr:uid="{00000000-0005-0000-0000-000074470000}"/>
    <cellStyle name="Comma 7 4 3 4" xfId="2456" xr:uid="{00000000-0005-0000-0000-000075470000}"/>
    <cellStyle name="Comma 7 4 3 4 2" xfId="5130" xr:uid="{00000000-0005-0000-0000-000076470000}"/>
    <cellStyle name="Comma 7 4 3 4 2 2" xfId="19755" xr:uid="{00000000-0005-0000-0000-000077470000}"/>
    <cellStyle name="Comma 7 4 3 4 2 3" xfId="14453" xr:uid="{00000000-0005-0000-0000-000078470000}"/>
    <cellStyle name="Comma 7 4 3 4 3" xfId="8967" xr:uid="{00000000-0005-0000-0000-000079470000}"/>
    <cellStyle name="Comma 7 4 3 4 3 2" xfId="17125" xr:uid="{00000000-0005-0000-0000-00007A470000}"/>
    <cellStyle name="Comma 7 4 3 4 4" xfId="11796" xr:uid="{00000000-0005-0000-0000-00007B470000}"/>
    <cellStyle name="Comma 7 4 3 5" xfId="5126" xr:uid="{00000000-0005-0000-0000-00007C470000}"/>
    <cellStyle name="Comma 7 4 3 5 2" xfId="19751" xr:uid="{00000000-0005-0000-0000-00007D470000}"/>
    <cellStyle name="Comma 7 4 3 5 3" xfId="14449" xr:uid="{00000000-0005-0000-0000-00007E470000}"/>
    <cellStyle name="Comma 7 4 3 6" xfId="8963" xr:uid="{00000000-0005-0000-0000-00007F470000}"/>
    <cellStyle name="Comma 7 4 3 6 2" xfId="17121" xr:uid="{00000000-0005-0000-0000-000080470000}"/>
    <cellStyle name="Comma 7 4 3 7" xfId="11792" xr:uid="{00000000-0005-0000-0000-000081470000}"/>
    <cellStyle name="Comma 7 4 4" xfId="2457" xr:uid="{00000000-0005-0000-0000-000082470000}"/>
    <cellStyle name="Comma 7 4 4 2" xfId="2458" xr:uid="{00000000-0005-0000-0000-000083470000}"/>
    <cellStyle name="Comma 7 4 4 2 2" xfId="2459" xr:uid="{00000000-0005-0000-0000-000084470000}"/>
    <cellStyle name="Comma 7 4 4 2 2 2" xfId="5133" xr:uid="{00000000-0005-0000-0000-000085470000}"/>
    <cellStyle name="Comma 7 4 4 2 2 2 2" xfId="19758" xr:uid="{00000000-0005-0000-0000-000086470000}"/>
    <cellStyle name="Comma 7 4 4 2 2 2 3" xfId="14456" xr:uid="{00000000-0005-0000-0000-000087470000}"/>
    <cellStyle name="Comma 7 4 4 2 2 3" xfId="8970" xr:uid="{00000000-0005-0000-0000-000088470000}"/>
    <cellStyle name="Comma 7 4 4 2 2 3 2" xfId="17128" xr:uid="{00000000-0005-0000-0000-000089470000}"/>
    <cellStyle name="Comma 7 4 4 2 2 4" xfId="11799" xr:uid="{00000000-0005-0000-0000-00008A470000}"/>
    <cellStyle name="Comma 7 4 4 2 3" xfId="5132" xr:uid="{00000000-0005-0000-0000-00008B470000}"/>
    <cellStyle name="Comma 7 4 4 2 3 2" xfId="19757" xr:uid="{00000000-0005-0000-0000-00008C470000}"/>
    <cellStyle name="Comma 7 4 4 2 3 3" xfId="14455" xr:uid="{00000000-0005-0000-0000-00008D470000}"/>
    <cellStyle name="Comma 7 4 4 2 4" xfId="8969" xr:uid="{00000000-0005-0000-0000-00008E470000}"/>
    <cellStyle name="Comma 7 4 4 2 4 2" xfId="17127" xr:uid="{00000000-0005-0000-0000-00008F470000}"/>
    <cellStyle name="Comma 7 4 4 2 5" xfId="11798" xr:uid="{00000000-0005-0000-0000-000090470000}"/>
    <cellStyle name="Comma 7 4 4 3" xfId="2460" xr:uid="{00000000-0005-0000-0000-000091470000}"/>
    <cellStyle name="Comma 7 4 4 3 2" xfId="5134" xr:uid="{00000000-0005-0000-0000-000092470000}"/>
    <cellStyle name="Comma 7 4 4 3 2 2" xfId="19759" xr:uid="{00000000-0005-0000-0000-000093470000}"/>
    <cellStyle name="Comma 7 4 4 3 2 3" xfId="14457" xr:uid="{00000000-0005-0000-0000-000094470000}"/>
    <cellStyle name="Comma 7 4 4 3 3" xfId="8971" xr:uid="{00000000-0005-0000-0000-000095470000}"/>
    <cellStyle name="Comma 7 4 4 3 3 2" xfId="17129" xr:uid="{00000000-0005-0000-0000-000096470000}"/>
    <cellStyle name="Comma 7 4 4 3 4" xfId="11800" xr:uid="{00000000-0005-0000-0000-000097470000}"/>
    <cellStyle name="Comma 7 4 4 4" xfId="2461" xr:uid="{00000000-0005-0000-0000-000098470000}"/>
    <cellStyle name="Comma 7 4 4 4 2" xfId="5135" xr:uid="{00000000-0005-0000-0000-000099470000}"/>
    <cellStyle name="Comma 7 4 4 4 2 2" xfId="19760" xr:uid="{00000000-0005-0000-0000-00009A470000}"/>
    <cellStyle name="Comma 7 4 4 4 2 3" xfId="14458" xr:uid="{00000000-0005-0000-0000-00009B470000}"/>
    <cellStyle name="Comma 7 4 4 4 3" xfId="8972" xr:uid="{00000000-0005-0000-0000-00009C470000}"/>
    <cellStyle name="Comma 7 4 4 4 3 2" xfId="17130" xr:uid="{00000000-0005-0000-0000-00009D470000}"/>
    <cellStyle name="Comma 7 4 4 4 4" xfId="11801" xr:uid="{00000000-0005-0000-0000-00009E470000}"/>
    <cellStyle name="Comma 7 4 4 5" xfId="5131" xr:uid="{00000000-0005-0000-0000-00009F470000}"/>
    <cellStyle name="Comma 7 4 4 5 2" xfId="19756" xr:uid="{00000000-0005-0000-0000-0000A0470000}"/>
    <cellStyle name="Comma 7 4 4 5 3" xfId="14454" xr:uid="{00000000-0005-0000-0000-0000A1470000}"/>
    <cellStyle name="Comma 7 4 4 6" xfId="8968" xr:uid="{00000000-0005-0000-0000-0000A2470000}"/>
    <cellStyle name="Comma 7 4 4 6 2" xfId="17126" xr:uid="{00000000-0005-0000-0000-0000A3470000}"/>
    <cellStyle name="Comma 7 4 4 7" xfId="11797" xr:uid="{00000000-0005-0000-0000-0000A4470000}"/>
    <cellStyle name="Comma 7 4 5" xfId="2462" xr:uid="{00000000-0005-0000-0000-0000A5470000}"/>
    <cellStyle name="Comma 7 4 5 2" xfId="2463" xr:uid="{00000000-0005-0000-0000-0000A6470000}"/>
    <cellStyle name="Comma 7 4 5 2 2" xfId="2464" xr:uid="{00000000-0005-0000-0000-0000A7470000}"/>
    <cellStyle name="Comma 7 4 5 2 2 2" xfId="5138" xr:uid="{00000000-0005-0000-0000-0000A8470000}"/>
    <cellStyle name="Comma 7 4 5 2 2 2 2" xfId="19763" xr:uid="{00000000-0005-0000-0000-0000A9470000}"/>
    <cellStyle name="Comma 7 4 5 2 2 2 3" xfId="14461" xr:uid="{00000000-0005-0000-0000-0000AA470000}"/>
    <cellStyle name="Comma 7 4 5 2 2 3" xfId="8975" xr:uid="{00000000-0005-0000-0000-0000AB470000}"/>
    <cellStyle name="Comma 7 4 5 2 2 3 2" xfId="17133" xr:uid="{00000000-0005-0000-0000-0000AC470000}"/>
    <cellStyle name="Comma 7 4 5 2 2 4" xfId="11804" xr:uid="{00000000-0005-0000-0000-0000AD470000}"/>
    <cellStyle name="Comma 7 4 5 2 3" xfId="5137" xr:uid="{00000000-0005-0000-0000-0000AE470000}"/>
    <cellStyle name="Comma 7 4 5 2 3 2" xfId="19762" xr:uid="{00000000-0005-0000-0000-0000AF470000}"/>
    <cellStyle name="Comma 7 4 5 2 3 3" xfId="14460" xr:uid="{00000000-0005-0000-0000-0000B0470000}"/>
    <cellStyle name="Comma 7 4 5 2 4" xfId="8974" xr:uid="{00000000-0005-0000-0000-0000B1470000}"/>
    <cellStyle name="Comma 7 4 5 2 4 2" xfId="17132" xr:uid="{00000000-0005-0000-0000-0000B2470000}"/>
    <cellStyle name="Comma 7 4 5 2 5" xfId="11803" xr:uid="{00000000-0005-0000-0000-0000B3470000}"/>
    <cellStyle name="Comma 7 4 5 3" xfId="2465" xr:uid="{00000000-0005-0000-0000-0000B4470000}"/>
    <cellStyle name="Comma 7 4 5 3 2" xfId="5139" xr:uid="{00000000-0005-0000-0000-0000B5470000}"/>
    <cellStyle name="Comma 7 4 5 3 2 2" xfId="19764" xr:uid="{00000000-0005-0000-0000-0000B6470000}"/>
    <cellStyle name="Comma 7 4 5 3 2 3" xfId="14462" xr:uid="{00000000-0005-0000-0000-0000B7470000}"/>
    <cellStyle name="Comma 7 4 5 3 3" xfId="8976" xr:uid="{00000000-0005-0000-0000-0000B8470000}"/>
    <cellStyle name="Comma 7 4 5 3 3 2" xfId="17134" xr:uid="{00000000-0005-0000-0000-0000B9470000}"/>
    <cellStyle name="Comma 7 4 5 3 4" xfId="11805" xr:uid="{00000000-0005-0000-0000-0000BA470000}"/>
    <cellStyle name="Comma 7 4 5 4" xfId="2466" xr:uid="{00000000-0005-0000-0000-0000BB470000}"/>
    <cellStyle name="Comma 7 4 5 4 2" xfId="5140" xr:uid="{00000000-0005-0000-0000-0000BC470000}"/>
    <cellStyle name="Comma 7 4 5 4 2 2" xfId="19765" xr:uid="{00000000-0005-0000-0000-0000BD470000}"/>
    <cellStyle name="Comma 7 4 5 4 2 3" xfId="14463" xr:uid="{00000000-0005-0000-0000-0000BE470000}"/>
    <cellStyle name="Comma 7 4 5 4 3" xfId="8977" xr:uid="{00000000-0005-0000-0000-0000BF470000}"/>
    <cellStyle name="Comma 7 4 5 4 3 2" xfId="17135" xr:uid="{00000000-0005-0000-0000-0000C0470000}"/>
    <cellStyle name="Comma 7 4 5 4 4" xfId="11806" xr:uid="{00000000-0005-0000-0000-0000C1470000}"/>
    <cellStyle name="Comma 7 4 5 5" xfId="5136" xr:uid="{00000000-0005-0000-0000-0000C2470000}"/>
    <cellStyle name="Comma 7 4 5 5 2" xfId="19761" xr:uid="{00000000-0005-0000-0000-0000C3470000}"/>
    <cellStyle name="Comma 7 4 5 5 3" xfId="14459" xr:uid="{00000000-0005-0000-0000-0000C4470000}"/>
    <cellStyle name="Comma 7 4 5 6" xfId="8973" xr:uid="{00000000-0005-0000-0000-0000C5470000}"/>
    <cellStyle name="Comma 7 4 5 6 2" xfId="17131" xr:uid="{00000000-0005-0000-0000-0000C6470000}"/>
    <cellStyle name="Comma 7 4 5 7" xfId="11802" xr:uid="{00000000-0005-0000-0000-0000C7470000}"/>
    <cellStyle name="Comma 7 4 6" xfId="2467" xr:uid="{00000000-0005-0000-0000-0000C8470000}"/>
    <cellStyle name="Comma 7 4 6 2" xfId="2468" xr:uid="{00000000-0005-0000-0000-0000C9470000}"/>
    <cellStyle name="Comma 7 4 6 2 2" xfId="2469" xr:uid="{00000000-0005-0000-0000-0000CA470000}"/>
    <cellStyle name="Comma 7 4 6 2 2 2" xfId="5143" xr:uid="{00000000-0005-0000-0000-0000CB470000}"/>
    <cellStyle name="Comma 7 4 6 2 2 2 2" xfId="19768" xr:uid="{00000000-0005-0000-0000-0000CC470000}"/>
    <cellStyle name="Comma 7 4 6 2 2 2 3" xfId="14466" xr:uid="{00000000-0005-0000-0000-0000CD470000}"/>
    <cellStyle name="Comma 7 4 6 2 2 3" xfId="8980" xr:uid="{00000000-0005-0000-0000-0000CE470000}"/>
    <cellStyle name="Comma 7 4 6 2 2 3 2" xfId="17138" xr:uid="{00000000-0005-0000-0000-0000CF470000}"/>
    <cellStyle name="Comma 7 4 6 2 2 4" xfId="11809" xr:uid="{00000000-0005-0000-0000-0000D0470000}"/>
    <cellStyle name="Comma 7 4 6 2 3" xfId="5142" xr:uid="{00000000-0005-0000-0000-0000D1470000}"/>
    <cellStyle name="Comma 7 4 6 2 3 2" xfId="19767" xr:uid="{00000000-0005-0000-0000-0000D2470000}"/>
    <cellStyle name="Comma 7 4 6 2 3 3" xfId="14465" xr:uid="{00000000-0005-0000-0000-0000D3470000}"/>
    <cellStyle name="Comma 7 4 6 2 4" xfId="8979" xr:uid="{00000000-0005-0000-0000-0000D4470000}"/>
    <cellStyle name="Comma 7 4 6 2 4 2" xfId="17137" xr:uid="{00000000-0005-0000-0000-0000D5470000}"/>
    <cellStyle name="Comma 7 4 6 2 5" xfId="11808" xr:uid="{00000000-0005-0000-0000-0000D6470000}"/>
    <cellStyle name="Comma 7 4 6 3" xfId="2470" xr:uid="{00000000-0005-0000-0000-0000D7470000}"/>
    <cellStyle name="Comma 7 4 6 3 2" xfId="5144" xr:uid="{00000000-0005-0000-0000-0000D8470000}"/>
    <cellStyle name="Comma 7 4 6 3 2 2" xfId="19769" xr:uid="{00000000-0005-0000-0000-0000D9470000}"/>
    <cellStyle name="Comma 7 4 6 3 2 3" xfId="14467" xr:uid="{00000000-0005-0000-0000-0000DA470000}"/>
    <cellStyle name="Comma 7 4 6 3 3" xfId="8981" xr:uid="{00000000-0005-0000-0000-0000DB470000}"/>
    <cellStyle name="Comma 7 4 6 3 3 2" xfId="17139" xr:uid="{00000000-0005-0000-0000-0000DC470000}"/>
    <cellStyle name="Comma 7 4 6 3 4" xfId="11810" xr:uid="{00000000-0005-0000-0000-0000DD470000}"/>
    <cellStyle name="Comma 7 4 6 4" xfId="2471" xr:uid="{00000000-0005-0000-0000-0000DE470000}"/>
    <cellStyle name="Comma 7 4 6 4 2" xfId="5145" xr:uid="{00000000-0005-0000-0000-0000DF470000}"/>
    <cellStyle name="Comma 7 4 6 4 2 2" xfId="19770" xr:uid="{00000000-0005-0000-0000-0000E0470000}"/>
    <cellStyle name="Comma 7 4 6 4 2 3" xfId="14468" xr:uid="{00000000-0005-0000-0000-0000E1470000}"/>
    <cellStyle name="Comma 7 4 6 4 3" xfId="8982" xr:uid="{00000000-0005-0000-0000-0000E2470000}"/>
    <cellStyle name="Comma 7 4 6 4 3 2" xfId="17140" xr:uid="{00000000-0005-0000-0000-0000E3470000}"/>
    <cellStyle name="Comma 7 4 6 4 4" xfId="11811" xr:uid="{00000000-0005-0000-0000-0000E4470000}"/>
    <cellStyle name="Comma 7 4 6 5" xfId="5141" xr:uid="{00000000-0005-0000-0000-0000E5470000}"/>
    <cellStyle name="Comma 7 4 6 5 2" xfId="19766" xr:uid="{00000000-0005-0000-0000-0000E6470000}"/>
    <cellStyle name="Comma 7 4 6 5 3" xfId="14464" xr:uid="{00000000-0005-0000-0000-0000E7470000}"/>
    <cellStyle name="Comma 7 4 6 6" xfId="8978" xr:uid="{00000000-0005-0000-0000-0000E8470000}"/>
    <cellStyle name="Comma 7 4 6 6 2" xfId="17136" xr:uid="{00000000-0005-0000-0000-0000E9470000}"/>
    <cellStyle name="Comma 7 4 6 7" xfId="11807" xr:uid="{00000000-0005-0000-0000-0000EA470000}"/>
    <cellStyle name="Comma 7 4 7" xfId="2472" xr:uid="{00000000-0005-0000-0000-0000EB470000}"/>
    <cellStyle name="Comma 7 4 7 2" xfId="2473" xr:uid="{00000000-0005-0000-0000-0000EC470000}"/>
    <cellStyle name="Comma 7 4 7 2 2" xfId="5147" xr:uid="{00000000-0005-0000-0000-0000ED470000}"/>
    <cellStyle name="Comma 7 4 7 2 2 2" xfId="19772" xr:uid="{00000000-0005-0000-0000-0000EE470000}"/>
    <cellStyle name="Comma 7 4 7 2 2 3" xfId="14470" xr:uid="{00000000-0005-0000-0000-0000EF470000}"/>
    <cellStyle name="Comma 7 4 7 2 3" xfId="8984" xr:uid="{00000000-0005-0000-0000-0000F0470000}"/>
    <cellStyle name="Comma 7 4 7 2 3 2" xfId="17142" xr:uid="{00000000-0005-0000-0000-0000F1470000}"/>
    <cellStyle name="Comma 7 4 7 2 4" xfId="11813" xr:uid="{00000000-0005-0000-0000-0000F2470000}"/>
    <cellStyle name="Comma 7 4 7 3" xfId="2474" xr:uid="{00000000-0005-0000-0000-0000F3470000}"/>
    <cellStyle name="Comma 7 4 7 3 2" xfId="5148" xr:uid="{00000000-0005-0000-0000-0000F4470000}"/>
    <cellStyle name="Comma 7 4 7 3 2 2" xfId="19773" xr:uid="{00000000-0005-0000-0000-0000F5470000}"/>
    <cellStyle name="Comma 7 4 7 3 2 3" xfId="14471" xr:uid="{00000000-0005-0000-0000-0000F6470000}"/>
    <cellStyle name="Comma 7 4 7 3 3" xfId="8985" xr:uid="{00000000-0005-0000-0000-0000F7470000}"/>
    <cellStyle name="Comma 7 4 7 3 3 2" xfId="17143" xr:uid="{00000000-0005-0000-0000-0000F8470000}"/>
    <cellStyle name="Comma 7 4 7 3 4" xfId="11814" xr:uid="{00000000-0005-0000-0000-0000F9470000}"/>
    <cellStyle name="Comma 7 4 7 4" xfId="5146" xr:uid="{00000000-0005-0000-0000-0000FA470000}"/>
    <cellStyle name="Comma 7 4 7 4 2" xfId="19771" xr:uid="{00000000-0005-0000-0000-0000FB470000}"/>
    <cellStyle name="Comma 7 4 7 4 3" xfId="14469" xr:uid="{00000000-0005-0000-0000-0000FC470000}"/>
    <cellStyle name="Comma 7 4 7 5" xfId="8983" xr:uid="{00000000-0005-0000-0000-0000FD470000}"/>
    <cellStyle name="Comma 7 4 7 5 2" xfId="17141" xr:uid="{00000000-0005-0000-0000-0000FE470000}"/>
    <cellStyle name="Comma 7 4 7 6" xfId="11812" xr:uid="{00000000-0005-0000-0000-0000FF470000}"/>
    <cellStyle name="Comma 7 4 8" xfId="2475" xr:uid="{00000000-0005-0000-0000-000000480000}"/>
    <cellStyle name="Comma 7 4 8 2" xfId="2476" xr:uid="{00000000-0005-0000-0000-000001480000}"/>
    <cellStyle name="Comma 7 4 8 2 2" xfId="5150" xr:uid="{00000000-0005-0000-0000-000002480000}"/>
    <cellStyle name="Comma 7 4 8 2 2 2" xfId="19775" xr:uid="{00000000-0005-0000-0000-000003480000}"/>
    <cellStyle name="Comma 7 4 8 2 2 3" xfId="14473" xr:uid="{00000000-0005-0000-0000-000004480000}"/>
    <cellStyle name="Comma 7 4 8 2 3" xfId="8987" xr:uid="{00000000-0005-0000-0000-000005480000}"/>
    <cellStyle name="Comma 7 4 8 2 3 2" xfId="17145" xr:uid="{00000000-0005-0000-0000-000006480000}"/>
    <cellStyle name="Comma 7 4 8 2 4" xfId="11816" xr:uid="{00000000-0005-0000-0000-000007480000}"/>
    <cellStyle name="Comma 7 4 8 3" xfId="5149" xr:uid="{00000000-0005-0000-0000-000008480000}"/>
    <cellStyle name="Comma 7 4 8 3 2" xfId="19774" xr:uid="{00000000-0005-0000-0000-000009480000}"/>
    <cellStyle name="Comma 7 4 8 3 3" xfId="14472" xr:uid="{00000000-0005-0000-0000-00000A480000}"/>
    <cellStyle name="Comma 7 4 8 4" xfId="8986" xr:uid="{00000000-0005-0000-0000-00000B480000}"/>
    <cellStyle name="Comma 7 4 8 4 2" xfId="17144" xr:uid="{00000000-0005-0000-0000-00000C480000}"/>
    <cellStyle name="Comma 7 4 8 5" xfId="11815" xr:uid="{00000000-0005-0000-0000-00000D480000}"/>
    <cellStyle name="Comma 7 4 9" xfId="2477" xr:uid="{00000000-0005-0000-0000-00000E480000}"/>
    <cellStyle name="Comma 7 4 9 2" xfId="5151" xr:uid="{00000000-0005-0000-0000-00000F480000}"/>
    <cellStyle name="Comma 7 4 9 2 2" xfId="19776" xr:uid="{00000000-0005-0000-0000-000010480000}"/>
    <cellStyle name="Comma 7 4 9 2 3" xfId="14474" xr:uid="{00000000-0005-0000-0000-000011480000}"/>
    <cellStyle name="Comma 7 4 9 3" xfId="8988" xr:uid="{00000000-0005-0000-0000-000012480000}"/>
    <cellStyle name="Comma 7 4 9 3 2" xfId="17146" xr:uid="{00000000-0005-0000-0000-000013480000}"/>
    <cellStyle name="Comma 7 4 9 4" xfId="11817" xr:uid="{00000000-0005-0000-0000-000014480000}"/>
    <cellStyle name="Comma 7 5" xfId="2478" xr:uid="{00000000-0005-0000-0000-000015480000}"/>
    <cellStyle name="Comma 7 5 10" xfId="5152" xr:uid="{00000000-0005-0000-0000-000016480000}"/>
    <cellStyle name="Comma 7 5 10 2" xfId="19777" xr:uid="{00000000-0005-0000-0000-000017480000}"/>
    <cellStyle name="Comma 7 5 10 3" xfId="14475" xr:uid="{00000000-0005-0000-0000-000018480000}"/>
    <cellStyle name="Comma 7 5 11" xfId="8989" xr:uid="{00000000-0005-0000-0000-000019480000}"/>
    <cellStyle name="Comma 7 5 11 2" xfId="17147" xr:uid="{00000000-0005-0000-0000-00001A480000}"/>
    <cellStyle name="Comma 7 5 12" xfId="11818" xr:uid="{00000000-0005-0000-0000-00001B480000}"/>
    <cellStyle name="Comma 7 5 2" xfId="2479" xr:uid="{00000000-0005-0000-0000-00001C480000}"/>
    <cellStyle name="Comma 7 5 2 2" xfId="2480" xr:uid="{00000000-0005-0000-0000-00001D480000}"/>
    <cellStyle name="Comma 7 5 2 2 2" xfId="2481" xr:uid="{00000000-0005-0000-0000-00001E480000}"/>
    <cellStyle name="Comma 7 5 2 2 2 2" xfId="5155" xr:uid="{00000000-0005-0000-0000-00001F480000}"/>
    <cellStyle name="Comma 7 5 2 2 2 2 2" xfId="19780" xr:uid="{00000000-0005-0000-0000-000020480000}"/>
    <cellStyle name="Comma 7 5 2 2 2 2 3" xfId="14478" xr:uid="{00000000-0005-0000-0000-000021480000}"/>
    <cellStyle name="Comma 7 5 2 2 2 3" xfId="8992" xr:uid="{00000000-0005-0000-0000-000022480000}"/>
    <cellStyle name="Comma 7 5 2 2 2 3 2" xfId="17150" xr:uid="{00000000-0005-0000-0000-000023480000}"/>
    <cellStyle name="Comma 7 5 2 2 2 4" xfId="11821" xr:uid="{00000000-0005-0000-0000-000024480000}"/>
    <cellStyle name="Comma 7 5 2 2 3" xfId="5154" xr:uid="{00000000-0005-0000-0000-000025480000}"/>
    <cellStyle name="Comma 7 5 2 2 3 2" xfId="19779" xr:uid="{00000000-0005-0000-0000-000026480000}"/>
    <cellStyle name="Comma 7 5 2 2 3 3" xfId="14477" xr:uid="{00000000-0005-0000-0000-000027480000}"/>
    <cellStyle name="Comma 7 5 2 2 4" xfId="8991" xr:uid="{00000000-0005-0000-0000-000028480000}"/>
    <cellStyle name="Comma 7 5 2 2 4 2" xfId="17149" xr:uid="{00000000-0005-0000-0000-000029480000}"/>
    <cellStyle name="Comma 7 5 2 2 5" xfId="11820" xr:uid="{00000000-0005-0000-0000-00002A480000}"/>
    <cellStyle name="Comma 7 5 2 3" xfId="2482" xr:uid="{00000000-0005-0000-0000-00002B480000}"/>
    <cellStyle name="Comma 7 5 2 3 2" xfId="5156" xr:uid="{00000000-0005-0000-0000-00002C480000}"/>
    <cellStyle name="Comma 7 5 2 3 2 2" xfId="19781" xr:uid="{00000000-0005-0000-0000-00002D480000}"/>
    <cellStyle name="Comma 7 5 2 3 2 3" xfId="14479" xr:uid="{00000000-0005-0000-0000-00002E480000}"/>
    <cellStyle name="Comma 7 5 2 3 3" xfId="8993" xr:uid="{00000000-0005-0000-0000-00002F480000}"/>
    <cellStyle name="Comma 7 5 2 3 3 2" xfId="17151" xr:uid="{00000000-0005-0000-0000-000030480000}"/>
    <cellStyle name="Comma 7 5 2 3 4" xfId="11822" xr:uid="{00000000-0005-0000-0000-000031480000}"/>
    <cellStyle name="Comma 7 5 2 4" xfId="2483" xr:uid="{00000000-0005-0000-0000-000032480000}"/>
    <cellStyle name="Comma 7 5 2 4 2" xfId="5157" xr:uid="{00000000-0005-0000-0000-000033480000}"/>
    <cellStyle name="Comma 7 5 2 4 2 2" xfId="19782" xr:uid="{00000000-0005-0000-0000-000034480000}"/>
    <cellStyle name="Comma 7 5 2 4 2 3" xfId="14480" xr:uid="{00000000-0005-0000-0000-000035480000}"/>
    <cellStyle name="Comma 7 5 2 4 3" xfId="8994" xr:uid="{00000000-0005-0000-0000-000036480000}"/>
    <cellStyle name="Comma 7 5 2 4 3 2" xfId="17152" xr:uid="{00000000-0005-0000-0000-000037480000}"/>
    <cellStyle name="Comma 7 5 2 4 4" xfId="11823" xr:uid="{00000000-0005-0000-0000-000038480000}"/>
    <cellStyle name="Comma 7 5 2 5" xfId="5153" xr:uid="{00000000-0005-0000-0000-000039480000}"/>
    <cellStyle name="Comma 7 5 2 5 2" xfId="19778" xr:uid="{00000000-0005-0000-0000-00003A480000}"/>
    <cellStyle name="Comma 7 5 2 5 3" xfId="14476" xr:uid="{00000000-0005-0000-0000-00003B480000}"/>
    <cellStyle name="Comma 7 5 2 6" xfId="8990" xr:uid="{00000000-0005-0000-0000-00003C480000}"/>
    <cellStyle name="Comma 7 5 2 6 2" xfId="17148" xr:uid="{00000000-0005-0000-0000-00003D480000}"/>
    <cellStyle name="Comma 7 5 2 7" xfId="11819" xr:uid="{00000000-0005-0000-0000-00003E480000}"/>
    <cellStyle name="Comma 7 5 3" xfId="2484" xr:uid="{00000000-0005-0000-0000-00003F480000}"/>
    <cellStyle name="Comma 7 5 3 2" xfId="2485" xr:uid="{00000000-0005-0000-0000-000040480000}"/>
    <cellStyle name="Comma 7 5 3 2 2" xfId="2486" xr:uid="{00000000-0005-0000-0000-000041480000}"/>
    <cellStyle name="Comma 7 5 3 2 2 2" xfId="5160" xr:uid="{00000000-0005-0000-0000-000042480000}"/>
    <cellStyle name="Comma 7 5 3 2 2 2 2" xfId="19785" xr:uid="{00000000-0005-0000-0000-000043480000}"/>
    <cellStyle name="Comma 7 5 3 2 2 2 3" xfId="14483" xr:uid="{00000000-0005-0000-0000-000044480000}"/>
    <cellStyle name="Comma 7 5 3 2 2 3" xfId="8997" xr:uid="{00000000-0005-0000-0000-000045480000}"/>
    <cellStyle name="Comma 7 5 3 2 2 3 2" xfId="17155" xr:uid="{00000000-0005-0000-0000-000046480000}"/>
    <cellStyle name="Comma 7 5 3 2 2 4" xfId="11826" xr:uid="{00000000-0005-0000-0000-000047480000}"/>
    <cellStyle name="Comma 7 5 3 2 3" xfId="5159" xr:uid="{00000000-0005-0000-0000-000048480000}"/>
    <cellStyle name="Comma 7 5 3 2 3 2" xfId="19784" xr:uid="{00000000-0005-0000-0000-000049480000}"/>
    <cellStyle name="Comma 7 5 3 2 3 3" xfId="14482" xr:uid="{00000000-0005-0000-0000-00004A480000}"/>
    <cellStyle name="Comma 7 5 3 2 4" xfId="8996" xr:uid="{00000000-0005-0000-0000-00004B480000}"/>
    <cellStyle name="Comma 7 5 3 2 4 2" xfId="17154" xr:uid="{00000000-0005-0000-0000-00004C480000}"/>
    <cellStyle name="Comma 7 5 3 2 5" xfId="11825" xr:uid="{00000000-0005-0000-0000-00004D480000}"/>
    <cellStyle name="Comma 7 5 3 3" xfId="2487" xr:uid="{00000000-0005-0000-0000-00004E480000}"/>
    <cellStyle name="Comma 7 5 3 3 2" xfId="5161" xr:uid="{00000000-0005-0000-0000-00004F480000}"/>
    <cellStyle name="Comma 7 5 3 3 2 2" xfId="19786" xr:uid="{00000000-0005-0000-0000-000050480000}"/>
    <cellStyle name="Comma 7 5 3 3 2 3" xfId="14484" xr:uid="{00000000-0005-0000-0000-000051480000}"/>
    <cellStyle name="Comma 7 5 3 3 3" xfId="8998" xr:uid="{00000000-0005-0000-0000-000052480000}"/>
    <cellStyle name="Comma 7 5 3 3 3 2" xfId="17156" xr:uid="{00000000-0005-0000-0000-000053480000}"/>
    <cellStyle name="Comma 7 5 3 3 4" xfId="11827" xr:uid="{00000000-0005-0000-0000-000054480000}"/>
    <cellStyle name="Comma 7 5 3 4" xfId="2488" xr:uid="{00000000-0005-0000-0000-000055480000}"/>
    <cellStyle name="Comma 7 5 3 4 2" xfId="5162" xr:uid="{00000000-0005-0000-0000-000056480000}"/>
    <cellStyle name="Comma 7 5 3 4 2 2" xfId="19787" xr:uid="{00000000-0005-0000-0000-000057480000}"/>
    <cellStyle name="Comma 7 5 3 4 2 3" xfId="14485" xr:uid="{00000000-0005-0000-0000-000058480000}"/>
    <cellStyle name="Comma 7 5 3 4 3" xfId="8999" xr:uid="{00000000-0005-0000-0000-000059480000}"/>
    <cellStyle name="Comma 7 5 3 4 3 2" xfId="17157" xr:uid="{00000000-0005-0000-0000-00005A480000}"/>
    <cellStyle name="Comma 7 5 3 4 4" xfId="11828" xr:uid="{00000000-0005-0000-0000-00005B480000}"/>
    <cellStyle name="Comma 7 5 3 5" xfId="5158" xr:uid="{00000000-0005-0000-0000-00005C480000}"/>
    <cellStyle name="Comma 7 5 3 5 2" xfId="19783" xr:uid="{00000000-0005-0000-0000-00005D480000}"/>
    <cellStyle name="Comma 7 5 3 5 3" xfId="14481" xr:uid="{00000000-0005-0000-0000-00005E480000}"/>
    <cellStyle name="Comma 7 5 3 6" xfId="8995" xr:uid="{00000000-0005-0000-0000-00005F480000}"/>
    <cellStyle name="Comma 7 5 3 6 2" xfId="17153" xr:uid="{00000000-0005-0000-0000-000060480000}"/>
    <cellStyle name="Comma 7 5 3 7" xfId="11824" xr:uid="{00000000-0005-0000-0000-000061480000}"/>
    <cellStyle name="Comma 7 5 4" xfId="2489" xr:uid="{00000000-0005-0000-0000-000062480000}"/>
    <cellStyle name="Comma 7 5 4 2" xfId="2490" xr:uid="{00000000-0005-0000-0000-000063480000}"/>
    <cellStyle name="Comma 7 5 4 2 2" xfId="2491" xr:uid="{00000000-0005-0000-0000-000064480000}"/>
    <cellStyle name="Comma 7 5 4 2 2 2" xfId="5165" xr:uid="{00000000-0005-0000-0000-000065480000}"/>
    <cellStyle name="Comma 7 5 4 2 2 2 2" xfId="19790" xr:uid="{00000000-0005-0000-0000-000066480000}"/>
    <cellStyle name="Comma 7 5 4 2 2 2 3" xfId="14488" xr:uid="{00000000-0005-0000-0000-000067480000}"/>
    <cellStyle name="Comma 7 5 4 2 2 3" xfId="9002" xr:uid="{00000000-0005-0000-0000-000068480000}"/>
    <cellStyle name="Comma 7 5 4 2 2 3 2" xfId="17160" xr:uid="{00000000-0005-0000-0000-000069480000}"/>
    <cellStyle name="Comma 7 5 4 2 2 4" xfId="11831" xr:uid="{00000000-0005-0000-0000-00006A480000}"/>
    <cellStyle name="Comma 7 5 4 2 3" xfId="5164" xr:uid="{00000000-0005-0000-0000-00006B480000}"/>
    <cellStyle name="Comma 7 5 4 2 3 2" xfId="19789" xr:uid="{00000000-0005-0000-0000-00006C480000}"/>
    <cellStyle name="Comma 7 5 4 2 3 3" xfId="14487" xr:uid="{00000000-0005-0000-0000-00006D480000}"/>
    <cellStyle name="Comma 7 5 4 2 4" xfId="9001" xr:uid="{00000000-0005-0000-0000-00006E480000}"/>
    <cellStyle name="Comma 7 5 4 2 4 2" xfId="17159" xr:uid="{00000000-0005-0000-0000-00006F480000}"/>
    <cellStyle name="Comma 7 5 4 2 5" xfId="11830" xr:uid="{00000000-0005-0000-0000-000070480000}"/>
    <cellStyle name="Comma 7 5 4 3" xfId="2492" xr:uid="{00000000-0005-0000-0000-000071480000}"/>
    <cellStyle name="Comma 7 5 4 3 2" xfId="5166" xr:uid="{00000000-0005-0000-0000-000072480000}"/>
    <cellStyle name="Comma 7 5 4 3 2 2" xfId="19791" xr:uid="{00000000-0005-0000-0000-000073480000}"/>
    <cellStyle name="Comma 7 5 4 3 2 3" xfId="14489" xr:uid="{00000000-0005-0000-0000-000074480000}"/>
    <cellStyle name="Comma 7 5 4 3 3" xfId="9003" xr:uid="{00000000-0005-0000-0000-000075480000}"/>
    <cellStyle name="Comma 7 5 4 3 3 2" xfId="17161" xr:uid="{00000000-0005-0000-0000-000076480000}"/>
    <cellStyle name="Comma 7 5 4 3 4" xfId="11832" xr:uid="{00000000-0005-0000-0000-000077480000}"/>
    <cellStyle name="Comma 7 5 4 4" xfId="2493" xr:uid="{00000000-0005-0000-0000-000078480000}"/>
    <cellStyle name="Comma 7 5 4 4 2" xfId="5167" xr:uid="{00000000-0005-0000-0000-000079480000}"/>
    <cellStyle name="Comma 7 5 4 4 2 2" xfId="19792" xr:uid="{00000000-0005-0000-0000-00007A480000}"/>
    <cellStyle name="Comma 7 5 4 4 2 3" xfId="14490" xr:uid="{00000000-0005-0000-0000-00007B480000}"/>
    <cellStyle name="Comma 7 5 4 4 3" xfId="9004" xr:uid="{00000000-0005-0000-0000-00007C480000}"/>
    <cellStyle name="Comma 7 5 4 4 3 2" xfId="17162" xr:uid="{00000000-0005-0000-0000-00007D480000}"/>
    <cellStyle name="Comma 7 5 4 4 4" xfId="11833" xr:uid="{00000000-0005-0000-0000-00007E480000}"/>
    <cellStyle name="Comma 7 5 4 5" xfId="5163" xr:uid="{00000000-0005-0000-0000-00007F480000}"/>
    <cellStyle name="Comma 7 5 4 5 2" xfId="19788" xr:uid="{00000000-0005-0000-0000-000080480000}"/>
    <cellStyle name="Comma 7 5 4 5 3" xfId="14486" xr:uid="{00000000-0005-0000-0000-000081480000}"/>
    <cellStyle name="Comma 7 5 4 6" xfId="9000" xr:uid="{00000000-0005-0000-0000-000082480000}"/>
    <cellStyle name="Comma 7 5 4 6 2" xfId="17158" xr:uid="{00000000-0005-0000-0000-000083480000}"/>
    <cellStyle name="Comma 7 5 4 7" xfId="11829" xr:uid="{00000000-0005-0000-0000-000084480000}"/>
    <cellStyle name="Comma 7 5 5" xfId="2494" xr:uid="{00000000-0005-0000-0000-000085480000}"/>
    <cellStyle name="Comma 7 5 5 2" xfId="2495" xr:uid="{00000000-0005-0000-0000-000086480000}"/>
    <cellStyle name="Comma 7 5 5 2 2" xfId="2496" xr:uid="{00000000-0005-0000-0000-000087480000}"/>
    <cellStyle name="Comma 7 5 5 2 2 2" xfId="5170" xr:uid="{00000000-0005-0000-0000-000088480000}"/>
    <cellStyle name="Comma 7 5 5 2 2 2 2" xfId="19795" xr:uid="{00000000-0005-0000-0000-000089480000}"/>
    <cellStyle name="Comma 7 5 5 2 2 2 3" xfId="14493" xr:uid="{00000000-0005-0000-0000-00008A480000}"/>
    <cellStyle name="Comma 7 5 5 2 2 3" xfId="9007" xr:uid="{00000000-0005-0000-0000-00008B480000}"/>
    <cellStyle name="Comma 7 5 5 2 2 3 2" xfId="17165" xr:uid="{00000000-0005-0000-0000-00008C480000}"/>
    <cellStyle name="Comma 7 5 5 2 2 4" xfId="11836" xr:uid="{00000000-0005-0000-0000-00008D480000}"/>
    <cellStyle name="Comma 7 5 5 2 3" xfId="5169" xr:uid="{00000000-0005-0000-0000-00008E480000}"/>
    <cellStyle name="Comma 7 5 5 2 3 2" xfId="19794" xr:uid="{00000000-0005-0000-0000-00008F480000}"/>
    <cellStyle name="Comma 7 5 5 2 3 3" xfId="14492" xr:uid="{00000000-0005-0000-0000-000090480000}"/>
    <cellStyle name="Comma 7 5 5 2 4" xfId="9006" xr:uid="{00000000-0005-0000-0000-000091480000}"/>
    <cellStyle name="Comma 7 5 5 2 4 2" xfId="17164" xr:uid="{00000000-0005-0000-0000-000092480000}"/>
    <cellStyle name="Comma 7 5 5 2 5" xfId="11835" xr:uid="{00000000-0005-0000-0000-000093480000}"/>
    <cellStyle name="Comma 7 5 5 3" xfId="2497" xr:uid="{00000000-0005-0000-0000-000094480000}"/>
    <cellStyle name="Comma 7 5 5 3 2" xfId="5171" xr:uid="{00000000-0005-0000-0000-000095480000}"/>
    <cellStyle name="Comma 7 5 5 3 2 2" xfId="19796" xr:uid="{00000000-0005-0000-0000-000096480000}"/>
    <cellStyle name="Comma 7 5 5 3 2 3" xfId="14494" xr:uid="{00000000-0005-0000-0000-000097480000}"/>
    <cellStyle name="Comma 7 5 5 3 3" xfId="9008" xr:uid="{00000000-0005-0000-0000-000098480000}"/>
    <cellStyle name="Comma 7 5 5 3 3 2" xfId="17166" xr:uid="{00000000-0005-0000-0000-000099480000}"/>
    <cellStyle name="Comma 7 5 5 3 4" xfId="11837" xr:uid="{00000000-0005-0000-0000-00009A480000}"/>
    <cellStyle name="Comma 7 5 5 4" xfId="2498" xr:uid="{00000000-0005-0000-0000-00009B480000}"/>
    <cellStyle name="Comma 7 5 5 4 2" xfId="5172" xr:uid="{00000000-0005-0000-0000-00009C480000}"/>
    <cellStyle name="Comma 7 5 5 4 2 2" xfId="19797" xr:uid="{00000000-0005-0000-0000-00009D480000}"/>
    <cellStyle name="Comma 7 5 5 4 2 3" xfId="14495" xr:uid="{00000000-0005-0000-0000-00009E480000}"/>
    <cellStyle name="Comma 7 5 5 4 3" xfId="9009" xr:uid="{00000000-0005-0000-0000-00009F480000}"/>
    <cellStyle name="Comma 7 5 5 4 3 2" xfId="17167" xr:uid="{00000000-0005-0000-0000-0000A0480000}"/>
    <cellStyle name="Comma 7 5 5 4 4" xfId="11838" xr:uid="{00000000-0005-0000-0000-0000A1480000}"/>
    <cellStyle name="Comma 7 5 5 5" xfId="5168" xr:uid="{00000000-0005-0000-0000-0000A2480000}"/>
    <cellStyle name="Comma 7 5 5 5 2" xfId="19793" xr:uid="{00000000-0005-0000-0000-0000A3480000}"/>
    <cellStyle name="Comma 7 5 5 5 3" xfId="14491" xr:uid="{00000000-0005-0000-0000-0000A4480000}"/>
    <cellStyle name="Comma 7 5 5 6" xfId="9005" xr:uid="{00000000-0005-0000-0000-0000A5480000}"/>
    <cellStyle name="Comma 7 5 5 6 2" xfId="17163" xr:uid="{00000000-0005-0000-0000-0000A6480000}"/>
    <cellStyle name="Comma 7 5 5 7" xfId="11834" xr:uid="{00000000-0005-0000-0000-0000A7480000}"/>
    <cellStyle name="Comma 7 5 6" xfId="2499" xr:uid="{00000000-0005-0000-0000-0000A8480000}"/>
    <cellStyle name="Comma 7 5 6 2" xfId="2500" xr:uid="{00000000-0005-0000-0000-0000A9480000}"/>
    <cellStyle name="Comma 7 5 6 2 2" xfId="5174" xr:uid="{00000000-0005-0000-0000-0000AA480000}"/>
    <cellStyle name="Comma 7 5 6 2 2 2" xfId="19799" xr:uid="{00000000-0005-0000-0000-0000AB480000}"/>
    <cellStyle name="Comma 7 5 6 2 2 3" xfId="14497" xr:uid="{00000000-0005-0000-0000-0000AC480000}"/>
    <cellStyle name="Comma 7 5 6 2 3" xfId="9011" xr:uid="{00000000-0005-0000-0000-0000AD480000}"/>
    <cellStyle name="Comma 7 5 6 2 3 2" xfId="17169" xr:uid="{00000000-0005-0000-0000-0000AE480000}"/>
    <cellStyle name="Comma 7 5 6 2 4" xfId="11840" xr:uid="{00000000-0005-0000-0000-0000AF480000}"/>
    <cellStyle name="Comma 7 5 6 3" xfId="2501" xr:uid="{00000000-0005-0000-0000-0000B0480000}"/>
    <cellStyle name="Comma 7 5 6 3 2" xfId="5175" xr:uid="{00000000-0005-0000-0000-0000B1480000}"/>
    <cellStyle name="Comma 7 5 6 3 2 2" xfId="19800" xr:uid="{00000000-0005-0000-0000-0000B2480000}"/>
    <cellStyle name="Comma 7 5 6 3 2 3" xfId="14498" xr:uid="{00000000-0005-0000-0000-0000B3480000}"/>
    <cellStyle name="Comma 7 5 6 3 3" xfId="9012" xr:uid="{00000000-0005-0000-0000-0000B4480000}"/>
    <cellStyle name="Comma 7 5 6 3 3 2" xfId="17170" xr:uid="{00000000-0005-0000-0000-0000B5480000}"/>
    <cellStyle name="Comma 7 5 6 3 4" xfId="11841" xr:uid="{00000000-0005-0000-0000-0000B6480000}"/>
    <cellStyle name="Comma 7 5 6 4" xfId="5173" xr:uid="{00000000-0005-0000-0000-0000B7480000}"/>
    <cellStyle name="Comma 7 5 6 4 2" xfId="19798" xr:uid="{00000000-0005-0000-0000-0000B8480000}"/>
    <cellStyle name="Comma 7 5 6 4 3" xfId="14496" xr:uid="{00000000-0005-0000-0000-0000B9480000}"/>
    <cellStyle name="Comma 7 5 6 5" xfId="9010" xr:uid="{00000000-0005-0000-0000-0000BA480000}"/>
    <cellStyle name="Comma 7 5 6 5 2" xfId="17168" xr:uid="{00000000-0005-0000-0000-0000BB480000}"/>
    <cellStyle name="Comma 7 5 6 6" xfId="11839" xr:uid="{00000000-0005-0000-0000-0000BC480000}"/>
    <cellStyle name="Comma 7 5 7" xfId="2502" xr:uid="{00000000-0005-0000-0000-0000BD480000}"/>
    <cellStyle name="Comma 7 5 7 2" xfId="2503" xr:uid="{00000000-0005-0000-0000-0000BE480000}"/>
    <cellStyle name="Comma 7 5 7 2 2" xfId="5177" xr:uid="{00000000-0005-0000-0000-0000BF480000}"/>
    <cellStyle name="Comma 7 5 7 2 2 2" xfId="19802" xr:uid="{00000000-0005-0000-0000-0000C0480000}"/>
    <cellStyle name="Comma 7 5 7 2 2 3" xfId="14500" xr:uid="{00000000-0005-0000-0000-0000C1480000}"/>
    <cellStyle name="Comma 7 5 7 2 3" xfId="9014" xr:uid="{00000000-0005-0000-0000-0000C2480000}"/>
    <cellStyle name="Comma 7 5 7 2 3 2" xfId="17172" xr:uid="{00000000-0005-0000-0000-0000C3480000}"/>
    <cellStyle name="Comma 7 5 7 2 4" xfId="11843" xr:uid="{00000000-0005-0000-0000-0000C4480000}"/>
    <cellStyle name="Comma 7 5 7 3" xfId="5176" xr:uid="{00000000-0005-0000-0000-0000C5480000}"/>
    <cellStyle name="Comma 7 5 7 3 2" xfId="19801" xr:uid="{00000000-0005-0000-0000-0000C6480000}"/>
    <cellStyle name="Comma 7 5 7 3 3" xfId="14499" xr:uid="{00000000-0005-0000-0000-0000C7480000}"/>
    <cellStyle name="Comma 7 5 7 4" xfId="9013" xr:uid="{00000000-0005-0000-0000-0000C8480000}"/>
    <cellStyle name="Comma 7 5 7 4 2" xfId="17171" xr:uid="{00000000-0005-0000-0000-0000C9480000}"/>
    <cellStyle name="Comma 7 5 7 5" xfId="11842" xr:uid="{00000000-0005-0000-0000-0000CA480000}"/>
    <cellStyle name="Comma 7 5 8" xfId="2504" xr:uid="{00000000-0005-0000-0000-0000CB480000}"/>
    <cellStyle name="Comma 7 5 8 2" xfId="5178" xr:uid="{00000000-0005-0000-0000-0000CC480000}"/>
    <cellStyle name="Comma 7 5 8 2 2" xfId="19803" xr:uid="{00000000-0005-0000-0000-0000CD480000}"/>
    <cellStyle name="Comma 7 5 8 2 3" xfId="14501" xr:uid="{00000000-0005-0000-0000-0000CE480000}"/>
    <cellStyle name="Comma 7 5 8 3" xfId="9015" xr:uid="{00000000-0005-0000-0000-0000CF480000}"/>
    <cellStyle name="Comma 7 5 8 3 2" xfId="17173" xr:uid="{00000000-0005-0000-0000-0000D0480000}"/>
    <cellStyle name="Comma 7 5 8 4" xfId="11844" xr:uid="{00000000-0005-0000-0000-0000D1480000}"/>
    <cellStyle name="Comma 7 5 9" xfId="2505" xr:uid="{00000000-0005-0000-0000-0000D2480000}"/>
    <cellStyle name="Comma 7 5 9 2" xfId="5179" xr:uid="{00000000-0005-0000-0000-0000D3480000}"/>
    <cellStyle name="Comma 7 5 9 2 2" xfId="19804" xr:uid="{00000000-0005-0000-0000-0000D4480000}"/>
    <cellStyle name="Comma 7 5 9 2 3" xfId="14502" xr:uid="{00000000-0005-0000-0000-0000D5480000}"/>
    <cellStyle name="Comma 7 5 9 3" xfId="9016" xr:uid="{00000000-0005-0000-0000-0000D6480000}"/>
    <cellStyle name="Comma 7 5 9 3 2" xfId="17174" xr:uid="{00000000-0005-0000-0000-0000D7480000}"/>
    <cellStyle name="Comma 7 5 9 4" xfId="11845" xr:uid="{00000000-0005-0000-0000-0000D8480000}"/>
    <cellStyle name="Comma 7 6" xfId="2506" xr:uid="{00000000-0005-0000-0000-0000D9480000}"/>
    <cellStyle name="Comma 7 6 2" xfId="2507" xr:uid="{00000000-0005-0000-0000-0000DA480000}"/>
    <cellStyle name="Comma 7 6 2 2" xfId="2508" xr:uid="{00000000-0005-0000-0000-0000DB480000}"/>
    <cellStyle name="Comma 7 6 2 2 2" xfId="5182" xr:uid="{00000000-0005-0000-0000-0000DC480000}"/>
    <cellStyle name="Comma 7 6 2 2 2 2" xfId="19807" xr:uid="{00000000-0005-0000-0000-0000DD480000}"/>
    <cellStyle name="Comma 7 6 2 2 2 3" xfId="14505" xr:uid="{00000000-0005-0000-0000-0000DE480000}"/>
    <cellStyle name="Comma 7 6 2 2 3" xfId="9019" xr:uid="{00000000-0005-0000-0000-0000DF480000}"/>
    <cellStyle name="Comma 7 6 2 2 3 2" xfId="17177" xr:uid="{00000000-0005-0000-0000-0000E0480000}"/>
    <cellStyle name="Comma 7 6 2 2 4" xfId="11848" xr:uid="{00000000-0005-0000-0000-0000E1480000}"/>
    <cellStyle name="Comma 7 6 2 3" xfId="5181" xr:uid="{00000000-0005-0000-0000-0000E2480000}"/>
    <cellStyle name="Comma 7 6 2 3 2" xfId="19806" xr:uid="{00000000-0005-0000-0000-0000E3480000}"/>
    <cellStyle name="Comma 7 6 2 3 3" xfId="14504" xr:uid="{00000000-0005-0000-0000-0000E4480000}"/>
    <cellStyle name="Comma 7 6 2 4" xfId="9018" xr:uid="{00000000-0005-0000-0000-0000E5480000}"/>
    <cellStyle name="Comma 7 6 2 4 2" xfId="17176" xr:uid="{00000000-0005-0000-0000-0000E6480000}"/>
    <cellStyle name="Comma 7 6 2 5" xfId="11847" xr:uid="{00000000-0005-0000-0000-0000E7480000}"/>
    <cellStyle name="Comma 7 6 3" xfId="2509" xr:uid="{00000000-0005-0000-0000-0000E8480000}"/>
    <cellStyle name="Comma 7 6 3 2" xfId="5183" xr:uid="{00000000-0005-0000-0000-0000E9480000}"/>
    <cellStyle name="Comma 7 6 3 2 2" xfId="19808" xr:uid="{00000000-0005-0000-0000-0000EA480000}"/>
    <cellStyle name="Comma 7 6 3 2 3" xfId="14506" xr:uid="{00000000-0005-0000-0000-0000EB480000}"/>
    <cellStyle name="Comma 7 6 3 3" xfId="9020" xr:uid="{00000000-0005-0000-0000-0000EC480000}"/>
    <cellStyle name="Comma 7 6 3 3 2" xfId="17178" xr:uid="{00000000-0005-0000-0000-0000ED480000}"/>
    <cellStyle name="Comma 7 6 3 4" xfId="11849" xr:uid="{00000000-0005-0000-0000-0000EE480000}"/>
    <cellStyle name="Comma 7 6 4" xfId="2510" xr:uid="{00000000-0005-0000-0000-0000EF480000}"/>
    <cellStyle name="Comma 7 6 4 2" xfId="5184" xr:uid="{00000000-0005-0000-0000-0000F0480000}"/>
    <cellStyle name="Comma 7 6 4 2 2" xfId="19809" xr:uid="{00000000-0005-0000-0000-0000F1480000}"/>
    <cellStyle name="Comma 7 6 4 2 3" xfId="14507" xr:uid="{00000000-0005-0000-0000-0000F2480000}"/>
    <cellStyle name="Comma 7 6 4 3" xfId="9021" xr:uid="{00000000-0005-0000-0000-0000F3480000}"/>
    <cellStyle name="Comma 7 6 4 3 2" xfId="17179" xr:uid="{00000000-0005-0000-0000-0000F4480000}"/>
    <cellStyle name="Comma 7 6 4 4" xfId="11850" xr:uid="{00000000-0005-0000-0000-0000F5480000}"/>
    <cellStyle name="Comma 7 6 5" xfId="5180" xr:uid="{00000000-0005-0000-0000-0000F6480000}"/>
    <cellStyle name="Comma 7 6 5 2" xfId="19805" xr:uid="{00000000-0005-0000-0000-0000F7480000}"/>
    <cellStyle name="Comma 7 6 5 3" xfId="14503" xr:uid="{00000000-0005-0000-0000-0000F8480000}"/>
    <cellStyle name="Comma 7 6 6" xfId="9017" xr:uid="{00000000-0005-0000-0000-0000F9480000}"/>
    <cellStyle name="Comma 7 6 6 2" xfId="17175" xr:uid="{00000000-0005-0000-0000-0000FA480000}"/>
    <cellStyle name="Comma 7 6 7" xfId="11846" xr:uid="{00000000-0005-0000-0000-0000FB480000}"/>
    <cellStyle name="Comma 7 7" xfId="2511" xr:uid="{00000000-0005-0000-0000-0000FC480000}"/>
    <cellStyle name="Comma 7 7 2" xfId="2512" xr:uid="{00000000-0005-0000-0000-0000FD480000}"/>
    <cellStyle name="Comma 7 7 2 2" xfId="2513" xr:uid="{00000000-0005-0000-0000-0000FE480000}"/>
    <cellStyle name="Comma 7 7 2 2 2" xfId="5187" xr:uid="{00000000-0005-0000-0000-0000FF480000}"/>
    <cellStyle name="Comma 7 7 2 2 2 2" xfId="19812" xr:uid="{00000000-0005-0000-0000-000000490000}"/>
    <cellStyle name="Comma 7 7 2 2 2 3" xfId="14510" xr:uid="{00000000-0005-0000-0000-000001490000}"/>
    <cellStyle name="Comma 7 7 2 2 3" xfId="9024" xr:uid="{00000000-0005-0000-0000-000002490000}"/>
    <cellStyle name="Comma 7 7 2 2 3 2" xfId="17182" xr:uid="{00000000-0005-0000-0000-000003490000}"/>
    <cellStyle name="Comma 7 7 2 2 4" xfId="11853" xr:uid="{00000000-0005-0000-0000-000004490000}"/>
    <cellStyle name="Comma 7 7 2 3" xfId="5186" xr:uid="{00000000-0005-0000-0000-000005490000}"/>
    <cellStyle name="Comma 7 7 2 3 2" xfId="19811" xr:uid="{00000000-0005-0000-0000-000006490000}"/>
    <cellStyle name="Comma 7 7 2 3 3" xfId="14509" xr:uid="{00000000-0005-0000-0000-000007490000}"/>
    <cellStyle name="Comma 7 7 2 4" xfId="9023" xr:uid="{00000000-0005-0000-0000-000008490000}"/>
    <cellStyle name="Comma 7 7 2 4 2" xfId="17181" xr:uid="{00000000-0005-0000-0000-000009490000}"/>
    <cellStyle name="Comma 7 7 2 5" xfId="11852" xr:uid="{00000000-0005-0000-0000-00000A490000}"/>
    <cellStyle name="Comma 7 7 3" xfId="2514" xr:uid="{00000000-0005-0000-0000-00000B490000}"/>
    <cellStyle name="Comma 7 7 3 2" xfId="5188" xr:uid="{00000000-0005-0000-0000-00000C490000}"/>
    <cellStyle name="Comma 7 7 3 2 2" xfId="19813" xr:uid="{00000000-0005-0000-0000-00000D490000}"/>
    <cellStyle name="Comma 7 7 3 2 3" xfId="14511" xr:uid="{00000000-0005-0000-0000-00000E490000}"/>
    <cellStyle name="Comma 7 7 3 3" xfId="9025" xr:uid="{00000000-0005-0000-0000-00000F490000}"/>
    <cellStyle name="Comma 7 7 3 3 2" xfId="17183" xr:uid="{00000000-0005-0000-0000-000010490000}"/>
    <cellStyle name="Comma 7 7 3 4" xfId="11854" xr:uid="{00000000-0005-0000-0000-000011490000}"/>
    <cellStyle name="Comma 7 7 4" xfId="2515" xr:uid="{00000000-0005-0000-0000-000012490000}"/>
    <cellStyle name="Comma 7 7 4 2" xfId="5189" xr:uid="{00000000-0005-0000-0000-000013490000}"/>
    <cellStyle name="Comma 7 7 4 2 2" xfId="19814" xr:uid="{00000000-0005-0000-0000-000014490000}"/>
    <cellStyle name="Comma 7 7 4 2 3" xfId="14512" xr:uid="{00000000-0005-0000-0000-000015490000}"/>
    <cellStyle name="Comma 7 7 4 3" xfId="9026" xr:uid="{00000000-0005-0000-0000-000016490000}"/>
    <cellStyle name="Comma 7 7 4 3 2" xfId="17184" xr:uid="{00000000-0005-0000-0000-000017490000}"/>
    <cellStyle name="Comma 7 7 4 4" xfId="11855" xr:uid="{00000000-0005-0000-0000-000018490000}"/>
    <cellStyle name="Comma 7 7 5" xfId="5185" xr:uid="{00000000-0005-0000-0000-000019490000}"/>
    <cellStyle name="Comma 7 7 5 2" xfId="19810" xr:uid="{00000000-0005-0000-0000-00001A490000}"/>
    <cellStyle name="Comma 7 7 5 3" xfId="14508" xr:uid="{00000000-0005-0000-0000-00001B490000}"/>
    <cellStyle name="Comma 7 7 6" xfId="9022" xr:uid="{00000000-0005-0000-0000-00001C490000}"/>
    <cellStyle name="Comma 7 7 6 2" xfId="17180" xr:uid="{00000000-0005-0000-0000-00001D490000}"/>
    <cellStyle name="Comma 7 7 7" xfId="11851" xr:uid="{00000000-0005-0000-0000-00001E490000}"/>
    <cellStyle name="Comma 7 8" xfId="2516" xr:uid="{00000000-0005-0000-0000-00001F490000}"/>
    <cellStyle name="Comma 7 8 2" xfId="2517" xr:uid="{00000000-0005-0000-0000-000020490000}"/>
    <cellStyle name="Comma 7 8 2 2" xfId="2518" xr:uid="{00000000-0005-0000-0000-000021490000}"/>
    <cellStyle name="Comma 7 8 2 2 2" xfId="5192" xr:uid="{00000000-0005-0000-0000-000022490000}"/>
    <cellStyle name="Comma 7 8 2 2 2 2" xfId="19817" xr:uid="{00000000-0005-0000-0000-000023490000}"/>
    <cellStyle name="Comma 7 8 2 2 2 3" xfId="14515" xr:uid="{00000000-0005-0000-0000-000024490000}"/>
    <cellStyle name="Comma 7 8 2 2 3" xfId="9029" xr:uid="{00000000-0005-0000-0000-000025490000}"/>
    <cellStyle name="Comma 7 8 2 2 3 2" xfId="17187" xr:uid="{00000000-0005-0000-0000-000026490000}"/>
    <cellStyle name="Comma 7 8 2 2 4" xfId="11858" xr:uid="{00000000-0005-0000-0000-000027490000}"/>
    <cellStyle name="Comma 7 8 2 3" xfId="5191" xr:uid="{00000000-0005-0000-0000-000028490000}"/>
    <cellStyle name="Comma 7 8 2 3 2" xfId="19816" xr:uid="{00000000-0005-0000-0000-000029490000}"/>
    <cellStyle name="Comma 7 8 2 3 3" xfId="14514" xr:uid="{00000000-0005-0000-0000-00002A490000}"/>
    <cellStyle name="Comma 7 8 2 4" xfId="9028" xr:uid="{00000000-0005-0000-0000-00002B490000}"/>
    <cellStyle name="Comma 7 8 2 4 2" xfId="17186" xr:uid="{00000000-0005-0000-0000-00002C490000}"/>
    <cellStyle name="Comma 7 8 2 5" xfId="11857" xr:uid="{00000000-0005-0000-0000-00002D490000}"/>
    <cellStyle name="Comma 7 8 3" xfId="2519" xr:uid="{00000000-0005-0000-0000-00002E490000}"/>
    <cellStyle name="Comma 7 8 3 2" xfId="5193" xr:uid="{00000000-0005-0000-0000-00002F490000}"/>
    <cellStyle name="Comma 7 8 3 2 2" xfId="19818" xr:uid="{00000000-0005-0000-0000-000030490000}"/>
    <cellStyle name="Comma 7 8 3 2 3" xfId="14516" xr:uid="{00000000-0005-0000-0000-000031490000}"/>
    <cellStyle name="Comma 7 8 3 3" xfId="9030" xr:uid="{00000000-0005-0000-0000-000032490000}"/>
    <cellStyle name="Comma 7 8 3 3 2" xfId="17188" xr:uid="{00000000-0005-0000-0000-000033490000}"/>
    <cellStyle name="Comma 7 8 3 4" xfId="11859" xr:uid="{00000000-0005-0000-0000-000034490000}"/>
    <cellStyle name="Comma 7 8 4" xfId="2520" xr:uid="{00000000-0005-0000-0000-000035490000}"/>
    <cellStyle name="Comma 7 8 4 2" xfId="5194" xr:uid="{00000000-0005-0000-0000-000036490000}"/>
    <cellStyle name="Comma 7 8 4 2 2" xfId="19819" xr:uid="{00000000-0005-0000-0000-000037490000}"/>
    <cellStyle name="Comma 7 8 4 2 3" xfId="14517" xr:uid="{00000000-0005-0000-0000-000038490000}"/>
    <cellStyle name="Comma 7 8 4 3" xfId="9031" xr:uid="{00000000-0005-0000-0000-000039490000}"/>
    <cellStyle name="Comma 7 8 4 3 2" xfId="17189" xr:uid="{00000000-0005-0000-0000-00003A490000}"/>
    <cellStyle name="Comma 7 8 4 4" xfId="11860" xr:uid="{00000000-0005-0000-0000-00003B490000}"/>
    <cellStyle name="Comma 7 8 5" xfId="5190" xr:uid="{00000000-0005-0000-0000-00003C490000}"/>
    <cellStyle name="Comma 7 8 5 2" xfId="19815" xr:uid="{00000000-0005-0000-0000-00003D490000}"/>
    <cellStyle name="Comma 7 8 5 3" xfId="14513" xr:uid="{00000000-0005-0000-0000-00003E490000}"/>
    <cellStyle name="Comma 7 8 6" xfId="9027" xr:uid="{00000000-0005-0000-0000-00003F490000}"/>
    <cellStyle name="Comma 7 8 6 2" xfId="17185" xr:uid="{00000000-0005-0000-0000-000040490000}"/>
    <cellStyle name="Comma 7 8 7" xfId="11856" xr:uid="{00000000-0005-0000-0000-000041490000}"/>
    <cellStyle name="Comma 7 9" xfId="2521" xr:uid="{00000000-0005-0000-0000-000042490000}"/>
    <cellStyle name="Comma 7 9 2" xfId="2522" xr:uid="{00000000-0005-0000-0000-000043490000}"/>
    <cellStyle name="Comma 7 9 2 2" xfId="2523" xr:uid="{00000000-0005-0000-0000-000044490000}"/>
    <cellStyle name="Comma 7 9 2 2 2" xfId="5197" xr:uid="{00000000-0005-0000-0000-000045490000}"/>
    <cellStyle name="Comma 7 9 2 2 2 2" xfId="19822" xr:uid="{00000000-0005-0000-0000-000046490000}"/>
    <cellStyle name="Comma 7 9 2 2 2 3" xfId="14520" xr:uid="{00000000-0005-0000-0000-000047490000}"/>
    <cellStyle name="Comma 7 9 2 2 3" xfId="9034" xr:uid="{00000000-0005-0000-0000-000048490000}"/>
    <cellStyle name="Comma 7 9 2 2 3 2" xfId="17192" xr:uid="{00000000-0005-0000-0000-000049490000}"/>
    <cellStyle name="Comma 7 9 2 2 4" xfId="11863" xr:uid="{00000000-0005-0000-0000-00004A490000}"/>
    <cellStyle name="Comma 7 9 2 3" xfId="5196" xr:uid="{00000000-0005-0000-0000-00004B490000}"/>
    <cellStyle name="Comma 7 9 2 3 2" xfId="19821" xr:uid="{00000000-0005-0000-0000-00004C490000}"/>
    <cellStyle name="Comma 7 9 2 3 3" xfId="14519" xr:uid="{00000000-0005-0000-0000-00004D490000}"/>
    <cellStyle name="Comma 7 9 2 4" xfId="9033" xr:uid="{00000000-0005-0000-0000-00004E490000}"/>
    <cellStyle name="Comma 7 9 2 4 2" xfId="17191" xr:uid="{00000000-0005-0000-0000-00004F490000}"/>
    <cellStyle name="Comma 7 9 2 5" xfId="11862" xr:uid="{00000000-0005-0000-0000-000050490000}"/>
    <cellStyle name="Comma 7 9 3" xfId="2524" xr:uid="{00000000-0005-0000-0000-000051490000}"/>
    <cellStyle name="Comma 7 9 3 2" xfId="5198" xr:uid="{00000000-0005-0000-0000-000052490000}"/>
    <cellStyle name="Comma 7 9 3 2 2" xfId="19823" xr:uid="{00000000-0005-0000-0000-000053490000}"/>
    <cellStyle name="Comma 7 9 3 2 3" xfId="14521" xr:uid="{00000000-0005-0000-0000-000054490000}"/>
    <cellStyle name="Comma 7 9 3 3" xfId="9035" xr:uid="{00000000-0005-0000-0000-000055490000}"/>
    <cellStyle name="Comma 7 9 3 3 2" xfId="17193" xr:uid="{00000000-0005-0000-0000-000056490000}"/>
    <cellStyle name="Comma 7 9 3 4" xfId="11864" xr:uid="{00000000-0005-0000-0000-000057490000}"/>
    <cellStyle name="Comma 7 9 4" xfId="2525" xr:uid="{00000000-0005-0000-0000-000058490000}"/>
    <cellStyle name="Comma 7 9 4 2" xfId="5199" xr:uid="{00000000-0005-0000-0000-000059490000}"/>
    <cellStyle name="Comma 7 9 4 2 2" xfId="19824" xr:uid="{00000000-0005-0000-0000-00005A490000}"/>
    <cellStyle name="Comma 7 9 4 2 3" xfId="14522" xr:uid="{00000000-0005-0000-0000-00005B490000}"/>
    <cellStyle name="Comma 7 9 4 3" xfId="9036" xr:uid="{00000000-0005-0000-0000-00005C490000}"/>
    <cellStyle name="Comma 7 9 4 3 2" xfId="17194" xr:uid="{00000000-0005-0000-0000-00005D490000}"/>
    <cellStyle name="Comma 7 9 4 4" xfId="11865" xr:uid="{00000000-0005-0000-0000-00005E490000}"/>
    <cellStyle name="Comma 7 9 5" xfId="5195" xr:uid="{00000000-0005-0000-0000-00005F490000}"/>
    <cellStyle name="Comma 7 9 5 2" xfId="19820" xr:uid="{00000000-0005-0000-0000-000060490000}"/>
    <cellStyle name="Comma 7 9 5 3" xfId="14518" xr:uid="{00000000-0005-0000-0000-000061490000}"/>
    <cellStyle name="Comma 7 9 6" xfId="9032" xr:uid="{00000000-0005-0000-0000-000062490000}"/>
    <cellStyle name="Comma 7 9 6 2" xfId="17190" xr:uid="{00000000-0005-0000-0000-000063490000}"/>
    <cellStyle name="Comma 7 9 7" xfId="11861" xr:uid="{00000000-0005-0000-0000-000064490000}"/>
    <cellStyle name="Comma 8" xfId="2526" xr:uid="{00000000-0005-0000-0000-000065490000}"/>
    <cellStyle name="Comma 8 2" xfId="5200" xr:uid="{00000000-0005-0000-0000-000066490000}"/>
    <cellStyle name="Comma 8 2 2" xfId="19825" xr:uid="{00000000-0005-0000-0000-000067490000}"/>
    <cellStyle name="Comma 8 2 3" xfId="14523" xr:uid="{00000000-0005-0000-0000-000068490000}"/>
    <cellStyle name="Comma 8 3" xfId="9037" xr:uid="{00000000-0005-0000-0000-000069490000}"/>
    <cellStyle name="Comma 8 3 2" xfId="17195" xr:uid="{00000000-0005-0000-0000-00006A490000}"/>
    <cellStyle name="Comma 8 4" xfId="11866" xr:uid="{00000000-0005-0000-0000-00006B490000}"/>
    <cellStyle name="Comma 9" xfId="2558" xr:uid="{00000000-0005-0000-0000-00006C490000}"/>
    <cellStyle name="Comma 9 2" xfId="5201" xr:uid="{00000000-0005-0000-0000-00006D490000}"/>
    <cellStyle name="Comma 9 2 2" xfId="19826" xr:uid="{00000000-0005-0000-0000-00006E490000}"/>
    <cellStyle name="Comma 9 2 3" xfId="14529" xr:uid="{00000000-0005-0000-0000-00006F490000}"/>
    <cellStyle name="Comma 9 3" xfId="9038" xr:uid="{00000000-0005-0000-0000-000070490000}"/>
    <cellStyle name="Comma 9 3 2" xfId="17196" xr:uid="{00000000-0005-0000-0000-000071490000}"/>
    <cellStyle name="Comma 9 4" xfId="11868" xr:uid="{00000000-0005-0000-0000-000072490000}"/>
    <cellStyle name="Counterflow" xfId="9318" xr:uid="{00000000-0005-0000-0000-000073490000}"/>
    <cellStyle name="Currency 2" xfId="6357" xr:uid="{00000000-0005-0000-0000-000074490000}"/>
    <cellStyle name="Currency 2 2" xfId="6413" xr:uid="{00000000-0005-0000-0000-000075490000}"/>
    <cellStyle name="Currency 2 3" xfId="6396" xr:uid="{00000000-0005-0000-0000-000076490000}"/>
    <cellStyle name="Currency 3" xfId="6392" xr:uid="{00000000-0005-0000-0000-000077490000}"/>
    <cellStyle name="DateLong" xfId="39" xr:uid="{00000000-0005-0000-0000-000078490000}"/>
    <cellStyle name="DateLong 2" xfId="5419" xr:uid="{00000000-0005-0000-0000-000079490000}"/>
    <cellStyle name="DateLong 2 2" xfId="12060" xr:uid="{00000000-0005-0000-0000-00007A490000}"/>
    <cellStyle name="DateLong 2 3" xfId="9405" xr:uid="{00000000-0005-0000-0000-00007B490000}"/>
    <cellStyle name="DateLong 3" xfId="9325" xr:uid="{00000000-0005-0000-0000-00007C490000}"/>
    <cellStyle name="DateShort" xfId="40" xr:uid="{00000000-0005-0000-0000-00007D490000}"/>
    <cellStyle name="DateShort 2" xfId="5420" xr:uid="{00000000-0005-0000-0000-00007E490000}"/>
    <cellStyle name="DateShort 2 2" xfId="12061" xr:uid="{00000000-0005-0000-0000-00007F490000}"/>
    <cellStyle name="DateShort 2 3" xfId="14736" xr:uid="{00000000-0005-0000-0000-000080490000}"/>
    <cellStyle name="DateShort 2 4" xfId="14709" xr:uid="{00000000-0005-0000-0000-000081490000}"/>
    <cellStyle name="DateShort 2 5" xfId="9406" xr:uid="{00000000-0005-0000-0000-000082490000}"/>
    <cellStyle name="DateShort 3" xfId="9326" xr:uid="{00000000-0005-0000-0000-000083490000}"/>
    <cellStyle name="Descriptor text" xfId="43" xr:uid="{00000000-0005-0000-0000-000084490000}"/>
    <cellStyle name="Documentation" xfId="9323" xr:uid="{00000000-0005-0000-0000-000085490000}"/>
    <cellStyle name="Error" xfId="9260" xr:uid="{00000000-0005-0000-0000-000086490000}"/>
    <cellStyle name="Explanatory Text 2" xfId="5562" xr:uid="{00000000-0005-0000-0000-000087490000}"/>
    <cellStyle name="Explanatory Text 2 2" xfId="9361" xr:uid="{00000000-0005-0000-0000-000088490000}"/>
    <cellStyle name="Explanatory Text 3" xfId="5563" xr:uid="{00000000-0005-0000-0000-000089490000}"/>
    <cellStyle name="Explanatory Text 3 2" xfId="5564" xr:uid="{00000000-0005-0000-0000-00008A490000}"/>
    <cellStyle name="Explanatory Text 3 3" xfId="5565" xr:uid="{00000000-0005-0000-0000-00008B490000}"/>
    <cellStyle name="Explanatory Text 4" xfId="6371" xr:uid="{00000000-0005-0000-0000-00008C490000}"/>
    <cellStyle name="Explanatory Text 5" xfId="9215" xr:uid="{00000000-0005-0000-0000-00008D490000}"/>
    <cellStyle name="Export" xfId="9320" xr:uid="{00000000-0005-0000-0000-00008E490000}"/>
    <cellStyle name="Factor" xfId="27" xr:uid="{00000000-0005-0000-0000-00008F490000}"/>
    <cellStyle name="Factor 2" xfId="5424" xr:uid="{00000000-0005-0000-0000-000090490000}"/>
    <cellStyle name="Factor 2 2" xfId="12052" xr:uid="{00000000-0005-0000-0000-000091490000}"/>
    <cellStyle name="Factor 2 3" xfId="14732" xr:uid="{00000000-0005-0000-0000-000092490000}"/>
    <cellStyle name="Factor 2 4" xfId="14711" xr:uid="{00000000-0005-0000-0000-000093490000}"/>
    <cellStyle name="Factor 2 5" xfId="9399" xr:uid="{00000000-0005-0000-0000-000094490000}"/>
    <cellStyle name="Factor 3" xfId="5418" xr:uid="{00000000-0005-0000-0000-000095490000}"/>
    <cellStyle name="Factor 4" xfId="9327" xr:uid="{00000000-0005-0000-0000-000096490000}"/>
    <cellStyle name="False" xfId="9261" xr:uid="{00000000-0005-0000-0000-000097490000}"/>
    <cellStyle name="Fountain Col Header" xfId="9284" xr:uid="{00000000-0005-0000-0000-000098490000}"/>
    <cellStyle name="Fountain Input" xfId="9285" xr:uid="{00000000-0005-0000-0000-000099490000}"/>
    <cellStyle name="Fountain Input 2" xfId="9286" xr:uid="{00000000-0005-0000-0000-00009A490000}"/>
    <cellStyle name="Fountain Table Header" xfId="9287" xr:uid="{00000000-0005-0000-0000-00009B490000}"/>
    <cellStyle name="Fountain Text" xfId="9288" xr:uid="{00000000-0005-0000-0000-00009C490000}"/>
    <cellStyle name="Fountain Text 2" xfId="9289" xr:uid="{00000000-0005-0000-0000-00009D490000}"/>
    <cellStyle name="Fountain Text 2 2" xfId="9382" xr:uid="{00000000-0005-0000-0000-00009E490000}"/>
    <cellStyle name="Fountain Text 4" xfId="9290" xr:uid="{00000000-0005-0000-0000-00009F490000}"/>
    <cellStyle name="Good 2" xfId="5566" xr:uid="{00000000-0005-0000-0000-0000A0490000}"/>
    <cellStyle name="Good 2 2" xfId="9362" xr:uid="{00000000-0005-0000-0000-0000A1490000}"/>
    <cellStyle name="Good 3" xfId="5567" xr:uid="{00000000-0005-0000-0000-0000A2490000}"/>
    <cellStyle name="Good 3 2" xfId="5568" xr:uid="{00000000-0005-0000-0000-0000A3490000}"/>
    <cellStyle name="Good 3 3" xfId="5569" xr:uid="{00000000-0005-0000-0000-0000A4490000}"/>
    <cellStyle name="Good 4" xfId="6363" xr:uid="{00000000-0005-0000-0000-0000A5490000}"/>
    <cellStyle name="Good 5" xfId="9206" xr:uid="{00000000-0005-0000-0000-0000A6490000}"/>
    <cellStyle name="Hard coded" xfId="9321" xr:uid="{00000000-0005-0000-0000-0000A7490000}"/>
    <cellStyle name="Header" xfId="9291" xr:uid="{00000000-0005-0000-0000-0000A8490000}"/>
    <cellStyle name="Header3rdlevel" xfId="9292" xr:uid="{00000000-0005-0000-0000-0000A9490000}"/>
    <cellStyle name="headerStyle" xfId="2527" xr:uid="{00000000-0005-0000-0000-0000AA490000}"/>
    <cellStyle name="Heading" xfId="42" xr:uid="{00000000-0005-0000-0000-0000AB490000}"/>
    <cellStyle name="Heading 1" xfId="9201" builtinId="16" customBuiltin="1"/>
    <cellStyle name="Heading 1 2" xfId="5570" xr:uid="{00000000-0005-0000-0000-0000AD490000}"/>
    <cellStyle name="Heading 1 2 2" xfId="9363" xr:uid="{00000000-0005-0000-0000-0000AE490000}"/>
    <cellStyle name="Heading 1 3" xfId="5571" xr:uid="{00000000-0005-0000-0000-0000AF490000}"/>
    <cellStyle name="Heading 1 3 2" xfId="5572" xr:uid="{00000000-0005-0000-0000-0000B0490000}"/>
    <cellStyle name="Heading 1 3 3" xfId="5573" xr:uid="{00000000-0005-0000-0000-0000B1490000}"/>
    <cellStyle name="Heading 1 4" xfId="6359" xr:uid="{00000000-0005-0000-0000-0000B2490000}"/>
    <cellStyle name="Heading 2" xfId="9202" builtinId="17" customBuiltin="1"/>
    <cellStyle name="Heading 2 2" xfId="5574" xr:uid="{00000000-0005-0000-0000-0000B4490000}"/>
    <cellStyle name="Heading 2 2 2" xfId="9364" xr:uid="{00000000-0005-0000-0000-0000B5490000}"/>
    <cellStyle name="Heading 2 3" xfId="5575" xr:uid="{00000000-0005-0000-0000-0000B6490000}"/>
    <cellStyle name="Heading 2 3 2" xfId="5576" xr:uid="{00000000-0005-0000-0000-0000B7490000}"/>
    <cellStyle name="Heading 2 3 3" xfId="5577" xr:uid="{00000000-0005-0000-0000-0000B8490000}"/>
    <cellStyle name="Heading 2 4" xfId="6360" xr:uid="{00000000-0005-0000-0000-0000B9490000}"/>
    <cellStyle name="Heading 3" xfId="9203" builtinId="18" customBuiltin="1"/>
    <cellStyle name="Heading 3 2" xfId="5578" xr:uid="{00000000-0005-0000-0000-0000BB490000}"/>
    <cellStyle name="Heading 3 2 2" xfId="9365" xr:uid="{00000000-0005-0000-0000-0000BC490000}"/>
    <cellStyle name="Heading 3 3" xfId="5579" xr:uid="{00000000-0005-0000-0000-0000BD490000}"/>
    <cellStyle name="Heading 3 3 2" xfId="5580" xr:uid="{00000000-0005-0000-0000-0000BE490000}"/>
    <cellStyle name="Heading 3 3 3" xfId="5581" xr:uid="{00000000-0005-0000-0000-0000BF490000}"/>
    <cellStyle name="Heading 3 4" xfId="6361" xr:uid="{00000000-0005-0000-0000-0000C0490000}"/>
    <cellStyle name="Heading 4" xfId="9204" builtinId="19" customBuiltin="1"/>
    <cellStyle name="Heading 4 2" xfId="5582" xr:uid="{00000000-0005-0000-0000-0000C2490000}"/>
    <cellStyle name="Heading 4 2 2" xfId="9366" xr:uid="{00000000-0005-0000-0000-0000C3490000}"/>
    <cellStyle name="Heading 4 3" xfId="5583" xr:uid="{00000000-0005-0000-0000-0000C4490000}"/>
    <cellStyle name="Heading 4 3 2" xfId="5584" xr:uid="{00000000-0005-0000-0000-0000C5490000}"/>
    <cellStyle name="Heading 4 3 3" xfId="5585" xr:uid="{00000000-0005-0000-0000-0000C6490000}"/>
    <cellStyle name="Heading 4 4" xfId="6362" xr:uid="{00000000-0005-0000-0000-0000C7490000}"/>
    <cellStyle name="Hyperlink" xfId="33" builtinId="8"/>
    <cellStyle name="Hyperlink 2" xfId="2528" xr:uid="{00000000-0005-0000-0000-0000C9490000}"/>
    <cellStyle name="Hyperlink 2 2" xfId="5445" xr:uid="{00000000-0005-0000-0000-0000CA490000}"/>
    <cellStyle name="Hyperlink 2 2 2" xfId="5587" xr:uid="{00000000-0005-0000-0000-0000CB490000}"/>
    <cellStyle name="Hyperlink 2 3" xfId="5427" xr:uid="{00000000-0005-0000-0000-0000CC490000}"/>
    <cellStyle name="Hyperlink 2 4" xfId="5586" xr:uid="{00000000-0005-0000-0000-0000CD490000}"/>
    <cellStyle name="Hyperlink 2 5" xfId="6409" xr:uid="{00000000-0005-0000-0000-0000CE490000}"/>
    <cellStyle name="Hyperlink 2 6" xfId="9293" xr:uid="{00000000-0005-0000-0000-0000CF490000}"/>
    <cellStyle name="Hyperlink 3" xfId="5425" xr:uid="{00000000-0005-0000-0000-0000D0490000}"/>
    <cellStyle name="Hyperlink 3 2" xfId="5441" xr:uid="{00000000-0005-0000-0000-0000D1490000}"/>
    <cellStyle name="Hyperlink 4" xfId="9400" xr:uid="{00000000-0005-0000-0000-0000D2490000}"/>
    <cellStyle name="Hyperlink 5" xfId="9324" xr:uid="{00000000-0005-0000-0000-0000D3490000}"/>
    <cellStyle name="Import" xfId="9319" xr:uid="{00000000-0005-0000-0000-0000D4490000}"/>
    <cellStyle name="In Development" xfId="9262" xr:uid="{00000000-0005-0000-0000-0000D5490000}"/>
    <cellStyle name="Input 2" xfId="5588" xr:uid="{00000000-0005-0000-0000-0000D6490000}"/>
    <cellStyle name="Input 2 2" xfId="19989" xr:uid="{00000000-0005-0000-0000-0000D7490000}"/>
    <cellStyle name="Input 2 3" xfId="9367" xr:uid="{00000000-0005-0000-0000-0000D8490000}"/>
    <cellStyle name="Input 3" xfId="5589" xr:uid="{00000000-0005-0000-0000-0000D9490000}"/>
    <cellStyle name="Input 3 2" xfId="5590" xr:uid="{00000000-0005-0000-0000-0000DA490000}"/>
    <cellStyle name="Input 3 3" xfId="5591" xr:uid="{00000000-0005-0000-0000-0000DB490000}"/>
    <cellStyle name="Input 4" xfId="6365" xr:uid="{00000000-0005-0000-0000-0000DC490000}"/>
    <cellStyle name="Input 5" xfId="9209" xr:uid="{00000000-0005-0000-0000-0000DD490000}"/>
    <cellStyle name="Level 1 Heading" xfId="9328" xr:uid="{00000000-0005-0000-0000-0000DE490000}"/>
    <cellStyle name="Level 2 Heading" xfId="9329" xr:uid="{00000000-0005-0000-0000-0000DF490000}"/>
    <cellStyle name="Level 3 Heading" xfId="9330" xr:uid="{00000000-0005-0000-0000-0000E0490000}"/>
    <cellStyle name="Linked Cell 2" xfId="5592" xr:uid="{00000000-0005-0000-0000-0000E1490000}"/>
    <cellStyle name="Linked Cell 2 2" xfId="9368" xr:uid="{00000000-0005-0000-0000-0000E2490000}"/>
    <cellStyle name="Linked Cell 3" xfId="5593" xr:uid="{00000000-0005-0000-0000-0000E3490000}"/>
    <cellStyle name="Linked Cell 3 2" xfId="5594" xr:uid="{00000000-0005-0000-0000-0000E4490000}"/>
    <cellStyle name="Linked Cell 3 3" xfId="5595" xr:uid="{00000000-0005-0000-0000-0000E5490000}"/>
    <cellStyle name="Linked Cell 4" xfId="6368" xr:uid="{00000000-0005-0000-0000-0000E6490000}"/>
    <cellStyle name="Linked Cell 5" xfId="9212" xr:uid="{00000000-0005-0000-0000-0000E7490000}"/>
    <cellStyle name="Neutral 2" xfId="5596" xr:uid="{00000000-0005-0000-0000-0000E8490000}"/>
    <cellStyle name="Neutral 2 2" xfId="6399" xr:uid="{00000000-0005-0000-0000-0000E9490000}"/>
    <cellStyle name="Neutral 2 3" xfId="9369" xr:uid="{00000000-0005-0000-0000-0000EA490000}"/>
    <cellStyle name="Neutral 3" xfId="5597" xr:uid="{00000000-0005-0000-0000-0000EB490000}"/>
    <cellStyle name="Neutral 3 2" xfId="5598" xr:uid="{00000000-0005-0000-0000-0000EC490000}"/>
    <cellStyle name="Neutral 3 3" xfId="5599" xr:uid="{00000000-0005-0000-0000-0000ED490000}"/>
    <cellStyle name="Neutral 4" xfId="9208" xr:uid="{00000000-0005-0000-0000-0000EE490000}"/>
    <cellStyle name="NJS" xfId="2529" xr:uid="{00000000-0005-0000-0000-0000EF490000}"/>
    <cellStyle name="No Error" xfId="9263" xr:uid="{00000000-0005-0000-0000-0000F0490000}"/>
    <cellStyle name="Normal" xfId="0" builtinId="0" customBuiltin="1"/>
    <cellStyle name="Normal 10" xfId="2573" xr:uid="{00000000-0005-0000-0000-0000F2490000}"/>
    <cellStyle name="Normal 10 2" xfId="9" xr:uid="{00000000-0005-0000-0000-0000F3490000}"/>
    <cellStyle name="Normal 10 2 2" xfId="5601" xr:uid="{00000000-0005-0000-0000-0000F4490000}"/>
    <cellStyle name="Normal 10 2 2 2" xfId="5602" xr:uid="{00000000-0005-0000-0000-0000F5490000}"/>
    <cellStyle name="Normal 10 2 3" xfId="5603" xr:uid="{00000000-0005-0000-0000-0000F6490000}"/>
    <cellStyle name="Normal 10 2 4" xfId="5604" xr:uid="{00000000-0005-0000-0000-0000F7490000}"/>
    <cellStyle name="Normal 10 2 5" xfId="5600" xr:uid="{00000000-0005-0000-0000-0000F8490000}"/>
    <cellStyle name="Normal 10 3" xfId="5414" xr:uid="{00000000-0005-0000-0000-0000F9490000}"/>
    <cellStyle name="Normal 10 3 2" xfId="5606" xr:uid="{00000000-0005-0000-0000-0000FA490000}"/>
    <cellStyle name="Normal 10 3 3" xfId="5605" xr:uid="{00000000-0005-0000-0000-0000FB490000}"/>
    <cellStyle name="Normal 10 3 4" xfId="14542" xr:uid="{00000000-0005-0000-0000-0000FC490000}"/>
    <cellStyle name="Normal 10 4" xfId="5607" xr:uid="{00000000-0005-0000-0000-0000FD490000}"/>
    <cellStyle name="Normal 10 4 2" xfId="5608" xr:uid="{00000000-0005-0000-0000-0000FE490000}"/>
    <cellStyle name="Normal 10 5" xfId="5398" xr:uid="{00000000-0005-0000-0000-0000FF490000}"/>
    <cellStyle name="Normal 10 6" xfId="5464" xr:uid="{00000000-0005-0000-0000-0000004A0000}"/>
    <cellStyle name="Normal 109" xfId="6572" xr:uid="{00000000-0005-0000-0000-0000014A0000}"/>
    <cellStyle name="Normal 11" xfId="2624" xr:uid="{00000000-0005-0000-0000-0000024A0000}"/>
    <cellStyle name="Normal 11 2" xfId="5405" xr:uid="{00000000-0005-0000-0000-0000034A0000}"/>
    <cellStyle name="Normal 11 2 2" xfId="5611" xr:uid="{00000000-0005-0000-0000-0000044A0000}"/>
    <cellStyle name="Normal 11 2 2 2" xfId="5612" xr:uid="{00000000-0005-0000-0000-0000054A0000}"/>
    <cellStyle name="Normal 11 2 3" xfId="5613" xr:uid="{00000000-0005-0000-0000-0000064A0000}"/>
    <cellStyle name="Normal 11 2 4" xfId="5614" xr:uid="{00000000-0005-0000-0000-0000074A0000}"/>
    <cellStyle name="Normal 11 2 5" xfId="5610" xr:uid="{00000000-0005-0000-0000-0000084A0000}"/>
    <cellStyle name="Normal 11 2 6" xfId="14593" xr:uid="{00000000-0005-0000-0000-0000094A0000}"/>
    <cellStyle name="Normal 11 3" xfId="5615" xr:uid="{00000000-0005-0000-0000-00000A4A0000}"/>
    <cellStyle name="Normal 11 3 2" xfId="5616" xr:uid="{00000000-0005-0000-0000-00000B4A0000}"/>
    <cellStyle name="Normal 11 3 3" xfId="5617" xr:uid="{00000000-0005-0000-0000-00000C4A0000}"/>
    <cellStyle name="Normal 11 4" xfId="5618" xr:uid="{00000000-0005-0000-0000-00000D4A0000}"/>
    <cellStyle name="Normal 11 4 2" xfId="5619" xr:uid="{00000000-0005-0000-0000-00000E4A0000}"/>
    <cellStyle name="Normal 11 5" xfId="5620" xr:uid="{00000000-0005-0000-0000-00000F4A0000}"/>
    <cellStyle name="Normal 11 6" xfId="5609" xr:uid="{00000000-0005-0000-0000-0000104A0000}"/>
    <cellStyle name="Normal 12" xfId="30" xr:uid="{00000000-0005-0000-0000-0000114A0000}"/>
    <cellStyle name="Normal 12 2" xfId="5622" xr:uid="{00000000-0005-0000-0000-0000124A0000}"/>
    <cellStyle name="Normal 12 2 2" xfId="12053" xr:uid="{00000000-0005-0000-0000-0000134A0000}"/>
    <cellStyle name="Normal 12 3" xfId="5623" xr:uid="{00000000-0005-0000-0000-0000144A0000}"/>
    <cellStyle name="Normal 12 4" xfId="5621" xr:uid="{00000000-0005-0000-0000-0000154A0000}"/>
    <cellStyle name="Normal 12 5" xfId="6354" xr:uid="{00000000-0005-0000-0000-0000164A0000}"/>
    <cellStyle name="Normal 13" xfId="2561" xr:uid="{00000000-0005-0000-0000-0000174A0000}"/>
    <cellStyle name="Normal 13 2" xfId="5404" xr:uid="{00000000-0005-0000-0000-0000184A0000}"/>
    <cellStyle name="Normal 13 2 2" xfId="14532" xr:uid="{00000000-0005-0000-0000-0000194A0000}"/>
    <cellStyle name="Normal 14" xfId="2625" xr:uid="{00000000-0005-0000-0000-00001A4A0000}"/>
    <cellStyle name="Normal 14 2" xfId="5459" xr:uid="{00000000-0005-0000-0000-00001B4A0000}"/>
    <cellStyle name="Normal 14 2 2" xfId="14594" xr:uid="{00000000-0005-0000-0000-00001C4A0000}"/>
    <cellStyle name="Normal 15" xfId="2622" xr:uid="{00000000-0005-0000-0000-00001D4A0000}"/>
    <cellStyle name="Normal 15 2" xfId="5624" xr:uid="{00000000-0005-0000-0000-00001E4A0000}"/>
    <cellStyle name="Normal 15 2 2" xfId="14591" xr:uid="{00000000-0005-0000-0000-00001F4A0000}"/>
    <cellStyle name="Normal 16" xfId="2623" xr:uid="{00000000-0005-0000-0000-0000204A0000}"/>
    <cellStyle name="Normal 16 2" xfId="5465" xr:uid="{00000000-0005-0000-0000-0000214A0000}"/>
    <cellStyle name="Normal 16 2 2" xfId="14592" xr:uid="{00000000-0005-0000-0000-0000224A0000}"/>
    <cellStyle name="Normal 17" xfId="2564" xr:uid="{00000000-0005-0000-0000-0000234A0000}"/>
    <cellStyle name="Normal 17 2" xfId="5410" xr:uid="{00000000-0005-0000-0000-0000244A0000}"/>
    <cellStyle name="Normal 17 2 2" xfId="14534" xr:uid="{00000000-0005-0000-0000-0000254A0000}"/>
    <cellStyle name="Normal 18" xfId="2626" xr:uid="{00000000-0005-0000-0000-0000264A0000}"/>
    <cellStyle name="Normal 18 2" xfId="14595" xr:uid="{00000000-0005-0000-0000-0000274A0000}"/>
    <cellStyle name="Normal 19" xfId="159" xr:uid="{00000000-0005-0000-0000-0000284A0000}"/>
    <cellStyle name="Normal 19 2" xfId="5490" xr:uid="{00000000-0005-0000-0000-0000294A0000}"/>
    <cellStyle name="Normal 19 2 2" xfId="12166" xr:uid="{00000000-0005-0000-0000-00002A4A0000}"/>
    <cellStyle name="Normal 2" xfId="4" xr:uid="{00000000-0005-0000-0000-00002B4A0000}"/>
    <cellStyle name="Normal 2 10" xfId="5625" xr:uid="{00000000-0005-0000-0000-00002C4A0000}"/>
    <cellStyle name="Normal 2 10 10" xfId="6571" xr:uid="{00000000-0005-0000-0000-00002D4A0000}"/>
    <cellStyle name="Normal 2 10 2" xfId="5626" xr:uid="{00000000-0005-0000-0000-00002E4A0000}"/>
    <cellStyle name="Normal 2 10 2 2" xfId="5627" xr:uid="{00000000-0005-0000-0000-00002F4A0000}"/>
    <cellStyle name="Normal 2 10 2 2 2" xfId="5628" xr:uid="{00000000-0005-0000-0000-0000304A0000}"/>
    <cellStyle name="Normal 2 10 2 3" xfId="5629" xr:uid="{00000000-0005-0000-0000-0000314A0000}"/>
    <cellStyle name="Normal 2 10 2 4" xfId="5630" xr:uid="{00000000-0005-0000-0000-0000324A0000}"/>
    <cellStyle name="Normal 2 10 3" xfId="5631" xr:uid="{00000000-0005-0000-0000-0000334A0000}"/>
    <cellStyle name="Normal 2 10 3 2" xfId="5632" xr:uid="{00000000-0005-0000-0000-0000344A0000}"/>
    <cellStyle name="Normal 2 10 4" xfId="5633" xr:uid="{00000000-0005-0000-0000-0000354A0000}"/>
    <cellStyle name="Normal 2 10 5" xfId="5634" xr:uid="{00000000-0005-0000-0000-0000364A0000}"/>
    <cellStyle name="Normal 2 11" xfId="5635" xr:uid="{00000000-0005-0000-0000-0000374A0000}"/>
    <cellStyle name="Normal 2 11 2" xfId="5636" xr:uid="{00000000-0005-0000-0000-0000384A0000}"/>
    <cellStyle name="Normal 2 12" xfId="6353" xr:uid="{00000000-0005-0000-0000-0000394A0000}"/>
    <cellStyle name="Normal 2 13" xfId="6433" xr:uid="{00000000-0005-0000-0000-00003A4A0000}"/>
    <cellStyle name="Normal 2 14" xfId="9264" xr:uid="{00000000-0005-0000-0000-00003B4A0000}"/>
    <cellStyle name="Normal 2 2" xfId="5" xr:uid="{00000000-0005-0000-0000-00003C4A0000}"/>
    <cellStyle name="Normal 2 2 2" xfId="5637" xr:uid="{00000000-0005-0000-0000-00003D4A0000}"/>
    <cellStyle name="Normal 2 2 3" xfId="5486" xr:uid="{00000000-0005-0000-0000-00003E4A0000}"/>
    <cellStyle name="Normal 2 2 3 2" xfId="14716" xr:uid="{00000000-0005-0000-0000-00003F4A0000}"/>
    <cellStyle name="Normal 2 2 4" xfId="5412" xr:uid="{00000000-0005-0000-0000-0000404A0000}"/>
    <cellStyle name="Normal 2 2 5" xfId="9265" xr:uid="{00000000-0005-0000-0000-0000414A0000}"/>
    <cellStyle name="Normal 2 2_Raw Water" xfId="5638" xr:uid="{00000000-0005-0000-0000-0000424A0000}"/>
    <cellStyle name="Normal 2 3" xfId="10" xr:uid="{00000000-0005-0000-0000-0000434A0000}"/>
    <cellStyle name="Normal 2 3 10" xfId="5640" xr:uid="{00000000-0005-0000-0000-0000444A0000}"/>
    <cellStyle name="Normal 2 3 11" xfId="5641" xr:uid="{00000000-0005-0000-0000-0000454A0000}"/>
    <cellStyle name="Normal 2 3 12" xfId="5639" xr:uid="{00000000-0005-0000-0000-0000464A0000}"/>
    <cellStyle name="Normal 2 3 2" xfId="35" xr:uid="{00000000-0005-0000-0000-0000474A0000}"/>
    <cellStyle name="Normal 2 3 2 2" xfId="5643" xr:uid="{00000000-0005-0000-0000-0000484A0000}"/>
    <cellStyle name="Normal 2 3 2 2 2" xfId="5390" xr:uid="{00000000-0005-0000-0000-0000494A0000}"/>
    <cellStyle name="Normal 2 3 2 2 2 2" xfId="5644" xr:uid="{00000000-0005-0000-0000-00004A4A0000}"/>
    <cellStyle name="Normal 2 3 2 2 2 2 2" xfId="5645" xr:uid="{00000000-0005-0000-0000-00004B4A0000}"/>
    <cellStyle name="Normal 2 3 2 2 2 3" xfId="5646" xr:uid="{00000000-0005-0000-0000-00004C4A0000}"/>
    <cellStyle name="Normal 2 3 2 2 2 4" xfId="5647" xr:uid="{00000000-0005-0000-0000-00004D4A0000}"/>
    <cellStyle name="Normal 2 3 2 2 3" xfId="5648" xr:uid="{00000000-0005-0000-0000-00004E4A0000}"/>
    <cellStyle name="Normal 2 3 2 2 3 2" xfId="5649" xr:uid="{00000000-0005-0000-0000-00004F4A0000}"/>
    <cellStyle name="Normal 2 3 2 2 4" xfId="5650" xr:uid="{00000000-0005-0000-0000-0000504A0000}"/>
    <cellStyle name="Normal 2 3 2 2 5" xfId="5651" xr:uid="{00000000-0005-0000-0000-0000514A0000}"/>
    <cellStyle name="Normal 2 3 2 3" xfId="5652" xr:uid="{00000000-0005-0000-0000-0000524A0000}"/>
    <cellStyle name="Normal 2 3 2 3 2" xfId="5653" xr:uid="{00000000-0005-0000-0000-0000534A0000}"/>
    <cellStyle name="Normal 2 3 2 3 2 2" xfId="5654" xr:uid="{00000000-0005-0000-0000-0000544A0000}"/>
    <cellStyle name="Normal 2 3 2 3 3" xfId="5655" xr:uid="{00000000-0005-0000-0000-0000554A0000}"/>
    <cellStyle name="Normal 2 3 2 3 4" xfId="5656" xr:uid="{00000000-0005-0000-0000-0000564A0000}"/>
    <cellStyle name="Normal 2 3 2 4" xfId="5657" xr:uid="{00000000-0005-0000-0000-0000574A0000}"/>
    <cellStyle name="Normal 2 3 2 4 2" xfId="5658" xr:uid="{00000000-0005-0000-0000-0000584A0000}"/>
    <cellStyle name="Normal 2 3 2 5" xfId="5659" xr:uid="{00000000-0005-0000-0000-0000594A0000}"/>
    <cellStyle name="Normal 2 3 2 6" xfId="5660" xr:uid="{00000000-0005-0000-0000-00005A4A0000}"/>
    <cellStyle name="Normal 2 3 2 7" xfId="5642" xr:uid="{00000000-0005-0000-0000-00005B4A0000}"/>
    <cellStyle name="Normal 2 3 2 8" xfId="9200" xr:uid="{00000000-0005-0000-0000-00005C4A0000}"/>
    <cellStyle name="Normal 2 3 3" xfId="5661" xr:uid="{00000000-0005-0000-0000-00005D4A0000}"/>
    <cellStyle name="Normal 2 3 3 2" xfId="5662" xr:uid="{00000000-0005-0000-0000-00005E4A0000}"/>
    <cellStyle name="Normal 2 3 3 2 2" xfId="5663" xr:uid="{00000000-0005-0000-0000-00005F4A0000}"/>
    <cellStyle name="Normal 2 3 3 2 2 2" xfId="5664" xr:uid="{00000000-0005-0000-0000-0000604A0000}"/>
    <cellStyle name="Normal 2 3 3 2 2 2 2" xfId="5665" xr:uid="{00000000-0005-0000-0000-0000614A0000}"/>
    <cellStyle name="Normal 2 3 3 2 2 3" xfId="5666" xr:uid="{00000000-0005-0000-0000-0000624A0000}"/>
    <cellStyle name="Normal 2 3 3 2 2 4" xfId="5667" xr:uid="{00000000-0005-0000-0000-0000634A0000}"/>
    <cellStyle name="Normal 2 3 3 2 3" xfId="5668" xr:uid="{00000000-0005-0000-0000-0000644A0000}"/>
    <cellStyle name="Normal 2 3 3 2 3 2" xfId="5669" xr:uid="{00000000-0005-0000-0000-0000654A0000}"/>
    <cellStyle name="Normal 2 3 3 2 4" xfId="5670" xr:uid="{00000000-0005-0000-0000-0000664A0000}"/>
    <cellStyle name="Normal 2 3 3 2 5" xfId="5671" xr:uid="{00000000-0005-0000-0000-0000674A0000}"/>
    <cellStyle name="Normal 2 3 3 3" xfId="5672" xr:uid="{00000000-0005-0000-0000-0000684A0000}"/>
    <cellStyle name="Normal 2 3 3 3 2" xfId="5673" xr:uid="{00000000-0005-0000-0000-0000694A0000}"/>
    <cellStyle name="Normal 2 3 3 3 2 2" xfId="5674" xr:uid="{00000000-0005-0000-0000-00006A4A0000}"/>
    <cellStyle name="Normal 2 3 3 3 3" xfId="5675" xr:uid="{00000000-0005-0000-0000-00006B4A0000}"/>
    <cellStyle name="Normal 2 3 3 3 4" xfId="5676" xr:uid="{00000000-0005-0000-0000-00006C4A0000}"/>
    <cellStyle name="Normal 2 3 3 4" xfId="5677" xr:uid="{00000000-0005-0000-0000-00006D4A0000}"/>
    <cellStyle name="Normal 2 3 3 4 2" xfId="5678" xr:uid="{00000000-0005-0000-0000-00006E4A0000}"/>
    <cellStyle name="Normal 2 3 3 5" xfId="5679" xr:uid="{00000000-0005-0000-0000-00006F4A0000}"/>
    <cellStyle name="Normal 2 3 3 6" xfId="5680" xr:uid="{00000000-0005-0000-0000-0000704A0000}"/>
    <cellStyle name="Normal 2 3 3 7" xfId="12045" xr:uid="{00000000-0005-0000-0000-0000714A0000}"/>
    <cellStyle name="Normal 2 3 4" xfId="5681" xr:uid="{00000000-0005-0000-0000-0000724A0000}"/>
    <cellStyle name="Normal 2 3 4 2" xfId="5682" xr:uid="{00000000-0005-0000-0000-0000734A0000}"/>
    <cellStyle name="Normal 2 3 4 2 2" xfId="5683" xr:uid="{00000000-0005-0000-0000-0000744A0000}"/>
    <cellStyle name="Normal 2 3 4 2 2 2" xfId="5684" xr:uid="{00000000-0005-0000-0000-0000754A0000}"/>
    <cellStyle name="Normal 2 3 4 2 3" xfId="5685" xr:uid="{00000000-0005-0000-0000-0000764A0000}"/>
    <cellStyle name="Normal 2 3 4 2 4" xfId="5686" xr:uid="{00000000-0005-0000-0000-0000774A0000}"/>
    <cellStyle name="Normal 2 3 4 3" xfId="5687" xr:uid="{00000000-0005-0000-0000-0000784A0000}"/>
    <cellStyle name="Normal 2 3 4 3 2" xfId="5688" xr:uid="{00000000-0005-0000-0000-0000794A0000}"/>
    <cellStyle name="Normal 2 3 4 4" xfId="5689" xr:uid="{00000000-0005-0000-0000-00007A4A0000}"/>
    <cellStyle name="Normal 2 3 4 5" xfId="5690" xr:uid="{00000000-0005-0000-0000-00007B4A0000}"/>
    <cellStyle name="Normal 2 3 4 6" xfId="9392" xr:uid="{00000000-0005-0000-0000-00007C4A0000}"/>
    <cellStyle name="Normal 2 3 5" xfId="5691" xr:uid="{00000000-0005-0000-0000-00007D4A0000}"/>
    <cellStyle name="Normal 2 3 5 2" xfId="5692" xr:uid="{00000000-0005-0000-0000-00007E4A0000}"/>
    <cellStyle name="Normal 2 3 5 2 2" xfId="5693" xr:uid="{00000000-0005-0000-0000-00007F4A0000}"/>
    <cellStyle name="Normal 2 3 5 2 2 2" xfId="5694" xr:uid="{00000000-0005-0000-0000-0000804A0000}"/>
    <cellStyle name="Normal 2 3 5 2 3" xfId="5695" xr:uid="{00000000-0005-0000-0000-0000814A0000}"/>
    <cellStyle name="Normal 2 3 5 2 4" xfId="5696" xr:uid="{00000000-0005-0000-0000-0000824A0000}"/>
    <cellStyle name="Normal 2 3 5 3" xfId="5697" xr:uid="{00000000-0005-0000-0000-0000834A0000}"/>
    <cellStyle name="Normal 2 3 5 3 2" xfId="5698" xr:uid="{00000000-0005-0000-0000-0000844A0000}"/>
    <cellStyle name="Normal 2 3 5 4" xfId="5699" xr:uid="{00000000-0005-0000-0000-0000854A0000}"/>
    <cellStyle name="Normal 2 3 5 5" xfId="5700" xr:uid="{00000000-0005-0000-0000-0000864A0000}"/>
    <cellStyle name="Normal 2 3 6" xfId="5701" xr:uid="{00000000-0005-0000-0000-0000874A0000}"/>
    <cellStyle name="Normal 2 3 6 2" xfId="5702" xr:uid="{00000000-0005-0000-0000-0000884A0000}"/>
    <cellStyle name="Normal 2 3 6 2 2" xfId="5703" xr:uid="{00000000-0005-0000-0000-0000894A0000}"/>
    <cellStyle name="Normal 2 3 6 2 2 2" xfId="5704" xr:uid="{00000000-0005-0000-0000-00008A4A0000}"/>
    <cellStyle name="Normal 2 3 6 2 3" xfId="5705" xr:uid="{00000000-0005-0000-0000-00008B4A0000}"/>
    <cellStyle name="Normal 2 3 6 2 4" xfId="5706" xr:uid="{00000000-0005-0000-0000-00008C4A0000}"/>
    <cellStyle name="Normal 2 3 6 3" xfId="5707" xr:uid="{00000000-0005-0000-0000-00008D4A0000}"/>
    <cellStyle name="Normal 2 3 6 3 2" xfId="5708" xr:uid="{00000000-0005-0000-0000-00008E4A0000}"/>
    <cellStyle name="Normal 2 3 6 4" xfId="5709" xr:uid="{00000000-0005-0000-0000-00008F4A0000}"/>
    <cellStyle name="Normal 2 3 6 5" xfId="5710" xr:uid="{00000000-0005-0000-0000-0000904A0000}"/>
    <cellStyle name="Normal 2 3 7" xfId="5711" xr:uid="{00000000-0005-0000-0000-0000914A0000}"/>
    <cellStyle name="Normal 2 3 7 2" xfId="5712" xr:uid="{00000000-0005-0000-0000-0000924A0000}"/>
    <cellStyle name="Normal 2 3 7 2 2" xfId="5713" xr:uid="{00000000-0005-0000-0000-0000934A0000}"/>
    <cellStyle name="Normal 2 3 7 2 2 2" xfId="5714" xr:uid="{00000000-0005-0000-0000-0000944A0000}"/>
    <cellStyle name="Normal 2 3 7 2 3" xfId="5715" xr:uid="{00000000-0005-0000-0000-0000954A0000}"/>
    <cellStyle name="Normal 2 3 7 2 4" xfId="5716" xr:uid="{00000000-0005-0000-0000-0000964A0000}"/>
    <cellStyle name="Normal 2 3 7 3" xfId="5717" xr:uid="{00000000-0005-0000-0000-0000974A0000}"/>
    <cellStyle name="Normal 2 3 7 3 2" xfId="5718" xr:uid="{00000000-0005-0000-0000-0000984A0000}"/>
    <cellStyle name="Normal 2 3 7 4" xfId="5719" xr:uid="{00000000-0005-0000-0000-0000994A0000}"/>
    <cellStyle name="Normal 2 3 7 5" xfId="5720" xr:uid="{00000000-0005-0000-0000-00009A4A0000}"/>
    <cellStyle name="Normal 2 3 8" xfId="5721" xr:uid="{00000000-0005-0000-0000-00009B4A0000}"/>
    <cellStyle name="Normal 2 3 8 2" xfId="5722" xr:uid="{00000000-0005-0000-0000-00009C4A0000}"/>
    <cellStyle name="Normal 2 3 9" xfId="5723" xr:uid="{00000000-0005-0000-0000-00009D4A0000}"/>
    <cellStyle name="Normal 2 4" xfId="76" xr:uid="{00000000-0005-0000-0000-00009E4A0000}"/>
    <cellStyle name="Normal 2 4 10" xfId="6351" xr:uid="{00000000-0005-0000-0000-00009F4A0000}"/>
    <cellStyle name="Normal 2 4 11" xfId="5724" xr:uid="{00000000-0005-0000-0000-0000A04A0000}"/>
    <cellStyle name="Normal 2 4 2" xfId="5725" xr:uid="{00000000-0005-0000-0000-0000A14A0000}"/>
    <cellStyle name="Normal 2 4 2 2" xfId="5726" xr:uid="{00000000-0005-0000-0000-0000A24A0000}"/>
    <cellStyle name="Normal 2 4 2 2 2" xfId="5727" xr:uid="{00000000-0005-0000-0000-0000A34A0000}"/>
    <cellStyle name="Normal 2 4 2 2 2 2" xfId="5728" xr:uid="{00000000-0005-0000-0000-0000A44A0000}"/>
    <cellStyle name="Normal 2 4 2 2 2 2 2" xfId="5729" xr:uid="{00000000-0005-0000-0000-0000A54A0000}"/>
    <cellStyle name="Normal 2 4 2 2 2 3" xfId="5730" xr:uid="{00000000-0005-0000-0000-0000A64A0000}"/>
    <cellStyle name="Normal 2 4 2 2 2 4" xfId="5731" xr:uid="{00000000-0005-0000-0000-0000A74A0000}"/>
    <cellStyle name="Normal 2 4 2 2 3" xfId="5732" xr:uid="{00000000-0005-0000-0000-0000A84A0000}"/>
    <cellStyle name="Normal 2 4 2 2 3 2" xfId="5733" xr:uid="{00000000-0005-0000-0000-0000A94A0000}"/>
    <cellStyle name="Normal 2 4 2 2 4" xfId="5734" xr:uid="{00000000-0005-0000-0000-0000AA4A0000}"/>
    <cellStyle name="Normal 2 4 2 2 5" xfId="5735" xr:uid="{00000000-0005-0000-0000-0000AB4A0000}"/>
    <cellStyle name="Normal 2 4 2 3" xfId="5736" xr:uid="{00000000-0005-0000-0000-0000AC4A0000}"/>
    <cellStyle name="Normal 2 4 2 3 2" xfId="5737" xr:uid="{00000000-0005-0000-0000-0000AD4A0000}"/>
    <cellStyle name="Normal 2 4 2 3 2 2" xfId="5738" xr:uid="{00000000-0005-0000-0000-0000AE4A0000}"/>
    <cellStyle name="Normal 2 4 2 3 3" xfId="5739" xr:uid="{00000000-0005-0000-0000-0000AF4A0000}"/>
    <cellStyle name="Normal 2 4 2 3 4" xfId="5740" xr:uid="{00000000-0005-0000-0000-0000B04A0000}"/>
    <cellStyle name="Normal 2 4 2 4" xfId="5741" xr:uid="{00000000-0005-0000-0000-0000B14A0000}"/>
    <cellStyle name="Normal 2 4 2 4 2" xfId="5742" xr:uid="{00000000-0005-0000-0000-0000B24A0000}"/>
    <cellStyle name="Normal 2 4 2 5" xfId="5743" xr:uid="{00000000-0005-0000-0000-0000B34A0000}"/>
    <cellStyle name="Normal 2 4 2 6" xfId="5744" xr:uid="{00000000-0005-0000-0000-0000B44A0000}"/>
    <cellStyle name="Normal 2 4 2 7" xfId="12083" xr:uid="{00000000-0005-0000-0000-0000B54A0000}"/>
    <cellStyle name="Normal 2 4 3" xfId="5745" xr:uid="{00000000-0005-0000-0000-0000B64A0000}"/>
    <cellStyle name="Normal 2 4 3 2" xfId="5746" xr:uid="{00000000-0005-0000-0000-0000B74A0000}"/>
    <cellStyle name="Normal 2 4 3 2 2" xfId="5747" xr:uid="{00000000-0005-0000-0000-0000B84A0000}"/>
    <cellStyle name="Normal 2 4 3 2 2 2" xfId="5748" xr:uid="{00000000-0005-0000-0000-0000B94A0000}"/>
    <cellStyle name="Normal 2 4 3 2 3" xfId="5749" xr:uid="{00000000-0005-0000-0000-0000BA4A0000}"/>
    <cellStyle name="Normal 2 4 3 2 4" xfId="5750" xr:uid="{00000000-0005-0000-0000-0000BB4A0000}"/>
    <cellStyle name="Normal 2 4 3 3" xfId="5751" xr:uid="{00000000-0005-0000-0000-0000BC4A0000}"/>
    <cellStyle name="Normal 2 4 3 3 2" xfId="5752" xr:uid="{00000000-0005-0000-0000-0000BD4A0000}"/>
    <cellStyle name="Normal 2 4 3 4" xfId="5753" xr:uid="{00000000-0005-0000-0000-0000BE4A0000}"/>
    <cellStyle name="Normal 2 4 3 5" xfId="5754" xr:uid="{00000000-0005-0000-0000-0000BF4A0000}"/>
    <cellStyle name="Normal 2 4 3 6" xfId="14757" xr:uid="{00000000-0005-0000-0000-0000C04A0000}"/>
    <cellStyle name="Normal 2 4 4" xfId="5755" xr:uid="{00000000-0005-0000-0000-0000C14A0000}"/>
    <cellStyle name="Normal 2 4 4 2" xfId="5756" xr:uid="{00000000-0005-0000-0000-0000C24A0000}"/>
    <cellStyle name="Normal 2 4 4 2 2" xfId="5757" xr:uid="{00000000-0005-0000-0000-0000C34A0000}"/>
    <cellStyle name="Normal 2 4 4 2 2 2" xfId="5758" xr:uid="{00000000-0005-0000-0000-0000C44A0000}"/>
    <cellStyle name="Normal 2 4 4 2 3" xfId="5759" xr:uid="{00000000-0005-0000-0000-0000C54A0000}"/>
    <cellStyle name="Normal 2 4 4 2 4" xfId="5760" xr:uid="{00000000-0005-0000-0000-0000C64A0000}"/>
    <cellStyle name="Normal 2 4 4 3" xfId="5761" xr:uid="{00000000-0005-0000-0000-0000C74A0000}"/>
    <cellStyle name="Normal 2 4 4 3 2" xfId="5762" xr:uid="{00000000-0005-0000-0000-0000C84A0000}"/>
    <cellStyle name="Normal 2 4 4 4" xfId="5763" xr:uid="{00000000-0005-0000-0000-0000C94A0000}"/>
    <cellStyle name="Normal 2 4 4 5" xfId="5764" xr:uid="{00000000-0005-0000-0000-0000CA4A0000}"/>
    <cellStyle name="Normal 2 4 5" xfId="5765" xr:uid="{00000000-0005-0000-0000-0000CB4A0000}"/>
    <cellStyle name="Normal 2 4 5 2" xfId="5766" xr:uid="{00000000-0005-0000-0000-0000CC4A0000}"/>
    <cellStyle name="Normal 2 4 5 2 2" xfId="5767" xr:uid="{00000000-0005-0000-0000-0000CD4A0000}"/>
    <cellStyle name="Normal 2 4 5 2 2 2" xfId="5768" xr:uid="{00000000-0005-0000-0000-0000CE4A0000}"/>
    <cellStyle name="Normal 2 4 5 2 3" xfId="5769" xr:uid="{00000000-0005-0000-0000-0000CF4A0000}"/>
    <cellStyle name="Normal 2 4 5 2 4" xfId="5770" xr:uid="{00000000-0005-0000-0000-0000D04A0000}"/>
    <cellStyle name="Normal 2 4 5 3" xfId="5771" xr:uid="{00000000-0005-0000-0000-0000D14A0000}"/>
    <cellStyle name="Normal 2 4 5 3 2" xfId="5772" xr:uid="{00000000-0005-0000-0000-0000D24A0000}"/>
    <cellStyle name="Normal 2 4 5 4" xfId="5773" xr:uid="{00000000-0005-0000-0000-0000D34A0000}"/>
    <cellStyle name="Normal 2 4 5 5" xfId="5774" xr:uid="{00000000-0005-0000-0000-0000D44A0000}"/>
    <cellStyle name="Normal 2 4 6" xfId="5775" xr:uid="{00000000-0005-0000-0000-0000D54A0000}"/>
    <cellStyle name="Normal 2 4 6 2" xfId="5776" xr:uid="{00000000-0005-0000-0000-0000D64A0000}"/>
    <cellStyle name="Normal 2 4 6 2 2" xfId="5777" xr:uid="{00000000-0005-0000-0000-0000D74A0000}"/>
    <cellStyle name="Normal 2 4 6 3" xfId="5778" xr:uid="{00000000-0005-0000-0000-0000D84A0000}"/>
    <cellStyle name="Normal 2 4 6 4" xfId="5779" xr:uid="{00000000-0005-0000-0000-0000D94A0000}"/>
    <cellStyle name="Normal 2 4 7" xfId="5780" xr:uid="{00000000-0005-0000-0000-0000DA4A0000}"/>
    <cellStyle name="Normal 2 4 7 2" xfId="5781" xr:uid="{00000000-0005-0000-0000-0000DB4A0000}"/>
    <cellStyle name="Normal 2 4 8" xfId="5782" xr:uid="{00000000-0005-0000-0000-0000DC4A0000}"/>
    <cellStyle name="Normal 2 4 9" xfId="5783" xr:uid="{00000000-0005-0000-0000-0000DD4A0000}"/>
    <cellStyle name="Normal 2 5" xfId="5417" xr:uid="{00000000-0005-0000-0000-0000DE4A0000}"/>
    <cellStyle name="Normal 2 5 2" xfId="5785" xr:uid="{00000000-0005-0000-0000-0000DF4A0000}"/>
    <cellStyle name="Normal 2 5 2 2" xfId="5786" xr:uid="{00000000-0005-0000-0000-0000E04A0000}"/>
    <cellStyle name="Normal 2 5 2 2 2" xfId="5787" xr:uid="{00000000-0005-0000-0000-0000E14A0000}"/>
    <cellStyle name="Normal 2 5 2 2 2 2" xfId="5788" xr:uid="{00000000-0005-0000-0000-0000E24A0000}"/>
    <cellStyle name="Normal 2 5 2 2 3" xfId="5789" xr:uid="{00000000-0005-0000-0000-0000E34A0000}"/>
    <cellStyle name="Normal 2 5 2 2 4" xfId="5790" xr:uid="{00000000-0005-0000-0000-0000E44A0000}"/>
    <cellStyle name="Normal 2 5 2 3" xfId="5791" xr:uid="{00000000-0005-0000-0000-0000E54A0000}"/>
    <cellStyle name="Normal 2 5 2 3 2" xfId="5792" xr:uid="{00000000-0005-0000-0000-0000E64A0000}"/>
    <cellStyle name="Normal 2 5 2 4" xfId="5793" xr:uid="{00000000-0005-0000-0000-0000E74A0000}"/>
    <cellStyle name="Normal 2 5 2 5" xfId="5794" xr:uid="{00000000-0005-0000-0000-0000E84A0000}"/>
    <cellStyle name="Normal 2 5 3" xfId="5795" xr:uid="{00000000-0005-0000-0000-0000E94A0000}"/>
    <cellStyle name="Normal 2 5 3 2" xfId="5796" xr:uid="{00000000-0005-0000-0000-0000EA4A0000}"/>
    <cellStyle name="Normal 2 5 3 2 2" xfId="5797" xr:uid="{00000000-0005-0000-0000-0000EB4A0000}"/>
    <cellStyle name="Normal 2 5 3 3" xfId="5798" xr:uid="{00000000-0005-0000-0000-0000EC4A0000}"/>
    <cellStyle name="Normal 2 5 3 4" xfId="5799" xr:uid="{00000000-0005-0000-0000-0000ED4A0000}"/>
    <cellStyle name="Normal 2 5 4" xfId="5800" xr:uid="{00000000-0005-0000-0000-0000EE4A0000}"/>
    <cellStyle name="Normal 2 5 4 2" xfId="5801" xr:uid="{00000000-0005-0000-0000-0000EF4A0000}"/>
    <cellStyle name="Normal 2 5 5" xfId="5802" xr:uid="{00000000-0005-0000-0000-0000F04A0000}"/>
    <cellStyle name="Normal 2 5 6" xfId="5803" xr:uid="{00000000-0005-0000-0000-0000F14A0000}"/>
    <cellStyle name="Normal 2 5 7" xfId="5784" xr:uid="{00000000-0005-0000-0000-0000F24A0000}"/>
    <cellStyle name="Normal 2 5 8" xfId="6419" xr:uid="{00000000-0005-0000-0000-0000F34A0000}"/>
    <cellStyle name="Normal 2 5 9" xfId="14720" xr:uid="{00000000-0005-0000-0000-0000F44A0000}"/>
    <cellStyle name="Normal 2 6" xfId="5804" xr:uid="{00000000-0005-0000-0000-0000F54A0000}"/>
    <cellStyle name="Normal 2 6 2" xfId="5805" xr:uid="{00000000-0005-0000-0000-0000F64A0000}"/>
    <cellStyle name="Normal 2 6 2 2" xfId="5806" xr:uid="{00000000-0005-0000-0000-0000F74A0000}"/>
    <cellStyle name="Normal 2 6 2 2 2" xfId="5807" xr:uid="{00000000-0005-0000-0000-0000F84A0000}"/>
    <cellStyle name="Normal 2 6 2 2 2 2" xfId="5808" xr:uid="{00000000-0005-0000-0000-0000F94A0000}"/>
    <cellStyle name="Normal 2 6 2 2 3" xfId="5809" xr:uid="{00000000-0005-0000-0000-0000FA4A0000}"/>
    <cellStyle name="Normal 2 6 2 2 4" xfId="5810" xr:uid="{00000000-0005-0000-0000-0000FB4A0000}"/>
    <cellStyle name="Normal 2 6 2 3" xfId="5811" xr:uid="{00000000-0005-0000-0000-0000FC4A0000}"/>
    <cellStyle name="Normal 2 6 2 3 2" xfId="5812" xr:uid="{00000000-0005-0000-0000-0000FD4A0000}"/>
    <cellStyle name="Normal 2 6 2 4" xfId="5813" xr:uid="{00000000-0005-0000-0000-0000FE4A0000}"/>
    <cellStyle name="Normal 2 6 2 5" xfId="5814" xr:uid="{00000000-0005-0000-0000-0000FF4A0000}"/>
    <cellStyle name="Normal 2 6 2 6" xfId="14710" xr:uid="{00000000-0005-0000-0000-0000004B0000}"/>
    <cellStyle name="Normal 2 6 3" xfId="5815" xr:uid="{00000000-0005-0000-0000-0000014B0000}"/>
    <cellStyle name="Normal 2 6 3 2" xfId="5816" xr:uid="{00000000-0005-0000-0000-0000024B0000}"/>
    <cellStyle name="Normal 2 6 3 2 2" xfId="5817" xr:uid="{00000000-0005-0000-0000-0000034B0000}"/>
    <cellStyle name="Normal 2 6 3 3" xfId="5818" xr:uid="{00000000-0005-0000-0000-0000044B0000}"/>
    <cellStyle name="Normal 2 6 3 4" xfId="5819" xr:uid="{00000000-0005-0000-0000-0000054B0000}"/>
    <cellStyle name="Normal 2 6 4" xfId="5820" xr:uid="{00000000-0005-0000-0000-0000064B0000}"/>
    <cellStyle name="Normal 2 6 4 2" xfId="5821" xr:uid="{00000000-0005-0000-0000-0000074B0000}"/>
    <cellStyle name="Normal 2 6 5" xfId="5822" xr:uid="{00000000-0005-0000-0000-0000084B0000}"/>
    <cellStyle name="Normal 2 6 6" xfId="5823" xr:uid="{00000000-0005-0000-0000-0000094B0000}"/>
    <cellStyle name="Normal 2 6 7" xfId="9300" xr:uid="{00000000-0005-0000-0000-00000A4B0000}"/>
    <cellStyle name="Normal 2 7" xfId="5824" xr:uid="{00000000-0005-0000-0000-00000B4B0000}"/>
    <cellStyle name="Normal 2 7 2" xfId="5825" xr:uid="{00000000-0005-0000-0000-00000C4B0000}"/>
    <cellStyle name="Normal 2 7 2 2" xfId="5826" xr:uid="{00000000-0005-0000-0000-00000D4B0000}"/>
    <cellStyle name="Normal 2 7 2 2 2" xfId="5827" xr:uid="{00000000-0005-0000-0000-00000E4B0000}"/>
    <cellStyle name="Normal 2 7 2 3" xfId="5828" xr:uid="{00000000-0005-0000-0000-00000F4B0000}"/>
    <cellStyle name="Normal 2 7 2 4" xfId="5829" xr:uid="{00000000-0005-0000-0000-0000104B0000}"/>
    <cellStyle name="Normal 2 7 3" xfId="5830" xr:uid="{00000000-0005-0000-0000-0000114B0000}"/>
    <cellStyle name="Normal 2 7 3 2" xfId="5831" xr:uid="{00000000-0005-0000-0000-0000124B0000}"/>
    <cellStyle name="Normal 2 7 4" xfId="5832" xr:uid="{00000000-0005-0000-0000-0000134B0000}"/>
    <cellStyle name="Normal 2 7 5" xfId="5833" xr:uid="{00000000-0005-0000-0000-0000144B0000}"/>
    <cellStyle name="Normal 2 7 6" xfId="9376" xr:uid="{00000000-0005-0000-0000-0000154B0000}"/>
    <cellStyle name="Normal 2 8" xfId="5834" xr:uid="{00000000-0005-0000-0000-0000164B0000}"/>
    <cellStyle name="Normal 2 8 2" xfId="5835" xr:uid="{00000000-0005-0000-0000-0000174B0000}"/>
    <cellStyle name="Normal 2 8 2 2" xfId="5836" xr:uid="{00000000-0005-0000-0000-0000184B0000}"/>
    <cellStyle name="Normal 2 8 2 2 2" xfId="5837" xr:uid="{00000000-0005-0000-0000-0000194B0000}"/>
    <cellStyle name="Normal 2 8 2 3" xfId="5838" xr:uid="{00000000-0005-0000-0000-00001A4B0000}"/>
    <cellStyle name="Normal 2 8 2 4" xfId="5839" xr:uid="{00000000-0005-0000-0000-00001B4B0000}"/>
    <cellStyle name="Normal 2 8 3" xfId="5840" xr:uid="{00000000-0005-0000-0000-00001C4B0000}"/>
    <cellStyle name="Normal 2 8 3 2" xfId="5841" xr:uid="{00000000-0005-0000-0000-00001D4B0000}"/>
    <cellStyle name="Normal 2 8 4" xfId="5842" xr:uid="{00000000-0005-0000-0000-00001E4B0000}"/>
    <cellStyle name="Normal 2 8 5" xfId="5843" xr:uid="{00000000-0005-0000-0000-00001F4B0000}"/>
    <cellStyle name="Normal 2 9" xfId="5844" xr:uid="{00000000-0005-0000-0000-0000204B0000}"/>
    <cellStyle name="Normal 2 9 2" xfId="5845" xr:uid="{00000000-0005-0000-0000-0000214B0000}"/>
    <cellStyle name="Normal 2 9 2 2" xfId="5846" xr:uid="{00000000-0005-0000-0000-0000224B0000}"/>
    <cellStyle name="Normal 2 9 2 2 2" xfId="5847" xr:uid="{00000000-0005-0000-0000-0000234B0000}"/>
    <cellStyle name="Normal 2 9 2 3" xfId="5848" xr:uid="{00000000-0005-0000-0000-0000244B0000}"/>
    <cellStyle name="Normal 2 9 2 4" xfId="5849" xr:uid="{00000000-0005-0000-0000-0000254B0000}"/>
    <cellStyle name="Normal 2 9 3" xfId="5850" xr:uid="{00000000-0005-0000-0000-0000264B0000}"/>
    <cellStyle name="Normal 2 9 3 2" xfId="5851" xr:uid="{00000000-0005-0000-0000-0000274B0000}"/>
    <cellStyle name="Normal 2 9 4" xfId="5852" xr:uid="{00000000-0005-0000-0000-0000284B0000}"/>
    <cellStyle name="Normal 2 9 5" xfId="5853" xr:uid="{00000000-0005-0000-0000-0000294B0000}"/>
    <cellStyle name="Normal 20" xfId="6391" xr:uid="{00000000-0005-0000-0000-00002A4B0000}"/>
    <cellStyle name="Normal 20 2" xfId="6417" xr:uid="{00000000-0005-0000-0000-00002B4B0000}"/>
    <cellStyle name="Normal 20 2 2" xfId="12038" xr:uid="{00000000-0005-0000-0000-00002C4B0000}"/>
    <cellStyle name="Normal 20 3" xfId="6426" xr:uid="{00000000-0005-0000-0000-00002D4B0000}"/>
    <cellStyle name="Normal 20 4" xfId="6430" xr:uid="{00000000-0005-0000-0000-00002E4B0000}"/>
    <cellStyle name="Normal 20 5" xfId="9385" xr:uid="{00000000-0005-0000-0000-00002F4B0000}"/>
    <cellStyle name="Normal 21" xfId="6408" xr:uid="{00000000-0005-0000-0000-0000304B0000}"/>
    <cellStyle name="Normal 21 2" xfId="9303" xr:uid="{00000000-0005-0000-0000-0000314B0000}"/>
    <cellStyle name="Normal 22" xfId="6432" xr:uid="{00000000-0005-0000-0000-0000324B0000}"/>
    <cellStyle name="Normal 22 2" xfId="12032" xr:uid="{00000000-0005-0000-0000-0000334B0000}"/>
    <cellStyle name="Normal 23" xfId="6462" xr:uid="{00000000-0005-0000-0000-0000344B0000}"/>
    <cellStyle name="Normal 23 2" xfId="14704" xr:uid="{00000000-0005-0000-0000-0000354B0000}"/>
    <cellStyle name="Normal 24" xfId="20" xr:uid="{00000000-0005-0000-0000-0000364B0000}"/>
    <cellStyle name="Normal 24 10" xfId="6460" xr:uid="{00000000-0005-0000-0000-0000374B0000}"/>
    <cellStyle name="Normal 24 11" xfId="6568" xr:uid="{00000000-0005-0000-0000-0000384B0000}"/>
    <cellStyle name="Normal 24 2" xfId="5415" xr:uid="{00000000-0005-0000-0000-0000394B0000}"/>
    <cellStyle name="Normal 24 3" xfId="5411" xr:uid="{00000000-0005-0000-0000-00003A4B0000}"/>
    <cellStyle name="Normal 24 4" xfId="5473" xr:uid="{00000000-0005-0000-0000-00003B4B0000}"/>
    <cellStyle name="Normal 24 5" xfId="5373" xr:uid="{00000000-0005-0000-0000-00003C4B0000}"/>
    <cellStyle name="Normal 24 6" xfId="6406" xr:uid="{00000000-0005-0000-0000-00003D4B0000}"/>
    <cellStyle name="Normal 24 7" xfId="6415" xr:uid="{00000000-0005-0000-0000-00003E4B0000}"/>
    <cellStyle name="Normal 24 8" xfId="6424" xr:uid="{00000000-0005-0000-0000-00003F4B0000}"/>
    <cellStyle name="Normal 24 9" xfId="6428" xr:uid="{00000000-0005-0000-0000-0000404B0000}"/>
    <cellStyle name="Normal 25" xfId="6541" xr:uid="{00000000-0005-0000-0000-0000414B0000}"/>
    <cellStyle name="Normal 25 2" xfId="9301" xr:uid="{00000000-0005-0000-0000-0000424B0000}"/>
    <cellStyle name="Normal 26" xfId="19990" xr:uid="{00000000-0005-0000-0000-0000434B0000}"/>
    <cellStyle name="Normal 263" xfId="6348" xr:uid="{00000000-0005-0000-0000-0000444B0000}"/>
    <cellStyle name="Normal 27" xfId="9205" xr:uid="{00000000-0005-0000-0000-0000454B0000}"/>
    <cellStyle name="Normal 28" xfId="9408" xr:uid="{00000000-0005-0000-0000-0000464B0000}"/>
    <cellStyle name="Normal 3" xfId="2" xr:uid="{00000000-0005-0000-0000-0000474B0000}"/>
    <cellStyle name="Normal 3 10" xfId="5380" xr:uid="{00000000-0005-0000-0000-0000484B0000}"/>
    <cellStyle name="Normal 3 11" xfId="5365" xr:uid="{00000000-0005-0000-0000-0000494B0000}"/>
    <cellStyle name="Normal 3 12" xfId="9266" xr:uid="{00000000-0005-0000-0000-00004A4B0000}"/>
    <cellStyle name="Normal 3 2" xfId="3" xr:uid="{00000000-0005-0000-0000-00004B4B0000}"/>
    <cellStyle name="Normal 3 2 10" xfId="9294" xr:uid="{00000000-0005-0000-0000-00004C4B0000}"/>
    <cellStyle name="Normal 3 2 2" xfId="15" xr:uid="{00000000-0005-0000-0000-00004D4B0000}"/>
    <cellStyle name="Normal 3 2 2 2" xfId="5363" xr:uid="{00000000-0005-0000-0000-00004E4B0000}"/>
    <cellStyle name="Normal 3 2 2 2 2" xfId="12048" xr:uid="{00000000-0005-0000-0000-00004F4B0000}"/>
    <cellStyle name="Normal 3 2 2 3" xfId="5857" xr:uid="{00000000-0005-0000-0000-0000504B0000}"/>
    <cellStyle name="Normal 3 2 2 3 2" xfId="5858" xr:uid="{00000000-0005-0000-0000-0000514B0000}"/>
    <cellStyle name="Normal 3 2 2 3 2 2" xfId="5859" xr:uid="{00000000-0005-0000-0000-0000524B0000}"/>
    <cellStyle name="Normal 3 2 2 3 2 2 2" xfId="5860" xr:uid="{00000000-0005-0000-0000-0000534B0000}"/>
    <cellStyle name="Normal 3 2 2 3 2 3" xfId="5861" xr:uid="{00000000-0005-0000-0000-0000544B0000}"/>
    <cellStyle name="Normal 3 2 2 3 2 4" xfId="5862" xr:uid="{00000000-0005-0000-0000-0000554B0000}"/>
    <cellStyle name="Normal 3 2 2 3 3" xfId="5863" xr:uid="{00000000-0005-0000-0000-0000564B0000}"/>
    <cellStyle name="Normal 3 2 2 3 3 2" xfId="5864" xr:uid="{00000000-0005-0000-0000-0000574B0000}"/>
    <cellStyle name="Normal 3 2 2 3 4" xfId="5865" xr:uid="{00000000-0005-0000-0000-0000584B0000}"/>
    <cellStyle name="Normal 3 2 2 3 5" xfId="5866" xr:uid="{00000000-0005-0000-0000-0000594B0000}"/>
    <cellStyle name="Normal 3 2 2 4" xfId="5867" xr:uid="{00000000-0005-0000-0000-00005A4B0000}"/>
    <cellStyle name="Normal 3 2 2 5" xfId="5868" xr:uid="{00000000-0005-0000-0000-00005B4B0000}"/>
    <cellStyle name="Normal 3 2 2 5 2" xfId="5869" xr:uid="{00000000-0005-0000-0000-00005C4B0000}"/>
    <cellStyle name="Normal 3 2 2 5 2 2" xfId="5870" xr:uid="{00000000-0005-0000-0000-00005D4B0000}"/>
    <cellStyle name="Normal 3 2 2 5 3" xfId="5871" xr:uid="{00000000-0005-0000-0000-00005E4B0000}"/>
    <cellStyle name="Normal 3 2 2 5 4" xfId="5872" xr:uid="{00000000-0005-0000-0000-00005F4B0000}"/>
    <cellStyle name="Normal 3 2 2 6" xfId="5873" xr:uid="{00000000-0005-0000-0000-0000604B0000}"/>
    <cellStyle name="Normal 3 2 2 7" xfId="5856" xr:uid="{00000000-0005-0000-0000-0000614B0000}"/>
    <cellStyle name="Normal 3 2 3" xfId="2530" xr:uid="{00000000-0005-0000-0000-0000624B0000}"/>
    <cellStyle name="Normal 3 2 3 2" xfId="5875" xr:uid="{00000000-0005-0000-0000-0000634B0000}"/>
    <cellStyle name="Normal 3 2 3 2 2" xfId="5876" xr:uid="{00000000-0005-0000-0000-0000644B0000}"/>
    <cellStyle name="Normal 3 2 3 2 2 2" xfId="5877" xr:uid="{00000000-0005-0000-0000-0000654B0000}"/>
    <cellStyle name="Normal 3 2 3 2 3" xfId="5878" xr:uid="{00000000-0005-0000-0000-0000664B0000}"/>
    <cellStyle name="Normal 3 2 3 2 4" xfId="5879" xr:uid="{00000000-0005-0000-0000-0000674B0000}"/>
    <cellStyle name="Normal 3 2 3 3" xfId="5880" xr:uid="{00000000-0005-0000-0000-0000684B0000}"/>
    <cellStyle name="Normal 3 2 3 3 2" xfId="5881" xr:uid="{00000000-0005-0000-0000-0000694B0000}"/>
    <cellStyle name="Normal 3 2 3 4" xfId="5882" xr:uid="{00000000-0005-0000-0000-00006A4B0000}"/>
    <cellStyle name="Normal 3 2 3 5" xfId="5883" xr:uid="{00000000-0005-0000-0000-00006B4B0000}"/>
    <cellStyle name="Normal 3 2 3 6" xfId="5874" xr:uid="{00000000-0005-0000-0000-00006C4B0000}"/>
    <cellStyle name="Normal 3 2 3 7" xfId="5396" xr:uid="{00000000-0005-0000-0000-00006D4B0000}"/>
    <cellStyle name="Normal 3 2 4" xfId="5884" xr:uid="{00000000-0005-0000-0000-00006E4B0000}"/>
    <cellStyle name="Normal 3 2 4 2" xfId="5885" xr:uid="{00000000-0005-0000-0000-00006F4B0000}"/>
    <cellStyle name="Normal 3 2 4 2 2" xfId="5886" xr:uid="{00000000-0005-0000-0000-0000704B0000}"/>
    <cellStyle name="Normal 3 2 4 3" xfId="5887" xr:uid="{00000000-0005-0000-0000-0000714B0000}"/>
    <cellStyle name="Normal 3 2 4 4" xfId="5888" xr:uid="{00000000-0005-0000-0000-0000724B0000}"/>
    <cellStyle name="Normal 3 2 4 5" xfId="12042" xr:uid="{00000000-0005-0000-0000-0000734B0000}"/>
    <cellStyle name="Normal 3 2 5" xfId="5889" xr:uid="{00000000-0005-0000-0000-0000744B0000}"/>
    <cellStyle name="Normal 3 2 5 2" xfId="5890" xr:uid="{00000000-0005-0000-0000-0000754B0000}"/>
    <cellStyle name="Normal 3 2 5 2 2" xfId="5891" xr:uid="{00000000-0005-0000-0000-0000764B0000}"/>
    <cellStyle name="Normal 3 2 5 3" xfId="5892" xr:uid="{00000000-0005-0000-0000-0000774B0000}"/>
    <cellStyle name="Normal 3 2 5 4" xfId="5893" xr:uid="{00000000-0005-0000-0000-0000784B0000}"/>
    <cellStyle name="Normal 3 2 5 5" xfId="9389" xr:uid="{00000000-0005-0000-0000-0000794B0000}"/>
    <cellStyle name="Normal 3 2 6" xfId="5894" xr:uid="{00000000-0005-0000-0000-00007A4B0000}"/>
    <cellStyle name="Normal 3 2 7" xfId="5895" xr:uid="{00000000-0005-0000-0000-00007B4B0000}"/>
    <cellStyle name="Normal 3 2 8" xfId="5855" xr:uid="{00000000-0005-0000-0000-00007C4B0000}"/>
    <cellStyle name="Normal 3 2 9" xfId="5476" xr:uid="{00000000-0005-0000-0000-00007D4B0000}"/>
    <cellStyle name="Normal 3 3" xfId="29" xr:uid="{00000000-0005-0000-0000-00007E4B0000}"/>
    <cellStyle name="Normal 3 3 2" xfId="17" xr:uid="{00000000-0005-0000-0000-00007F4B0000}"/>
    <cellStyle name="Normal 3 3 2 2" xfId="5429" xr:uid="{00000000-0005-0000-0000-0000804B0000}"/>
    <cellStyle name="Normal 3 3 2 2 2" xfId="5434" xr:uid="{00000000-0005-0000-0000-0000814B0000}"/>
    <cellStyle name="Normal 3 3 2 2 3" xfId="5898" xr:uid="{00000000-0005-0000-0000-0000824B0000}"/>
    <cellStyle name="Normal 3 3 2 3" xfId="5433" xr:uid="{00000000-0005-0000-0000-0000834B0000}"/>
    <cellStyle name="Normal 3 3 2 3 2" xfId="5897" xr:uid="{00000000-0005-0000-0000-0000844B0000}"/>
    <cellStyle name="Normal 3 3 3" xfId="5432" xr:uid="{00000000-0005-0000-0000-0000854B0000}"/>
    <cellStyle name="Normal 3 3 3 2" xfId="5899" xr:uid="{00000000-0005-0000-0000-0000864B0000}"/>
    <cellStyle name="Normal 3 3 4" xfId="5900" xr:uid="{00000000-0005-0000-0000-0000874B0000}"/>
    <cellStyle name="Normal 3 3 5" xfId="5901" xr:uid="{00000000-0005-0000-0000-0000884B0000}"/>
    <cellStyle name="Normal 3 3 6" xfId="5896" xr:uid="{00000000-0005-0000-0000-0000894B0000}"/>
    <cellStyle name="Normal 3 4" xfId="12" xr:uid="{00000000-0005-0000-0000-00008A4B0000}"/>
    <cellStyle name="Normal 3 4 2" xfId="5903" xr:uid="{00000000-0005-0000-0000-00008B4B0000}"/>
    <cellStyle name="Normal 3 4 2 2" xfId="5904" xr:uid="{00000000-0005-0000-0000-00008C4B0000}"/>
    <cellStyle name="Normal 3 4 2 2 2" xfId="5905" xr:uid="{00000000-0005-0000-0000-00008D4B0000}"/>
    <cellStyle name="Normal 3 4 2 3" xfId="5906" xr:uid="{00000000-0005-0000-0000-00008E4B0000}"/>
    <cellStyle name="Normal 3 4 2 4" xfId="5907" xr:uid="{00000000-0005-0000-0000-00008F4B0000}"/>
    <cellStyle name="Normal 3 4 2 5" xfId="12046" xr:uid="{00000000-0005-0000-0000-0000904B0000}"/>
    <cellStyle name="Normal 3 4 3" xfId="5908" xr:uid="{00000000-0005-0000-0000-0000914B0000}"/>
    <cellStyle name="Normal 3 4 3 2" xfId="5909" xr:uid="{00000000-0005-0000-0000-0000924B0000}"/>
    <cellStyle name="Normal 3 4 4" xfId="5910" xr:uid="{00000000-0005-0000-0000-0000934B0000}"/>
    <cellStyle name="Normal 3 4 4 2" xfId="5911" xr:uid="{00000000-0005-0000-0000-0000944B0000}"/>
    <cellStyle name="Normal 3 4 4 3" xfId="5912" xr:uid="{00000000-0005-0000-0000-0000954B0000}"/>
    <cellStyle name="Normal 3 4 5" xfId="5913" xr:uid="{00000000-0005-0000-0000-0000964B0000}"/>
    <cellStyle name="Normal 3 4 6" xfId="5902" xr:uid="{00000000-0005-0000-0000-0000974B0000}"/>
    <cellStyle name="Normal 3 5" xfId="2735" xr:uid="{00000000-0005-0000-0000-0000984B0000}"/>
    <cellStyle name="Normal 3 5 10" xfId="9388" xr:uid="{00000000-0005-0000-0000-0000994B0000}"/>
    <cellStyle name="Normal 3 5 2" xfId="5915" xr:uid="{00000000-0005-0000-0000-00009A4B0000}"/>
    <cellStyle name="Normal 3 5 2 2" xfId="5916" xr:uid="{00000000-0005-0000-0000-00009B4B0000}"/>
    <cellStyle name="Normal 3 5 2 2 2" xfId="5917" xr:uid="{00000000-0005-0000-0000-00009C4B0000}"/>
    <cellStyle name="Normal 3 5 2 3" xfId="5918" xr:uid="{00000000-0005-0000-0000-00009D4B0000}"/>
    <cellStyle name="Normal 3 5 2 4" xfId="5919" xr:uid="{00000000-0005-0000-0000-00009E4B0000}"/>
    <cellStyle name="Normal 3 5 2 5" xfId="12041" xr:uid="{00000000-0005-0000-0000-00009F4B0000}"/>
    <cellStyle name="Normal 3 5 3" xfId="5920" xr:uid="{00000000-0005-0000-0000-0000A04B0000}"/>
    <cellStyle name="Normal 3 5 3 2" xfId="5921" xr:uid="{00000000-0005-0000-0000-0000A14B0000}"/>
    <cellStyle name="Normal 3 5 4" xfId="5922" xr:uid="{00000000-0005-0000-0000-0000A24B0000}"/>
    <cellStyle name="Normal 3 5 5" xfId="5923" xr:uid="{00000000-0005-0000-0000-0000A34B0000}"/>
    <cellStyle name="Normal 3 5 6" xfId="5914" xr:uid="{00000000-0005-0000-0000-0000A44B0000}"/>
    <cellStyle name="Normal 3 5 7" xfId="6420" xr:uid="{00000000-0005-0000-0000-0000A54B0000}"/>
    <cellStyle name="Normal 3 5 8" xfId="6570" xr:uid="{00000000-0005-0000-0000-0000A64B0000}"/>
    <cellStyle name="Normal 3 5 9" xfId="5382" xr:uid="{00000000-0005-0000-0000-0000A74B0000}"/>
    <cellStyle name="Normal 3 6" xfId="5924" xr:uid="{00000000-0005-0000-0000-0000A84B0000}"/>
    <cellStyle name="Normal 3 6 2" xfId="5925" xr:uid="{00000000-0005-0000-0000-0000A94B0000}"/>
    <cellStyle name="Normal 3 6 3" xfId="14722" xr:uid="{00000000-0005-0000-0000-0000AA4B0000}"/>
    <cellStyle name="Normal 3 7" xfId="8" xr:uid="{00000000-0005-0000-0000-0000AB4B0000}"/>
    <cellStyle name="Normal 3 7 2" xfId="2532" xr:uid="{00000000-0005-0000-0000-0000AC4B0000}"/>
    <cellStyle name="Normal 3 7 2 2" xfId="5926" xr:uid="{00000000-0005-0000-0000-0000AD4B0000}"/>
    <cellStyle name="Normal 3 7 3" xfId="2533" xr:uid="{00000000-0005-0000-0000-0000AE4B0000}"/>
    <cellStyle name="Normal 3 7 4" xfId="2531" xr:uid="{00000000-0005-0000-0000-0000AF4B0000}"/>
    <cellStyle name="Normal 3 8" xfId="5927" xr:uid="{00000000-0005-0000-0000-0000B04B0000}"/>
    <cellStyle name="Normal 3 8 2" xfId="14714" xr:uid="{00000000-0005-0000-0000-0000B14B0000}"/>
    <cellStyle name="Normal 3 9" xfId="5854" xr:uid="{00000000-0005-0000-0000-0000B24B0000}"/>
    <cellStyle name="Normal 4" xfId="16" xr:uid="{00000000-0005-0000-0000-0000B34B0000}"/>
    <cellStyle name="Normal 4 2" xfId="13" xr:uid="{00000000-0005-0000-0000-0000B44B0000}"/>
    <cellStyle name="Normal 4 2 2" xfId="11" xr:uid="{00000000-0005-0000-0000-0000B54B0000}"/>
    <cellStyle name="Normal 4 2 3" xfId="2562" xr:uid="{00000000-0005-0000-0000-0000B64B0000}"/>
    <cellStyle name="Normal 4 2 3 2" xfId="5930" xr:uid="{00000000-0005-0000-0000-0000B74B0000}"/>
    <cellStyle name="Normal 4 2 3 2 2" xfId="14533" xr:uid="{00000000-0005-0000-0000-0000B84B0000}"/>
    <cellStyle name="Normal 4 2 4" xfId="5929" xr:uid="{00000000-0005-0000-0000-0000B94B0000}"/>
    <cellStyle name="Normal 4 2 4 2" xfId="12047" xr:uid="{00000000-0005-0000-0000-0000BA4B0000}"/>
    <cellStyle name="Normal 4 2 4 3" xfId="9393" xr:uid="{00000000-0005-0000-0000-0000BB4B0000}"/>
    <cellStyle name="Normal 4 2 5" xfId="9380" xr:uid="{00000000-0005-0000-0000-0000BC4B0000}"/>
    <cellStyle name="Normal 4 3" xfId="2565" xr:uid="{00000000-0005-0000-0000-0000BD4B0000}"/>
    <cellStyle name="Normal 4 3 2" xfId="5932" xr:uid="{00000000-0005-0000-0000-0000BE4B0000}"/>
    <cellStyle name="Normal 4 3 2 2" xfId="14535" xr:uid="{00000000-0005-0000-0000-0000BF4B0000}"/>
    <cellStyle name="Normal 4 3 3" xfId="5931" xr:uid="{00000000-0005-0000-0000-0000C04B0000}"/>
    <cellStyle name="Normal 4 4" xfId="5933" xr:uid="{00000000-0005-0000-0000-0000C14B0000}"/>
    <cellStyle name="Normal 4 4 2" xfId="6421" xr:uid="{00000000-0005-0000-0000-0000C24B0000}"/>
    <cellStyle name="Normal 4 4 2 2" xfId="12049" xr:uid="{00000000-0005-0000-0000-0000C34B0000}"/>
    <cellStyle name="Normal 4 4 3" xfId="9395" xr:uid="{00000000-0005-0000-0000-0000C44B0000}"/>
    <cellStyle name="Normal 4 5" xfId="5928" xr:uid="{00000000-0005-0000-0000-0000C54B0000}"/>
    <cellStyle name="Normal 4 5 2" xfId="14724" xr:uid="{00000000-0005-0000-0000-0000C64B0000}"/>
    <cellStyle name="Normal 4 6" xfId="5394" xr:uid="{00000000-0005-0000-0000-0000C74B0000}"/>
    <cellStyle name="Normal 4 6 2" xfId="9378" xr:uid="{00000000-0005-0000-0000-0000C84B0000}"/>
    <cellStyle name="Normal 4 7" xfId="6355" xr:uid="{00000000-0005-0000-0000-0000C94B0000}"/>
    <cellStyle name="Normal 5" xfId="25" xr:uid="{00000000-0005-0000-0000-0000CA4B0000}"/>
    <cellStyle name="Normal 5 10" xfId="5377" xr:uid="{00000000-0005-0000-0000-0000CB4B0000}"/>
    <cellStyle name="Normal 5 11" xfId="5436" xr:uid="{00000000-0005-0000-0000-0000CC4B0000}"/>
    <cellStyle name="Normal 5 12" xfId="6358" xr:uid="{00000000-0005-0000-0000-0000CD4B0000}"/>
    <cellStyle name="Normal 5 2" xfId="2535" xr:uid="{00000000-0005-0000-0000-0000CE4B0000}"/>
    <cellStyle name="Normal 5 2 2" xfId="5936" xr:uid="{00000000-0005-0000-0000-0000CF4B0000}"/>
    <cellStyle name="Normal 5 2 2 2" xfId="11867" xr:uid="{00000000-0005-0000-0000-0000D04B0000}"/>
    <cellStyle name="Normal 5 2 3" xfId="5937" xr:uid="{00000000-0005-0000-0000-0000D14B0000}"/>
    <cellStyle name="Normal 5 2 3 2" xfId="5938" xr:uid="{00000000-0005-0000-0000-0000D24B0000}"/>
    <cellStyle name="Normal 5 2 3 2 2" xfId="5939" xr:uid="{00000000-0005-0000-0000-0000D34B0000}"/>
    <cellStyle name="Normal 5 2 3 3" xfId="5940" xr:uid="{00000000-0005-0000-0000-0000D44B0000}"/>
    <cellStyle name="Normal 5 2 3 4" xfId="5941" xr:uid="{00000000-0005-0000-0000-0000D54B0000}"/>
    <cellStyle name="Normal 5 2 4" xfId="5942" xr:uid="{00000000-0005-0000-0000-0000D64B0000}"/>
    <cellStyle name="Normal 5 2 4 2" xfId="5943" xr:uid="{00000000-0005-0000-0000-0000D74B0000}"/>
    <cellStyle name="Normal 5 2 4 3" xfId="5944" xr:uid="{00000000-0005-0000-0000-0000D84B0000}"/>
    <cellStyle name="Normal 5 2 5" xfId="5945" xr:uid="{00000000-0005-0000-0000-0000D94B0000}"/>
    <cellStyle name="Normal 5 2 6" xfId="5935" xr:uid="{00000000-0005-0000-0000-0000DA4B0000}"/>
    <cellStyle name="Normal 5 2 7" xfId="5369" xr:uid="{00000000-0005-0000-0000-0000DB4B0000}"/>
    <cellStyle name="Normal 5 2 8" xfId="9295" xr:uid="{00000000-0005-0000-0000-0000DC4B0000}"/>
    <cellStyle name="Normal 5 3" xfId="2536" xr:uid="{00000000-0005-0000-0000-0000DD4B0000}"/>
    <cellStyle name="Normal 5 3 2" xfId="5947" xr:uid="{00000000-0005-0000-0000-0000DE4B0000}"/>
    <cellStyle name="Normal 5 3 2 2" xfId="14525" xr:uid="{00000000-0005-0000-0000-0000DF4B0000}"/>
    <cellStyle name="Normal 5 3 3" xfId="5948" xr:uid="{00000000-0005-0000-0000-0000E04B0000}"/>
    <cellStyle name="Normal 5 3 3 2" xfId="5949" xr:uid="{00000000-0005-0000-0000-0000E14B0000}"/>
    <cellStyle name="Normal 5 3 3 2 2" xfId="5950" xr:uid="{00000000-0005-0000-0000-0000E24B0000}"/>
    <cellStyle name="Normal 5 3 3 2 2 2" xfId="5951" xr:uid="{00000000-0005-0000-0000-0000E34B0000}"/>
    <cellStyle name="Normal 5 3 3 2 3" xfId="5952" xr:uid="{00000000-0005-0000-0000-0000E44B0000}"/>
    <cellStyle name="Normal 5 3 3 2 4" xfId="5953" xr:uid="{00000000-0005-0000-0000-0000E54B0000}"/>
    <cellStyle name="Normal 5 3 3 3" xfId="5954" xr:uid="{00000000-0005-0000-0000-0000E64B0000}"/>
    <cellStyle name="Normal 5 3 3 3 2" xfId="5955" xr:uid="{00000000-0005-0000-0000-0000E74B0000}"/>
    <cellStyle name="Normal 5 3 3 4" xfId="5956" xr:uid="{00000000-0005-0000-0000-0000E84B0000}"/>
    <cellStyle name="Normal 5 3 3 5" xfId="5957" xr:uid="{00000000-0005-0000-0000-0000E94B0000}"/>
    <cellStyle name="Normal 5 3 4" xfId="5958" xr:uid="{00000000-0005-0000-0000-0000EA4B0000}"/>
    <cellStyle name="Normal 5 3 5" xfId="5959" xr:uid="{00000000-0005-0000-0000-0000EB4B0000}"/>
    <cellStyle name="Normal 5 3 5 2" xfId="5960" xr:uid="{00000000-0005-0000-0000-0000EC4B0000}"/>
    <cellStyle name="Normal 5 3 5 2 2" xfId="5961" xr:uid="{00000000-0005-0000-0000-0000ED4B0000}"/>
    <cellStyle name="Normal 5 3 5 3" xfId="5962" xr:uid="{00000000-0005-0000-0000-0000EE4B0000}"/>
    <cellStyle name="Normal 5 3 5 4" xfId="5963" xr:uid="{00000000-0005-0000-0000-0000EF4B0000}"/>
    <cellStyle name="Normal 5 3 6" xfId="5964" xr:uid="{00000000-0005-0000-0000-0000F04B0000}"/>
    <cellStyle name="Normal 5 3 7" xfId="5946" xr:uid="{00000000-0005-0000-0000-0000F14B0000}"/>
    <cellStyle name="Normal 5 4" xfId="2537" xr:uid="{00000000-0005-0000-0000-0000F24B0000}"/>
    <cellStyle name="Normal 5 4 2" xfId="5966" xr:uid="{00000000-0005-0000-0000-0000F34B0000}"/>
    <cellStyle name="Normal 5 4 2 2" xfId="5967" xr:uid="{00000000-0005-0000-0000-0000F44B0000}"/>
    <cellStyle name="Normal 5 4 2 2 2" xfId="5968" xr:uid="{00000000-0005-0000-0000-0000F54B0000}"/>
    <cellStyle name="Normal 5 4 2 3" xfId="5969" xr:uid="{00000000-0005-0000-0000-0000F64B0000}"/>
    <cellStyle name="Normal 5 4 2 4" xfId="5970" xr:uid="{00000000-0005-0000-0000-0000F74B0000}"/>
    <cellStyle name="Normal 5 4 3" xfId="5971" xr:uid="{00000000-0005-0000-0000-0000F84B0000}"/>
    <cellStyle name="Normal 5 4 3 2" xfId="5972" xr:uid="{00000000-0005-0000-0000-0000F94B0000}"/>
    <cellStyle name="Normal 5 4 4" xfId="5973" xr:uid="{00000000-0005-0000-0000-0000FA4B0000}"/>
    <cellStyle name="Normal 5 4 5" xfId="5974" xr:uid="{00000000-0005-0000-0000-0000FB4B0000}"/>
    <cellStyle name="Normal 5 4 6" xfId="5965" xr:uid="{00000000-0005-0000-0000-0000FC4B0000}"/>
    <cellStyle name="Normal 5 5" xfId="28" xr:uid="{00000000-0005-0000-0000-0000FD4B0000}"/>
    <cellStyle name="Normal 5 5 2" xfId="5976" xr:uid="{00000000-0005-0000-0000-0000FE4B0000}"/>
    <cellStyle name="Normal 5 5 2 2" xfId="5977" xr:uid="{00000000-0005-0000-0000-0000FF4B0000}"/>
    <cellStyle name="Normal 5 5 3" xfId="5978" xr:uid="{00000000-0005-0000-0000-0000004C0000}"/>
    <cellStyle name="Normal 5 5 4" xfId="5979" xr:uid="{00000000-0005-0000-0000-0000014C0000}"/>
    <cellStyle name="Normal 5 5 5" xfId="5975" xr:uid="{00000000-0005-0000-0000-0000024C0000}"/>
    <cellStyle name="Normal 5 6" xfId="2534" xr:uid="{00000000-0005-0000-0000-0000034C0000}"/>
    <cellStyle name="Normal 5 6 2" xfId="5981" xr:uid="{00000000-0005-0000-0000-0000044C0000}"/>
    <cellStyle name="Normal 5 6 2 2" xfId="5982" xr:uid="{00000000-0005-0000-0000-0000054C0000}"/>
    <cellStyle name="Normal 5 6 2 3" xfId="14524" xr:uid="{00000000-0005-0000-0000-0000064C0000}"/>
    <cellStyle name="Normal 5 6 3" xfId="5983" xr:uid="{00000000-0005-0000-0000-0000074C0000}"/>
    <cellStyle name="Normal 5 6 4" xfId="5984" xr:uid="{00000000-0005-0000-0000-0000084C0000}"/>
    <cellStyle name="Normal 5 6 5" xfId="5980" xr:uid="{00000000-0005-0000-0000-0000094C0000}"/>
    <cellStyle name="Normal 5 7" xfId="5985" xr:uid="{00000000-0005-0000-0000-00000A4C0000}"/>
    <cellStyle name="Normal 5 7 2" xfId="9397" xr:uid="{00000000-0005-0000-0000-00000B4C0000}"/>
    <cellStyle name="Normal 5 8" xfId="5986" xr:uid="{00000000-0005-0000-0000-00000C4C0000}"/>
    <cellStyle name="Normal 5 9" xfId="5934" xr:uid="{00000000-0005-0000-0000-00000D4C0000}"/>
    <cellStyle name="Normal 6" xfId="31" xr:uid="{00000000-0005-0000-0000-00000E4C0000}"/>
    <cellStyle name="Normal 6 10" xfId="5384" xr:uid="{00000000-0005-0000-0000-00000F4C0000}"/>
    <cellStyle name="Normal 6 11" xfId="9274" xr:uid="{00000000-0005-0000-0000-0000104C0000}"/>
    <cellStyle name="Normal 6 2" xfId="5435" xr:uid="{00000000-0005-0000-0000-0000114C0000}"/>
    <cellStyle name="Normal 6 2 2" xfId="5989" xr:uid="{00000000-0005-0000-0000-0000124C0000}"/>
    <cellStyle name="Normal 6 2 2 2" xfId="5990" xr:uid="{00000000-0005-0000-0000-0000134C0000}"/>
    <cellStyle name="Normal 6 2 2 2 2" xfId="5991" xr:uid="{00000000-0005-0000-0000-0000144C0000}"/>
    <cellStyle name="Normal 6 2 2 3" xfId="5992" xr:uid="{00000000-0005-0000-0000-0000154C0000}"/>
    <cellStyle name="Normal 6 2 2 4" xfId="5993" xr:uid="{00000000-0005-0000-0000-0000164C0000}"/>
    <cellStyle name="Normal 6 2 2 5" xfId="12054" xr:uid="{00000000-0005-0000-0000-0000174C0000}"/>
    <cellStyle name="Normal 6 2 3" xfId="5994" xr:uid="{00000000-0005-0000-0000-0000184C0000}"/>
    <cellStyle name="Normal 6 2 3 2" xfId="5995" xr:uid="{00000000-0005-0000-0000-0000194C0000}"/>
    <cellStyle name="Normal 6 2 3 3" xfId="5996" xr:uid="{00000000-0005-0000-0000-00001A4C0000}"/>
    <cellStyle name="Normal 6 2 4" xfId="5997" xr:uid="{00000000-0005-0000-0000-00001B4C0000}"/>
    <cellStyle name="Normal 6 2 5" xfId="5998" xr:uid="{00000000-0005-0000-0000-00001C4C0000}"/>
    <cellStyle name="Normal 6 2 6" xfId="6346" xr:uid="{00000000-0005-0000-0000-00001D4C0000}"/>
    <cellStyle name="Normal 6 2 7" xfId="5988" xr:uid="{00000000-0005-0000-0000-00001E4C0000}"/>
    <cellStyle name="Normal 6 2 8" xfId="5450" xr:uid="{00000000-0005-0000-0000-00001F4C0000}"/>
    <cellStyle name="Normal 6 3" xfId="5999" xr:uid="{00000000-0005-0000-0000-0000204C0000}"/>
    <cellStyle name="Normal 6 3 2" xfId="6000" xr:uid="{00000000-0005-0000-0000-0000214C0000}"/>
    <cellStyle name="Normal 6 3 2 2" xfId="6001" xr:uid="{00000000-0005-0000-0000-0000224C0000}"/>
    <cellStyle name="Normal 6 3 2 2 2" xfId="6002" xr:uid="{00000000-0005-0000-0000-0000234C0000}"/>
    <cellStyle name="Normal 6 3 2 3" xfId="6003" xr:uid="{00000000-0005-0000-0000-0000244C0000}"/>
    <cellStyle name="Normal 6 3 2 4" xfId="6004" xr:uid="{00000000-0005-0000-0000-0000254C0000}"/>
    <cellStyle name="Normal 6 3 3" xfId="6005" xr:uid="{00000000-0005-0000-0000-0000264C0000}"/>
    <cellStyle name="Normal 6 3 3 2" xfId="6006" xr:uid="{00000000-0005-0000-0000-0000274C0000}"/>
    <cellStyle name="Normal 6 3 4" xfId="6007" xr:uid="{00000000-0005-0000-0000-0000284C0000}"/>
    <cellStyle name="Normal 6 3 5" xfId="6008" xr:uid="{00000000-0005-0000-0000-0000294C0000}"/>
    <cellStyle name="Normal 6 3 6" xfId="12034" xr:uid="{00000000-0005-0000-0000-00002A4C0000}"/>
    <cellStyle name="Normal 6 4" xfId="6009" xr:uid="{00000000-0005-0000-0000-00002B4C0000}"/>
    <cellStyle name="Normal 6 4 2" xfId="6010" xr:uid="{00000000-0005-0000-0000-00002C4C0000}"/>
    <cellStyle name="Normal 6 4 2 2" xfId="6011" xr:uid="{00000000-0005-0000-0000-00002D4C0000}"/>
    <cellStyle name="Normal 6 4 3" xfId="6012" xr:uid="{00000000-0005-0000-0000-00002E4C0000}"/>
    <cellStyle name="Normal 6 4 4" xfId="6013" xr:uid="{00000000-0005-0000-0000-00002F4C0000}"/>
    <cellStyle name="Normal 6 4 5" xfId="9333" xr:uid="{00000000-0005-0000-0000-0000304C0000}"/>
    <cellStyle name="Normal 6 5" xfId="6014" xr:uid="{00000000-0005-0000-0000-0000314C0000}"/>
    <cellStyle name="Normal 6 5 2" xfId="6015" xr:uid="{00000000-0005-0000-0000-0000324C0000}"/>
    <cellStyle name="Normal 6 5 2 2" xfId="6016" xr:uid="{00000000-0005-0000-0000-0000334C0000}"/>
    <cellStyle name="Normal 6 5 3" xfId="6017" xr:uid="{00000000-0005-0000-0000-0000344C0000}"/>
    <cellStyle name="Normal 6 5 4" xfId="6018" xr:uid="{00000000-0005-0000-0000-0000354C0000}"/>
    <cellStyle name="Normal 6 6" xfId="6019" xr:uid="{00000000-0005-0000-0000-0000364C0000}"/>
    <cellStyle name="Normal 6 6 2" xfId="6020" xr:uid="{00000000-0005-0000-0000-0000374C0000}"/>
    <cellStyle name="Normal 6 7" xfId="6021" xr:uid="{00000000-0005-0000-0000-0000384C0000}"/>
    <cellStyle name="Normal 6 8" xfId="5987" xr:uid="{00000000-0005-0000-0000-0000394C0000}"/>
    <cellStyle name="Normal 6 9" xfId="5388" xr:uid="{00000000-0005-0000-0000-00003A4C0000}"/>
    <cellStyle name="Normal 7" xfId="32" xr:uid="{00000000-0005-0000-0000-00003B4C0000}"/>
    <cellStyle name="Normal 7 2" xfId="5437" xr:uid="{00000000-0005-0000-0000-00003C4C0000}"/>
    <cellStyle name="Normal 7 2 2" xfId="6024" xr:uid="{00000000-0005-0000-0000-00003D4C0000}"/>
    <cellStyle name="Normal 7 2 2 2" xfId="6025" xr:uid="{00000000-0005-0000-0000-00003E4C0000}"/>
    <cellStyle name="Normal 7 2 2 2 2" xfId="6026" xr:uid="{00000000-0005-0000-0000-00003F4C0000}"/>
    <cellStyle name="Normal 7 2 2 3" xfId="6027" xr:uid="{00000000-0005-0000-0000-0000404C0000}"/>
    <cellStyle name="Normal 7 2 2 4" xfId="6028" xr:uid="{00000000-0005-0000-0000-0000414C0000}"/>
    <cellStyle name="Normal 7 2 2 5" xfId="12055" xr:uid="{00000000-0005-0000-0000-0000424C0000}"/>
    <cellStyle name="Normal 7 2 3" xfId="6029" xr:uid="{00000000-0005-0000-0000-0000434C0000}"/>
    <cellStyle name="Normal 7 2 3 2" xfId="6030" xr:uid="{00000000-0005-0000-0000-0000444C0000}"/>
    <cellStyle name="Normal 7 2 4" xfId="6031" xr:uid="{00000000-0005-0000-0000-0000454C0000}"/>
    <cellStyle name="Normal 7 2 5" xfId="6032" xr:uid="{00000000-0005-0000-0000-0000464C0000}"/>
    <cellStyle name="Normal 7 2 6" xfId="6023" xr:uid="{00000000-0005-0000-0000-0000474C0000}"/>
    <cellStyle name="Normal 7 3" xfId="5431" xr:uid="{00000000-0005-0000-0000-0000484C0000}"/>
    <cellStyle name="Normal 7 3 2" xfId="6034" xr:uid="{00000000-0005-0000-0000-0000494C0000}"/>
    <cellStyle name="Normal 7 3 3" xfId="6033" xr:uid="{00000000-0005-0000-0000-00004A4C0000}"/>
    <cellStyle name="Normal 7 3 4" xfId="9384" xr:uid="{00000000-0005-0000-0000-00004B4C0000}"/>
    <cellStyle name="Normal 7 4" xfId="5423" xr:uid="{00000000-0005-0000-0000-00004C4C0000}"/>
    <cellStyle name="Normal 7 4 2" xfId="6035" xr:uid="{00000000-0005-0000-0000-00004D4C0000}"/>
    <cellStyle name="Normal 7 4 3" xfId="12033" xr:uid="{00000000-0005-0000-0000-00004E4C0000}"/>
    <cellStyle name="Normal 7 5" xfId="6036" xr:uid="{00000000-0005-0000-0000-00004F4C0000}"/>
    <cellStyle name="Normal 7 5 2" xfId="9302" xr:uid="{00000000-0005-0000-0000-0000504C0000}"/>
    <cellStyle name="Normal 7 6" xfId="6037" xr:uid="{00000000-0005-0000-0000-0000514C0000}"/>
    <cellStyle name="Normal 7 7" xfId="6022" xr:uid="{00000000-0005-0000-0000-0000524C0000}"/>
    <cellStyle name="Normal 8" xfId="34" xr:uid="{00000000-0005-0000-0000-0000534C0000}"/>
    <cellStyle name="Normal 8 2" xfId="2569" xr:uid="{00000000-0005-0000-0000-0000544C0000}"/>
    <cellStyle name="Normal 8 2 2" xfId="5443" xr:uid="{00000000-0005-0000-0000-0000554C0000}"/>
    <cellStyle name="Normal 8 2 2 2" xfId="6041" xr:uid="{00000000-0005-0000-0000-0000564C0000}"/>
    <cellStyle name="Normal 8 2 2 3" xfId="6040" xr:uid="{00000000-0005-0000-0000-0000574C0000}"/>
    <cellStyle name="Normal 8 2 2 4" xfId="14538" xr:uid="{00000000-0005-0000-0000-0000584C0000}"/>
    <cellStyle name="Normal 8 2 3" xfId="6042" xr:uid="{00000000-0005-0000-0000-0000594C0000}"/>
    <cellStyle name="Normal 8 2 4" xfId="6043" xr:uid="{00000000-0005-0000-0000-00005A4C0000}"/>
    <cellStyle name="Normal 8 2 5" xfId="6039" xr:uid="{00000000-0005-0000-0000-00005B4C0000}"/>
    <cellStyle name="Normal 8 3" xfId="160" xr:uid="{00000000-0005-0000-0000-00005C4C0000}"/>
    <cellStyle name="Normal 8 3 2" xfId="5426" xr:uid="{00000000-0005-0000-0000-00005D4C0000}"/>
    <cellStyle name="Normal 8 3 2 2" xfId="6045" xr:uid="{00000000-0005-0000-0000-00005E4C0000}"/>
    <cellStyle name="Normal 8 3 3" xfId="6044" xr:uid="{00000000-0005-0000-0000-00005F4C0000}"/>
    <cellStyle name="Normal 8 4" xfId="6046" xr:uid="{00000000-0005-0000-0000-0000604C0000}"/>
    <cellStyle name="Normal 8 4 2" xfId="6047" xr:uid="{00000000-0005-0000-0000-0000614C0000}"/>
    <cellStyle name="Normal 8 4 3" xfId="12056" xr:uid="{00000000-0005-0000-0000-0000624C0000}"/>
    <cellStyle name="Normal 8 5" xfId="6038" xr:uid="{00000000-0005-0000-0000-0000634C0000}"/>
    <cellStyle name="Normal 8 5 2" xfId="9401" xr:uid="{00000000-0005-0000-0000-0000644C0000}"/>
    <cellStyle name="Normal 8 6" xfId="9296" xr:uid="{00000000-0005-0000-0000-0000654C0000}"/>
    <cellStyle name="Normal 9" xfId="2557" xr:uid="{00000000-0005-0000-0000-0000664C0000}"/>
    <cellStyle name="Normal 9 2" xfId="5439" xr:uid="{00000000-0005-0000-0000-0000674C0000}"/>
    <cellStyle name="Normal 9 2 2" xfId="6050" xr:uid="{00000000-0005-0000-0000-0000684C0000}"/>
    <cellStyle name="Normal 9 2 2 2" xfId="6051" xr:uid="{00000000-0005-0000-0000-0000694C0000}"/>
    <cellStyle name="Normal 9 2 3" xfId="6052" xr:uid="{00000000-0005-0000-0000-00006A4C0000}"/>
    <cellStyle name="Normal 9 2 4" xfId="6053" xr:uid="{00000000-0005-0000-0000-00006B4C0000}"/>
    <cellStyle name="Normal 9 2 5" xfId="6049" xr:uid="{00000000-0005-0000-0000-00006C4C0000}"/>
    <cellStyle name="Normal 9 2 6" xfId="14528" xr:uid="{00000000-0005-0000-0000-00006D4C0000}"/>
    <cellStyle name="Normal 9 3" xfId="5460" xr:uid="{00000000-0005-0000-0000-00006E4C0000}"/>
    <cellStyle name="Normal 9 3 2" xfId="6055" xr:uid="{00000000-0005-0000-0000-00006F4C0000}"/>
    <cellStyle name="Normal 9 3 3" xfId="6054" xr:uid="{00000000-0005-0000-0000-0000704C0000}"/>
    <cellStyle name="Normal 9 4" xfId="5428" xr:uid="{00000000-0005-0000-0000-0000714C0000}"/>
    <cellStyle name="Normal 9 4 2" xfId="6056" xr:uid="{00000000-0005-0000-0000-0000724C0000}"/>
    <cellStyle name="Normal 9 5" xfId="6048" xr:uid="{00000000-0005-0000-0000-0000734C0000}"/>
    <cellStyle name="Normal 9 6" xfId="5478" xr:uid="{00000000-0005-0000-0000-0000744C0000}"/>
    <cellStyle name="Normal 9 7" xfId="9297" xr:uid="{00000000-0005-0000-0000-0000754C0000}"/>
    <cellStyle name="Note 2" xfId="6057" xr:uid="{00000000-0005-0000-0000-0000764C0000}"/>
    <cellStyle name="Note 2 2" xfId="6058" xr:uid="{00000000-0005-0000-0000-0000774C0000}"/>
    <cellStyle name="Note 2 2 2" xfId="6059" xr:uid="{00000000-0005-0000-0000-0000784C0000}"/>
    <cellStyle name="Note 2 2 2 2" xfId="6060" xr:uid="{00000000-0005-0000-0000-0000794C0000}"/>
    <cellStyle name="Note 2 2 3" xfId="6061" xr:uid="{00000000-0005-0000-0000-00007A4C0000}"/>
    <cellStyle name="Note 2 3" xfId="6062" xr:uid="{00000000-0005-0000-0000-00007B4C0000}"/>
    <cellStyle name="Note 2 4" xfId="6063" xr:uid="{00000000-0005-0000-0000-00007C4C0000}"/>
    <cellStyle name="Note 2 5" xfId="6064" xr:uid="{00000000-0005-0000-0000-00007D4C0000}"/>
    <cellStyle name="Note 2 6" xfId="9267" xr:uid="{00000000-0005-0000-0000-00007E4C0000}"/>
    <cellStyle name="Note 3" xfId="6065" xr:uid="{00000000-0005-0000-0000-00007F4C0000}"/>
    <cellStyle name="Note 3 2" xfId="6066" xr:uid="{00000000-0005-0000-0000-0000804C0000}"/>
    <cellStyle name="Note 4" xfId="6067" xr:uid="{00000000-0005-0000-0000-0000814C0000}"/>
    <cellStyle name="Note 5" xfId="6394" xr:uid="{00000000-0005-0000-0000-0000824C0000}"/>
    <cellStyle name="OfwatAmber" xfId="45" xr:uid="{00000000-0005-0000-0000-0000834C0000}"/>
    <cellStyle name="OfwatCalculation" xfId="46" xr:uid="{00000000-0005-0000-0000-0000844C0000}"/>
    <cellStyle name="OfwatCopy" xfId="47" xr:uid="{00000000-0005-0000-0000-0000854C0000}"/>
    <cellStyle name="OfwatDescTxt" xfId="48" xr:uid="{00000000-0005-0000-0000-0000864C0000}"/>
    <cellStyle name="OfwatEmphasis" xfId="49" xr:uid="{00000000-0005-0000-0000-0000874C0000}"/>
    <cellStyle name="OfwatGreen" xfId="50" xr:uid="{00000000-0005-0000-0000-0000884C0000}"/>
    <cellStyle name="OfwatHeaderTxt" xfId="51" xr:uid="{00000000-0005-0000-0000-0000894C0000}"/>
    <cellStyle name="OfwatInput" xfId="52" xr:uid="{00000000-0005-0000-0000-00008A4C0000}"/>
    <cellStyle name="OfwatINVALID" xfId="53" xr:uid="{00000000-0005-0000-0000-00008B4C0000}"/>
    <cellStyle name="OfwatNormal" xfId="54" xr:uid="{00000000-0005-0000-0000-00008C4C0000}"/>
    <cellStyle name="OfwatRedPurple" xfId="55" xr:uid="{00000000-0005-0000-0000-00008D4C0000}"/>
    <cellStyle name="Output 2" xfId="6068" xr:uid="{00000000-0005-0000-0000-00008E4C0000}"/>
    <cellStyle name="Output 2 2" xfId="9370" xr:uid="{00000000-0005-0000-0000-00008F4C0000}"/>
    <cellStyle name="Output 3" xfId="6069" xr:uid="{00000000-0005-0000-0000-0000904C0000}"/>
    <cellStyle name="Output 3 2" xfId="6070" xr:uid="{00000000-0005-0000-0000-0000914C0000}"/>
    <cellStyle name="Output 3 3" xfId="6071" xr:uid="{00000000-0005-0000-0000-0000924C0000}"/>
    <cellStyle name="Output 4" xfId="6366" xr:uid="{00000000-0005-0000-0000-0000934C0000}"/>
    <cellStyle name="Output 5" xfId="9210" xr:uid="{00000000-0005-0000-0000-0000944C0000}"/>
    <cellStyle name="Output Amounts" xfId="2538" xr:uid="{00000000-0005-0000-0000-0000954C0000}"/>
    <cellStyle name="Output Column Headings" xfId="2539" xr:uid="{00000000-0005-0000-0000-0000964C0000}"/>
    <cellStyle name="Output Line Items" xfId="2540" xr:uid="{00000000-0005-0000-0000-0000974C0000}"/>
    <cellStyle name="Output Report Heading" xfId="2541" xr:uid="{00000000-0005-0000-0000-0000984C0000}"/>
    <cellStyle name="Output Report Title" xfId="2542" xr:uid="{00000000-0005-0000-0000-0000994C0000}"/>
    <cellStyle name="Pantone 130C" xfId="9311" xr:uid="{00000000-0005-0000-0000-00009A4C0000}"/>
    <cellStyle name="Pantone 179C" xfId="9316" xr:uid="{00000000-0005-0000-0000-00009B4C0000}"/>
    <cellStyle name="Pantone 232C" xfId="9315" xr:uid="{00000000-0005-0000-0000-00009C4C0000}"/>
    <cellStyle name="Pantone 2745C" xfId="9314" xr:uid="{00000000-0005-0000-0000-00009D4C0000}"/>
    <cellStyle name="Pantone 279C" xfId="9309" xr:uid="{00000000-0005-0000-0000-00009E4C0000}"/>
    <cellStyle name="Pantone 281C" xfId="9308" xr:uid="{00000000-0005-0000-0000-00009F4C0000}"/>
    <cellStyle name="Pantone 451C" xfId="9310" xr:uid="{00000000-0005-0000-0000-0000A04C0000}"/>
    <cellStyle name="Pantone 583C" xfId="9313" xr:uid="{00000000-0005-0000-0000-0000A14C0000}"/>
    <cellStyle name="Pantone 633C" xfId="9312" xr:uid="{00000000-0005-0000-0000-0000A24C0000}"/>
    <cellStyle name="Percent" xfId="1" builtinId="5" customBuiltin="1"/>
    <cellStyle name="Percent [0]" xfId="9322" xr:uid="{00000000-0005-0000-0000-0000A44C0000}"/>
    <cellStyle name="Percent 10" xfId="14718" xr:uid="{00000000-0005-0000-0000-0000A54C0000}"/>
    <cellStyle name="Percent 11" xfId="9277" xr:uid="{00000000-0005-0000-0000-0000A64C0000}"/>
    <cellStyle name="Percent 12" xfId="11923" xr:uid="{00000000-0005-0000-0000-0000A74C0000}"/>
    <cellStyle name="Percent 2" xfId="7" xr:uid="{00000000-0005-0000-0000-0000A84C0000}"/>
    <cellStyle name="Percent 2 10" xfId="14723" xr:uid="{00000000-0005-0000-0000-0000A94C0000}"/>
    <cellStyle name="Percent 2 11" xfId="14712" xr:uid="{00000000-0005-0000-0000-0000AA4C0000}"/>
    <cellStyle name="Percent 2 2" xfId="14" xr:uid="{00000000-0005-0000-0000-0000AB4C0000}"/>
    <cellStyle name="Percent 2 2 2" xfId="2545" xr:uid="{00000000-0005-0000-0000-0000AC4C0000}"/>
    <cellStyle name="Percent 2 2 2 2" xfId="5408" xr:uid="{00000000-0005-0000-0000-0000AD4C0000}"/>
    <cellStyle name="Percent 2 2 2 2 2" xfId="6075" xr:uid="{00000000-0005-0000-0000-0000AE4C0000}"/>
    <cellStyle name="Percent 2 2 2 3" xfId="6074" xr:uid="{00000000-0005-0000-0000-0000AF4C0000}"/>
    <cellStyle name="Percent 2 2 3" xfId="2546" xr:uid="{00000000-0005-0000-0000-0000B04C0000}"/>
    <cellStyle name="Percent 2 2 3 2" xfId="6076" xr:uid="{00000000-0005-0000-0000-0000B14C0000}"/>
    <cellStyle name="Percent 2 2 3 2 2" xfId="14526" xr:uid="{00000000-0005-0000-0000-0000B24C0000}"/>
    <cellStyle name="Percent 2 2 4" xfId="2547" xr:uid="{00000000-0005-0000-0000-0000B34C0000}"/>
    <cellStyle name="Percent 2 2 4 2" xfId="6073" xr:uid="{00000000-0005-0000-0000-0000B44C0000}"/>
    <cellStyle name="Percent 2 2 5" xfId="2563" xr:uid="{00000000-0005-0000-0000-0000B54C0000}"/>
    <cellStyle name="Percent 2 2 6" xfId="2544" xr:uid="{00000000-0005-0000-0000-0000B64C0000}"/>
    <cellStyle name="Percent 2 2 7" xfId="9394" xr:uid="{00000000-0005-0000-0000-0000B74C0000}"/>
    <cellStyle name="Percent 2 3" xfId="21" xr:uid="{00000000-0005-0000-0000-0000B84C0000}"/>
    <cellStyle name="Percent 2 3 2" xfId="2549" xr:uid="{00000000-0005-0000-0000-0000B94C0000}"/>
    <cellStyle name="Percent 2 3 2 2" xfId="6077" xr:uid="{00000000-0005-0000-0000-0000BA4C0000}"/>
    <cellStyle name="Percent 2 3 3" xfId="2550" xr:uid="{00000000-0005-0000-0000-0000BB4C0000}"/>
    <cellStyle name="Percent 2 3 4" xfId="2567" xr:uid="{00000000-0005-0000-0000-0000BC4C0000}"/>
    <cellStyle name="Percent 2 3 5" xfId="2548" xr:uid="{00000000-0005-0000-0000-0000BD4C0000}"/>
    <cellStyle name="Percent 2 4" xfId="77" xr:uid="{00000000-0005-0000-0000-0000BE4C0000}"/>
    <cellStyle name="Percent 2 4 2" xfId="2552" xr:uid="{00000000-0005-0000-0000-0000BF4C0000}"/>
    <cellStyle name="Percent 2 4 2 2" xfId="6352" xr:uid="{00000000-0005-0000-0000-0000C04C0000}"/>
    <cellStyle name="Percent 2 4 3" xfId="2553" xr:uid="{00000000-0005-0000-0000-0000C14C0000}"/>
    <cellStyle name="Percent 2 4 3 2" xfId="6078" xr:uid="{00000000-0005-0000-0000-0000C24C0000}"/>
    <cellStyle name="Percent 2 4 4" xfId="2594" xr:uid="{00000000-0005-0000-0000-0000C34C0000}"/>
    <cellStyle name="Percent 2 4 4 2" xfId="14563" xr:uid="{00000000-0005-0000-0000-0000C44C0000}"/>
    <cellStyle name="Percent 2 4 5" xfId="2551" xr:uid="{00000000-0005-0000-0000-0000C54C0000}"/>
    <cellStyle name="Percent 2 4 6" xfId="12084" xr:uid="{00000000-0005-0000-0000-0000C64C0000}"/>
    <cellStyle name="Percent 2 5" xfId="2554" xr:uid="{00000000-0005-0000-0000-0000C74C0000}"/>
    <cellStyle name="Percent 2 5 2" xfId="6072" xr:uid="{00000000-0005-0000-0000-0000C84C0000}"/>
    <cellStyle name="Percent 2 6" xfId="2555" xr:uid="{00000000-0005-0000-0000-0000C94C0000}"/>
    <cellStyle name="Percent 2 6 2" xfId="5364" xr:uid="{00000000-0005-0000-0000-0000CA4C0000}"/>
    <cellStyle name="Percent 2 6 2 2" xfId="14527" xr:uid="{00000000-0005-0000-0000-0000CB4C0000}"/>
    <cellStyle name="Percent 2 7" xfId="2556" xr:uid="{00000000-0005-0000-0000-0000CC4C0000}"/>
    <cellStyle name="Percent 2 7 2" xfId="6356" xr:uid="{00000000-0005-0000-0000-0000CD4C0000}"/>
    <cellStyle name="Percent 2 8" xfId="2543" xr:uid="{00000000-0005-0000-0000-0000CE4C0000}"/>
    <cellStyle name="Percent 2 9" xfId="9391" xr:uid="{00000000-0005-0000-0000-0000CF4C0000}"/>
    <cellStyle name="Percent 2 9 2" xfId="12044" xr:uid="{00000000-0005-0000-0000-0000D04C0000}"/>
    <cellStyle name="Percent 3" xfId="23" xr:uid="{00000000-0005-0000-0000-0000D14C0000}"/>
    <cellStyle name="Percent 3 10" xfId="6079" xr:uid="{00000000-0005-0000-0000-0000D24C0000}"/>
    <cellStyle name="Percent 3 10 2" xfId="6080" xr:uid="{00000000-0005-0000-0000-0000D34C0000}"/>
    <cellStyle name="Percent 3 10 2 2" xfId="6081" xr:uid="{00000000-0005-0000-0000-0000D44C0000}"/>
    <cellStyle name="Percent 3 10 3" xfId="6082" xr:uid="{00000000-0005-0000-0000-0000D54C0000}"/>
    <cellStyle name="Percent 3 10 4" xfId="6083" xr:uid="{00000000-0005-0000-0000-0000D64C0000}"/>
    <cellStyle name="Percent 3 11" xfId="6084" xr:uid="{00000000-0005-0000-0000-0000D74C0000}"/>
    <cellStyle name="Percent 3 11 2" xfId="6085" xr:uid="{00000000-0005-0000-0000-0000D84C0000}"/>
    <cellStyle name="Percent 3 11 2 2" xfId="6086" xr:uid="{00000000-0005-0000-0000-0000D94C0000}"/>
    <cellStyle name="Percent 3 11 3" xfId="6087" xr:uid="{00000000-0005-0000-0000-0000DA4C0000}"/>
    <cellStyle name="Percent 3 11 4" xfId="6088" xr:uid="{00000000-0005-0000-0000-0000DB4C0000}"/>
    <cellStyle name="Percent 3 12" xfId="6089" xr:uid="{00000000-0005-0000-0000-0000DC4C0000}"/>
    <cellStyle name="Percent 3 12 2" xfId="6090" xr:uid="{00000000-0005-0000-0000-0000DD4C0000}"/>
    <cellStyle name="Percent 3 12 3" xfId="6091" xr:uid="{00000000-0005-0000-0000-0000DE4C0000}"/>
    <cellStyle name="Percent 3 13" xfId="6092" xr:uid="{00000000-0005-0000-0000-0000DF4C0000}"/>
    <cellStyle name="Percent 3 13 2" xfId="6093" xr:uid="{00000000-0005-0000-0000-0000E04C0000}"/>
    <cellStyle name="Percent 3 14" xfId="6094" xr:uid="{00000000-0005-0000-0000-0000E14C0000}"/>
    <cellStyle name="Percent 3 15" xfId="5466" xr:uid="{00000000-0005-0000-0000-0000E24C0000}"/>
    <cellStyle name="Percent 3 16" xfId="6407" xr:uid="{00000000-0005-0000-0000-0000E34C0000}"/>
    <cellStyle name="Percent 3 17" xfId="6416" xr:uid="{00000000-0005-0000-0000-0000E44C0000}"/>
    <cellStyle name="Percent 3 18" xfId="6425" xr:uid="{00000000-0005-0000-0000-0000E54C0000}"/>
    <cellStyle name="Percent 3 19" xfId="6429" xr:uid="{00000000-0005-0000-0000-0000E64C0000}"/>
    <cellStyle name="Percent 3 2" xfId="5444" xr:uid="{00000000-0005-0000-0000-0000E74C0000}"/>
    <cellStyle name="Percent 3 2 2" xfId="6096" xr:uid="{00000000-0005-0000-0000-0000E84C0000}"/>
    <cellStyle name="Percent 3 2 3" xfId="6097" xr:uid="{00000000-0005-0000-0000-0000E94C0000}"/>
    <cellStyle name="Percent 3 2 4" xfId="6098" xr:uid="{00000000-0005-0000-0000-0000EA4C0000}"/>
    <cellStyle name="Percent 3 2 4 2" xfId="6099" xr:uid="{00000000-0005-0000-0000-0000EB4C0000}"/>
    <cellStyle name="Percent 3 2 4 2 2" xfId="6100" xr:uid="{00000000-0005-0000-0000-0000EC4C0000}"/>
    <cellStyle name="Percent 3 2 4 3" xfId="6101" xr:uid="{00000000-0005-0000-0000-0000ED4C0000}"/>
    <cellStyle name="Percent 3 2 4 4" xfId="6102" xr:uid="{00000000-0005-0000-0000-0000EE4C0000}"/>
    <cellStyle name="Percent 3 2 5" xfId="6103" xr:uid="{00000000-0005-0000-0000-0000EF4C0000}"/>
    <cellStyle name="Percent 3 2 5 2" xfId="6104" xr:uid="{00000000-0005-0000-0000-0000F04C0000}"/>
    <cellStyle name="Percent 3 2 5 3" xfId="6105" xr:uid="{00000000-0005-0000-0000-0000F14C0000}"/>
    <cellStyle name="Percent 3 2 6" xfId="6106" xr:uid="{00000000-0005-0000-0000-0000F24C0000}"/>
    <cellStyle name="Percent 3 2 7" xfId="6095" xr:uid="{00000000-0005-0000-0000-0000F34C0000}"/>
    <cellStyle name="Percent 3 20" xfId="6461" xr:uid="{00000000-0005-0000-0000-0000F44C0000}"/>
    <cellStyle name="Percent 3 21" xfId="6569" xr:uid="{00000000-0005-0000-0000-0000F54C0000}"/>
    <cellStyle name="Percent 3 22" xfId="9275" xr:uid="{00000000-0005-0000-0000-0000F64C0000}"/>
    <cellStyle name="Percent 3 3" xfId="5416" xr:uid="{00000000-0005-0000-0000-0000F74C0000}"/>
    <cellStyle name="Percent 3 3 10" xfId="6108" xr:uid="{00000000-0005-0000-0000-0000F84C0000}"/>
    <cellStyle name="Percent 3 3 11" xfId="6109" xr:uid="{00000000-0005-0000-0000-0000F94C0000}"/>
    <cellStyle name="Percent 3 3 12" xfId="6107" xr:uid="{00000000-0005-0000-0000-0000FA4C0000}"/>
    <cellStyle name="Percent 3 3 13" xfId="9371" xr:uid="{00000000-0005-0000-0000-0000FB4C0000}"/>
    <cellStyle name="Percent 3 3 2" xfId="6110" xr:uid="{00000000-0005-0000-0000-0000FC4C0000}"/>
    <cellStyle name="Percent 3 3 2 2" xfId="6111" xr:uid="{00000000-0005-0000-0000-0000FD4C0000}"/>
    <cellStyle name="Percent 3 3 2 2 2" xfId="6112" xr:uid="{00000000-0005-0000-0000-0000FE4C0000}"/>
    <cellStyle name="Percent 3 3 2 2 2 2" xfId="6113" xr:uid="{00000000-0005-0000-0000-0000FF4C0000}"/>
    <cellStyle name="Percent 3 3 2 2 2 2 2" xfId="6114" xr:uid="{00000000-0005-0000-0000-0000004D0000}"/>
    <cellStyle name="Percent 3 3 2 2 2 3" xfId="6115" xr:uid="{00000000-0005-0000-0000-0000014D0000}"/>
    <cellStyle name="Percent 3 3 2 2 2 4" xfId="6116" xr:uid="{00000000-0005-0000-0000-0000024D0000}"/>
    <cellStyle name="Percent 3 3 2 2 3" xfId="6117" xr:uid="{00000000-0005-0000-0000-0000034D0000}"/>
    <cellStyle name="Percent 3 3 2 2 3 2" xfId="6118" xr:uid="{00000000-0005-0000-0000-0000044D0000}"/>
    <cellStyle name="Percent 3 3 2 2 4" xfId="6119" xr:uid="{00000000-0005-0000-0000-0000054D0000}"/>
    <cellStyle name="Percent 3 3 2 2 5" xfId="6120" xr:uid="{00000000-0005-0000-0000-0000064D0000}"/>
    <cellStyle name="Percent 3 3 2 3" xfId="6121" xr:uid="{00000000-0005-0000-0000-0000074D0000}"/>
    <cellStyle name="Percent 3 3 2 3 2" xfId="6122" xr:uid="{00000000-0005-0000-0000-0000084D0000}"/>
    <cellStyle name="Percent 3 3 2 3 2 2" xfId="6123" xr:uid="{00000000-0005-0000-0000-0000094D0000}"/>
    <cellStyle name="Percent 3 3 2 3 3" xfId="6124" xr:uid="{00000000-0005-0000-0000-00000A4D0000}"/>
    <cellStyle name="Percent 3 3 2 3 4" xfId="6125" xr:uid="{00000000-0005-0000-0000-00000B4D0000}"/>
    <cellStyle name="Percent 3 3 2 4" xfId="6126" xr:uid="{00000000-0005-0000-0000-00000C4D0000}"/>
    <cellStyle name="Percent 3 3 2 4 2" xfId="6127" xr:uid="{00000000-0005-0000-0000-00000D4D0000}"/>
    <cellStyle name="Percent 3 3 2 5" xfId="6128" xr:uid="{00000000-0005-0000-0000-00000E4D0000}"/>
    <cellStyle name="Percent 3 3 2 6" xfId="6129" xr:uid="{00000000-0005-0000-0000-00000F4D0000}"/>
    <cellStyle name="Percent 3 3 3" xfId="6130" xr:uid="{00000000-0005-0000-0000-0000104D0000}"/>
    <cellStyle name="Percent 3 3 3 2" xfId="6131" xr:uid="{00000000-0005-0000-0000-0000114D0000}"/>
    <cellStyle name="Percent 3 3 3 2 2" xfId="6132" xr:uid="{00000000-0005-0000-0000-0000124D0000}"/>
    <cellStyle name="Percent 3 3 3 2 2 2" xfId="6133" xr:uid="{00000000-0005-0000-0000-0000134D0000}"/>
    <cellStyle name="Percent 3 3 3 2 2 2 2" xfId="6134" xr:uid="{00000000-0005-0000-0000-0000144D0000}"/>
    <cellStyle name="Percent 3 3 3 2 2 3" xfId="6135" xr:uid="{00000000-0005-0000-0000-0000154D0000}"/>
    <cellStyle name="Percent 3 3 3 2 2 4" xfId="6136" xr:uid="{00000000-0005-0000-0000-0000164D0000}"/>
    <cellStyle name="Percent 3 3 3 2 3" xfId="6137" xr:uid="{00000000-0005-0000-0000-0000174D0000}"/>
    <cellStyle name="Percent 3 3 3 2 3 2" xfId="6138" xr:uid="{00000000-0005-0000-0000-0000184D0000}"/>
    <cellStyle name="Percent 3 3 3 2 4" xfId="6139" xr:uid="{00000000-0005-0000-0000-0000194D0000}"/>
    <cellStyle name="Percent 3 3 3 2 5" xfId="6140" xr:uid="{00000000-0005-0000-0000-00001A4D0000}"/>
    <cellStyle name="Percent 3 3 3 3" xfId="6141" xr:uid="{00000000-0005-0000-0000-00001B4D0000}"/>
    <cellStyle name="Percent 3 3 3 3 2" xfId="6142" xr:uid="{00000000-0005-0000-0000-00001C4D0000}"/>
    <cellStyle name="Percent 3 3 3 3 2 2" xfId="6143" xr:uid="{00000000-0005-0000-0000-00001D4D0000}"/>
    <cellStyle name="Percent 3 3 3 3 3" xfId="6144" xr:uid="{00000000-0005-0000-0000-00001E4D0000}"/>
    <cellStyle name="Percent 3 3 3 3 4" xfId="6145" xr:uid="{00000000-0005-0000-0000-00001F4D0000}"/>
    <cellStyle name="Percent 3 3 3 4" xfId="6146" xr:uid="{00000000-0005-0000-0000-0000204D0000}"/>
    <cellStyle name="Percent 3 3 3 4 2" xfId="6147" xr:uid="{00000000-0005-0000-0000-0000214D0000}"/>
    <cellStyle name="Percent 3 3 3 5" xfId="6148" xr:uid="{00000000-0005-0000-0000-0000224D0000}"/>
    <cellStyle name="Percent 3 3 3 6" xfId="6149" xr:uid="{00000000-0005-0000-0000-0000234D0000}"/>
    <cellStyle name="Percent 3 3 4" xfId="6150" xr:uid="{00000000-0005-0000-0000-0000244D0000}"/>
    <cellStyle name="Percent 3 3 4 2" xfId="6151" xr:uid="{00000000-0005-0000-0000-0000254D0000}"/>
    <cellStyle name="Percent 3 3 4 2 2" xfId="6152" xr:uid="{00000000-0005-0000-0000-0000264D0000}"/>
    <cellStyle name="Percent 3 3 4 2 2 2" xfId="6153" xr:uid="{00000000-0005-0000-0000-0000274D0000}"/>
    <cellStyle name="Percent 3 3 4 2 3" xfId="6154" xr:uid="{00000000-0005-0000-0000-0000284D0000}"/>
    <cellStyle name="Percent 3 3 4 2 4" xfId="6155" xr:uid="{00000000-0005-0000-0000-0000294D0000}"/>
    <cellStyle name="Percent 3 3 4 3" xfId="6156" xr:uid="{00000000-0005-0000-0000-00002A4D0000}"/>
    <cellStyle name="Percent 3 3 4 3 2" xfId="6157" xr:uid="{00000000-0005-0000-0000-00002B4D0000}"/>
    <cellStyle name="Percent 3 3 4 4" xfId="6158" xr:uid="{00000000-0005-0000-0000-00002C4D0000}"/>
    <cellStyle name="Percent 3 3 4 5" xfId="6159" xr:uid="{00000000-0005-0000-0000-00002D4D0000}"/>
    <cellStyle name="Percent 3 3 5" xfId="6160" xr:uid="{00000000-0005-0000-0000-00002E4D0000}"/>
    <cellStyle name="Percent 3 3 5 2" xfId="6161" xr:uid="{00000000-0005-0000-0000-00002F4D0000}"/>
    <cellStyle name="Percent 3 3 5 2 2" xfId="6162" xr:uid="{00000000-0005-0000-0000-0000304D0000}"/>
    <cellStyle name="Percent 3 3 5 2 2 2" xfId="6163" xr:uid="{00000000-0005-0000-0000-0000314D0000}"/>
    <cellStyle name="Percent 3 3 5 2 3" xfId="6164" xr:uid="{00000000-0005-0000-0000-0000324D0000}"/>
    <cellStyle name="Percent 3 3 5 2 4" xfId="6165" xr:uid="{00000000-0005-0000-0000-0000334D0000}"/>
    <cellStyle name="Percent 3 3 5 3" xfId="6166" xr:uid="{00000000-0005-0000-0000-0000344D0000}"/>
    <cellStyle name="Percent 3 3 5 3 2" xfId="6167" xr:uid="{00000000-0005-0000-0000-0000354D0000}"/>
    <cellStyle name="Percent 3 3 5 4" xfId="6168" xr:uid="{00000000-0005-0000-0000-0000364D0000}"/>
    <cellStyle name="Percent 3 3 5 5" xfId="6169" xr:uid="{00000000-0005-0000-0000-0000374D0000}"/>
    <cellStyle name="Percent 3 3 6" xfId="6170" xr:uid="{00000000-0005-0000-0000-0000384D0000}"/>
    <cellStyle name="Percent 3 3 6 2" xfId="6171" xr:uid="{00000000-0005-0000-0000-0000394D0000}"/>
    <cellStyle name="Percent 3 3 6 2 2" xfId="6172" xr:uid="{00000000-0005-0000-0000-00003A4D0000}"/>
    <cellStyle name="Percent 3 3 6 2 2 2" xfId="6173" xr:uid="{00000000-0005-0000-0000-00003B4D0000}"/>
    <cellStyle name="Percent 3 3 6 2 3" xfId="6174" xr:uid="{00000000-0005-0000-0000-00003C4D0000}"/>
    <cellStyle name="Percent 3 3 6 2 4" xfId="6175" xr:uid="{00000000-0005-0000-0000-00003D4D0000}"/>
    <cellStyle name="Percent 3 3 6 3" xfId="6176" xr:uid="{00000000-0005-0000-0000-00003E4D0000}"/>
    <cellStyle name="Percent 3 3 6 3 2" xfId="6177" xr:uid="{00000000-0005-0000-0000-00003F4D0000}"/>
    <cellStyle name="Percent 3 3 6 4" xfId="6178" xr:uid="{00000000-0005-0000-0000-0000404D0000}"/>
    <cellStyle name="Percent 3 3 6 5" xfId="6179" xr:uid="{00000000-0005-0000-0000-0000414D0000}"/>
    <cellStyle name="Percent 3 3 7" xfId="6180" xr:uid="{00000000-0005-0000-0000-0000424D0000}"/>
    <cellStyle name="Percent 3 3 7 2" xfId="6181" xr:uid="{00000000-0005-0000-0000-0000434D0000}"/>
    <cellStyle name="Percent 3 3 7 2 2" xfId="6182" xr:uid="{00000000-0005-0000-0000-0000444D0000}"/>
    <cellStyle name="Percent 3 3 7 2 2 2" xfId="6183" xr:uid="{00000000-0005-0000-0000-0000454D0000}"/>
    <cellStyle name="Percent 3 3 7 2 3" xfId="6184" xr:uid="{00000000-0005-0000-0000-0000464D0000}"/>
    <cellStyle name="Percent 3 3 7 2 4" xfId="6185" xr:uid="{00000000-0005-0000-0000-0000474D0000}"/>
    <cellStyle name="Percent 3 3 7 3" xfId="6186" xr:uid="{00000000-0005-0000-0000-0000484D0000}"/>
    <cellStyle name="Percent 3 3 7 3 2" xfId="6187" xr:uid="{00000000-0005-0000-0000-0000494D0000}"/>
    <cellStyle name="Percent 3 3 7 4" xfId="6188" xr:uid="{00000000-0005-0000-0000-00004A4D0000}"/>
    <cellStyle name="Percent 3 3 7 5" xfId="6189" xr:uid="{00000000-0005-0000-0000-00004B4D0000}"/>
    <cellStyle name="Percent 3 3 8" xfId="6190" xr:uid="{00000000-0005-0000-0000-00004C4D0000}"/>
    <cellStyle name="Percent 3 3 8 2" xfId="6191" xr:uid="{00000000-0005-0000-0000-00004D4D0000}"/>
    <cellStyle name="Percent 3 3 8 2 2" xfId="6192" xr:uid="{00000000-0005-0000-0000-00004E4D0000}"/>
    <cellStyle name="Percent 3 3 8 3" xfId="6193" xr:uid="{00000000-0005-0000-0000-00004F4D0000}"/>
    <cellStyle name="Percent 3 3 8 4" xfId="6194" xr:uid="{00000000-0005-0000-0000-0000504D0000}"/>
    <cellStyle name="Percent 3 3 9" xfId="6195" xr:uid="{00000000-0005-0000-0000-0000514D0000}"/>
    <cellStyle name="Percent 3 3 9 2" xfId="6196" xr:uid="{00000000-0005-0000-0000-0000524D0000}"/>
    <cellStyle name="Percent 3 3 9 3" xfId="6197" xr:uid="{00000000-0005-0000-0000-0000534D0000}"/>
    <cellStyle name="Percent 3 4" xfId="5458" xr:uid="{00000000-0005-0000-0000-0000544D0000}"/>
    <cellStyle name="Percent 3 4 2" xfId="6198" xr:uid="{00000000-0005-0000-0000-0000554D0000}"/>
    <cellStyle name="Percent 3 4 2 2" xfId="6199" xr:uid="{00000000-0005-0000-0000-0000564D0000}"/>
    <cellStyle name="Percent 3 4 2 2 2" xfId="6200" xr:uid="{00000000-0005-0000-0000-0000574D0000}"/>
    <cellStyle name="Percent 3 4 2 2 2 2" xfId="6201" xr:uid="{00000000-0005-0000-0000-0000584D0000}"/>
    <cellStyle name="Percent 3 4 2 2 2 2 2" xfId="6202" xr:uid="{00000000-0005-0000-0000-0000594D0000}"/>
    <cellStyle name="Percent 3 4 2 2 2 3" xfId="6203" xr:uid="{00000000-0005-0000-0000-00005A4D0000}"/>
    <cellStyle name="Percent 3 4 2 2 2 4" xfId="6204" xr:uid="{00000000-0005-0000-0000-00005B4D0000}"/>
    <cellStyle name="Percent 3 4 2 2 3" xfId="6205" xr:uid="{00000000-0005-0000-0000-00005C4D0000}"/>
    <cellStyle name="Percent 3 4 2 2 3 2" xfId="6206" xr:uid="{00000000-0005-0000-0000-00005D4D0000}"/>
    <cellStyle name="Percent 3 4 2 2 4" xfId="6207" xr:uid="{00000000-0005-0000-0000-00005E4D0000}"/>
    <cellStyle name="Percent 3 4 2 2 5" xfId="6208" xr:uid="{00000000-0005-0000-0000-00005F4D0000}"/>
    <cellStyle name="Percent 3 4 2 3" xfId="6209" xr:uid="{00000000-0005-0000-0000-0000604D0000}"/>
    <cellStyle name="Percent 3 4 2 3 2" xfId="6210" xr:uid="{00000000-0005-0000-0000-0000614D0000}"/>
    <cellStyle name="Percent 3 4 2 3 2 2" xfId="6211" xr:uid="{00000000-0005-0000-0000-0000624D0000}"/>
    <cellStyle name="Percent 3 4 2 3 3" xfId="6212" xr:uid="{00000000-0005-0000-0000-0000634D0000}"/>
    <cellStyle name="Percent 3 4 2 3 4" xfId="6213" xr:uid="{00000000-0005-0000-0000-0000644D0000}"/>
    <cellStyle name="Percent 3 4 2 4" xfId="6214" xr:uid="{00000000-0005-0000-0000-0000654D0000}"/>
    <cellStyle name="Percent 3 4 2 4 2" xfId="6215" xr:uid="{00000000-0005-0000-0000-0000664D0000}"/>
    <cellStyle name="Percent 3 4 2 5" xfId="6216" xr:uid="{00000000-0005-0000-0000-0000674D0000}"/>
    <cellStyle name="Percent 3 4 2 6" xfId="6217" xr:uid="{00000000-0005-0000-0000-0000684D0000}"/>
    <cellStyle name="Percent 3 4 3" xfId="6218" xr:uid="{00000000-0005-0000-0000-0000694D0000}"/>
    <cellStyle name="Percent 3 4 3 2" xfId="6219" xr:uid="{00000000-0005-0000-0000-00006A4D0000}"/>
    <cellStyle name="Percent 3 4 3 2 2" xfId="6220" xr:uid="{00000000-0005-0000-0000-00006B4D0000}"/>
    <cellStyle name="Percent 3 4 3 2 2 2" xfId="6221" xr:uid="{00000000-0005-0000-0000-00006C4D0000}"/>
    <cellStyle name="Percent 3 4 3 2 3" xfId="6222" xr:uid="{00000000-0005-0000-0000-00006D4D0000}"/>
    <cellStyle name="Percent 3 4 3 2 4" xfId="6223" xr:uid="{00000000-0005-0000-0000-00006E4D0000}"/>
    <cellStyle name="Percent 3 4 3 3" xfId="6224" xr:uid="{00000000-0005-0000-0000-00006F4D0000}"/>
    <cellStyle name="Percent 3 4 3 3 2" xfId="6225" xr:uid="{00000000-0005-0000-0000-0000704D0000}"/>
    <cellStyle name="Percent 3 4 3 4" xfId="6226" xr:uid="{00000000-0005-0000-0000-0000714D0000}"/>
    <cellStyle name="Percent 3 4 3 5" xfId="6227" xr:uid="{00000000-0005-0000-0000-0000724D0000}"/>
    <cellStyle name="Percent 3 4 4" xfId="6228" xr:uid="{00000000-0005-0000-0000-0000734D0000}"/>
    <cellStyle name="Percent 3 4 4 2" xfId="6229" xr:uid="{00000000-0005-0000-0000-0000744D0000}"/>
    <cellStyle name="Percent 3 4 4 2 2" xfId="6230" xr:uid="{00000000-0005-0000-0000-0000754D0000}"/>
    <cellStyle name="Percent 3 4 4 2 2 2" xfId="6231" xr:uid="{00000000-0005-0000-0000-0000764D0000}"/>
    <cellStyle name="Percent 3 4 4 2 3" xfId="6232" xr:uid="{00000000-0005-0000-0000-0000774D0000}"/>
    <cellStyle name="Percent 3 4 4 2 4" xfId="6233" xr:uid="{00000000-0005-0000-0000-0000784D0000}"/>
    <cellStyle name="Percent 3 4 4 3" xfId="6234" xr:uid="{00000000-0005-0000-0000-0000794D0000}"/>
    <cellStyle name="Percent 3 4 4 3 2" xfId="6235" xr:uid="{00000000-0005-0000-0000-00007A4D0000}"/>
    <cellStyle name="Percent 3 4 4 4" xfId="6236" xr:uid="{00000000-0005-0000-0000-00007B4D0000}"/>
    <cellStyle name="Percent 3 4 4 5" xfId="6237" xr:uid="{00000000-0005-0000-0000-00007C4D0000}"/>
    <cellStyle name="Percent 3 4 5" xfId="6238" xr:uid="{00000000-0005-0000-0000-00007D4D0000}"/>
    <cellStyle name="Percent 3 4 5 2" xfId="6239" xr:uid="{00000000-0005-0000-0000-00007E4D0000}"/>
    <cellStyle name="Percent 3 4 5 2 2" xfId="6240" xr:uid="{00000000-0005-0000-0000-00007F4D0000}"/>
    <cellStyle name="Percent 3 4 5 2 2 2" xfId="6241" xr:uid="{00000000-0005-0000-0000-0000804D0000}"/>
    <cellStyle name="Percent 3 4 5 2 3" xfId="6242" xr:uid="{00000000-0005-0000-0000-0000814D0000}"/>
    <cellStyle name="Percent 3 4 5 2 4" xfId="6243" xr:uid="{00000000-0005-0000-0000-0000824D0000}"/>
    <cellStyle name="Percent 3 4 5 3" xfId="6244" xr:uid="{00000000-0005-0000-0000-0000834D0000}"/>
    <cellStyle name="Percent 3 4 5 3 2" xfId="6245" xr:uid="{00000000-0005-0000-0000-0000844D0000}"/>
    <cellStyle name="Percent 3 4 5 4" xfId="6246" xr:uid="{00000000-0005-0000-0000-0000854D0000}"/>
    <cellStyle name="Percent 3 4 5 5" xfId="6247" xr:uid="{00000000-0005-0000-0000-0000864D0000}"/>
    <cellStyle name="Percent 3 4 6" xfId="6248" xr:uid="{00000000-0005-0000-0000-0000874D0000}"/>
    <cellStyle name="Percent 3 4 6 2" xfId="6249" xr:uid="{00000000-0005-0000-0000-0000884D0000}"/>
    <cellStyle name="Percent 3 4 6 2 2" xfId="6250" xr:uid="{00000000-0005-0000-0000-0000894D0000}"/>
    <cellStyle name="Percent 3 4 6 3" xfId="6251" xr:uid="{00000000-0005-0000-0000-00008A4D0000}"/>
    <cellStyle name="Percent 3 4 6 4" xfId="6252" xr:uid="{00000000-0005-0000-0000-00008B4D0000}"/>
    <cellStyle name="Percent 3 4 7" xfId="6253" xr:uid="{00000000-0005-0000-0000-00008C4D0000}"/>
    <cellStyle name="Percent 3 4 7 2" xfId="6254" xr:uid="{00000000-0005-0000-0000-00008D4D0000}"/>
    <cellStyle name="Percent 3 4 7 3" xfId="6255" xr:uid="{00000000-0005-0000-0000-00008E4D0000}"/>
    <cellStyle name="Percent 3 4 8" xfId="6256" xr:uid="{00000000-0005-0000-0000-00008F4D0000}"/>
    <cellStyle name="Percent 3 4 9" xfId="6257" xr:uid="{00000000-0005-0000-0000-0000904D0000}"/>
    <cellStyle name="Percent 3 5" xfId="5474" xr:uid="{00000000-0005-0000-0000-0000914D0000}"/>
    <cellStyle name="Percent 3 5 2" xfId="6258" xr:uid="{00000000-0005-0000-0000-0000924D0000}"/>
    <cellStyle name="Percent 3 5 2 2" xfId="6259" xr:uid="{00000000-0005-0000-0000-0000934D0000}"/>
    <cellStyle name="Percent 3 5 2 2 2" xfId="6260" xr:uid="{00000000-0005-0000-0000-0000944D0000}"/>
    <cellStyle name="Percent 3 5 2 2 2 2" xfId="6261" xr:uid="{00000000-0005-0000-0000-0000954D0000}"/>
    <cellStyle name="Percent 3 5 2 2 3" xfId="6262" xr:uid="{00000000-0005-0000-0000-0000964D0000}"/>
    <cellStyle name="Percent 3 5 2 2 4" xfId="6263" xr:uid="{00000000-0005-0000-0000-0000974D0000}"/>
    <cellStyle name="Percent 3 5 2 3" xfId="6264" xr:uid="{00000000-0005-0000-0000-0000984D0000}"/>
    <cellStyle name="Percent 3 5 2 3 2" xfId="6265" xr:uid="{00000000-0005-0000-0000-0000994D0000}"/>
    <cellStyle name="Percent 3 5 2 4" xfId="6266" xr:uid="{00000000-0005-0000-0000-00009A4D0000}"/>
    <cellStyle name="Percent 3 5 2 5" xfId="6267" xr:uid="{00000000-0005-0000-0000-00009B4D0000}"/>
    <cellStyle name="Percent 3 5 3" xfId="6268" xr:uid="{00000000-0005-0000-0000-00009C4D0000}"/>
    <cellStyle name="Percent 3 5 3 2" xfId="6269" xr:uid="{00000000-0005-0000-0000-00009D4D0000}"/>
    <cellStyle name="Percent 3 5 3 2 2" xfId="6270" xr:uid="{00000000-0005-0000-0000-00009E4D0000}"/>
    <cellStyle name="Percent 3 5 3 3" xfId="6271" xr:uid="{00000000-0005-0000-0000-00009F4D0000}"/>
    <cellStyle name="Percent 3 5 3 4" xfId="6272" xr:uid="{00000000-0005-0000-0000-0000A04D0000}"/>
    <cellStyle name="Percent 3 5 4" xfId="6273" xr:uid="{00000000-0005-0000-0000-0000A14D0000}"/>
    <cellStyle name="Percent 3 5 4 2" xfId="6274" xr:uid="{00000000-0005-0000-0000-0000A24D0000}"/>
    <cellStyle name="Percent 3 5 5" xfId="6275" xr:uid="{00000000-0005-0000-0000-0000A34D0000}"/>
    <cellStyle name="Percent 3 5 6" xfId="6276" xr:uid="{00000000-0005-0000-0000-0000A44D0000}"/>
    <cellStyle name="Percent 3 6" xfId="5374" xr:uid="{00000000-0005-0000-0000-0000A54D0000}"/>
    <cellStyle name="Percent 3 6 2" xfId="6277" xr:uid="{00000000-0005-0000-0000-0000A64D0000}"/>
    <cellStyle name="Percent 3 6 2 2" xfId="6278" xr:uid="{00000000-0005-0000-0000-0000A74D0000}"/>
    <cellStyle name="Percent 3 6 2 2 2" xfId="6279" xr:uid="{00000000-0005-0000-0000-0000A84D0000}"/>
    <cellStyle name="Percent 3 6 2 2 2 2" xfId="6280" xr:uid="{00000000-0005-0000-0000-0000A94D0000}"/>
    <cellStyle name="Percent 3 6 2 2 3" xfId="6281" xr:uid="{00000000-0005-0000-0000-0000AA4D0000}"/>
    <cellStyle name="Percent 3 6 2 2 4" xfId="6282" xr:uid="{00000000-0005-0000-0000-0000AB4D0000}"/>
    <cellStyle name="Percent 3 6 2 3" xfId="6283" xr:uid="{00000000-0005-0000-0000-0000AC4D0000}"/>
    <cellStyle name="Percent 3 6 2 3 2" xfId="6284" xr:uid="{00000000-0005-0000-0000-0000AD4D0000}"/>
    <cellStyle name="Percent 3 6 2 4" xfId="6285" xr:uid="{00000000-0005-0000-0000-0000AE4D0000}"/>
    <cellStyle name="Percent 3 6 2 5" xfId="6286" xr:uid="{00000000-0005-0000-0000-0000AF4D0000}"/>
    <cellStyle name="Percent 3 6 3" xfId="6287" xr:uid="{00000000-0005-0000-0000-0000B04D0000}"/>
    <cellStyle name="Percent 3 6 3 2" xfId="6288" xr:uid="{00000000-0005-0000-0000-0000B14D0000}"/>
    <cellStyle name="Percent 3 6 3 2 2" xfId="6289" xr:uid="{00000000-0005-0000-0000-0000B24D0000}"/>
    <cellStyle name="Percent 3 6 3 3" xfId="6290" xr:uid="{00000000-0005-0000-0000-0000B34D0000}"/>
    <cellStyle name="Percent 3 6 3 4" xfId="6291" xr:uid="{00000000-0005-0000-0000-0000B44D0000}"/>
    <cellStyle name="Percent 3 6 4" xfId="6292" xr:uid="{00000000-0005-0000-0000-0000B54D0000}"/>
    <cellStyle name="Percent 3 6 4 2" xfId="6293" xr:uid="{00000000-0005-0000-0000-0000B64D0000}"/>
    <cellStyle name="Percent 3 6 5" xfId="6294" xr:uid="{00000000-0005-0000-0000-0000B74D0000}"/>
    <cellStyle name="Percent 3 6 6" xfId="6295" xr:uid="{00000000-0005-0000-0000-0000B84D0000}"/>
    <cellStyle name="Percent 3 7" xfId="6296" xr:uid="{00000000-0005-0000-0000-0000B94D0000}"/>
    <cellStyle name="Percent 3 7 2" xfId="6297" xr:uid="{00000000-0005-0000-0000-0000BA4D0000}"/>
    <cellStyle name="Percent 3 7 2 2" xfId="6298" xr:uid="{00000000-0005-0000-0000-0000BB4D0000}"/>
    <cellStyle name="Percent 3 7 2 2 2" xfId="6299" xr:uid="{00000000-0005-0000-0000-0000BC4D0000}"/>
    <cellStyle name="Percent 3 7 2 3" xfId="6300" xr:uid="{00000000-0005-0000-0000-0000BD4D0000}"/>
    <cellStyle name="Percent 3 7 2 4" xfId="6301" xr:uid="{00000000-0005-0000-0000-0000BE4D0000}"/>
    <cellStyle name="Percent 3 7 3" xfId="6302" xr:uid="{00000000-0005-0000-0000-0000BF4D0000}"/>
    <cellStyle name="Percent 3 7 3 2" xfId="6303" xr:uid="{00000000-0005-0000-0000-0000C04D0000}"/>
    <cellStyle name="Percent 3 7 4" xfId="6304" xr:uid="{00000000-0005-0000-0000-0000C14D0000}"/>
    <cellStyle name="Percent 3 7 5" xfId="6305" xr:uid="{00000000-0005-0000-0000-0000C24D0000}"/>
    <cellStyle name="Percent 3 8" xfId="6306" xr:uid="{00000000-0005-0000-0000-0000C34D0000}"/>
    <cellStyle name="Percent 3 8 2" xfId="6307" xr:uid="{00000000-0005-0000-0000-0000C44D0000}"/>
    <cellStyle name="Percent 3 8 2 2" xfId="6308" xr:uid="{00000000-0005-0000-0000-0000C54D0000}"/>
    <cellStyle name="Percent 3 8 2 2 2" xfId="6309" xr:uid="{00000000-0005-0000-0000-0000C64D0000}"/>
    <cellStyle name="Percent 3 8 2 3" xfId="6310" xr:uid="{00000000-0005-0000-0000-0000C74D0000}"/>
    <cellStyle name="Percent 3 8 2 4" xfId="6311" xr:uid="{00000000-0005-0000-0000-0000C84D0000}"/>
    <cellStyle name="Percent 3 8 3" xfId="6312" xr:uid="{00000000-0005-0000-0000-0000C94D0000}"/>
    <cellStyle name="Percent 3 8 3 2" xfId="6313" xr:uid="{00000000-0005-0000-0000-0000CA4D0000}"/>
    <cellStyle name="Percent 3 8 4" xfId="6314" xr:uid="{00000000-0005-0000-0000-0000CB4D0000}"/>
    <cellStyle name="Percent 3 8 5" xfId="6315" xr:uid="{00000000-0005-0000-0000-0000CC4D0000}"/>
    <cellStyle name="Percent 3 9" xfId="6316" xr:uid="{00000000-0005-0000-0000-0000CD4D0000}"/>
    <cellStyle name="Percent 3 9 2" xfId="6317" xr:uid="{00000000-0005-0000-0000-0000CE4D0000}"/>
    <cellStyle name="Percent 3 9 2 2" xfId="6318" xr:uid="{00000000-0005-0000-0000-0000CF4D0000}"/>
    <cellStyle name="Percent 3 9 2 2 2" xfId="6319" xr:uid="{00000000-0005-0000-0000-0000D04D0000}"/>
    <cellStyle name="Percent 3 9 2 3" xfId="6320" xr:uid="{00000000-0005-0000-0000-0000D14D0000}"/>
    <cellStyle name="Percent 3 9 2 4" xfId="6321" xr:uid="{00000000-0005-0000-0000-0000D24D0000}"/>
    <cellStyle name="Percent 3 9 3" xfId="6322" xr:uid="{00000000-0005-0000-0000-0000D34D0000}"/>
    <cellStyle name="Percent 3 9 3 2" xfId="6323" xr:uid="{00000000-0005-0000-0000-0000D44D0000}"/>
    <cellStyle name="Percent 3 9 4" xfId="6324" xr:uid="{00000000-0005-0000-0000-0000D54D0000}"/>
    <cellStyle name="Percent 3 9 5" xfId="6325" xr:uid="{00000000-0005-0000-0000-0000D64D0000}"/>
    <cellStyle name="Percent 4" xfId="2559" xr:uid="{00000000-0005-0000-0000-0000D74D0000}"/>
    <cellStyle name="Percent 4 2" xfId="5442" xr:uid="{00000000-0005-0000-0000-0000D84D0000}"/>
    <cellStyle name="Percent 4 2 2" xfId="6327" xr:uid="{00000000-0005-0000-0000-0000D94D0000}"/>
    <cellStyle name="Percent 4 2 2 2" xfId="14530" xr:uid="{00000000-0005-0000-0000-0000DA4D0000}"/>
    <cellStyle name="Percent 4 2 3" xfId="11869" xr:uid="{00000000-0005-0000-0000-0000DB4D0000}"/>
    <cellStyle name="Percent 4 2 4" xfId="9276" xr:uid="{00000000-0005-0000-0000-0000DC4D0000}"/>
    <cellStyle name="Percent 4 3" xfId="6326" xr:uid="{00000000-0005-0000-0000-0000DD4D0000}"/>
    <cellStyle name="Percent 4 4" xfId="5370" xr:uid="{00000000-0005-0000-0000-0000DE4D0000}"/>
    <cellStyle name="Percent 5" xfId="5406" xr:uid="{00000000-0005-0000-0000-0000DF4D0000}"/>
    <cellStyle name="Percent 5 2" xfId="6329" xr:uid="{00000000-0005-0000-0000-0000E04D0000}"/>
    <cellStyle name="Percent 5 3" xfId="6328" xr:uid="{00000000-0005-0000-0000-0000E14D0000}"/>
    <cellStyle name="Percent 5 4" xfId="6418" xr:uid="{00000000-0005-0000-0000-0000E24D0000}"/>
    <cellStyle name="Percent 5 5" xfId="6427" xr:uid="{00000000-0005-0000-0000-0000E34D0000}"/>
    <cellStyle name="Percent 5 6" xfId="6431" xr:uid="{00000000-0005-0000-0000-0000E44D0000}"/>
    <cellStyle name="Percent 6" xfId="6330" xr:uid="{00000000-0005-0000-0000-0000E54D0000}"/>
    <cellStyle name="Percent 6 2" xfId="12040" xr:uid="{00000000-0005-0000-0000-0000E64D0000}"/>
    <cellStyle name="Percent 6 3" xfId="9387" xr:uid="{00000000-0005-0000-0000-0000E74D0000}"/>
    <cellStyle name="Percent 7" xfId="6349" xr:uid="{00000000-0005-0000-0000-0000E84D0000}"/>
    <cellStyle name="Percent 7 2" xfId="9305" xr:uid="{00000000-0005-0000-0000-0000E94D0000}"/>
    <cellStyle name="Percent 8" xfId="6350" xr:uid="{00000000-0005-0000-0000-0000EA4D0000}"/>
    <cellStyle name="Percent 8 2" xfId="9307" xr:uid="{00000000-0005-0000-0000-0000EB4D0000}"/>
    <cellStyle name="Percent 9" xfId="6393" xr:uid="{00000000-0005-0000-0000-0000EC4D0000}"/>
    <cellStyle name="Percent 9 2" xfId="14707" xr:uid="{00000000-0005-0000-0000-0000ED4D0000}"/>
    <cellStyle name="Style 1" xfId="6331" xr:uid="{00000000-0005-0000-0000-0000EE4D0000}"/>
    <cellStyle name="Style 1 2" xfId="6332" xr:uid="{00000000-0005-0000-0000-0000EF4D0000}"/>
    <cellStyle name="Style 1 2 2" xfId="6333" xr:uid="{00000000-0005-0000-0000-0000F04D0000}"/>
    <cellStyle name="Style 1 2 3" xfId="9372" xr:uid="{00000000-0005-0000-0000-0000F14D0000}"/>
    <cellStyle name="Style 1 3" xfId="6334" xr:uid="{00000000-0005-0000-0000-0000F24D0000}"/>
    <cellStyle name="Style 1 4" xfId="6335" xr:uid="{00000000-0005-0000-0000-0000F34D0000}"/>
    <cellStyle name="Title 2" xfId="6336" xr:uid="{00000000-0005-0000-0000-0000F44D0000}"/>
    <cellStyle name="Title 2 2" xfId="6398" xr:uid="{00000000-0005-0000-0000-0000F54D0000}"/>
    <cellStyle name="Title 2 3" xfId="9373" xr:uid="{00000000-0005-0000-0000-0000F64D0000}"/>
    <cellStyle name="Title 3" xfId="6337" xr:uid="{00000000-0005-0000-0000-0000F74D0000}"/>
    <cellStyle name="Total 2" xfId="6338" xr:uid="{00000000-0005-0000-0000-0000F84D0000}"/>
    <cellStyle name="Total 2 2" xfId="9374" xr:uid="{00000000-0005-0000-0000-0000F94D0000}"/>
    <cellStyle name="Total 3" xfId="6339" xr:uid="{00000000-0005-0000-0000-0000FA4D0000}"/>
    <cellStyle name="Total 3 2" xfId="6340" xr:uid="{00000000-0005-0000-0000-0000FB4D0000}"/>
    <cellStyle name="Total 3 3" xfId="6341" xr:uid="{00000000-0005-0000-0000-0000FC4D0000}"/>
    <cellStyle name="Total 4" xfId="6372" xr:uid="{00000000-0005-0000-0000-0000FD4D0000}"/>
    <cellStyle name="Total 5" xfId="9216" xr:uid="{00000000-0005-0000-0000-0000FE4D0000}"/>
    <cellStyle name="True" xfId="9268" xr:uid="{00000000-0005-0000-0000-0000FF4D0000}"/>
    <cellStyle name="True 2" xfId="9278" xr:uid="{00000000-0005-0000-0000-0000004E0000}"/>
    <cellStyle name="Unique Formula" xfId="9269" xr:uid="{00000000-0005-0000-0000-0000014E0000}"/>
    <cellStyle name="Validation error" xfId="44" xr:uid="{00000000-0005-0000-0000-0000024E0000}"/>
    <cellStyle name="Warning Text 2" xfId="6342" xr:uid="{00000000-0005-0000-0000-0000034E0000}"/>
    <cellStyle name="Warning Text 2 2" xfId="14719" xr:uid="{00000000-0005-0000-0000-0000044E0000}"/>
    <cellStyle name="Warning Text 2 3" xfId="14715" xr:uid="{00000000-0005-0000-0000-0000054E0000}"/>
    <cellStyle name="Warning Text 2 4" xfId="9375" xr:uid="{00000000-0005-0000-0000-0000064E0000}"/>
    <cellStyle name="Warning Text 3" xfId="6343" xr:uid="{00000000-0005-0000-0000-0000074E0000}"/>
    <cellStyle name="Warning Text 3 2" xfId="6344" xr:uid="{00000000-0005-0000-0000-0000084E0000}"/>
    <cellStyle name="Warning Text 3 3" xfId="6345" xr:uid="{00000000-0005-0000-0000-0000094E0000}"/>
    <cellStyle name="Warning Text 3 4" xfId="9306" xr:uid="{00000000-0005-0000-0000-00000A4E0000}"/>
    <cellStyle name="Warning Text 4" xfId="6370" xr:uid="{00000000-0005-0000-0000-00000B4E0000}"/>
    <cellStyle name="Warning Text 5" xfId="9214" xr:uid="{00000000-0005-0000-0000-00000C4E0000}"/>
    <cellStyle name="white_text_on_blue" xfId="9298" xr:uid="{00000000-0005-0000-0000-00000D4E0000}"/>
    <cellStyle name="WIP" xfId="9317" xr:uid="{00000000-0005-0000-0000-00000E4E0000}"/>
    <cellStyle name="Year" xfId="41" xr:uid="{00000000-0005-0000-0000-00000F4E0000}"/>
    <cellStyle name="Year 2" xfId="5421" xr:uid="{00000000-0005-0000-0000-0000104E0000}"/>
    <cellStyle name="Year 2 2" xfId="12062" xr:uid="{00000000-0005-0000-0000-0000114E0000}"/>
    <cellStyle name="Year 2 3" xfId="9407" xr:uid="{00000000-0005-0000-0000-0000124E0000}"/>
    <cellStyle name="Year 3" xfId="14727" xr:uid="{00000000-0005-0000-0000-0000134E0000}"/>
    <cellStyle name="Year 4" xfId="14713" xr:uid="{00000000-0005-0000-0000-0000144E0000}"/>
    <cellStyle name="Year 5" xfId="9383" xr:uid="{00000000-0005-0000-0000-0000154E0000}"/>
    <cellStyle name="year_formats_pink" xfId="9299" xr:uid="{00000000-0005-0000-0000-0000164E0000}"/>
  </cellStyles>
  <dxfs count="402">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DBDBDB"/>
        </patternFill>
      </fill>
    </dxf>
    <dxf>
      <fill>
        <patternFill>
          <bgColor rgb="FFDBDBDB"/>
        </patternFill>
      </fill>
    </dxf>
    <dxf>
      <fill>
        <patternFill>
          <bgColor theme="6" tint="0.59996337778862885"/>
        </patternFill>
      </fill>
    </dxf>
    <dxf>
      <fill>
        <patternFill>
          <bgColor theme="6" tint="0.59996337778862885"/>
        </patternFill>
      </fill>
    </dxf>
    <dxf>
      <fill>
        <patternFill patternType="solid">
          <bgColor theme="6" tint="0.59996337778862885"/>
        </patternFill>
      </fill>
    </dxf>
    <dxf>
      <fill>
        <patternFill patternType="solid">
          <bgColor theme="6" tint="0.59996337778862885"/>
        </patternFill>
      </fill>
    </dxf>
    <dxf>
      <fill>
        <patternFill>
          <bgColor rgb="FFDBDBDB"/>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2BFE0"/>
      </font>
    </dxf>
    <dxf>
      <font>
        <color rgb="FFF2BFE0"/>
      </font>
    </dxf>
    <dxf>
      <font>
        <color rgb="FFF2BFE0"/>
      </font>
    </dxf>
    <dxf>
      <font>
        <color rgb="FFF2BFE0"/>
      </font>
    </dxf>
    <dxf>
      <font>
        <color rgb="FFC6E0B4"/>
      </font>
    </dxf>
    <dxf>
      <font>
        <color rgb="FFC6E0B4"/>
      </font>
    </dxf>
    <dxf>
      <font>
        <color rgb="FFC6E0B4"/>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dxf>
    <dxf>
      <font>
        <color theme="0" tint="-0.499984740745262"/>
      </font>
    </dxf>
    <dxf>
      <font>
        <color rgb="FFC6E0B4"/>
      </font>
    </dxf>
    <dxf>
      <font>
        <color rgb="FFC6E0B4"/>
      </font>
    </dxf>
    <dxf>
      <font>
        <color rgb="FFC6E0B4"/>
      </font>
    </dxf>
    <dxf>
      <font>
        <color rgb="FFC6E0B4"/>
      </font>
    </dxf>
    <dxf>
      <font>
        <color rgb="FFC6E0B4"/>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BFDDF1"/>
      </font>
    </dxf>
    <dxf>
      <font>
        <color rgb="FFBFDDF1"/>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theme="0" tint="-0.14996795556505021"/>
      </font>
    </dxf>
    <dxf>
      <font>
        <color theme="0" tint="-0.24994659260841701"/>
      </font>
    </dxf>
    <dxf>
      <font>
        <color theme="0" tint="-4.9989318521683403E-2"/>
      </font>
      <fill>
        <patternFill>
          <bgColor theme="0" tint="-4.9989318521683403E-2"/>
        </patternFill>
      </fill>
    </dxf>
    <dxf>
      <font>
        <color theme="0"/>
      </font>
      <fill>
        <patternFill>
          <bgColor theme="0"/>
        </patternFill>
      </fill>
    </dxf>
    <dxf>
      <font>
        <color rgb="FFFF0000"/>
      </font>
      <fill>
        <patternFill>
          <bgColor rgb="FFFFD1C5"/>
        </patternFill>
      </fill>
    </dxf>
    <dxf>
      <font>
        <color rgb="FFFF0000"/>
      </font>
      <fill>
        <patternFill>
          <bgColor rgb="FFFFD1C5"/>
        </patternFill>
      </fill>
    </dxf>
    <dxf>
      <font>
        <color theme="0"/>
      </font>
      <fill>
        <patternFill>
          <bgColor theme="0"/>
        </patternFill>
      </fill>
    </dxf>
    <dxf>
      <font>
        <color theme="0"/>
      </font>
      <fill>
        <patternFill>
          <bgColor theme="0"/>
        </patternFill>
      </fill>
    </dxf>
    <dxf>
      <font>
        <color rgb="FFC6E0B4"/>
      </font>
    </dxf>
    <dxf>
      <font>
        <color theme="0"/>
      </font>
      <fill>
        <patternFill>
          <bgColor theme="0"/>
        </patternFill>
      </fill>
    </dxf>
    <dxf>
      <font>
        <color rgb="FFD3E7F5"/>
      </font>
    </dxf>
    <dxf>
      <font>
        <color rgb="FFD3E7F5"/>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BFDDF1"/>
      </font>
    </dxf>
    <dxf>
      <font>
        <color rgb="FFBFDDF1"/>
      </font>
    </dxf>
    <dxf>
      <fill>
        <patternFill>
          <bgColor rgb="FFBFDDF1"/>
        </patternFill>
      </fill>
    </dxf>
    <dxf>
      <font>
        <color theme="0" tint="-0.24994659260841701"/>
      </font>
    </dxf>
    <dxf>
      <fill>
        <patternFill>
          <bgColor theme="0" tint="-4.9989318521683403E-2"/>
        </patternFill>
      </fill>
    </dxf>
    <dxf>
      <font>
        <color rgb="FFBFDDF1"/>
      </font>
    </dxf>
    <dxf>
      <font>
        <color rgb="FFBFDDF1"/>
      </font>
    </dxf>
    <dxf>
      <fill>
        <patternFill>
          <bgColor rgb="FFBFDDF1"/>
        </patternFill>
      </fill>
    </dxf>
    <dxf>
      <font>
        <color theme="0" tint="-0.24994659260841701"/>
      </font>
    </dxf>
    <dxf>
      <fill>
        <patternFill>
          <bgColor theme="0" tint="-4.9989318521683403E-2"/>
        </patternFill>
      </fill>
    </dxf>
    <dxf>
      <fill>
        <patternFill>
          <bgColor theme="0" tint="-4.9989318521683403E-2"/>
        </patternFill>
      </fill>
    </dxf>
    <dxf>
      <fill>
        <patternFill>
          <bgColor theme="0" tint="-4.9989318521683403E-2"/>
        </patternFill>
      </fill>
    </dxf>
    <dxf>
      <font>
        <color rgb="FFBFDDF1"/>
      </font>
    </dxf>
    <dxf>
      <font>
        <color rgb="FFBFDDF1"/>
      </font>
    </dxf>
    <dxf>
      <fill>
        <patternFill>
          <bgColor rgb="FFBFDDF1"/>
        </patternFill>
      </fill>
    </dxf>
    <dxf>
      <font>
        <color theme="0" tint="-0.24994659260841701"/>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auto="1"/>
      </font>
      <fill>
        <patternFill>
          <bgColor rgb="FFFCEABF"/>
        </patternFill>
      </fill>
    </dxf>
    <dxf>
      <font>
        <color auto="1"/>
      </font>
      <fill>
        <patternFill>
          <bgColor rgb="FFFCEABF"/>
        </patternFill>
      </fill>
    </dxf>
    <dxf>
      <font>
        <color auto="1"/>
      </font>
      <fill>
        <patternFill>
          <bgColor rgb="FFFCEABF"/>
        </patternFill>
      </fill>
    </dxf>
    <dxf>
      <font>
        <color rgb="FFFF0000"/>
      </font>
      <fill>
        <patternFill>
          <bgColor rgb="FFFFD1C5"/>
        </patternFill>
      </fill>
    </dxf>
    <dxf>
      <font>
        <color rgb="FFA0CCEA"/>
      </font>
      <fill>
        <patternFill>
          <bgColor rgb="FFBFDDF1"/>
        </patternFill>
      </fill>
    </dxf>
    <dxf>
      <font>
        <color theme="0" tint="-0.14996795556505021"/>
      </font>
    </dxf>
    <dxf>
      <font>
        <color theme="0" tint="-0.14996795556505021"/>
      </font>
    </dxf>
    <dxf>
      <font>
        <color rgb="FFFF0000"/>
      </font>
      <fill>
        <patternFill>
          <bgColor rgb="FFFFD1C5"/>
        </patternFill>
      </fill>
    </dxf>
    <dxf>
      <fill>
        <patternFill>
          <bgColor theme="0" tint="-4.9989318521683403E-2"/>
        </patternFill>
      </fill>
    </dxf>
    <dxf>
      <font>
        <color rgb="FFFF0000"/>
      </font>
      <fill>
        <patternFill>
          <bgColor rgb="FFFFD1C5"/>
        </patternFill>
      </fill>
    </dxf>
    <dxf>
      <font>
        <color theme="0"/>
      </font>
    </dxf>
    <dxf>
      <font>
        <color theme="0"/>
      </font>
    </dxf>
    <dxf>
      <font>
        <color rgb="FFE0DCD8"/>
      </font>
      <fill>
        <patternFill>
          <bgColor rgb="FFE0DCD8"/>
        </patternFill>
      </fill>
    </dxf>
    <dxf>
      <font>
        <color theme="0"/>
      </font>
    </dxf>
    <dxf>
      <font>
        <color theme="0"/>
      </font>
    </dxf>
    <dxf>
      <font>
        <color rgb="FFFF0000"/>
      </font>
      <fill>
        <patternFill>
          <bgColor rgb="FFFFD1C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rgb="FFE0DCD8"/>
      </font>
    </dxf>
    <dxf>
      <font>
        <color theme="0"/>
      </font>
    </dxf>
    <dxf>
      <font>
        <color rgb="FFE0DCD8"/>
      </font>
    </dxf>
    <dxf>
      <font>
        <color theme="0"/>
      </font>
    </dxf>
    <dxf>
      <font>
        <color rgb="FFE0DCD8"/>
      </font>
    </dxf>
    <dxf>
      <font>
        <color rgb="FFE0DCD8"/>
      </font>
    </dxf>
    <dxf>
      <font>
        <color theme="0"/>
      </font>
    </dxf>
    <dxf>
      <font>
        <color rgb="FFE0DCD8"/>
      </font>
    </dxf>
    <dxf>
      <font>
        <color theme="0"/>
      </font>
    </dxf>
    <dxf>
      <font>
        <color theme="0"/>
      </font>
    </dxf>
    <dxf>
      <font>
        <color theme="0"/>
      </font>
    </dxf>
    <dxf>
      <font>
        <color theme="0"/>
      </font>
    </dxf>
    <dxf>
      <font>
        <color theme="0"/>
      </font>
    </dxf>
    <dxf>
      <font>
        <color rgb="FFE0DCD8"/>
      </font>
      <fill>
        <patternFill>
          <bgColor rgb="FFE0DCD8"/>
        </patternFill>
      </fill>
    </dxf>
    <dxf>
      <font>
        <color rgb="FFE0DCD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theme="0"/>
      </font>
    </dxf>
    <dxf>
      <font>
        <color theme="0"/>
      </font>
    </dxf>
    <dxf>
      <font>
        <color theme="0" tint="-0.24994659260841701"/>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rgb="FFE0DCD8"/>
        </patternFill>
      </fill>
    </dxf>
    <dxf>
      <fill>
        <patternFill>
          <bgColor rgb="FFE0DCD8"/>
        </patternFill>
      </fill>
    </dxf>
    <dxf>
      <font>
        <color theme="0"/>
      </font>
      <fill>
        <patternFill>
          <bgColor rgb="FFFF0000"/>
        </patternFill>
      </fill>
    </dxf>
    <dxf>
      <font>
        <color theme="0"/>
      </font>
      <fill>
        <patternFill>
          <bgColor rgb="FFB8CA7F"/>
        </patternFill>
      </fill>
    </dxf>
    <dxf>
      <fill>
        <patternFill>
          <bgColor rgb="FFE0DCD8"/>
        </patternFill>
      </fill>
    </dxf>
    <dxf>
      <font>
        <color theme="0" tint="-4.9989318521683403E-2"/>
      </font>
      <fill>
        <patternFill>
          <bgColor rgb="FFE0DCD8"/>
        </patternFill>
      </fill>
    </dxf>
    <dxf>
      <font>
        <color theme="0"/>
      </font>
      <fill>
        <patternFill>
          <bgColor rgb="FFFF0000"/>
        </patternFill>
      </fill>
    </dxf>
    <dxf>
      <font>
        <color theme="0"/>
      </font>
      <fill>
        <patternFill>
          <bgColor rgb="FFB8CA7F"/>
        </patternFill>
      </fill>
    </dxf>
    <dxf>
      <fill>
        <patternFill>
          <bgColor rgb="FFE0DCD8"/>
        </patternFill>
      </fill>
    </dxf>
    <dxf>
      <font>
        <color theme="0"/>
      </font>
      <fill>
        <patternFill>
          <bgColor rgb="FFFF0000"/>
        </patternFill>
      </fill>
    </dxf>
    <dxf>
      <font>
        <color theme="0"/>
      </font>
      <fill>
        <patternFill>
          <bgColor rgb="FFB8CA7F"/>
        </patternFill>
      </fill>
    </dxf>
    <dxf>
      <font>
        <color auto="1"/>
      </font>
      <fill>
        <patternFill>
          <bgColor rgb="FFE0DCD8"/>
        </patternFill>
      </fill>
    </dxf>
    <dxf>
      <font>
        <color rgb="FFE7E7E7"/>
      </font>
      <fill>
        <patternFill>
          <bgColor theme="2"/>
        </patternFill>
      </fill>
    </dxf>
    <dxf>
      <font>
        <color rgb="FFE7E7E7"/>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ABF"/>
      <color rgb="FFF2BFE0"/>
      <color rgb="FFC6E0B4"/>
      <color rgb="FF857362"/>
      <color rgb="FFCA0083"/>
      <color rgb="FFFEA38C"/>
      <color rgb="FF003479"/>
      <color rgb="FFE0DCD8"/>
      <color rgb="FF0078C9"/>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1800"/>
              <a:t>Performance levels, deadbands,</a:t>
            </a:r>
            <a:r>
              <a:rPr lang="en-US" sz="1800" baseline="0"/>
              <a:t> caps and collars - 2020-25</a:t>
            </a:r>
            <a:endParaRPr lang="en-US" sz="1800"/>
          </a:p>
        </c:rich>
      </c:tx>
      <c:layout>
        <c:manualLayout>
          <c:xMode val="edge"/>
          <c:yMode val="edge"/>
          <c:x val="0.4946552854735603"/>
          <c:y val="3.762176520140744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989053467989377E-2"/>
          <c:y val="0.13319678102436877"/>
          <c:w val="0.86238487485925786"/>
          <c:h val="0.67822948680653927"/>
        </c:manualLayout>
      </c:layout>
      <c:lineChart>
        <c:grouping val="standard"/>
        <c:varyColors val="0"/>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AppPCview!$M$46:$Q$46</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9DDB-4B33-86C0-136B4BCAE702}"/>
            </c:ext>
          </c:extLst>
        </c:ser>
        <c:ser>
          <c:idx val="5"/>
          <c:order val="1"/>
          <c:tx>
            <c:strRef>
              <c:f>AppPCview!$A$50</c:f>
              <c:strCache>
                <c:ptCount val="1"/>
                <c:pt idx="0">
                  <c:v>Enhanced underperformance penalty collar</c:v>
                </c:pt>
              </c:strCache>
            </c:strRef>
          </c:tx>
          <c:spPr>
            <a:ln w="28575" cap="rnd">
              <a:solidFill>
                <a:schemeClr val="accent6"/>
              </a:solidFill>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AppPCview!$M$50:$Q$50</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9DDB-4B33-86C0-136B4BCAE702}"/>
            </c:ext>
          </c:extLst>
        </c:ser>
        <c:ser>
          <c:idx val="0"/>
          <c:order val="2"/>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AppPCview!$M$51:$Q$51</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DDB-4B33-86C0-136B4BCAE702}"/>
            </c:ext>
          </c:extLst>
        </c:ser>
        <c:ser>
          <c:idx val="2"/>
          <c:order val="3"/>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AppPCview!$M$52:$Q$52</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DDB-4B33-86C0-136B4BCAE702}"/>
            </c:ext>
          </c:extLst>
        </c:ser>
        <c:ser>
          <c:idx val="7"/>
          <c:order val="4"/>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AppPCview!$M$53:$Q$53</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1A79-4078-908C-109C185ADB2C}"/>
            </c:ext>
          </c:extLst>
        </c:ser>
        <c:ser>
          <c:idx val="8"/>
          <c:order val="5"/>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AppPCview!$M$54:$Q$54</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1A79-4078-908C-109C185ADB2C}"/>
            </c:ext>
          </c:extLst>
        </c:ser>
        <c:ser>
          <c:idx val="9"/>
          <c:order val="6"/>
          <c:tx>
            <c:strRef>
              <c:f>AppPCview!$A$55</c:f>
              <c:strCache>
                <c:ptCount val="1"/>
                <c:pt idx="0">
                  <c:v>Enhanced outperformance payment cap</c:v>
                </c:pt>
              </c:strCache>
            </c:strRef>
          </c:tx>
          <c:spPr>
            <a:ln w="28575" cap="rnd">
              <a:solidFill>
                <a:schemeClr val="accent4">
                  <a:lumMod val="60000"/>
                </a:schemeClr>
              </a:solidFill>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AppPCview!$M$55:$Q$55</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1A79-4078-908C-109C185ADB2C}"/>
            </c:ext>
          </c:extLst>
        </c:ser>
        <c:dLbls>
          <c:showLegendKey val="0"/>
          <c:showVal val="0"/>
          <c:showCatName val="0"/>
          <c:showSerName val="0"/>
          <c:showPercent val="0"/>
          <c:showBubbleSize val="0"/>
        </c:dLbls>
        <c:smooth val="0"/>
        <c:axId val="911499864"/>
        <c:axId val="911501040"/>
      </c:lineChart>
      <c:catAx>
        <c:axId val="911499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rgbClr val="C8C8C8"/>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11501040"/>
        <c:crosses val="autoZero"/>
        <c:auto val="1"/>
        <c:lblAlgn val="ctr"/>
        <c:lblOffset val="100"/>
        <c:noMultiLvlLbl val="0"/>
      </c:catAx>
      <c:valAx>
        <c:axId val="911501040"/>
        <c:scaling>
          <c:orientation val="minMax"/>
        </c:scaling>
        <c:delete val="0"/>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11499864"/>
        <c:crosses val="autoZero"/>
        <c:crossBetween val="midCat"/>
      </c:valAx>
      <c:spPr>
        <a:noFill/>
        <a:ln>
          <a:noFill/>
        </a:ln>
        <a:effectLst/>
      </c:spPr>
    </c:plotArea>
    <c:legend>
      <c:legendPos val="b"/>
      <c:layout>
        <c:manualLayout>
          <c:xMode val="edge"/>
          <c:yMode val="edge"/>
          <c:x val="2.2663664389271213E-2"/>
          <c:y val="0.89664263485900353"/>
          <c:w val="0.86146558820750774"/>
          <c:h val="8.1311225941156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Performance</a:t>
            </a:r>
            <a:r>
              <a:rPr lang="en-US" sz="1800" baseline="0"/>
              <a:t> levels, deadbands, caps and collars - all years</a:t>
            </a:r>
            <a:endParaRPr lang="en-US" sz="1800"/>
          </a:p>
        </c:rich>
      </c:tx>
      <c:layout>
        <c:manualLayout>
          <c:xMode val="edge"/>
          <c:yMode val="edge"/>
          <c:x val="0.49266025369657579"/>
          <c:y val="1.481272632640458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561817930653404E-2"/>
          <c:y val="7.7515818603116363E-2"/>
          <c:w val="0.95732347221779468"/>
          <c:h val="0.78156832921777009"/>
        </c:manualLayout>
      </c:layout>
      <c:lineChart>
        <c:grouping val="standard"/>
        <c:varyColors val="0"/>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AppPCview!$B$44:$AG$44</c:f>
              <c:strCache>
                <c:ptCount val="32"/>
                <c:pt idx="1">
                  <c:v> 2010-11 </c:v>
                </c:pt>
                <c:pt idx="2">
                  <c:v> 2011-12 </c:v>
                </c:pt>
                <c:pt idx="3">
                  <c:v> 2012-13 </c:v>
                </c:pt>
                <c:pt idx="4">
                  <c:v> 2013-14 </c:v>
                </c:pt>
                <c:pt idx="5">
                  <c:v> 2014-15 </c:v>
                </c:pt>
                <c:pt idx="6">
                  <c:v> 2015-16 </c:v>
                </c:pt>
                <c:pt idx="7">
                  <c:v> 2016-17 </c:v>
                </c:pt>
                <c:pt idx="8">
                  <c:v> 2017-18 </c:v>
                </c:pt>
                <c:pt idx="9">
                  <c:v> 2018-19 </c:v>
                </c:pt>
                <c:pt idx="10">
                  <c:v> 2019-20 </c:v>
                </c:pt>
                <c:pt idx="11">
                  <c:v> 2020-21 </c:v>
                </c:pt>
                <c:pt idx="12">
                  <c:v> 2021-22 </c:v>
                </c:pt>
                <c:pt idx="13">
                  <c:v> 2022-23 </c:v>
                </c:pt>
                <c:pt idx="14">
                  <c:v> 2023-24 </c:v>
                </c:pt>
                <c:pt idx="15">
                  <c:v> 2024-25 </c:v>
                </c:pt>
                <c:pt idx="16">
                  <c:v> 2025-26 </c:v>
                </c:pt>
                <c:pt idx="17">
                  <c:v> 2026-27 </c:v>
                </c:pt>
                <c:pt idx="18">
                  <c:v> 2027-28 </c:v>
                </c:pt>
                <c:pt idx="19">
                  <c:v> 2028-29 </c:v>
                </c:pt>
                <c:pt idx="20">
                  <c:v> 2029-30 </c:v>
                </c:pt>
                <c:pt idx="21">
                  <c:v> 2030-31 </c:v>
                </c:pt>
                <c:pt idx="22">
                  <c:v> 2031-32 </c:v>
                </c:pt>
                <c:pt idx="23">
                  <c:v> 2032-33 </c:v>
                </c:pt>
                <c:pt idx="24">
                  <c:v> 2033-34 </c:v>
                </c:pt>
                <c:pt idx="25">
                  <c:v> 2034-35 </c:v>
                </c:pt>
                <c:pt idx="26">
                  <c:v> 2035-36 </c:v>
                </c:pt>
                <c:pt idx="27">
                  <c:v> 2036-37 </c:v>
                </c:pt>
                <c:pt idx="28">
                  <c:v> 2037-38 </c:v>
                </c:pt>
                <c:pt idx="29">
                  <c:v> 2038-39 </c:v>
                </c:pt>
                <c:pt idx="30">
                  <c:v> 2039-40 </c:v>
                </c:pt>
                <c:pt idx="31">
                  <c:v> 2040-45 </c:v>
                </c:pt>
              </c:strCache>
            </c:strRef>
          </c:cat>
          <c:val>
            <c:numRef>
              <c:f>AppPCview!$B$46:$AG$46</c:f>
              <c:numCache>
                <c:formatCode>#,##0_);\(#,##0\);"-  ";" "@" "</c:formatCode>
                <c:ptCount val="32"/>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mooth val="0"/>
          <c:extLst>
            <c:ext xmlns:c16="http://schemas.microsoft.com/office/drawing/2014/chart" uri="{C3380CC4-5D6E-409C-BE32-E72D297353CC}">
              <c16:uniqueId val="{00000000-4DF1-4ACB-BFCC-F5A4B6712B52}"/>
            </c:ext>
          </c:extLst>
        </c:ser>
        <c:ser>
          <c:idx val="3"/>
          <c:order val="1"/>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AppPCview!$B$44:$AG$44</c:f>
              <c:strCache>
                <c:ptCount val="32"/>
                <c:pt idx="1">
                  <c:v> 2010-11 </c:v>
                </c:pt>
                <c:pt idx="2">
                  <c:v> 2011-12 </c:v>
                </c:pt>
                <c:pt idx="3">
                  <c:v> 2012-13 </c:v>
                </c:pt>
                <c:pt idx="4">
                  <c:v> 2013-14 </c:v>
                </c:pt>
                <c:pt idx="5">
                  <c:v> 2014-15 </c:v>
                </c:pt>
                <c:pt idx="6">
                  <c:v> 2015-16 </c:v>
                </c:pt>
                <c:pt idx="7">
                  <c:v> 2016-17 </c:v>
                </c:pt>
                <c:pt idx="8">
                  <c:v> 2017-18 </c:v>
                </c:pt>
                <c:pt idx="9">
                  <c:v> 2018-19 </c:v>
                </c:pt>
                <c:pt idx="10">
                  <c:v> 2019-20 </c:v>
                </c:pt>
                <c:pt idx="11">
                  <c:v> 2020-21 </c:v>
                </c:pt>
                <c:pt idx="12">
                  <c:v> 2021-22 </c:v>
                </c:pt>
                <c:pt idx="13">
                  <c:v> 2022-23 </c:v>
                </c:pt>
                <c:pt idx="14">
                  <c:v> 2023-24 </c:v>
                </c:pt>
                <c:pt idx="15">
                  <c:v> 2024-25 </c:v>
                </c:pt>
                <c:pt idx="16">
                  <c:v> 2025-26 </c:v>
                </c:pt>
                <c:pt idx="17">
                  <c:v> 2026-27 </c:v>
                </c:pt>
                <c:pt idx="18">
                  <c:v> 2027-28 </c:v>
                </c:pt>
                <c:pt idx="19">
                  <c:v> 2028-29 </c:v>
                </c:pt>
                <c:pt idx="20">
                  <c:v> 2029-30 </c:v>
                </c:pt>
                <c:pt idx="21">
                  <c:v> 2030-31 </c:v>
                </c:pt>
                <c:pt idx="22">
                  <c:v> 2031-32 </c:v>
                </c:pt>
                <c:pt idx="23">
                  <c:v> 2032-33 </c:v>
                </c:pt>
                <c:pt idx="24">
                  <c:v> 2033-34 </c:v>
                </c:pt>
                <c:pt idx="25">
                  <c:v> 2034-35 </c:v>
                </c:pt>
                <c:pt idx="26">
                  <c:v> 2035-36 </c:v>
                </c:pt>
                <c:pt idx="27">
                  <c:v> 2036-37 </c:v>
                </c:pt>
                <c:pt idx="28">
                  <c:v> 2037-38 </c:v>
                </c:pt>
                <c:pt idx="29">
                  <c:v> 2038-39 </c:v>
                </c:pt>
                <c:pt idx="30">
                  <c:v> 2039-40 </c:v>
                </c:pt>
                <c:pt idx="31">
                  <c:v> 2040-45 </c:v>
                </c:pt>
              </c:strCache>
            </c:strRef>
          </c:cat>
          <c:val>
            <c:numRef>
              <c:f>AppPCview!$B$51:$AG$51</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1-4DF1-4ACB-BFCC-F5A4B6712B52}"/>
            </c:ext>
          </c:extLst>
        </c:ser>
        <c:ser>
          <c:idx val="6"/>
          <c:order val="2"/>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AppPCview!$B$44:$AG$44</c:f>
              <c:strCache>
                <c:ptCount val="32"/>
                <c:pt idx="1">
                  <c:v> 2010-11 </c:v>
                </c:pt>
                <c:pt idx="2">
                  <c:v> 2011-12 </c:v>
                </c:pt>
                <c:pt idx="3">
                  <c:v> 2012-13 </c:v>
                </c:pt>
                <c:pt idx="4">
                  <c:v> 2013-14 </c:v>
                </c:pt>
                <c:pt idx="5">
                  <c:v> 2014-15 </c:v>
                </c:pt>
                <c:pt idx="6">
                  <c:v> 2015-16 </c:v>
                </c:pt>
                <c:pt idx="7">
                  <c:v> 2016-17 </c:v>
                </c:pt>
                <c:pt idx="8">
                  <c:v> 2017-18 </c:v>
                </c:pt>
                <c:pt idx="9">
                  <c:v> 2018-19 </c:v>
                </c:pt>
                <c:pt idx="10">
                  <c:v> 2019-20 </c:v>
                </c:pt>
                <c:pt idx="11">
                  <c:v> 2020-21 </c:v>
                </c:pt>
                <c:pt idx="12">
                  <c:v> 2021-22 </c:v>
                </c:pt>
                <c:pt idx="13">
                  <c:v> 2022-23 </c:v>
                </c:pt>
                <c:pt idx="14">
                  <c:v> 2023-24 </c:v>
                </c:pt>
                <c:pt idx="15">
                  <c:v> 2024-25 </c:v>
                </c:pt>
                <c:pt idx="16">
                  <c:v> 2025-26 </c:v>
                </c:pt>
                <c:pt idx="17">
                  <c:v> 2026-27 </c:v>
                </c:pt>
                <c:pt idx="18">
                  <c:v> 2027-28 </c:v>
                </c:pt>
                <c:pt idx="19">
                  <c:v> 2028-29 </c:v>
                </c:pt>
                <c:pt idx="20">
                  <c:v> 2029-30 </c:v>
                </c:pt>
                <c:pt idx="21">
                  <c:v> 2030-31 </c:v>
                </c:pt>
                <c:pt idx="22">
                  <c:v> 2031-32 </c:v>
                </c:pt>
                <c:pt idx="23">
                  <c:v> 2032-33 </c:v>
                </c:pt>
                <c:pt idx="24">
                  <c:v> 2033-34 </c:v>
                </c:pt>
                <c:pt idx="25">
                  <c:v> 2034-35 </c:v>
                </c:pt>
                <c:pt idx="26">
                  <c:v> 2035-36 </c:v>
                </c:pt>
                <c:pt idx="27">
                  <c:v> 2036-37 </c:v>
                </c:pt>
                <c:pt idx="28">
                  <c:v> 2037-38 </c:v>
                </c:pt>
                <c:pt idx="29">
                  <c:v> 2038-39 </c:v>
                </c:pt>
                <c:pt idx="30">
                  <c:v> 2039-40 </c:v>
                </c:pt>
                <c:pt idx="31">
                  <c:v> 2040-45 </c:v>
                </c:pt>
              </c:strCache>
            </c:strRef>
          </c:cat>
          <c:val>
            <c:numRef>
              <c:f>AppPCview!$B$54:$AG$54</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2-4DF1-4ACB-BFCC-F5A4B6712B52}"/>
            </c:ext>
          </c:extLst>
        </c:ser>
        <c:ser>
          <c:idx val="4"/>
          <c:order val="3"/>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AppPCview!$B$44:$AG$44</c:f>
              <c:strCache>
                <c:ptCount val="32"/>
                <c:pt idx="1">
                  <c:v> 2010-11 </c:v>
                </c:pt>
                <c:pt idx="2">
                  <c:v> 2011-12 </c:v>
                </c:pt>
                <c:pt idx="3">
                  <c:v> 2012-13 </c:v>
                </c:pt>
                <c:pt idx="4">
                  <c:v> 2013-14 </c:v>
                </c:pt>
                <c:pt idx="5">
                  <c:v> 2014-15 </c:v>
                </c:pt>
                <c:pt idx="6">
                  <c:v> 2015-16 </c:v>
                </c:pt>
                <c:pt idx="7">
                  <c:v> 2016-17 </c:v>
                </c:pt>
                <c:pt idx="8">
                  <c:v> 2017-18 </c:v>
                </c:pt>
                <c:pt idx="9">
                  <c:v> 2018-19 </c:v>
                </c:pt>
                <c:pt idx="10">
                  <c:v> 2019-20 </c:v>
                </c:pt>
                <c:pt idx="11">
                  <c:v> 2020-21 </c:v>
                </c:pt>
                <c:pt idx="12">
                  <c:v> 2021-22 </c:v>
                </c:pt>
                <c:pt idx="13">
                  <c:v> 2022-23 </c:v>
                </c:pt>
                <c:pt idx="14">
                  <c:v> 2023-24 </c:v>
                </c:pt>
                <c:pt idx="15">
                  <c:v> 2024-25 </c:v>
                </c:pt>
                <c:pt idx="16">
                  <c:v> 2025-26 </c:v>
                </c:pt>
                <c:pt idx="17">
                  <c:v> 2026-27 </c:v>
                </c:pt>
                <c:pt idx="18">
                  <c:v> 2027-28 </c:v>
                </c:pt>
                <c:pt idx="19">
                  <c:v> 2028-29 </c:v>
                </c:pt>
                <c:pt idx="20">
                  <c:v> 2029-30 </c:v>
                </c:pt>
                <c:pt idx="21">
                  <c:v> 2030-31 </c:v>
                </c:pt>
                <c:pt idx="22">
                  <c:v> 2031-32 </c:v>
                </c:pt>
                <c:pt idx="23">
                  <c:v> 2032-33 </c:v>
                </c:pt>
                <c:pt idx="24">
                  <c:v> 2033-34 </c:v>
                </c:pt>
                <c:pt idx="25">
                  <c:v> 2034-35 </c:v>
                </c:pt>
                <c:pt idx="26">
                  <c:v> 2035-36 </c:v>
                </c:pt>
                <c:pt idx="27">
                  <c:v> 2036-37 </c:v>
                </c:pt>
                <c:pt idx="28">
                  <c:v> 2037-38 </c:v>
                </c:pt>
                <c:pt idx="29">
                  <c:v> 2038-39 </c:v>
                </c:pt>
                <c:pt idx="30">
                  <c:v> 2039-40 </c:v>
                </c:pt>
                <c:pt idx="31">
                  <c:v> 2040-45 </c:v>
                </c:pt>
              </c:strCache>
            </c:strRef>
          </c:cat>
          <c:val>
            <c:numRef>
              <c:f>AppPCview!$B$52:$AG$52</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3-4DF1-4ACB-BFCC-F5A4B6712B52}"/>
            </c:ext>
          </c:extLst>
        </c:ser>
        <c:ser>
          <c:idx val="5"/>
          <c:order val="4"/>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AppPCview!$B$44:$AG$44</c:f>
              <c:strCache>
                <c:ptCount val="32"/>
                <c:pt idx="1">
                  <c:v> 2010-11 </c:v>
                </c:pt>
                <c:pt idx="2">
                  <c:v> 2011-12 </c:v>
                </c:pt>
                <c:pt idx="3">
                  <c:v> 2012-13 </c:v>
                </c:pt>
                <c:pt idx="4">
                  <c:v> 2013-14 </c:v>
                </c:pt>
                <c:pt idx="5">
                  <c:v> 2014-15 </c:v>
                </c:pt>
                <c:pt idx="6">
                  <c:v> 2015-16 </c:v>
                </c:pt>
                <c:pt idx="7">
                  <c:v> 2016-17 </c:v>
                </c:pt>
                <c:pt idx="8">
                  <c:v> 2017-18 </c:v>
                </c:pt>
                <c:pt idx="9">
                  <c:v> 2018-19 </c:v>
                </c:pt>
                <c:pt idx="10">
                  <c:v> 2019-20 </c:v>
                </c:pt>
                <c:pt idx="11">
                  <c:v> 2020-21 </c:v>
                </c:pt>
                <c:pt idx="12">
                  <c:v> 2021-22 </c:v>
                </c:pt>
                <c:pt idx="13">
                  <c:v> 2022-23 </c:v>
                </c:pt>
                <c:pt idx="14">
                  <c:v> 2023-24 </c:v>
                </c:pt>
                <c:pt idx="15">
                  <c:v> 2024-25 </c:v>
                </c:pt>
                <c:pt idx="16">
                  <c:v> 2025-26 </c:v>
                </c:pt>
                <c:pt idx="17">
                  <c:v> 2026-27 </c:v>
                </c:pt>
                <c:pt idx="18">
                  <c:v> 2027-28 </c:v>
                </c:pt>
                <c:pt idx="19">
                  <c:v> 2028-29 </c:v>
                </c:pt>
                <c:pt idx="20">
                  <c:v> 2029-30 </c:v>
                </c:pt>
                <c:pt idx="21">
                  <c:v> 2030-31 </c:v>
                </c:pt>
                <c:pt idx="22">
                  <c:v> 2031-32 </c:v>
                </c:pt>
                <c:pt idx="23">
                  <c:v> 2032-33 </c:v>
                </c:pt>
                <c:pt idx="24">
                  <c:v> 2033-34 </c:v>
                </c:pt>
                <c:pt idx="25">
                  <c:v> 2034-35 </c:v>
                </c:pt>
                <c:pt idx="26">
                  <c:v> 2035-36 </c:v>
                </c:pt>
                <c:pt idx="27">
                  <c:v> 2036-37 </c:v>
                </c:pt>
                <c:pt idx="28">
                  <c:v> 2037-38 </c:v>
                </c:pt>
                <c:pt idx="29">
                  <c:v> 2038-39 </c:v>
                </c:pt>
                <c:pt idx="30">
                  <c:v> 2039-40 </c:v>
                </c:pt>
                <c:pt idx="31">
                  <c:v> 2040-45 </c:v>
                </c:pt>
              </c:strCache>
            </c:strRef>
          </c:cat>
          <c:val>
            <c:numRef>
              <c:f>AppPCview!$B$53:$AG$53</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4-4DF1-4ACB-BFCC-F5A4B6712B52}"/>
            </c:ext>
          </c:extLst>
        </c:ser>
        <c:ser>
          <c:idx val="0"/>
          <c:order val="5"/>
          <c:tx>
            <c:strRef>
              <c:f>AppPCview!$A$55</c:f>
              <c:strCache>
                <c:ptCount val="1"/>
                <c:pt idx="0">
                  <c:v>Enhanced outperformance payment cap</c:v>
                </c:pt>
              </c:strCache>
            </c:strRef>
          </c:tx>
          <c:spPr>
            <a:ln w="28575" cap="rnd">
              <a:solidFill>
                <a:schemeClr val="accent1"/>
              </a:solidFill>
              <a:round/>
            </a:ln>
            <a:effectLst/>
          </c:spPr>
          <c:marker>
            <c:symbol val="none"/>
          </c:marker>
          <c:val>
            <c:numRef>
              <c:f>AppPCview!$B$55:$AG$55</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5-4DF1-4ACB-BFCC-F5A4B6712B52}"/>
            </c:ext>
          </c:extLst>
        </c:ser>
        <c:ser>
          <c:idx val="2"/>
          <c:order val="6"/>
          <c:tx>
            <c:strRef>
              <c:f>AppPCview!$A$50</c:f>
              <c:strCache>
                <c:ptCount val="1"/>
                <c:pt idx="0">
                  <c:v>Enhanced underperformance penalty collar</c:v>
                </c:pt>
              </c:strCache>
            </c:strRef>
          </c:tx>
          <c:spPr>
            <a:ln w="28575" cap="rnd">
              <a:solidFill>
                <a:schemeClr val="accent3"/>
              </a:solidFill>
              <a:round/>
            </a:ln>
            <a:effectLst/>
          </c:spPr>
          <c:marker>
            <c:symbol val="none"/>
          </c:marker>
          <c:val>
            <c:numRef>
              <c:f>AppPCview!$B$50:$AG$50</c:f>
              <c:numCache>
                <c:formatCode>#,##0_);\(#,##0\);"-  ";" "@" "</c:formatCode>
                <c:ptCount val="32"/>
                <c:pt idx="11">
                  <c:v>#N/A</c:v>
                </c:pt>
                <c:pt idx="12">
                  <c:v>#N/A</c:v>
                </c:pt>
                <c:pt idx="13">
                  <c:v>#N/A</c:v>
                </c:pt>
                <c:pt idx="14">
                  <c:v>#N/A</c:v>
                </c:pt>
                <c:pt idx="15">
                  <c:v>#N/A</c:v>
                </c:pt>
              </c:numCache>
            </c:numRef>
          </c:val>
          <c:smooth val="0"/>
          <c:extLst>
            <c:ext xmlns:c16="http://schemas.microsoft.com/office/drawing/2014/chart" uri="{C3380CC4-5D6E-409C-BE32-E72D297353CC}">
              <c16:uniqueId val="{00000006-4DF1-4ACB-BFCC-F5A4B6712B52}"/>
            </c:ext>
          </c:extLst>
        </c:ser>
        <c:dLbls>
          <c:showLegendKey val="0"/>
          <c:showVal val="0"/>
          <c:showCatName val="0"/>
          <c:showSerName val="0"/>
          <c:showPercent val="0"/>
          <c:showBubbleSize val="0"/>
        </c:dLbls>
        <c:smooth val="0"/>
        <c:axId val="442407320"/>
        <c:axId val="442406536"/>
        <c:extLst/>
      </c:lineChart>
      <c:catAx>
        <c:axId val="442407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rgbClr val="C8C8C8"/>
            </a:solidFill>
            <a:round/>
          </a:ln>
          <a:effectLst/>
        </c:spPr>
        <c:txPr>
          <a:bodyPr rot="21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42406536"/>
        <c:crosses val="autoZero"/>
        <c:auto val="1"/>
        <c:lblAlgn val="ctr"/>
        <c:lblOffset val="100"/>
        <c:noMultiLvlLbl val="0"/>
      </c:catAx>
      <c:valAx>
        <c:axId val="442406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07320"/>
        <c:crosses val="autoZero"/>
        <c:crossBetween val="midCat"/>
      </c:valAx>
      <c:spPr>
        <a:noFill/>
        <a:ln>
          <a:noFill/>
        </a:ln>
        <a:effectLst/>
      </c:spPr>
    </c:plotArea>
    <c:legend>
      <c:legendPos val="b"/>
      <c:layout>
        <c:manualLayout>
          <c:xMode val="edge"/>
          <c:yMode val="edge"/>
          <c:x val="2.9356206404720503E-2"/>
          <c:y val="0.93500981115730053"/>
          <c:w val="0.94239025332751503"/>
          <c:h val="5.54631234360295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Incentive</a:t>
            </a:r>
            <a:r>
              <a:rPr lang="en-US" baseline="0"/>
              <a:t> rates </a:t>
            </a:r>
            <a:r>
              <a:rPr lang="en-US"/>
              <a:t>(£m)</a:t>
            </a:r>
          </a:p>
        </c:rich>
      </c:tx>
      <c:layout>
        <c:manualLayout>
          <c:xMode val="edge"/>
          <c:yMode val="edge"/>
          <c:x val="0.79185796369359096"/>
          <c:y val="1.712538556197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AppPCview!$C$31</c:f>
              <c:strCache>
                <c:ptCount val="1"/>
                <c:pt idx="0">
                  <c:v>(£m)</c:v>
                </c:pt>
              </c:strCache>
            </c:strRef>
          </c:tx>
          <c:spPr>
            <a:solidFill>
              <a:srgbClr val="FF0000"/>
            </a:solidFill>
            <a:ln>
              <a:noFill/>
            </a:ln>
            <a:effectLst/>
          </c:spPr>
          <c:invertIfNegative val="0"/>
          <c:dPt>
            <c:idx val="0"/>
            <c:invertIfNegative val="0"/>
            <c:bubble3D val="0"/>
            <c:spPr>
              <a:solidFill>
                <a:srgbClr val="FF8585"/>
              </a:solidFill>
              <a:ln>
                <a:noFill/>
              </a:ln>
              <a:effectLst/>
            </c:spPr>
            <c:extLst>
              <c:ext xmlns:c16="http://schemas.microsoft.com/office/drawing/2014/chart" uri="{C3380CC4-5D6E-409C-BE32-E72D297353CC}">
                <c16:uniqueId val="{00000001-DC1A-478D-8E78-03BA217A647D}"/>
              </c:ext>
            </c:extLst>
          </c:dPt>
          <c:dPt>
            <c:idx val="1"/>
            <c:invertIfNegative val="0"/>
            <c:bubble3D val="0"/>
            <c:spPr>
              <a:solidFill>
                <a:srgbClr val="FFD1C5"/>
              </a:solidFill>
              <a:ln>
                <a:noFill/>
              </a:ln>
              <a:effectLst/>
            </c:spPr>
            <c:extLst>
              <c:ext xmlns:c16="http://schemas.microsoft.com/office/drawing/2014/chart" uri="{C3380CC4-5D6E-409C-BE32-E72D297353CC}">
                <c16:uniqueId val="{00000001-6E7C-4D35-9125-D15C1133201D}"/>
              </c:ext>
            </c:extLst>
          </c:dPt>
          <c:dPt>
            <c:idx val="2"/>
            <c:invertIfNegative val="0"/>
            <c:bubble3D val="0"/>
            <c:spPr>
              <a:solidFill>
                <a:srgbClr val="FFD1C5"/>
              </a:solidFill>
              <a:ln>
                <a:noFill/>
              </a:ln>
              <a:effectLst/>
            </c:spPr>
            <c:extLst>
              <c:ext xmlns:c16="http://schemas.microsoft.com/office/drawing/2014/chart" uri="{C3380CC4-5D6E-409C-BE32-E72D297353CC}">
                <c16:uniqueId val="{00000003-6E7C-4D35-9125-D15C1133201D}"/>
              </c:ext>
            </c:extLst>
          </c:dPt>
          <c:dPt>
            <c:idx val="4"/>
            <c:invertIfNegative val="0"/>
            <c:bubble3D val="0"/>
            <c:spPr>
              <a:solidFill>
                <a:srgbClr val="92D050"/>
              </a:solidFill>
              <a:ln>
                <a:noFill/>
              </a:ln>
              <a:effectLst/>
            </c:spPr>
            <c:extLst>
              <c:ext xmlns:c16="http://schemas.microsoft.com/office/drawing/2014/chart" uri="{C3380CC4-5D6E-409C-BE32-E72D297353CC}">
                <c16:uniqueId val="{00000007-DC1A-478D-8E78-03BA217A647D}"/>
              </c:ext>
            </c:extLst>
          </c:dPt>
          <c:dPt>
            <c:idx val="5"/>
            <c:invertIfNegative val="0"/>
            <c:bubble3D val="0"/>
            <c:spPr>
              <a:solidFill>
                <a:srgbClr val="C9E7A7"/>
              </a:solidFill>
              <a:ln>
                <a:noFill/>
              </a:ln>
              <a:effectLst/>
            </c:spPr>
            <c:extLst>
              <c:ext xmlns:c16="http://schemas.microsoft.com/office/drawing/2014/chart" uri="{C3380CC4-5D6E-409C-BE32-E72D297353CC}">
                <c16:uniqueId val="{00000009-DC1A-478D-8E78-03BA217A647D}"/>
              </c:ext>
            </c:extLst>
          </c:dPt>
          <c:dPt>
            <c:idx val="6"/>
            <c:invertIfNegative val="0"/>
            <c:bubble3D val="0"/>
            <c:spPr>
              <a:solidFill>
                <a:srgbClr val="C9E7A7"/>
              </a:solidFill>
              <a:ln>
                <a:noFill/>
              </a:ln>
              <a:effectLst/>
            </c:spPr>
            <c:extLst>
              <c:ext xmlns:c16="http://schemas.microsoft.com/office/drawing/2014/chart" uri="{C3380CC4-5D6E-409C-BE32-E72D297353CC}">
                <c16:uniqueId val="{0000000B-DC1A-478D-8E78-03BA217A647D}"/>
              </c:ext>
            </c:extLst>
          </c:dPt>
          <c:dPt>
            <c:idx val="7"/>
            <c:invertIfNegative val="0"/>
            <c:bubble3D val="0"/>
            <c:spPr>
              <a:solidFill>
                <a:srgbClr val="517D21"/>
              </a:solidFill>
              <a:ln>
                <a:noFill/>
              </a:ln>
              <a:effectLst/>
            </c:spPr>
            <c:extLst>
              <c:ext xmlns:c16="http://schemas.microsoft.com/office/drawing/2014/chart" uri="{C3380CC4-5D6E-409C-BE32-E72D297353CC}">
                <c16:uniqueId val="{0000000D-DC1A-478D-8E78-03BA217A647D}"/>
              </c:ext>
            </c:extLst>
          </c:dPt>
          <c:cat>
            <c:strRef>
              <c:f>AppPCview!$A$32:$A$39</c:f>
              <c:strCache>
                <c:ptCount val="8"/>
                <c:pt idx="0">
                  <c:v>Standard underperformance penalty rate 1</c:v>
                </c:pt>
                <c:pt idx="1">
                  <c:v>Standard underperformance penalty rate 2</c:v>
                </c:pt>
                <c:pt idx="2">
                  <c:v>Standard underperformance penalty rate 3</c:v>
                </c:pt>
                <c:pt idx="3">
                  <c:v>Enhanced underperformance penalty rate</c:v>
                </c:pt>
                <c:pt idx="4">
                  <c:v>Standard outperformance payment rate 1</c:v>
                </c:pt>
                <c:pt idx="5">
                  <c:v>Standard outperformance payment rate 2</c:v>
                </c:pt>
                <c:pt idx="6">
                  <c:v>Standard outperformance payment rate 3</c:v>
                </c:pt>
                <c:pt idx="7">
                  <c:v>Enhanced outperformance payment rate</c:v>
                </c:pt>
              </c:strCache>
            </c:strRef>
          </c:cat>
          <c:val>
            <c:numRef>
              <c:f>AppPCview!$C$32:$C$39</c:f>
              <c:numCache>
                <c:formatCode>#,##0.000000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6-6E7C-4D35-9125-D15C1133201D}"/>
            </c:ext>
          </c:extLst>
        </c:ser>
        <c:dLbls>
          <c:showLegendKey val="0"/>
          <c:showVal val="0"/>
          <c:showCatName val="0"/>
          <c:showSerName val="0"/>
          <c:showPercent val="0"/>
          <c:showBubbleSize val="0"/>
        </c:dLbls>
        <c:gapWidth val="219"/>
        <c:overlap val="-27"/>
        <c:axId val="647477688"/>
        <c:axId val="647477296"/>
        <c:extLst>
          <c:ext xmlns:c15="http://schemas.microsoft.com/office/drawing/2012/chart" uri="{02D57815-91ED-43cb-92C2-25804820EDAC}">
            <c15:filteredBarSeries>
              <c15:ser>
                <c:idx val="0"/>
                <c:order val="0"/>
                <c:tx>
                  <c:strRef>
                    <c:extLst>
                      <c:ext uri="{02D57815-91ED-43cb-92C2-25804820EDAC}">
                        <c15:formulaRef>
                          <c15:sqref>AppPCview!$B$31</c15:sqref>
                        </c15:formulaRef>
                      </c:ext>
                    </c:extLst>
                    <c:strCache>
                      <c:ptCount val="1"/>
                    </c:strCache>
                  </c:strRef>
                </c:tx>
                <c:spPr>
                  <a:solidFill>
                    <a:schemeClr val="accent1"/>
                  </a:solidFill>
                  <a:ln>
                    <a:noFill/>
                  </a:ln>
                  <a:effectLst/>
                </c:spPr>
                <c:invertIfNegative val="0"/>
                <c:cat>
                  <c:strRef>
                    <c:extLst>
                      <c:ext uri="{02D57815-91ED-43cb-92C2-25804820EDAC}">
                        <c15:formulaRef>
                          <c15:sqref>AppPCview!$A$32:$A$39</c15:sqref>
                        </c15:formulaRef>
                      </c:ext>
                    </c:extLst>
                    <c:strCache>
                      <c:ptCount val="8"/>
                      <c:pt idx="0">
                        <c:v>Standard underperformance penalty rate 1</c:v>
                      </c:pt>
                      <c:pt idx="1">
                        <c:v>Standard underperformance penalty rate 2</c:v>
                      </c:pt>
                      <c:pt idx="2">
                        <c:v>Standard underperformance penalty rate 3</c:v>
                      </c:pt>
                      <c:pt idx="3">
                        <c:v>Enhanced underperformance penalty rate</c:v>
                      </c:pt>
                      <c:pt idx="4">
                        <c:v>Standard outperformance payment rate 1</c:v>
                      </c:pt>
                      <c:pt idx="5">
                        <c:v>Standard outperformance payment rate 2</c:v>
                      </c:pt>
                      <c:pt idx="6">
                        <c:v>Standard outperformance payment rate 3</c:v>
                      </c:pt>
                      <c:pt idx="7">
                        <c:v>Enhanced outperformance payment rate</c:v>
                      </c:pt>
                    </c:strCache>
                  </c:strRef>
                </c:cat>
                <c:val>
                  <c:numRef>
                    <c:extLst>
                      <c:ext uri="{02D57815-91ED-43cb-92C2-25804820EDAC}">
                        <c15:formulaRef>
                          <c15:sqref>AppPCview!$B$32:$B$39</c15:sqref>
                        </c15:formulaRef>
                      </c:ext>
                    </c:extLst>
                    <c:numCache>
                      <c:formatCode>#,##0_);\(#,##0\);"-  ";" "@" "</c:formatCode>
                      <c:ptCount val="8"/>
                    </c:numCache>
                  </c:numRef>
                </c:val>
                <c:extLst>
                  <c:ext xmlns:c16="http://schemas.microsoft.com/office/drawing/2014/chart" uri="{C3380CC4-5D6E-409C-BE32-E72D297353CC}">
                    <c16:uniqueId val="{00000007-6E7C-4D35-9125-D15C1133201D}"/>
                  </c:ext>
                </c:extLst>
              </c15:ser>
            </c15:filteredBarSeries>
          </c:ext>
        </c:extLst>
      </c:barChart>
      <c:catAx>
        <c:axId val="64747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477296"/>
        <c:crosses val="autoZero"/>
        <c:auto val="1"/>
        <c:lblAlgn val="ctr"/>
        <c:lblOffset val="100"/>
        <c:noMultiLvlLbl val="0"/>
      </c:catAx>
      <c:valAx>
        <c:axId val="64747729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47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Outcome delivery incentives</a:t>
            </a:r>
          </a:p>
        </c:rich>
      </c:tx>
      <c:layout>
        <c:manualLayout>
          <c:xMode val="edge"/>
          <c:yMode val="edge"/>
          <c:x val="0.35793589669904402"/>
          <c:y val="3.43642611683848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36674556784696E-2"/>
          <c:y val="0.12498701298701301"/>
          <c:w val="0.9047293689515804"/>
          <c:h val="0.7542333571939871"/>
        </c:manualLayout>
      </c:layout>
      <c:barChart>
        <c:barDir val="col"/>
        <c:grouping val="clustered"/>
        <c:varyColors val="0"/>
        <c:ser>
          <c:idx val="0"/>
          <c:order val="0"/>
          <c:tx>
            <c:strRef>
              <c:f>AppPCview!$L$60</c:f>
              <c:strCache>
                <c:ptCount val="1"/>
                <c:pt idx="0">
                  <c:v>Maximum underperformance penalty</c:v>
                </c:pt>
              </c:strCache>
            </c:strRef>
          </c:tx>
          <c:spPr>
            <a:solidFill>
              <a:schemeClr val="accent1"/>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AppPCview!$M$60:$Q$60</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0-8A1F-4870-96AB-724B83CCBF3A}"/>
            </c:ext>
          </c:extLst>
        </c:ser>
        <c:ser>
          <c:idx val="1"/>
          <c:order val="1"/>
          <c:tx>
            <c:strRef>
              <c:f>AppPCview!$L$63</c:f>
              <c:strCache>
                <c:ptCount val="1"/>
                <c:pt idx="0">
                  <c:v>Maximum outperformance payment</c:v>
                </c:pt>
              </c:strCache>
            </c:strRef>
          </c:tx>
          <c:spPr>
            <a:solidFill>
              <a:schemeClr val="accent2"/>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AppPCview!$M$63:$Q$63</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1-8A1F-4870-96AB-724B83CCBF3A}"/>
            </c:ext>
          </c:extLst>
        </c:ser>
        <c:ser>
          <c:idx val="2"/>
          <c:order val="2"/>
          <c:tx>
            <c:strRef>
              <c:f>AppPCview!$L$64</c:f>
              <c:strCache>
                <c:ptCount val="1"/>
                <c:pt idx="0">
                  <c:v>P10 underperformance penalty</c:v>
                </c:pt>
              </c:strCache>
            </c:strRef>
          </c:tx>
          <c:spPr>
            <a:solidFill>
              <a:schemeClr val="accent3"/>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AppPCview!$M$64:$Q$64</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2-8A1F-4870-96AB-724B83CCBF3A}"/>
            </c:ext>
          </c:extLst>
        </c:ser>
        <c:ser>
          <c:idx val="3"/>
          <c:order val="3"/>
          <c:tx>
            <c:strRef>
              <c:f>AppPCview!$L$65</c:f>
              <c:strCache>
                <c:ptCount val="1"/>
                <c:pt idx="0">
                  <c:v>P90 outperformance payment</c:v>
                </c:pt>
              </c:strCache>
            </c:strRef>
          </c:tx>
          <c:spPr>
            <a:solidFill>
              <a:schemeClr val="accent4"/>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AppPCview!$M$65:$Q$65</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3-8A1F-4870-96AB-724B83CCBF3A}"/>
            </c:ext>
          </c:extLst>
        </c:ser>
        <c:dLbls>
          <c:showLegendKey val="0"/>
          <c:showVal val="0"/>
          <c:showCatName val="0"/>
          <c:showSerName val="0"/>
          <c:showPercent val="0"/>
          <c:showBubbleSize val="0"/>
        </c:dLbls>
        <c:gapWidth val="219"/>
        <c:overlap val="-27"/>
        <c:axId val="647478080"/>
        <c:axId val="647475336"/>
      </c:barChart>
      <c:catAx>
        <c:axId val="64747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475336"/>
        <c:crosses val="autoZero"/>
        <c:auto val="1"/>
        <c:lblAlgn val="ctr"/>
        <c:lblOffset val="100"/>
        <c:noMultiLvlLbl val="0"/>
      </c:catAx>
      <c:valAx>
        <c:axId val="64747533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47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625340309808451"/>
          <c:y val="2.183643608245780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AppPCview!$A$128</c:f>
              <c:strCache>
                <c:ptCount val="1"/>
                <c:pt idx="0">
                  <c:v>ODI types</c:v>
                </c:pt>
              </c:strCache>
            </c:strRef>
          </c:tx>
          <c:spPr>
            <a:solidFill>
              <a:srgbClr val="0078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AppPCview!$B$127:$F$127</c:f>
              <c:strCache>
                <c:ptCount val="5"/>
                <c:pt idx="1">
                  <c:v> Reputational </c:v>
                </c:pt>
                <c:pt idx="2">
                  <c:v> Outperformance payment only </c:v>
                </c:pt>
                <c:pt idx="3">
                  <c:v> Underperformance penalty only </c:v>
                </c:pt>
                <c:pt idx="4">
                  <c:v> Outperformance payment &amp; underperformance penalty </c:v>
                </c:pt>
              </c:strCache>
            </c:strRef>
          </c:cat>
          <c:val>
            <c:numRef>
              <c:f>AppPCview!$B$128:$F$128</c:f>
              <c:numCache>
                <c:formatCode>#,##0</c:formatCode>
                <c:ptCount val="5"/>
                <c:pt idx="1">
                  <c:v>9</c:v>
                </c:pt>
                <c:pt idx="2">
                  <c:v>5</c:v>
                </c:pt>
                <c:pt idx="3">
                  <c:v>4</c:v>
                </c:pt>
                <c:pt idx="4">
                  <c:v>28</c:v>
                </c:pt>
              </c:numCache>
            </c:numRef>
          </c:val>
          <c:extLst>
            <c:ext xmlns:c16="http://schemas.microsoft.com/office/drawing/2014/chart" uri="{C3380CC4-5D6E-409C-BE32-E72D297353CC}">
              <c16:uniqueId val="{00000000-8831-47D4-8879-092660C45B82}"/>
            </c:ext>
          </c:extLst>
        </c:ser>
        <c:dLbls>
          <c:showLegendKey val="0"/>
          <c:showVal val="0"/>
          <c:showCatName val="0"/>
          <c:showSerName val="0"/>
          <c:showPercent val="0"/>
          <c:showBubbleSize val="0"/>
        </c:dLbls>
        <c:gapWidth val="219"/>
        <c:overlap val="-27"/>
        <c:axId val="647476904"/>
        <c:axId val="647476120"/>
      </c:barChart>
      <c:catAx>
        <c:axId val="64747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47476120"/>
        <c:crosses val="autoZero"/>
        <c:auto val="1"/>
        <c:lblAlgn val="ctr"/>
        <c:lblOffset val="100"/>
        <c:noMultiLvlLbl val="0"/>
      </c:catAx>
      <c:valAx>
        <c:axId val="647476120"/>
        <c:scaling>
          <c:orientation val="minMax"/>
        </c:scaling>
        <c:delete val="0"/>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47690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t>Forms of ODI</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423093087999584E-2"/>
          <c:y val="0.14292870905587671"/>
          <c:w val="0.91946120714612189"/>
          <c:h val="0.7253437106488857"/>
        </c:manualLayout>
      </c:layout>
      <c:barChart>
        <c:barDir val="col"/>
        <c:grouping val="clustered"/>
        <c:varyColors val="0"/>
        <c:ser>
          <c:idx val="0"/>
          <c:order val="0"/>
          <c:tx>
            <c:strRef>
              <c:f>AppPCview!$A$131</c:f>
              <c:strCache>
                <c:ptCount val="1"/>
                <c:pt idx="0">
                  <c:v>ODI form</c:v>
                </c:pt>
              </c:strCache>
            </c:strRef>
          </c:tx>
          <c:spPr>
            <a:solidFill>
              <a:srgbClr val="CA0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AppPCview!$B$130:$G$130</c:f>
              <c:strCache>
                <c:ptCount val="6"/>
                <c:pt idx="1">
                  <c:v> Revenue  </c:v>
                </c:pt>
                <c:pt idx="2">
                  <c:v> RCV </c:v>
                </c:pt>
                <c:pt idx="3">
                  <c:v> RCV or Revenue </c:v>
                </c:pt>
                <c:pt idx="4">
                  <c:v> Shareholder </c:v>
                </c:pt>
                <c:pt idx="5">
                  <c:v> Revenue or shareholder </c:v>
                </c:pt>
              </c:strCache>
            </c:strRef>
          </c:cat>
          <c:val>
            <c:numRef>
              <c:f>AppPCview!$B$131:$G$131</c:f>
              <c:numCache>
                <c:formatCode>#,##0</c:formatCode>
                <c:ptCount val="6"/>
                <c:pt idx="1">
                  <c:v>37</c:v>
                </c:pt>
                <c:pt idx="2">
                  <c:v>0</c:v>
                </c:pt>
                <c:pt idx="3">
                  <c:v>0</c:v>
                </c:pt>
                <c:pt idx="4">
                  <c:v>0</c:v>
                </c:pt>
                <c:pt idx="5">
                  <c:v>0</c:v>
                </c:pt>
              </c:numCache>
            </c:numRef>
          </c:val>
          <c:extLst>
            <c:ext xmlns:c16="http://schemas.microsoft.com/office/drawing/2014/chart" uri="{C3380CC4-5D6E-409C-BE32-E72D297353CC}">
              <c16:uniqueId val="{00000000-DF2A-4CC2-A2F1-1C6871D68280}"/>
            </c:ext>
          </c:extLst>
        </c:ser>
        <c:dLbls>
          <c:showLegendKey val="0"/>
          <c:showVal val="0"/>
          <c:showCatName val="0"/>
          <c:showSerName val="0"/>
          <c:showPercent val="0"/>
          <c:showBubbleSize val="0"/>
        </c:dLbls>
        <c:gapWidth val="219"/>
        <c:overlap val="-27"/>
        <c:axId val="821540384"/>
        <c:axId val="821539992"/>
      </c:barChart>
      <c:catAx>
        <c:axId val="8215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539992"/>
        <c:crosses val="autoZero"/>
        <c:auto val="1"/>
        <c:lblAlgn val="ctr"/>
        <c:lblOffset val="100"/>
        <c:noMultiLvlLbl val="0"/>
      </c:catAx>
      <c:valAx>
        <c:axId val="821539992"/>
        <c:scaling>
          <c:orientation val="minMax"/>
        </c:scaling>
        <c:delete val="0"/>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54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600"/>
              <a:t>Standard and enhanced</a:t>
            </a:r>
            <a:r>
              <a:rPr lang="en-GB" sz="1600" baseline="0"/>
              <a:t> ODIs - maximum values</a:t>
            </a:r>
            <a:endParaRPr lang="en-GB" sz="1600"/>
          </a:p>
        </c:rich>
      </c:tx>
      <c:layout>
        <c:manualLayout>
          <c:xMode val="edge"/>
          <c:yMode val="edge"/>
          <c:x val="0.31814016492200464"/>
          <c:y val="2.58630633707601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AppPCview!$A$217</c:f>
              <c:strCache>
                <c:ptCount val="1"/>
                <c:pt idx="0">
                  <c:v>Maximum standard underperformance penalties
-£m (2017-18 CPIH deflated, financial year average)</c:v>
                </c:pt>
              </c:strCache>
            </c:strRef>
          </c:tx>
          <c:spPr>
            <a:solidFill>
              <a:schemeClr val="accent2"/>
            </a:solidFill>
            <a:ln>
              <a:noFill/>
            </a:ln>
            <a:effectLst/>
          </c:spPr>
          <c:invertIfNegative val="0"/>
          <c:cat>
            <c:strRef>
              <c:f>AppPCview!$B$215:$H$215</c:f>
              <c:strCache>
                <c:ptCount val="7"/>
                <c:pt idx="1">
                  <c:v> 2020-21 </c:v>
                </c:pt>
                <c:pt idx="2">
                  <c:v> 2021-22 </c:v>
                </c:pt>
                <c:pt idx="3">
                  <c:v> 2022-23 </c:v>
                </c:pt>
                <c:pt idx="4">
                  <c:v> 2023-24 </c:v>
                </c:pt>
                <c:pt idx="5">
                  <c:v> 2024-25 </c:v>
                </c:pt>
                <c:pt idx="6">
                  <c:v> 2020-25
(AMP7 max) </c:v>
                </c:pt>
              </c:strCache>
            </c:strRef>
          </c:cat>
          <c:val>
            <c:numRef>
              <c:f>AppPCview!$B$217:$H$217</c:f>
              <c:numCache>
                <c:formatCode>#,##0.0000</c:formatCode>
                <c:ptCount val="7"/>
                <c:pt idx="1">
                  <c:v>-57.36614766666662</c:v>
                </c:pt>
                <c:pt idx="2">
                  <c:v>-77.290988999999996</c:v>
                </c:pt>
                <c:pt idx="3">
                  <c:v>-97.941272999999995</c:v>
                </c:pt>
                <c:pt idx="4">
                  <c:v>-121.242069</c:v>
                </c:pt>
                <c:pt idx="5">
                  <c:v>-148.02185733333332</c:v>
                </c:pt>
                <c:pt idx="6">
                  <c:v>-416.56513499999988</c:v>
                </c:pt>
              </c:numCache>
            </c:numRef>
          </c:val>
          <c:extLst>
            <c:ext xmlns:c16="http://schemas.microsoft.com/office/drawing/2014/chart" uri="{C3380CC4-5D6E-409C-BE32-E72D297353CC}">
              <c16:uniqueId val="{00000000-5B3E-4C31-B153-7C39E41A8324}"/>
            </c:ext>
          </c:extLst>
        </c:ser>
        <c:ser>
          <c:idx val="0"/>
          <c:order val="1"/>
          <c:tx>
            <c:strRef>
              <c:f>AppPCview!$A$216</c:f>
              <c:strCache>
                <c:ptCount val="1"/>
                <c:pt idx="0">
                  <c:v>Maximum enhanced underperformance penalties
-£m (2017-18 CPIH deflated, financial year average)</c:v>
                </c:pt>
              </c:strCache>
            </c:strRef>
          </c:tx>
          <c:spPr>
            <a:solidFill>
              <a:schemeClr val="accent1"/>
            </a:solidFill>
            <a:ln>
              <a:noFill/>
            </a:ln>
            <a:effectLst/>
          </c:spPr>
          <c:invertIfNegative val="0"/>
          <c:cat>
            <c:strRef>
              <c:f>AppPCview!$B$215:$H$215</c:f>
              <c:strCache>
                <c:ptCount val="7"/>
                <c:pt idx="1">
                  <c:v> 2020-21 </c:v>
                </c:pt>
                <c:pt idx="2">
                  <c:v> 2021-22 </c:v>
                </c:pt>
                <c:pt idx="3">
                  <c:v> 2022-23 </c:v>
                </c:pt>
                <c:pt idx="4">
                  <c:v> 2023-24 </c:v>
                </c:pt>
                <c:pt idx="5">
                  <c:v> 2024-25 </c:v>
                </c:pt>
                <c:pt idx="6">
                  <c:v> 2020-25
(AMP7 max) </c:v>
                </c:pt>
              </c:strCache>
            </c:strRef>
          </c:cat>
          <c:val>
            <c:numRef>
              <c:f>AppPCview!$B$216:$H$216</c:f>
              <c:numCache>
                <c:formatCode>#,##0.0000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1-5B3E-4C31-B153-7C39E41A8324}"/>
            </c:ext>
          </c:extLst>
        </c:ser>
        <c:ser>
          <c:idx val="2"/>
          <c:order val="2"/>
          <c:tx>
            <c:strRef>
              <c:f>AppPCview!$A$219</c:f>
              <c:strCache>
                <c:ptCount val="1"/>
                <c:pt idx="0">
                  <c:v>Maximum standard outperformance payments
£m (2017-18 CPIH deflated, financial year average)</c:v>
                </c:pt>
              </c:strCache>
            </c:strRef>
          </c:tx>
          <c:spPr>
            <a:solidFill>
              <a:schemeClr val="accent3"/>
            </a:solidFill>
            <a:ln>
              <a:noFill/>
            </a:ln>
            <a:effectLst/>
          </c:spPr>
          <c:invertIfNegative val="0"/>
          <c:cat>
            <c:strRef>
              <c:f>AppPCview!$B$215:$H$215</c:f>
              <c:strCache>
                <c:ptCount val="7"/>
                <c:pt idx="1">
                  <c:v> 2020-21 </c:v>
                </c:pt>
                <c:pt idx="2">
                  <c:v> 2021-22 </c:v>
                </c:pt>
                <c:pt idx="3">
                  <c:v> 2022-23 </c:v>
                </c:pt>
                <c:pt idx="4">
                  <c:v> 2023-24 </c:v>
                </c:pt>
                <c:pt idx="5">
                  <c:v> 2024-25 </c:v>
                </c:pt>
                <c:pt idx="6">
                  <c:v> 2020-25
(AMP7 max) </c:v>
                </c:pt>
              </c:strCache>
            </c:strRef>
          </c:cat>
          <c:val>
            <c:numRef>
              <c:f>AppPCview!$B$219:$H$219</c:f>
              <c:numCache>
                <c:formatCode>#,##0.0000</c:formatCode>
                <c:ptCount val="7"/>
                <c:pt idx="1">
                  <c:v>47.771525000000011</c:v>
                </c:pt>
                <c:pt idx="2">
                  <c:v>66.635606999999993</c:v>
                </c:pt>
                <c:pt idx="3">
                  <c:v>92.676589000000007</c:v>
                </c:pt>
                <c:pt idx="4">
                  <c:v>126.03696699999999</c:v>
                </c:pt>
                <c:pt idx="5">
                  <c:v>159.83985835999999</c:v>
                </c:pt>
                <c:pt idx="6">
                  <c:v>351.76095835999996</c:v>
                </c:pt>
              </c:numCache>
            </c:numRef>
          </c:val>
          <c:extLst>
            <c:ext xmlns:c16="http://schemas.microsoft.com/office/drawing/2014/chart" uri="{C3380CC4-5D6E-409C-BE32-E72D297353CC}">
              <c16:uniqueId val="{00000002-5B3E-4C31-B153-7C39E41A8324}"/>
            </c:ext>
          </c:extLst>
        </c:ser>
        <c:ser>
          <c:idx val="3"/>
          <c:order val="3"/>
          <c:tx>
            <c:strRef>
              <c:f>AppPCview!$A$220</c:f>
              <c:strCache>
                <c:ptCount val="1"/>
                <c:pt idx="0">
                  <c:v>Maximum enhanced outperformance payments
£m (2017-18 CPIH deflated, financial year average)</c:v>
                </c:pt>
              </c:strCache>
            </c:strRef>
          </c:tx>
          <c:spPr>
            <a:solidFill>
              <a:schemeClr val="accent4"/>
            </a:solidFill>
            <a:ln>
              <a:noFill/>
            </a:ln>
            <a:effectLst/>
          </c:spPr>
          <c:invertIfNegative val="0"/>
          <c:cat>
            <c:strRef>
              <c:f>AppPCview!$B$215:$H$215</c:f>
              <c:strCache>
                <c:ptCount val="7"/>
                <c:pt idx="1">
                  <c:v> 2020-21 </c:v>
                </c:pt>
                <c:pt idx="2">
                  <c:v> 2021-22 </c:v>
                </c:pt>
                <c:pt idx="3">
                  <c:v> 2022-23 </c:v>
                </c:pt>
                <c:pt idx="4">
                  <c:v> 2023-24 </c:v>
                </c:pt>
                <c:pt idx="5">
                  <c:v> 2024-25 </c:v>
                </c:pt>
                <c:pt idx="6">
                  <c:v> 2020-25
(AMP7 max) </c:v>
                </c:pt>
              </c:strCache>
            </c:strRef>
          </c:cat>
          <c:val>
            <c:numRef>
              <c:f>AppPCview!$B$220:$H$220</c:f>
              <c:numCache>
                <c:formatCode>#,##0.0000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3-5B3E-4C31-B153-7C39E41A8324}"/>
            </c:ext>
          </c:extLst>
        </c:ser>
        <c:dLbls>
          <c:showLegendKey val="0"/>
          <c:showVal val="0"/>
          <c:showCatName val="0"/>
          <c:showSerName val="0"/>
          <c:showPercent val="0"/>
          <c:showBubbleSize val="0"/>
        </c:dLbls>
        <c:gapWidth val="150"/>
        <c:overlap val="100"/>
        <c:axId val="821541168"/>
        <c:axId val="642291752"/>
      </c:barChart>
      <c:catAx>
        <c:axId val="8215411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291752"/>
        <c:crosses val="autoZero"/>
        <c:auto val="1"/>
        <c:lblAlgn val="ctr"/>
        <c:lblOffset val="100"/>
        <c:noMultiLvlLbl val="0"/>
      </c:catAx>
      <c:valAx>
        <c:axId val="642291752"/>
        <c:scaling>
          <c:orientation val="minMax"/>
        </c:scaling>
        <c:delete val="0"/>
        <c:axPos val="b"/>
        <c:majorGridlines>
          <c:spPr>
            <a:ln w="9525" cap="flat" cmpd="sng" algn="ctr">
              <a:solidFill>
                <a:schemeClr val="tx1">
                  <a:lumMod val="15000"/>
                  <a:lumOff val="85000"/>
                </a:schemeClr>
              </a:solidFill>
              <a:round/>
            </a:ln>
            <a:effectLst/>
          </c:spPr>
        </c:majorGridlines>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541168"/>
        <c:crosses val="autoZero"/>
        <c:crossBetween val="between"/>
      </c:valAx>
      <c:spPr>
        <a:noFill/>
        <a:ln>
          <a:noFill/>
        </a:ln>
        <a:effectLst/>
      </c:spPr>
    </c:plotArea>
    <c:legend>
      <c:legendPos val="b"/>
      <c:layout>
        <c:manualLayout>
          <c:xMode val="edge"/>
          <c:yMode val="edge"/>
          <c:x val="7.2189034619640255E-2"/>
          <c:y val="0.89081190335972549"/>
          <c:w val="0.90677775203743216"/>
          <c:h val="0.10734137457194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Maximum underperformance penalties and outperformance payments per year</a:t>
            </a:r>
          </a:p>
        </c:rich>
      </c:tx>
      <c:layout>
        <c:manualLayout>
          <c:xMode val="edge"/>
          <c:yMode val="edge"/>
          <c:x val="0.21415507965817904"/>
          <c:y val="1.84818481848184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AppPCview!$L$59</c:f>
              <c:strCache>
                <c:ptCount val="1"/>
                <c:pt idx="0">
                  <c:v>Maximum standard underperformance penalty</c:v>
                </c:pt>
              </c:strCache>
            </c:strRef>
          </c:tx>
          <c:spPr>
            <a:solidFill>
              <a:srgbClr val="FF0000"/>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AppPCview!$M$59:$Q$59</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0-2058-469A-907A-BC20EAC016D3}"/>
            </c:ext>
          </c:extLst>
        </c:ser>
        <c:ser>
          <c:idx val="0"/>
          <c:order val="1"/>
          <c:tx>
            <c:strRef>
              <c:f>AppPCview!$L$58</c:f>
              <c:strCache>
                <c:ptCount val="1"/>
                <c:pt idx="0">
                  <c:v>Maximum enhanced underperformance penalty</c:v>
                </c:pt>
              </c:strCache>
            </c:strRef>
          </c:tx>
          <c:spPr>
            <a:solidFill>
              <a:srgbClr val="C00000"/>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AppPCview!$M$58:$Q$58</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1-2058-469A-907A-BC20EAC016D3}"/>
            </c:ext>
          </c:extLst>
        </c:ser>
        <c:ser>
          <c:idx val="3"/>
          <c:order val="2"/>
          <c:tx>
            <c:strRef>
              <c:f>AppPCview!$L$61</c:f>
              <c:strCache>
                <c:ptCount val="1"/>
                <c:pt idx="0">
                  <c:v>Maximum standard outperformance payment</c:v>
                </c:pt>
              </c:strCache>
            </c:strRef>
          </c:tx>
          <c:spPr>
            <a:solidFill>
              <a:srgbClr val="92D050"/>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AppPCview!$M$61:$Q$61</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2-2058-469A-907A-BC20EAC016D3}"/>
            </c:ext>
          </c:extLst>
        </c:ser>
        <c:ser>
          <c:idx val="4"/>
          <c:order val="3"/>
          <c:tx>
            <c:strRef>
              <c:f>AppPCview!$L$62</c:f>
              <c:strCache>
                <c:ptCount val="1"/>
                <c:pt idx="0">
                  <c:v>Maximum enhanced outperformance payment</c:v>
                </c:pt>
              </c:strCache>
            </c:strRef>
          </c:tx>
          <c:spPr>
            <a:solidFill>
              <a:srgbClr val="00B050"/>
            </a:solidFill>
            <a:ln>
              <a:noFill/>
            </a:ln>
            <a:effectLst/>
          </c:spPr>
          <c:invertIfNegative val="0"/>
          <c:cat>
            <c:strRef>
              <c:f>AppPCview!$M$57:$Q$57</c:f>
              <c:strCache>
                <c:ptCount val="5"/>
                <c:pt idx="0">
                  <c:v> 2020-21 </c:v>
                </c:pt>
                <c:pt idx="1">
                  <c:v> 2021-22 </c:v>
                </c:pt>
                <c:pt idx="2">
                  <c:v> 2022-23 </c:v>
                </c:pt>
                <c:pt idx="3">
                  <c:v> 2023-24 </c:v>
                </c:pt>
                <c:pt idx="4">
                  <c:v> 2024-25 </c:v>
                </c:pt>
              </c:strCache>
            </c:strRef>
          </c:cat>
          <c:val>
            <c:numRef>
              <c:f>AppPCview!$M$62:$Q$62</c:f>
              <c:numCache>
                <c:formatCode>#,##0.0000</c:formatCode>
                <c:ptCount val="5"/>
                <c:pt idx="0">
                  <c:v>#N/A</c:v>
                </c:pt>
                <c:pt idx="1">
                  <c:v>#N/A</c:v>
                </c:pt>
                <c:pt idx="2">
                  <c:v>#N/A</c:v>
                </c:pt>
                <c:pt idx="3">
                  <c:v>#N/A</c:v>
                </c:pt>
                <c:pt idx="4">
                  <c:v>#N/A</c:v>
                </c:pt>
              </c:numCache>
            </c:numRef>
          </c:val>
          <c:extLst>
            <c:ext xmlns:c16="http://schemas.microsoft.com/office/drawing/2014/chart" uri="{C3380CC4-5D6E-409C-BE32-E72D297353CC}">
              <c16:uniqueId val="{00000003-2058-469A-907A-BC20EAC016D3}"/>
            </c:ext>
          </c:extLst>
        </c:ser>
        <c:dLbls>
          <c:showLegendKey val="0"/>
          <c:showVal val="0"/>
          <c:showCatName val="0"/>
          <c:showSerName val="0"/>
          <c:showPercent val="0"/>
          <c:showBubbleSize val="0"/>
        </c:dLbls>
        <c:gapWidth val="150"/>
        <c:overlap val="100"/>
        <c:axId val="908244608"/>
        <c:axId val="908243040"/>
      </c:barChart>
      <c:catAx>
        <c:axId val="9082446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243040"/>
        <c:crosses val="autoZero"/>
        <c:auto val="1"/>
        <c:lblAlgn val="ctr"/>
        <c:lblOffset val="100"/>
        <c:noMultiLvlLbl val="0"/>
      </c:catAx>
      <c:valAx>
        <c:axId val="908243040"/>
        <c:scaling>
          <c:orientation val="minMax"/>
        </c:scaling>
        <c:delete val="0"/>
        <c:axPos val="b"/>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0824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ysClr val="windowText" lastClr="000000">
                    <a:lumMod val="65000"/>
                    <a:lumOff val="35000"/>
                  </a:sysClr>
                </a:solidFill>
                <a:latin typeface="+mn-lt"/>
                <a:ea typeface="+mn-ea"/>
                <a:cs typeface="+mn-cs"/>
              </a:defRPr>
            </a:pPr>
            <a:r>
              <a:rPr lang="en-US" sz="1600"/>
              <a:t>Standard ODIs </a:t>
            </a:r>
            <a:r>
              <a:rPr lang="en-US" sz="1600" baseline="0"/>
              <a:t>- 2020-25</a:t>
            </a:r>
            <a:endParaRPr lang="en-US" sz="1600"/>
          </a:p>
        </c:rich>
      </c:tx>
      <c:layout>
        <c:manualLayout>
          <c:xMode val="edge"/>
          <c:yMode val="edge"/>
          <c:x val="0.66351320958981475"/>
          <c:y val="3.08920872977211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989053467989377E-2"/>
          <c:y val="0.13319678102436877"/>
          <c:w val="0.84664384429103323"/>
          <c:h val="0.6186216133695509"/>
        </c:manualLayout>
      </c:layout>
      <c:lineChart>
        <c:grouping val="standard"/>
        <c:varyColors val="0"/>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AppPCview!$M$46:$Q$46</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9DDB-4B33-86C0-136B4BCAE702}"/>
            </c:ext>
          </c:extLst>
        </c:ser>
        <c:ser>
          <c:idx val="0"/>
          <c:order val="1"/>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AppPCview!$M$51:$Q$51</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DDB-4B33-86C0-136B4BCAE702}"/>
            </c:ext>
          </c:extLst>
        </c:ser>
        <c:ser>
          <c:idx val="2"/>
          <c:order val="2"/>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AppPCview!$M$52:$Q$52</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DDB-4B33-86C0-136B4BCAE702}"/>
            </c:ext>
          </c:extLst>
        </c:ser>
        <c:ser>
          <c:idx val="7"/>
          <c:order val="3"/>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AppPCview!$M$53:$Q$53</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9010-4EA2-8106-A561E17C72E6}"/>
            </c:ext>
          </c:extLst>
        </c:ser>
        <c:ser>
          <c:idx val="8"/>
          <c:order val="4"/>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AppPCview!$M$44:$Q$45</c:f>
              <c:strCache>
                <c:ptCount val="5"/>
                <c:pt idx="0">
                  <c:v> 2020-21 </c:v>
                </c:pt>
                <c:pt idx="1">
                  <c:v> 2021-22 </c:v>
                </c:pt>
                <c:pt idx="2">
                  <c:v> 2022-23 </c:v>
                </c:pt>
                <c:pt idx="3">
                  <c:v> 2023-24 </c:v>
                </c:pt>
                <c:pt idx="4">
                  <c:v> 2024-25 </c:v>
                </c:pt>
              </c:strCache>
            </c:strRef>
          </c:cat>
          <c:val>
            <c:numRef>
              <c:f>AppPCview!$M$54:$Q$54</c:f>
              <c:numCache>
                <c:formatCode>#,##0_);\(#,##0\);"-  ";" "@"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9010-4EA2-8106-A561E17C72E6}"/>
            </c:ext>
          </c:extLst>
        </c:ser>
        <c:dLbls>
          <c:showLegendKey val="0"/>
          <c:showVal val="0"/>
          <c:showCatName val="0"/>
          <c:showSerName val="0"/>
          <c:showPercent val="0"/>
          <c:showBubbleSize val="0"/>
        </c:dLbls>
        <c:smooth val="0"/>
        <c:axId val="908242648"/>
        <c:axId val="908243824"/>
      </c:lineChart>
      <c:catAx>
        <c:axId val="908242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rgbClr val="C8C8C8"/>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08243824"/>
        <c:crosses val="autoZero"/>
        <c:auto val="1"/>
        <c:lblAlgn val="ctr"/>
        <c:lblOffset val="100"/>
        <c:noMultiLvlLbl val="0"/>
      </c:catAx>
      <c:valAx>
        <c:axId val="908243824"/>
        <c:scaling>
          <c:orientation val="minMax"/>
        </c:scaling>
        <c:delete val="0"/>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08242648"/>
        <c:crosses val="autoZero"/>
        <c:crossBetween val="midCat"/>
      </c:valAx>
      <c:spPr>
        <a:noFill/>
        <a:ln>
          <a:noFill/>
        </a:ln>
        <a:effectLst/>
      </c:spPr>
    </c:plotArea>
    <c:legend>
      <c:legendPos val="b"/>
      <c:layout>
        <c:manualLayout>
          <c:xMode val="edge"/>
          <c:yMode val="edge"/>
          <c:x val="4.269764356079539E-2"/>
          <c:y val="0.84017213899574228"/>
          <c:w val="0.87965208814571261"/>
          <c:h val="0.1441415826195047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50009</xdr:colOff>
      <xdr:row>67</xdr:row>
      <xdr:rowOff>4762</xdr:rowOff>
    </xdr:from>
    <xdr:to>
      <xdr:col>12</xdr:col>
      <xdr:colOff>316706</xdr:colOff>
      <xdr:row>104</xdr:row>
      <xdr:rowOff>19050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0</xdr:rowOff>
    </xdr:from>
    <xdr:to>
      <xdr:col>26</xdr:col>
      <xdr:colOff>638175</xdr:colOff>
      <xdr:row>104</xdr:row>
      <xdr:rowOff>66674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152678</xdr:colOff>
      <xdr:row>19</xdr:row>
      <xdr:rowOff>224117</xdr:rowOff>
    </xdr:from>
    <xdr:to>
      <xdr:col>21</xdr:col>
      <xdr:colOff>691402</xdr:colOff>
      <xdr:row>40</xdr:row>
      <xdr:rowOff>224116</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304800</xdr:colOff>
      <xdr:row>47</xdr:row>
      <xdr:rowOff>9525</xdr:rowOff>
    </xdr:from>
    <xdr:to>
      <xdr:col>28</xdr:col>
      <xdr:colOff>352425</xdr:colOff>
      <xdr:row>65</xdr:row>
      <xdr:rowOff>152400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709612</xdr:colOff>
      <xdr:row>134</xdr:row>
      <xdr:rowOff>66674</xdr:rowOff>
    </xdr:from>
    <xdr:to>
      <xdr:col>19</xdr:col>
      <xdr:colOff>0</xdr:colOff>
      <xdr:row>163</xdr:row>
      <xdr:rowOff>66675</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4762</xdr:colOff>
      <xdr:row>122</xdr:row>
      <xdr:rowOff>333374</xdr:rowOff>
    </xdr:from>
    <xdr:to>
      <xdr:col>17</xdr:col>
      <xdr:colOff>333375</xdr:colOff>
      <xdr:row>133</xdr:row>
      <xdr:rowOff>76200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300036</xdr:colOff>
      <xdr:row>197</xdr:row>
      <xdr:rowOff>161925</xdr:rowOff>
    </xdr:from>
    <xdr:to>
      <xdr:col>20</xdr:col>
      <xdr:colOff>781049</xdr:colOff>
      <xdr:row>223</xdr:row>
      <xdr:rowOff>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771525</xdr:colOff>
      <xdr:row>224</xdr:row>
      <xdr:rowOff>0</xdr:rowOff>
    </xdr:from>
    <xdr:to>
      <xdr:col>8</xdr:col>
      <xdr:colOff>200025</xdr:colOff>
      <xdr:row>226</xdr:row>
      <xdr:rowOff>171450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324475" y="47005875"/>
          <a:ext cx="4191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900">
              <a:solidFill>
                <a:srgbClr val="857362"/>
              </a:solidFill>
              <a:latin typeface="Arial" panose="020B0604020202020204" pitchFamily="34" charset="0"/>
              <a:cs typeface="Arial" panose="020B0604020202020204" pitchFamily="34" charset="0"/>
            </a:rPr>
            <a:t>Note: we would not necessarily expect the P10 and P90 figures in table App1 to equal the P10 and P90 scenario figures in table App26 (RoRE scenarios)</a:t>
          </a:r>
        </a:p>
      </xdr:txBody>
    </xdr:sp>
    <xdr:clientData/>
  </xdr:twoCellAnchor>
  <xdr:twoCellAnchor>
    <xdr:from>
      <xdr:col>22</xdr:col>
      <xdr:colOff>0</xdr:colOff>
      <xdr:row>20</xdr:row>
      <xdr:rowOff>0</xdr:rowOff>
    </xdr:from>
    <xdr:to>
      <xdr:col>35</xdr:col>
      <xdr:colOff>0</xdr:colOff>
      <xdr:row>41</xdr:row>
      <xdr:rowOff>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547688</xdr:colOff>
      <xdr:row>3</xdr:row>
      <xdr:rowOff>83344</xdr:rowOff>
    </xdr:from>
    <xdr:to>
      <xdr:col>35</xdr:col>
      <xdr:colOff>0</xdr:colOff>
      <xdr:row>19</xdr:row>
      <xdr:rowOff>178593</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0.04515</cdr:x>
      <cdr:y>0.04362</cdr:y>
    </cdr:from>
    <cdr:to>
      <cdr:x>0.4708</cdr:x>
      <cdr:y>0.08961</cdr:y>
    </cdr:to>
    <cdr:sp macro="" textlink="AppPCview!$C$3">
      <cdr:nvSpPr>
        <cdr:cNvPr id="2" name="TextBox 1"/>
        <cdr:cNvSpPr txBox="1"/>
      </cdr:nvSpPr>
      <cdr:spPr>
        <a:xfrm xmlns:a="http://schemas.openxmlformats.org/drawingml/2006/main">
          <a:off x="589173" y="261960"/>
          <a:ext cx="5554449" cy="276203"/>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fld id="{8E513D70-8F11-4D6B-AB35-C28E10215915}" type="TxLink">
            <a:rPr lang="en-US" sz="1100" b="0" i="0" u="none" strike="noStrike">
              <a:solidFill>
                <a:srgbClr val="857362"/>
              </a:solidFill>
              <a:latin typeface="Arial"/>
              <a:cs typeface="Arial"/>
            </a:rPr>
            <a:pPr/>
            <a:t>#N/A</a:t>
          </a:fld>
          <a:endParaRPr lang="en-GB" sz="1100" b="0">
            <a:solidFill>
              <a:srgbClr val="857362"/>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0.01765</cdr:x>
      <cdr:y>0.0131</cdr:y>
    </cdr:from>
    <cdr:to>
      <cdr:x>0.46154</cdr:x>
      <cdr:y>0.06289</cdr:y>
    </cdr:to>
    <cdr:sp macro="" textlink="AppPCview!$C$3">
      <cdr:nvSpPr>
        <cdr:cNvPr id="2" name="TextBox 1"/>
        <cdr:cNvSpPr txBox="1"/>
      </cdr:nvSpPr>
      <cdr:spPr>
        <a:xfrm xmlns:a="http://schemas.openxmlformats.org/drawingml/2006/main">
          <a:off x="203200" y="79375"/>
          <a:ext cx="5111750" cy="3016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E86893-8D39-483A-8602-6535CB5EC307}" type="TxLink">
            <a:rPr lang="en-US" sz="1000" b="0" i="0" u="none" strike="noStrike">
              <a:solidFill>
                <a:srgbClr val="857362"/>
              </a:solidFill>
              <a:latin typeface="Arial"/>
              <a:cs typeface="Arial"/>
            </a:rPr>
            <a:pPr/>
            <a:t>#N/A</a:t>
          </a:fld>
          <a:endParaRPr lang="en-GB" sz="1000" b="0">
            <a:solidFill>
              <a:srgbClr val="857362"/>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0.00321</cdr:x>
      <cdr:y>0.01468</cdr:y>
    </cdr:from>
    <cdr:to>
      <cdr:x>0.62722</cdr:x>
      <cdr:y>0.06921</cdr:y>
    </cdr:to>
    <cdr:sp macro="" textlink="AppPCview!$C$3">
      <cdr:nvSpPr>
        <cdr:cNvPr id="2" name="TextBox 1"/>
        <cdr:cNvSpPr txBox="1"/>
      </cdr:nvSpPr>
      <cdr:spPr>
        <a:xfrm xmlns:a="http://schemas.openxmlformats.org/drawingml/2006/main">
          <a:off x="28405" y="76206"/>
          <a:ext cx="5522009" cy="283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B4F99E-7C49-42FD-AC5D-07A0FE646BC6}" type="TxLink">
            <a:rPr lang="en-US" sz="1000" b="0" i="0" u="none" strike="noStrike">
              <a:solidFill>
                <a:srgbClr val="857362"/>
              </a:solidFill>
              <a:latin typeface="Arial"/>
              <a:cs typeface="Arial"/>
            </a:rPr>
            <a:pPr/>
            <a:t>#N/A</a:t>
          </a:fld>
          <a:endParaRPr lang="en-GB" sz="1000" b="0">
            <a:solidFill>
              <a:srgbClr val="857362"/>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0.02199</cdr:x>
      <cdr:y>0.02667</cdr:y>
    </cdr:from>
    <cdr:to>
      <cdr:x>0.31233</cdr:x>
      <cdr:y>0.06131</cdr:y>
    </cdr:to>
    <cdr:sp macro="" textlink="">
      <cdr:nvSpPr>
        <cdr:cNvPr id="2" name="TextBox 1"/>
        <cdr:cNvSpPr txBox="1"/>
      </cdr:nvSpPr>
      <cdr:spPr>
        <a:xfrm xmlns:a="http://schemas.openxmlformats.org/drawingml/2006/main">
          <a:off x="211932" y="183356"/>
          <a:ext cx="2797969"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6.xml><?xml version="1.0" encoding="utf-8"?>
<c:userShapes xmlns:c="http://schemas.openxmlformats.org/drawingml/2006/chart">
  <cdr:relSizeAnchor xmlns:cdr="http://schemas.openxmlformats.org/drawingml/2006/chartDrawing">
    <cdr:from>
      <cdr:x>0.04113</cdr:x>
      <cdr:y>0.0348</cdr:y>
    </cdr:from>
    <cdr:to>
      <cdr:x>0.58895</cdr:x>
      <cdr:y>0.09412</cdr:y>
    </cdr:to>
    <cdr:sp macro="" textlink="AppPCview!$C$3">
      <cdr:nvSpPr>
        <cdr:cNvPr id="2" name="TextBox 1"/>
        <cdr:cNvSpPr txBox="1"/>
      </cdr:nvSpPr>
      <cdr:spPr>
        <a:xfrm xmlns:a="http://schemas.openxmlformats.org/drawingml/2006/main">
          <a:off x="364984" y="140859"/>
          <a:ext cx="4861860" cy="240139"/>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fld id="{8E513D70-8F11-4D6B-AB35-C28E10215915}" type="TxLink">
            <a:rPr lang="en-US" sz="1100" b="0" i="0" u="none" strike="noStrike">
              <a:solidFill>
                <a:srgbClr val="857362"/>
              </a:solidFill>
              <a:latin typeface="Arial"/>
              <a:cs typeface="Arial"/>
            </a:rPr>
            <a:pPr/>
            <a:t>#N/A</a:t>
          </a:fld>
          <a:endParaRPr lang="en-GB" sz="1100" b="0">
            <a:solidFill>
              <a:srgbClr val="857362"/>
            </a:solidFill>
          </a:endParaRPr>
        </a:p>
      </cdr:txBody>
    </cdr:sp>
  </cdr:relSizeAnchor>
</c:userShapes>
</file>

<file path=xl/drawings/drawing7.xml><?xml version="1.0" encoding="utf-8"?>
<xdr:wsDr xmlns:xdr="http://schemas.openxmlformats.org/drawingml/2006/spreadsheetDrawing" xmlns:a="http://schemas.openxmlformats.org/drawingml/2006/main">
  <xdr:oneCellAnchor>
    <xdr:from>
      <xdr:col>2</xdr:col>
      <xdr:colOff>3135312</xdr:colOff>
      <xdr:row>260</xdr:row>
      <xdr:rowOff>500063</xdr:rowOff>
    </xdr:from>
    <xdr:ext cx="184731" cy="264560"/>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3622992" y="49748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10</xdr:col>
      <xdr:colOff>660400</xdr:colOff>
      <xdr:row>260</xdr:row>
      <xdr:rowOff>546100</xdr:rowOff>
    </xdr:from>
    <xdr:ext cx="9699625" cy="239809"/>
    <xdr:sp macro="" textlink="">
      <xdr:nvSpPr>
        <xdr:cNvPr id="3" name="TextBox 2">
          <a:extLst>
            <a:ext uri="{FF2B5EF4-FFF2-40B4-BE49-F238E27FC236}">
              <a16:creationId xmlns:a16="http://schemas.microsoft.com/office/drawing/2014/main" id="{00000000-0008-0000-2200-000003000000}"/>
            </a:ext>
          </a:extLst>
        </xdr:cNvPr>
        <xdr:cNvSpPr txBox="1"/>
      </xdr:nvSpPr>
      <xdr:spPr>
        <a:xfrm>
          <a:off x="12280900" y="48294925"/>
          <a:ext cx="96996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000" baseline="0">
            <a:solidFill>
              <a:schemeClr val="dk1"/>
            </a:solidFill>
            <a:latin typeface="Arial" panose="020B0604020202020204" pitchFamily="34" charset="0"/>
            <a:ea typeface="+mn-ea"/>
            <a:cs typeface="+mn-cs"/>
          </a:endParaRPr>
        </a:p>
      </xdr:txBody>
    </xdr:sp>
    <xdr:clientData/>
  </xdr:oneCellAnchor>
  <xdr:oneCellAnchor>
    <xdr:from>
      <xdr:col>2</xdr:col>
      <xdr:colOff>1738312</xdr:colOff>
      <xdr:row>256</xdr:row>
      <xdr:rowOff>150812</xdr:rowOff>
    </xdr:from>
    <xdr:ext cx="184731" cy="264560"/>
    <xdr:sp macro="" textlink="">
      <xdr:nvSpPr>
        <xdr:cNvPr id="7" name="TextBox 6">
          <a:extLst>
            <a:ext uri="{FF2B5EF4-FFF2-40B4-BE49-F238E27FC236}">
              <a16:creationId xmlns:a16="http://schemas.microsoft.com/office/drawing/2014/main" id="{00000000-0008-0000-2200-000007000000}"/>
            </a:ext>
          </a:extLst>
        </xdr:cNvPr>
        <xdr:cNvSpPr txBox="1"/>
      </xdr:nvSpPr>
      <xdr:spPr>
        <a:xfrm>
          <a:off x="2225992" y="486444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www.ofwat.gov.uk/publication/delivering-water-2020-final-methodology-2019-price-review-appendix-2-delivering-outcomes-customers/"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4">
    <tabColor rgb="FF00B050"/>
  </sheetPr>
  <dimension ref="A1:X554"/>
  <sheetViews>
    <sheetView zoomScale="55" zoomScaleNormal="55" workbookViewId="0">
      <pane xSplit="2" ySplit="2" topLeftCell="C3" activePane="bottomRight" state="frozen"/>
      <selection activeCell="B1" sqref="B1"/>
      <selection pane="topRight" activeCell="B1" sqref="B1"/>
      <selection pane="bottomLeft" activeCell="B1" sqref="B1"/>
      <selection pane="bottomRight" activeCell="A4" sqref="A4"/>
    </sheetView>
  </sheetViews>
  <sheetFormatPr defaultColWidth="8.625" defaultRowHeight="15"/>
  <cols>
    <col min="1" max="1" width="15.125" style="1342" customWidth="1"/>
    <col min="2" max="2" width="25.625" style="1342" customWidth="1"/>
    <col min="3" max="3" width="166.125" style="1342" customWidth="1"/>
    <col min="4" max="4" width="22.125" style="1342" customWidth="1"/>
    <col min="5" max="5" width="18.125" style="1342" customWidth="1"/>
    <col min="6" max="6" width="38.625" style="1342" customWidth="1"/>
    <col min="7" max="7" width="11.5" style="1342" customWidth="1"/>
    <col min="8" max="9" width="8.625" style="1342" customWidth="1"/>
    <col min="10" max="23" width="8" style="1342" customWidth="1"/>
    <col min="24" max="24" width="8.625" style="1342" customWidth="1"/>
    <col min="25" max="16384" width="8.625" style="1342"/>
  </cols>
  <sheetData>
    <row r="1" spans="1:24">
      <c r="A1" s="1343"/>
      <c r="B1" s="1343"/>
      <c r="C1" s="1343" t="s">
        <v>2678</v>
      </c>
      <c r="D1" s="1343"/>
      <c r="E1" s="1343"/>
      <c r="F1" s="1343"/>
      <c r="G1" s="1343"/>
      <c r="H1" s="1343"/>
      <c r="I1" s="1343"/>
      <c r="J1" s="1343"/>
      <c r="K1" s="1343"/>
      <c r="L1" s="1343"/>
      <c r="M1" s="1343"/>
      <c r="N1" s="1343"/>
      <c r="O1" s="1343"/>
      <c r="P1" s="1343"/>
      <c r="Q1" s="1343"/>
      <c r="R1" s="1343"/>
      <c r="S1" s="1343"/>
      <c r="T1" s="1343"/>
      <c r="U1" s="1343"/>
      <c r="V1" s="1343"/>
      <c r="W1" s="1343"/>
    </row>
    <row r="2" spans="1:24" s="1345" customFormat="1" ht="36" customHeight="1">
      <c r="A2" s="1344" t="s">
        <v>1593</v>
      </c>
      <c r="B2" s="1344" t="s">
        <v>1594</v>
      </c>
      <c r="C2" s="1344" t="s">
        <v>1595</v>
      </c>
      <c r="D2" s="1344" t="s">
        <v>526</v>
      </c>
      <c r="E2" s="1344" t="s">
        <v>1596</v>
      </c>
      <c r="F2" s="1344" t="s">
        <v>1725</v>
      </c>
      <c r="G2" s="1344" t="s">
        <v>190</v>
      </c>
      <c r="H2" s="1344" t="s">
        <v>191</v>
      </c>
      <c r="I2" s="1344" t="s">
        <v>192</v>
      </c>
      <c r="J2" s="1344" t="s">
        <v>193</v>
      </c>
      <c r="K2" s="1344" t="s">
        <v>194</v>
      </c>
      <c r="L2" s="1344" t="s">
        <v>195</v>
      </c>
      <c r="M2" s="1344" t="s">
        <v>196</v>
      </c>
      <c r="N2" s="1344" t="s">
        <v>197</v>
      </c>
      <c r="O2" s="1344" t="s">
        <v>198</v>
      </c>
      <c r="P2" s="1344" t="s">
        <v>199</v>
      </c>
      <c r="Q2" s="1344" t="s">
        <v>200</v>
      </c>
      <c r="R2" s="1344" t="s">
        <v>201</v>
      </c>
      <c r="S2" s="1344" t="s">
        <v>202</v>
      </c>
      <c r="T2" s="1344" t="s">
        <v>203</v>
      </c>
      <c r="U2" s="1344" t="s">
        <v>204</v>
      </c>
      <c r="V2" s="1344" t="s">
        <v>205</v>
      </c>
      <c r="W2" s="1344" t="s">
        <v>206</v>
      </c>
      <c r="X2" s="1344" t="s">
        <v>528</v>
      </c>
    </row>
    <row r="3" spans="1:24">
      <c r="A3" s="1341"/>
      <c r="B3" s="1346"/>
      <c r="C3" s="1341"/>
      <c r="D3" s="1341"/>
      <c r="E3" s="1341"/>
      <c r="F3" s="1341"/>
      <c r="G3" s="1341"/>
      <c r="H3" s="1341"/>
      <c r="I3" s="1341"/>
      <c r="J3" s="1341"/>
      <c r="K3" s="1341"/>
      <c r="L3" s="1341"/>
      <c r="M3" s="1341"/>
      <c r="N3" s="1341"/>
      <c r="O3" s="1341"/>
      <c r="P3" s="1341"/>
      <c r="Q3" s="1341"/>
      <c r="R3" s="1341"/>
      <c r="S3" s="1341"/>
      <c r="T3" s="1341"/>
      <c r="U3" s="1341"/>
      <c r="V3" s="1341"/>
      <c r="W3" s="1341"/>
    </row>
    <row r="4" spans="1:24" s="1348" customFormat="1">
      <c r="A4" s="1342"/>
      <c r="B4" s="1342" t="s">
        <v>2203</v>
      </c>
      <c r="C4" s="1348" t="s">
        <v>2213</v>
      </c>
      <c r="D4" s="1348" t="s">
        <v>43</v>
      </c>
      <c r="E4" s="1348" t="s">
        <v>1723</v>
      </c>
      <c r="K4" s="1348">
        <f>IF('WS1'!$G$12="","",'WS1'!$G$12)</f>
        <v>0</v>
      </c>
      <c r="L4" s="1348">
        <f>IF('WS1'!$L$12="","",'WS1'!$L$12)</f>
        <v>0</v>
      </c>
      <c r="M4" s="1348">
        <f>IF('WS1'!$Q$12="","",'WS1'!$Q$12)</f>
        <v>0</v>
      </c>
      <c r="N4" s="1348">
        <f>IF('WS1'!$V$12="","",'WS1'!$V$12)</f>
        <v>0</v>
      </c>
      <c r="O4" s="1348">
        <f>IF('WS1'!$AA$12="","",'WS1'!$AA$12)</f>
        <v>0</v>
      </c>
      <c r="P4" s="1348">
        <f>IF('WS1'!$AF$12="","",'WS1'!$AF$12)</f>
        <v>0</v>
      </c>
      <c r="Q4" s="1348">
        <f>IF('WS1'!$AK$12="","",'WS1'!$AK$12)</f>
        <v>0</v>
      </c>
      <c r="R4" s="1348">
        <f>IF('WS1'!$AP$12="","",'WS1'!$AP$12)</f>
        <v>0</v>
      </c>
    </row>
    <row r="5" spans="1:24" s="1348" customFormat="1">
      <c r="A5" s="1342"/>
      <c r="B5" s="1342" t="s">
        <v>2208</v>
      </c>
      <c r="C5" s="1348" t="s">
        <v>1753</v>
      </c>
      <c r="D5" s="1348" t="s">
        <v>43</v>
      </c>
      <c r="E5" s="1348" t="s">
        <v>1723</v>
      </c>
      <c r="K5" s="1348">
        <f>IF('WS1'!$G$13="","",'WS1'!$G$13)</f>
        <v>0</v>
      </c>
      <c r="L5" s="1348">
        <f>IF('WS1'!$L$13="","",'WS1'!$L$13)</f>
        <v>0</v>
      </c>
      <c r="M5" s="1348">
        <f>IF('WS1'!$Q$13="","",'WS1'!$Q$13)</f>
        <v>0</v>
      </c>
      <c r="N5" s="1348">
        <f>IF('WS1'!$V$13="","",'WS1'!$V$13)</f>
        <v>0</v>
      </c>
      <c r="O5" s="1348">
        <f>IF('WS1'!$AA$13="","",'WS1'!$AA$13)</f>
        <v>0</v>
      </c>
      <c r="P5" s="1348">
        <f>IF('WS1'!$AF$13="","",'WS1'!$AF$13)</f>
        <v>0</v>
      </c>
      <c r="Q5" s="1348">
        <f>IF('WS1'!$AK$13="","",'WS1'!$AK$13)</f>
        <v>0</v>
      </c>
      <c r="R5" s="1348">
        <f>IF('WS1'!$AP$13="","",'WS1'!$AP$13)</f>
        <v>0</v>
      </c>
    </row>
    <row r="6" spans="1:24">
      <c r="B6" s="1342" t="s">
        <v>2204</v>
      </c>
      <c r="C6" s="1342" t="s">
        <v>2214</v>
      </c>
      <c r="D6" s="1342" t="s">
        <v>43</v>
      </c>
      <c r="E6" s="1342" t="s">
        <v>1723</v>
      </c>
      <c r="K6" s="1342">
        <f>IF('WS1'!$H$12="","",'WS1'!$H$12)</f>
        <v>0</v>
      </c>
      <c r="L6" s="1342">
        <f>IF('WS1'!$M$12="","",'WS1'!$M$12)</f>
        <v>0</v>
      </c>
      <c r="M6" s="1342">
        <f>IF('WS1'!$R$12="","",'WS1'!$R$12)</f>
        <v>0</v>
      </c>
      <c r="N6" s="1342">
        <f>IF('WS1'!$W$12="","",'WS1'!$W$12)</f>
        <v>0</v>
      </c>
      <c r="O6" s="1342">
        <f>IF('WS1'!$AB$12="","",'WS1'!$AB$12)</f>
        <v>0</v>
      </c>
      <c r="P6" s="1342">
        <f>IF('WS1'!$AG$12="","",'WS1'!$AG$12)</f>
        <v>0</v>
      </c>
      <c r="Q6" s="1342">
        <f>IF('WS1'!$AL$12="","",'WS1'!$AL$12)</f>
        <v>0</v>
      </c>
      <c r="R6" s="1342">
        <f>IF('WS1'!$AQ$12="","",'WS1'!$AQ$12)</f>
        <v>0</v>
      </c>
    </row>
    <row r="7" spans="1:24">
      <c r="B7" s="1342" t="s">
        <v>2209</v>
      </c>
      <c r="C7" s="1342" t="s">
        <v>1754</v>
      </c>
      <c r="D7" s="1342" t="s">
        <v>43</v>
      </c>
      <c r="E7" s="1342" t="s">
        <v>1723</v>
      </c>
      <c r="K7" s="1342">
        <f>IF('WS1'!$H$13="","",'WS1'!$H$13)</f>
        <v>0</v>
      </c>
      <c r="L7" s="1342">
        <f>IF('WS1'!$M$13="","",'WS1'!$M$13)</f>
        <v>0</v>
      </c>
      <c r="M7" s="1342">
        <f>IF('WS1'!$R$13="","",'WS1'!$R$13)</f>
        <v>0</v>
      </c>
      <c r="N7" s="1342">
        <f>IF('WS1'!$W$13="","",'WS1'!$W$13)</f>
        <v>0</v>
      </c>
      <c r="O7" s="1342">
        <f>IF('WS1'!$AB$13="","",'WS1'!$AB$13)</f>
        <v>0</v>
      </c>
      <c r="P7" s="1342">
        <f>IF('WS1'!$AG$13="","",'WS1'!$AG$13)</f>
        <v>0</v>
      </c>
      <c r="Q7" s="1342">
        <f>IF('WS1'!$AL$13="","",'WS1'!$AL$13)</f>
        <v>0</v>
      </c>
      <c r="R7" s="1342">
        <f>IF('WS1'!$AQ$13="","",'WS1'!$AQ$13)</f>
        <v>0</v>
      </c>
    </row>
    <row r="8" spans="1:24">
      <c r="B8" s="1342" t="s">
        <v>2205</v>
      </c>
      <c r="C8" s="1342" t="s">
        <v>2215</v>
      </c>
      <c r="D8" s="1342" t="s">
        <v>43</v>
      </c>
      <c r="E8" s="1342" t="s">
        <v>1723</v>
      </c>
      <c r="K8" s="1342">
        <f>IF('WS1'!$I$12="","",'WS1'!$I$12)</f>
        <v>0</v>
      </c>
      <c r="L8" s="1342">
        <f>IF('WS1'!$N$12="","",'WS1'!$N$12)</f>
        <v>0</v>
      </c>
      <c r="M8" s="1342">
        <f>IF('WS1'!$S$12="","",'WS1'!$S$12)</f>
        <v>0</v>
      </c>
      <c r="N8" s="1342">
        <f>IF('WS1'!$X$12="","",'WS1'!$X$12)</f>
        <v>0</v>
      </c>
      <c r="O8" s="1342">
        <f>IF('WS1'!$AC$12="","",'WS1'!$AC$12)</f>
        <v>0</v>
      </c>
      <c r="P8" s="1342">
        <f>IF('WS1'!$AH$12="","",'WS1'!$AH$12)</f>
        <v>0</v>
      </c>
      <c r="Q8" s="1342">
        <f>IF('WS1'!$AM$12="","",'WS1'!$AM$12)</f>
        <v>0</v>
      </c>
      <c r="R8" s="1342">
        <f>IF('WS1'!$AR$12="","",'WS1'!$AR$12)</f>
        <v>0</v>
      </c>
    </row>
    <row r="9" spans="1:24">
      <c r="B9" s="1342" t="s">
        <v>2210</v>
      </c>
      <c r="C9" s="1342" t="s">
        <v>1755</v>
      </c>
      <c r="D9" s="1342" t="s">
        <v>43</v>
      </c>
      <c r="E9" s="1342" t="s">
        <v>1723</v>
      </c>
      <c r="K9" s="1342">
        <f>IF('WS1'!$I$13="","",'WS1'!$I$13)</f>
        <v>0</v>
      </c>
      <c r="L9" s="1342">
        <f>IF('WS1'!$N$13="","",'WS1'!$N$13)</f>
        <v>0</v>
      </c>
      <c r="M9" s="1342">
        <f>IF('WS1'!$S$13="","",'WS1'!$S$13)</f>
        <v>0</v>
      </c>
      <c r="N9" s="1342">
        <f>IF('WS1'!$X$13="","",'WS1'!$X$13)</f>
        <v>0</v>
      </c>
      <c r="O9" s="1342">
        <f>IF('WS1'!$AC$13="","",'WS1'!$AC$13)</f>
        <v>0</v>
      </c>
      <c r="P9" s="1342">
        <f>IF('WS1'!$AH$13="","",'WS1'!$AH$13)</f>
        <v>0</v>
      </c>
      <c r="Q9" s="1342">
        <f>IF('WS1'!$AM$13="","",'WS1'!$AM$13)</f>
        <v>0</v>
      </c>
      <c r="R9" s="1342">
        <f>IF('WS1'!$AR$13="","",'WS1'!$AR$13)</f>
        <v>0</v>
      </c>
    </row>
    <row r="10" spans="1:24">
      <c r="B10" s="1342" t="s">
        <v>2206</v>
      </c>
      <c r="C10" s="1342" t="s">
        <v>2216</v>
      </c>
      <c r="D10" s="1342" t="s">
        <v>43</v>
      </c>
      <c r="E10" s="1342" t="s">
        <v>1723</v>
      </c>
      <c r="K10" s="1342">
        <f>IF('WS1'!$J$12="","",'WS1'!$J$12)</f>
        <v>7.9190186834</v>
      </c>
      <c r="L10" s="1342">
        <f>IF('WS1'!$O$12="","",'WS1'!$O$12)</f>
        <v>3.0734974292811161</v>
      </c>
      <c r="M10" s="1342">
        <f>IF('WS1'!$T$12="","",'WS1'!$T$12)</f>
        <v>5.9311436234899357</v>
      </c>
      <c r="N10" s="1342">
        <f>IF('WS1'!$Y$12="","",'WS1'!$Y$12)</f>
        <v>6.2901733547251979</v>
      </c>
      <c r="O10" s="1342">
        <f>IF('WS1'!$AD$12="","",'WS1'!$AD$12)</f>
        <v>6.3518417209479852</v>
      </c>
      <c r="P10" s="1342">
        <f>IF('WS1'!$AI$12="","",'WS1'!$AI$12)</f>
        <v>6.4141146789964996</v>
      </c>
      <c r="Q10" s="1342">
        <f>IF('WS1'!$AN$12="","",'WS1'!$AN$12)</f>
        <v>21.776998156241572</v>
      </c>
      <c r="R10" s="1342">
        <f>IF('WS1'!$AS$12="","",'WS1'!$AS$12)</f>
        <v>21.840498138165486</v>
      </c>
    </row>
    <row r="11" spans="1:24">
      <c r="B11" s="1342" t="s">
        <v>2211</v>
      </c>
      <c r="C11" s="1342" t="s">
        <v>1756</v>
      </c>
      <c r="D11" s="1342" t="s">
        <v>43</v>
      </c>
      <c r="E11" s="1342" t="s">
        <v>1723</v>
      </c>
      <c r="K11" s="1342">
        <f>IF('WS1'!$J$13="","",'WS1'!$J$13)</f>
        <v>14.822856530099482</v>
      </c>
      <c r="L11" s="1342">
        <f>IF('WS1'!$O$13="","",'WS1'!$O$13)</f>
        <v>16.347304092963249</v>
      </c>
      <c r="M11" s="1342">
        <f>IF('WS1'!$T$13="","",'WS1'!$T$13)</f>
        <v>16.814908063838978</v>
      </c>
      <c r="N11" s="1342">
        <f>IF('WS1'!$Y$13="","",'WS1'!$Y$13)</f>
        <v>3.0143792458456202</v>
      </c>
      <c r="O11" s="1342">
        <f>IF('WS1'!$AD$13="","",'WS1'!$AD$13)</f>
        <v>2.8570651285645972</v>
      </c>
      <c r="P11" s="1342">
        <f>IF('WS1'!$AI$13="","",'WS1'!$AI$13)</f>
        <v>2.6965406314517506</v>
      </c>
      <c r="Q11" s="1342">
        <f>IF('WS1'!$AN$13="","",'WS1'!$AN$13)</f>
        <v>3.0031266597913326</v>
      </c>
      <c r="R11" s="1342">
        <f>IF('WS1'!$AS$13="","",'WS1'!$AS$13)</f>
        <v>3.3543969737222432</v>
      </c>
    </row>
    <row r="12" spans="1:24" s="1354" customFormat="1">
      <c r="A12" s="1342"/>
      <c r="B12" s="1342" t="s">
        <v>2207</v>
      </c>
      <c r="C12" s="1354" t="s">
        <v>2335</v>
      </c>
      <c r="D12" s="1354" t="s">
        <v>43</v>
      </c>
      <c r="E12" s="1354" t="s">
        <v>1723</v>
      </c>
      <c r="K12" s="1354">
        <f>IF('WS1'!$K$12="","",'WS1'!$K$12)</f>
        <v>7.9190186834</v>
      </c>
      <c r="L12" s="1354">
        <f>IF('WS1'!$P$12="","",'WS1'!$P$12)</f>
        <v>3.0734974292811161</v>
      </c>
      <c r="M12" s="1354">
        <f>IF('WS1'!$U$12="","",'WS1'!$U$12)</f>
        <v>5.9311436234899357</v>
      </c>
      <c r="N12" s="1354">
        <f>IF('WS1'!$Z$12="","",'WS1'!$Z$12)</f>
        <v>6.2901733547251979</v>
      </c>
      <c r="O12" s="1354">
        <f>IF('WS1'!$AE$12="","",'WS1'!$AE$12)</f>
        <v>6.3518417209479852</v>
      </c>
      <c r="P12" s="1354">
        <f>IF('WS1'!$AJ$12="","",'WS1'!$AJ$12)</f>
        <v>6.4141146789964996</v>
      </c>
      <c r="Q12" s="1354">
        <f>IF('WS1'!$AO$12="","",'WS1'!$AO$12)</f>
        <v>21.776998156241572</v>
      </c>
      <c r="R12" s="1354">
        <f>IF('WS1'!$AT$12="","",'WS1'!$AT$12)</f>
        <v>21.840498138165486</v>
      </c>
    </row>
    <row r="13" spans="1:24" s="1354" customFormat="1">
      <c r="A13" s="1342"/>
      <c r="B13" s="1342" t="s">
        <v>2212</v>
      </c>
      <c r="C13" s="1354" t="s">
        <v>2336</v>
      </c>
      <c r="D13" s="1354" t="s">
        <v>43</v>
      </c>
      <c r="E13" s="1354" t="s">
        <v>1723</v>
      </c>
      <c r="K13" s="1354">
        <f>IF('WS1'!$K$13="","",'WS1'!$K$13)</f>
        <v>14.822856530099482</v>
      </c>
      <c r="L13" s="1354">
        <f>IF('WS1'!$P$13="","",'WS1'!$P$13)</f>
        <v>16.347304092963249</v>
      </c>
      <c r="M13" s="1354">
        <f>IF('WS1'!$U$13="","",'WS1'!$U$13)</f>
        <v>16.814908063838978</v>
      </c>
      <c r="N13" s="1354">
        <f>IF('WS1'!$Z$13="","",'WS1'!$Z$13)</f>
        <v>3.0143792458456202</v>
      </c>
      <c r="O13" s="1354">
        <f>IF('WS1'!$AE$13="","",'WS1'!$AE$13)</f>
        <v>2.8570651285645972</v>
      </c>
      <c r="P13" s="1354">
        <f>IF('WS1'!$AJ$13="","",'WS1'!$AJ$13)</f>
        <v>2.6965406314517506</v>
      </c>
      <c r="Q13" s="1354">
        <f>IF('WS1'!$AO$13="","",'WS1'!$AO$13)</f>
        <v>3.0031266597913326</v>
      </c>
      <c r="R13" s="1354">
        <f>IF('WS1'!$AT$13="","",'WS1'!$AT$13)</f>
        <v>3.3543969737222432</v>
      </c>
    </row>
    <row r="14" spans="1:24">
      <c r="B14" s="1342" t="s">
        <v>1398</v>
      </c>
      <c r="C14" s="1342" t="s">
        <v>1757</v>
      </c>
      <c r="D14" s="1342" t="s">
        <v>43</v>
      </c>
      <c r="E14" s="1342" t="s">
        <v>1723</v>
      </c>
      <c r="K14" s="1342">
        <f>IF('WS12'!H7="","",'WS12'!H7)</f>
        <v>-0.19689305811789609</v>
      </c>
    </row>
    <row r="15" spans="1:24">
      <c r="B15" s="1342" t="s">
        <v>1402</v>
      </c>
      <c r="C15" s="1342" t="s">
        <v>1758</v>
      </c>
      <c r="D15" s="1342" t="s">
        <v>43</v>
      </c>
      <c r="E15" s="1342" t="s">
        <v>1723</v>
      </c>
      <c r="K15" s="1342">
        <f>IF('WS12'!H8="","",'WS12'!H8)</f>
        <v>337.01525083333769</v>
      </c>
    </row>
    <row r="16" spans="1:24">
      <c r="B16" s="1342" t="s">
        <v>1406</v>
      </c>
      <c r="C16" s="1342" t="s">
        <v>1759</v>
      </c>
      <c r="D16" s="1342" t="s">
        <v>43</v>
      </c>
      <c r="E16" s="1342" t="s">
        <v>1723</v>
      </c>
      <c r="K16" s="1342">
        <f>IF('WS12'!H9="","",'WS12'!H9)</f>
        <v>477.52129573617094</v>
      </c>
    </row>
    <row r="17" spans="2:11">
      <c r="B17" s="1342" t="s">
        <v>1410</v>
      </c>
      <c r="C17" s="1342" t="s">
        <v>1760</v>
      </c>
      <c r="D17" s="1342" t="s">
        <v>43</v>
      </c>
      <c r="E17" s="1342" t="s">
        <v>1723</v>
      </c>
      <c r="K17" s="1342">
        <f>IF('WS12'!H10="","",'WS12'!H10)</f>
        <v>39.786659343674138</v>
      </c>
    </row>
    <row r="18" spans="2:11">
      <c r="B18" s="1342" t="s">
        <v>1413</v>
      </c>
      <c r="C18" s="1342" t="s">
        <v>1761</v>
      </c>
      <c r="D18" s="1342" t="s">
        <v>43</v>
      </c>
      <c r="E18" s="1342" t="s">
        <v>1723</v>
      </c>
      <c r="K18" s="1342">
        <f>IF('WS12'!H11="","",'WS12'!H11)</f>
        <v>-33.298495749568147</v>
      </c>
    </row>
    <row r="19" spans="2:11">
      <c r="B19" s="1342" t="s">
        <v>1417</v>
      </c>
      <c r="C19" s="1342" t="s">
        <v>1762</v>
      </c>
      <c r="D19" s="1342" t="s">
        <v>43</v>
      </c>
      <c r="E19" s="1342" t="s">
        <v>1723</v>
      </c>
      <c r="K19" s="1342">
        <f>IF('WS12'!H12="","",'WS12'!H12)</f>
        <v>0</v>
      </c>
    </row>
    <row r="20" spans="2:11">
      <c r="B20" s="1342" t="s">
        <v>1426</v>
      </c>
      <c r="C20" s="1342" t="s">
        <v>1763</v>
      </c>
      <c r="D20" s="1342" t="s">
        <v>43</v>
      </c>
      <c r="E20" s="1342" t="s">
        <v>1723</v>
      </c>
      <c r="K20" s="1342">
        <f>IF('WS12'!H16="","",'WS12'!H16)</f>
        <v>12.048605965423754</v>
      </c>
    </row>
    <row r="21" spans="2:11">
      <c r="B21" s="1342" t="s">
        <v>1430</v>
      </c>
      <c r="C21" s="1342" t="s">
        <v>1764</v>
      </c>
      <c r="D21" s="1342" t="s">
        <v>43</v>
      </c>
      <c r="E21" s="1342" t="s">
        <v>1723</v>
      </c>
      <c r="K21" s="1342">
        <f>IF('WS12'!H17="","",'WS12'!H17)</f>
        <v>-19.861965002102181</v>
      </c>
    </row>
    <row r="22" spans="2:11">
      <c r="B22" s="1342" t="s">
        <v>1434</v>
      </c>
      <c r="C22" s="1342" t="s">
        <v>1765</v>
      </c>
      <c r="D22" s="1342" t="s">
        <v>43</v>
      </c>
      <c r="E22" s="1342" t="s">
        <v>1723</v>
      </c>
      <c r="K22" s="1342">
        <f>IF('WS12'!H18="","",'WS12'!H18)</f>
        <v>8.749581908277376</v>
      </c>
    </row>
    <row r="23" spans="2:11">
      <c r="B23" s="1342" t="s">
        <v>1438</v>
      </c>
      <c r="C23" s="1342" t="s">
        <v>1766</v>
      </c>
      <c r="D23" s="1342" t="s">
        <v>43</v>
      </c>
      <c r="E23" s="1342" t="s">
        <v>1723</v>
      </c>
      <c r="K23" s="1342">
        <f>IF('WS12'!H19="","",'WS12'!H19)</f>
        <v>-18.323869768561522</v>
      </c>
    </row>
    <row r="24" spans="2:11">
      <c r="B24" s="1342" t="s">
        <v>1442</v>
      </c>
      <c r="C24" s="1342" t="s">
        <v>1767</v>
      </c>
      <c r="D24" s="1342" t="s">
        <v>43</v>
      </c>
      <c r="E24" s="1342" t="s">
        <v>1723</v>
      </c>
      <c r="K24" s="1342">
        <f>IF('WS12'!H20="","",'WS12'!H20)</f>
        <v>4.543343693278449</v>
      </c>
    </row>
    <row r="25" spans="2:11">
      <c r="B25" s="1342" t="s">
        <v>1446</v>
      </c>
      <c r="C25" s="1342" t="s">
        <v>1768</v>
      </c>
      <c r="D25" s="1342" t="s">
        <v>43</v>
      </c>
      <c r="E25" s="1342" t="s">
        <v>1723</v>
      </c>
      <c r="K25" s="1342">
        <f>IF('WS12'!H21="","",'WS12'!H21)</f>
        <v>-18.876980159659951</v>
      </c>
    </row>
    <row r="26" spans="2:11">
      <c r="B26" s="1342" t="s">
        <v>1450</v>
      </c>
      <c r="C26" s="1342" t="s">
        <v>1769</v>
      </c>
      <c r="D26" s="1342" t="s">
        <v>43</v>
      </c>
      <c r="E26" s="1342" t="s">
        <v>1723</v>
      </c>
      <c r="K26" s="1342">
        <f>IF('WS12'!H22="","",'WS12'!H22)</f>
        <v>-2.7986486292068058</v>
      </c>
    </row>
    <row r="27" spans="2:11">
      <c r="B27" s="1342" t="s">
        <v>1458</v>
      </c>
      <c r="C27" s="1342" t="s">
        <v>1770</v>
      </c>
      <c r="D27" s="1342" t="s">
        <v>28</v>
      </c>
      <c r="E27" s="1342" t="s">
        <v>1723</v>
      </c>
      <c r="K27" s="1342">
        <f>IF('WS12'!H24="","",'WS12'!H24)</f>
        <v>0.30423816776311041</v>
      </c>
    </row>
    <row r="28" spans="2:11">
      <c r="B28" s="1342" t="s">
        <v>1463</v>
      </c>
      <c r="C28" s="1342" t="s">
        <v>1771</v>
      </c>
      <c r="D28" s="1342" t="s">
        <v>43</v>
      </c>
      <c r="E28" s="1342" t="s">
        <v>1723</v>
      </c>
      <c r="K28" s="1342">
        <f>IF('WS12'!H27="","",'WS12'!H27)</f>
        <v>546.76112615134537</v>
      </c>
    </row>
    <row r="29" spans="2:11">
      <c r="B29" s="1342" t="s">
        <v>1467</v>
      </c>
      <c r="C29" s="1342" t="s">
        <v>1772</v>
      </c>
      <c r="D29" s="1342" t="s">
        <v>28</v>
      </c>
      <c r="E29" s="1342" t="s">
        <v>1723</v>
      </c>
      <c r="K29" s="1342">
        <f>IF('WS12'!H28="","",'WS12'!H28)</f>
        <v>0.14000000000000001</v>
      </c>
    </row>
    <row r="30" spans="2:11">
      <c r="B30" s="1342" t="s">
        <v>1399</v>
      </c>
      <c r="C30" s="1342" t="s">
        <v>1773</v>
      </c>
      <c r="D30" s="1342" t="s">
        <v>43</v>
      </c>
      <c r="E30" s="1342" t="s">
        <v>1723</v>
      </c>
      <c r="K30" s="1342">
        <f>IF('WS12'!I7="","",'WS12'!I7)</f>
        <v>-3.4744483795491532</v>
      </c>
    </row>
    <row r="31" spans="2:11">
      <c r="B31" s="1342" t="s">
        <v>1403</v>
      </c>
      <c r="C31" s="1342" t="s">
        <v>1774</v>
      </c>
      <c r="D31" s="1342" t="s">
        <v>43</v>
      </c>
      <c r="E31" s="1342" t="s">
        <v>1723</v>
      </c>
      <c r="K31" s="1342">
        <f>IF('WS12'!I8="","",'WS12'!I8)</f>
        <v>-341.73392519227303</v>
      </c>
    </row>
    <row r="32" spans="2:11">
      <c r="B32" s="1342" t="s">
        <v>1407</v>
      </c>
      <c r="C32" s="1342" t="s">
        <v>1775</v>
      </c>
      <c r="D32" s="1342" t="s">
        <v>43</v>
      </c>
      <c r="E32" s="1342" t="s">
        <v>1723</v>
      </c>
      <c r="K32" s="1342">
        <f>IF('WS12'!I9="","",'WS12'!I9)</f>
        <v>1148.8250438032774</v>
      </c>
    </row>
    <row r="33" spans="2:11">
      <c r="B33" s="1342" t="s">
        <v>1411</v>
      </c>
      <c r="C33" s="1342" t="s">
        <v>1776</v>
      </c>
      <c r="D33" s="1342" t="s">
        <v>43</v>
      </c>
      <c r="E33" s="1342" t="s">
        <v>1723</v>
      </c>
      <c r="K33" s="1342">
        <f>IF('WS12'!I10="","",'WS12'!I10)</f>
        <v>478.6416488098414</v>
      </c>
    </row>
    <row r="34" spans="2:11">
      <c r="B34" s="1342" t="s">
        <v>1414</v>
      </c>
      <c r="C34" s="1342" t="s">
        <v>1777</v>
      </c>
      <c r="D34" s="1342" t="s">
        <v>43</v>
      </c>
      <c r="E34" s="1342" t="s">
        <v>1723</v>
      </c>
      <c r="K34" s="1342">
        <f>IF('WS12'!I11="","",'WS12'!I11)</f>
        <v>-299.35938653233814</v>
      </c>
    </row>
    <row r="35" spans="2:11">
      <c r="B35" s="1342" t="s">
        <v>1418</v>
      </c>
      <c r="C35" s="1342" t="s">
        <v>1778</v>
      </c>
      <c r="D35" s="1342" t="s">
        <v>43</v>
      </c>
      <c r="E35" s="1342" t="s">
        <v>1723</v>
      </c>
      <c r="K35" s="1342">
        <f>IF('WS12'!I12="","",'WS12'!I12)</f>
        <v>0</v>
      </c>
    </row>
    <row r="36" spans="2:11">
      <c r="B36" s="1342" t="s">
        <v>1427</v>
      </c>
      <c r="C36" s="1342" t="s">
        <v>1779</v>
      </c>
      <c r="D36" s="1342" t="s">
        <v>43</v>
      </c>
      <c r="E36" s="1342" t="s">
        <v>1723</v>
      </c>
      <c r="K36" s="1342">
        <f>IF('WS12'!I16="","",'WS12'!I16)</f>
        <v>272.88403687222211</v>
      </c>
    </row>
    <row r="37" spans="2:11">
      <c r="B37" s="1342" t="s">
        <v>1431</v>
      </c>
      <c r="C37" s="1342" t="s">
        <v>1780</v>
      </c>
      <c r="D37" s="1342" t="s">
        <v>43</v>
      </c>
      <c r="E37" s="1342" t="s">
        <v>1723</v>
      </c>
      <c r="K37" s="1342">
        <f>IF('WS12'!I17="","",'WS12'!I17)</f>
        <v>-156.29118739132798</v>
      </c>
    </row>
    <row r="38" spans="2:11">
      <c r="B38" s="1342" t="s">
        <v>1435</v>
      </c>
      <c r="C38" s="1342" t="s">
        <v>1781</v>
      </c>
      <c r="D38" s="1342" t="s">
        <v>43</v>
      </c>
      <c r="E38" s="1342" t="s">
        <v>1723</v>
      </c>
      <c r="K38" s="1342">
        <f>IF('WS12'!I18="","",'WS12'!I18)</f>
        <v>280.58462252466012</v>
      </c>
    </row>
    <row r="39" spans="2:11">
      <c r="B39" s="1342" t="s">
        <v>1439</v>
      </c>
      <c r="C39" s="1342" t="s">
        <v>1782</v>
      </c>
      <c r="D39" s="1342" t="s">
        <v>43</v>
      </c>
      <c r="E39" s="1342" t="s">
        <v>1723</v>
      </c>
      <c r="K39" s="1342">
        <f>IF('WS12'!I19="","",'WS12'!I19)</f>
        <v>-152.11363241347215</v>
      </c>
    </row>
    <row r="40" spans="2:11">
      <c r="B40" s="1342" t="s">
        <v>1443</v>
      </c>
      <c r="C40" s="1342" t="s">
        <v>1783</v>
      </c>
      <c r="D40" s="1342" t="s">
        <v>43</v>
      </c>
      <c r="E40" s="1342" t="s">
        <v>1723</v>
      </c>
      <c r="K40" s="1342">
        <f>IF('WS12'!I20="","",'WS12'!I20)</f>
        <v>188.54677570429212</v>
      </c>
    </row>
    <row r="41" spans="2:11">
      <c r="B41" s="1342" t="s">
        <v>1447</v>
      </c>
      <c r="C41" s="1342" t="s">
        <v>1784</v>
      </c>
      <c r="D41" s="1342" t="s">
        <v>43</v>
      </c>
      <c r="E41" s="1342" t="s">
        <v>1723</v>
      </c>
      <c r="K41" s="1342">
        <f>IF('WS12'!I21="","",'WS12'!I21)</f>
        <v>-159.81036021840205</v>
      </c>
    </row>
    <row r="42" spans="2:11">
      <c r="B42" s="1342" t="s">
        <v>1451</v>
      </c>
      <c r="C42" s="1342" t="s">
        <v>1785</v>
      </c>
      <c r="D42" s="1342" t="s">
        <v>43</v>
      </c>
      <c r="E42" s="1342" t="s">
        <v>1723</v>
      </c>
      <c r="K42" s="1342">
        <f>IF('WS12'!I22="","",'WS12'!I22)</f>
        <v>-6.4087979692122587</v>
      </c>
    </row>
    <row r="43" spans="2:11">
      <c r="B43" s="1342" t="s">
        <v>1459</v>
      </c>
      <c r="C43" s="1342" t="s">
        <v>1786</v>
      </c>
      <c r="D43" s="1342" t="s">
        <v>28</v>
      </c>
      <c r="E43" s="1342" t="s">
        <v>1723</v>
      </c>
      <c r="K43" s="1342">
        <f>IF('WS12'!I24="","",'WS12'!I24)</f>
        <v>0.69576183223688948</v>
      </c>
    </row>
    <row r="44" spans="2:11">
      <c r="B44" s="1342" t="s">
        <v>1464</v>
      </c>
      <c r="C44" s="1342" t="s">
        <v>1787</v>
      </c>
      <c r="D44" s="1342" t="s">
        <v>43</v>
      </c>
      <c r="E44" s="1342" t="s">
        <v>1723</v>
      </c>
      <c r="K44" s="1342">
        <f>IF('WS12'!I27="","",'WS12'!I27)</f>
        <v>3358.6754892154067</v>
      </c>
    </row>
    <row r="45" spans="2:11">
      <c r="B45" s="1342" t="s">
        <v>1468</v>
      </c>
      <c r="C45" s="1342" t="s">
        <v>1788</v>
      </c>
      <c r="D45" s="1342" t="s">
        <v>28</v>
      </c>
      <c r="E45" s="1342" t="s">
        <v>1723</v>
      </c>
      <c r="K45" s="1342">
        <f>IF('WS12'!I28="","",'WS12'!I28)</f>
        <v>0.86</v>
      </c>
    </row>
    <row r="46" spans="2:11">
      <c r="B46" s="1342" t="s">
        <v>1400</v>
      </c>
      <c r="C46" s="1342" t="s">
        <v>1789</v>
      </c>
      <c r="D46" s="1342" t="s">
        <v>43</v>
      </c>
      <c r="E46" s="1342" t="s">
        <v>1723</v>
      </c>
      <c r="K46" s="1342">
        <f>IF('WS12'!J7="","",'WS12'!J7)</f>
        <v>-3.6713414376670492</v>
      </c>
    </row>
    <row r="47" spans="2:11">
      <c r="B47" s="1342" t="s">
        <v>1404</v>
      </c>
      <c r="C47" s="1342" t="s">
        <v>1790</v>
      </c>
      <c r="D47" s="1342" t="s">
        <v>43</v>
      </c>
      <c r="E47" s="1342" t="s">
        <v>1723</v>
      </c>
      <c r="K47" s="1342">
        <f>IF('WS12'!J8="","",'WS12'!J8)</f>
        <v>-4.7186743589353455</v>
      </c>
    </row>
    <row r="48" spans="2:11">
      <c r="B48" s="1342" t="s">
        <v>1408</v>
      </c>
      <c r="C48" s="1342" t="s">
        <v>1791</v>
      </c>
      <c r="D48" s="1342" t="s">
        <v>43</v>
      </c>
      <c r="E48" s="1342" t="s">
        <v>1723</v>
      </c>
      <c r="K48" s="1342">
        <f>IF('WS12'!J9="","",'WS12'!J9)</f>
        <v>1626.3463395394483</v>
      </c>
    </row>
    <row r="49" spans="2:11">
      <c r="B49" s="1342" t="s">
        <v>1412</v>
      </c>
      <c r="C49" s="1342" t="s">
        <v>1792</v>
      </c>
      <c r="D49" s="1342" t="s">
        <v>43</v>
      </c>
      <c r="E49" s="1342" t="s">
        <v>1723</v>
      </c>
      <c r="K49" s="1342">
        <f>IF('WS12'!J10="","",'WS12'!J10)</f>
        <v>518.42830815351556</v>
      </c>
    </row>
    <row r="50" spans="2:11">
      <c r="B50" s="1342" t="s">
        <v>1415</v>
      </c>
      <c r="C50" s="1342" t="s">
        <v>1793</v>
      </c>
      <c r="D50" s="1342" t="s">
        <v>43</v>
      </c>
      <c r="E50" s="1342" t="s">
        <v>1723</v>
      </c>
      <c r="K50" s="1342">
        <f>IF('WS12'!J11="","",'WS12'!J11)</f>
        <v>-332.65788228190627</v>
      </c>
    </row>
    <row r="51" spans="2:11">
      <c r="B51" s="1342" t="s">
        <v>1419</v>
      </c>
      <c r="C51" s="1342" t="s">
        <v>1794</v>
      </c>
      <c r="D51" s="1342" t="s">
        <v>43</v>
      </c>
      <c r="E51" s="1342" t="s">
        <v>1723</v>
      </c>
      <c r="K51" s="1342">
        <f>IF('WS12'!J12="","",'WS12'!J12)</f>
        <v>0</v>
      </c>
    </row>
    <row r="52" spans="2:11">
      <c r="B52" s="1342" t="s">
        <v>1428</v>
      </c>
      <c r="C52" s="1342" t="s">
        <v>1795</v>
      </c>
      <c r="D52" s="1342" t="s">
        <v>43</v>
      </c>
      <c r="E52" s="1342" t="s">
        <v>1723</v>
      </c>
      <c r="K52" s="1342">
        <f>IF('WS12'!J16="","",'WS12'!J16)</f>
        <v>284.93264283764586</v>
      </c>
    </row>
    <row r="53" spans="2:11">
      <c r="B53" s="1342" t="s">
        <v>1432</v>
      </c>
      <c r="C53" s="1342" t="s">
        <v>1796</v>
      </c>
      <c r="D53" s="1342" t="s">
        <v>43</v>
      </c>
      <c r="E53" s="1342" t="s">
        <v>1723</v>
      </c>
      <c r="K53" s="1342">
        <f>IF('WS12'!J17="","",'WS12'!J17)</f>
        <v>-176.15315239343016</v>
      </c>
    </row>
    <row r="54" spans="2:11">
      <c r="B54" s="1342" t="s">
        <v>1436</v>
      </c>
      <c r="C54" s="1342" t="s">
        <v>1797</v>
      </c>
      <c r="D54" s="1342" t="s">
        <v>43</v>
      </c>
      <c r="E54" s="1342" t="s">
        <v>1723</v>
      </c>
      <c r="K54" s="1342">
        <f>IF('WS12'!J18="","",'WS12'!J18)</f>
        <v>289.3342044329375</v>
      </c>
    </row>
    <row r="55" spans="2:11">
      <c r="B55" s="1342" t="s">
        <v>1440</v>
      </c>
      <c r="C55" s="1342" t="s">
        <v>1798</v>
      </c>
      <c r="D55" s="1342" t="s">
        <v>43</v>
      </c>
      <c r="E55" s="1342" t="s">
        <v>1723</v>
      </c>
      <c r="K55" s="1342">
        <f>IF('WS12'!J19="","",'WS12'!J19)</f>
        <v>-170.43750218203365</v>
      </c>
    </row>
    <row r="56" spans="2:11">
      <c r="B56" s="1342" t="s">
        <v>1444</v>
      </c>
      <c r="C56" s="1342" t="s">
        <v>1799</v>
      </c>
      <c r="D56" s="1342" t="s">
        <v>43</v>
      </c>
      <c r="E56" s="1342" t="s">
        <v>1723</v>
      </c>
      <c r="K56" s="1342">
        <f>IF('WS12'!J20="","",'WS12'!J20)</f>
        <v>193.09011939757056</v>
      </c>
    </row>
    <row r="57" spans="2:11">
      <c r="B57" s="1342" t="s">
        <v>1448</v>
      </c>
      <c r="C57" s="1342" t="s">
        <v>1800</v>
      </c>
      <c r="D57" s="1342" t="s">
        <v>43</v>
      </c>
      <c r="E57" s="1342" t="s">
        <v>1723</v>
      </c>
      <c r="K57" s="1342">
        <f>IF('WS12'!J21="","",'WS12'!J21)</f>
        <v>-178.687340378062</v>
      </c>
    </row>
    <row r="58" spans="2:11">
      <c r="B58" s="1342" t="s">
        <v>1452</v>
      </c>
      <c r="C58" s="1342" t="s">
        <v>1801</v>
      </c>
      <c r="D58" s="1342" t="s">
        <v>43</v>
      </c>
      <c r="E58" s="1342" t="s">
        <v>1723</v>
      </c>
      <c r="K58" s="1342">
        <f>IF('WS12'!J22="","",'WS12'!J22)</f>
        <v>-9.2074465984190645</v>
      </c>
    </row>
    <row r="59" spans="2:11">
      <c r="B59" s="1342" t="s">
        <v>1460</v>
      </c>
      <c r="C59" s="1342" t="s">
        <v>1802</v>
      </c>
      <c r="D59" s="1342" t="s">
        <v>28</v>
      </c>
      <c r="E59" s="1342" t="s">
        <v>1723</v>
      </c>
      <c r="K59" s="1342">
        <f>IF('WS12'!J24="","",'WS12'!J24)</f>
        <v>0.99999999999999989</v>
      </c>
    </row>
    <row r="60" spans="2:11">
      <c r="B60" s="1342" t="s">
        <v>1465</v>
      </c>
      <c r="C60" s="1342" t="s">
        <v>1803</v>
      </c>
      <c r="D60" s="1342" t="s">
        <v>43</v>
      </c>
      <c r="E60" s="1342" t="s">
        <v>1723</v>
      </c>
      <c r="K60" s="1342">
        <f>IF('WS12'!J27="","",'WS12'!J27)</f>
        <v>3905.436615366752</v>
      </c>
    </row>
    <row r="61" spans="2:11">
      <c r="B61" s="1342" t="s">
        <v>1469</v>
      </c>
      <c r="C61" s="1342" t="s">
        <v>1804</v>
      </c>
      <c r="D61" s="1342" t="s">
        <v>28</v>
      </c>
      <c r="E61" s="1342" t="s">
        <v>1723</v>
      </c>
      <c r="K61" s="1342">
        <f>IF('WS12'!J28="","",'WS12'!J28)</f>
        <v>1</v>
      </c>
    </row>
    <row r="62" spans="2:11">
      <c r="B62" s="1342" t="s">
        <v>1495</v>
      </c>
      <c r="C62" s="1342" t="s">
        <v>1805</v>
      </c>
      <c r="D62" s="1342" t="s">
        <v>43</v>
      </c>
      <c r="E62" s="1342" t="s">
        <v>1723</v>
      </c>
      <c r="K62" s="1342">
        <f>IF(WS12a!H6="","",WS12a!H6)</f>
        <v>453.49700000000001</v>
      </c>
    </row>
    <row r="63" spans="2:11">
      <c r="B63" s="1342" t="s">
        <v>1499</v>
      </c>
      <c r="C63" s="1342" t="s">
        <v>1806</v>
      </c>
      <c r="D63" s="1342" t="s">
        <v>43</v>
      </c>
      <c r="E63" s="1342" t="s">
        <v>1723</v>
      </c>
      <c r="K63" s="1342">
        <f>IF(WS12a!H8="","",WS12a!H8)</f>
        <v>-93.264126151345351</v>
      </c>
    </row>
    <row r="64" spans="2:11">
      <c r="B64" s="1342" t="s">
        <v>1503</v>
      </c>
      <c r="C64" s="1342" t="s">
        <v>1807</v>
      </c>
      <c r="D64" s="1342" t="s">
        <v>43</v>
      </c>
      <c r="E64" s="1342" t="s">
        <v>1723</v>
      </c>
      <c r="K64" s="1342">
        <f>IF(WS12a!H9="","",WS12a!H9)</f>
        <v>-1.261513453414409E-4</v>
      </c>
    </row>
    <row r="65" spans="2:11">
      <c r="B65" s="1342" t="s">
        <v>1508</v>
      </c>
      <c r="C65" s="1342" t="s">
        <v>1808</v>
      </c>
      <c r="D65" s="1342" t="s">
        <v>43</v>
      </c>
      <c r="E65" s="1342" t="s">
        <v>1723</v>
      </c>
      <c r="K65" s="1342">
        <f>IF(WS12a!H12="","",WS12a!H12)</f>
        <v>-15.156000000000001</v>
      </c>
    </row>
    <row r="66" spans="2:11">
      <c r="B66" s="1342" t="s">
        <v>1512</v>
      </c>
      <c r="C66" s="1342" t="s">
        <v>1809</v>
      </c>
      <c r="D66" s="1342" t="s">
        <v>43</v>
      </c>
      <c r="E66" s="1342" t="s">
        <v>1723</v>
      </c>
      <c r="K66" s="1342">
        <f>IF(WS12a!H13="","",WS12a!H13)</f>
        <v>0</v>
      </c>
    </row>
    <row r="67" spans="2:11">
      <c r="B67" s="1342" t="s">
        <v>1516</v>
      </c>
      <c r="C67" s="1342" t="s">
        <v>1810</v>
      </c>
      <c r="D67" s="1342" t="s">
        <v>43</v>
      </c>
      <c r="E67" s="1342" t="s">
        <v>1723</v>
      </c>
      <c r="K67" s="1342">
        <f>IF(WS12a!H14="","",WS12a!H14)</f>
        <v>0</v>
      </c>
    </row>
    <row r="68" spans="2:11">
      <c r="B68" s="1342" t="s">
        <v>1520</v>
      </c>
      <c r="C68" s="1342" t="s">
        <v>1811</v>
      </c>
      <c r="D68" s="1342" t="s">
        <v>43</v>
      </c>
      <c r="E68" s="1342" t="s">
        <v>1723</v>
      </c>
      <c r="K68" s="1342">
        <f>IF(WS12a!H15="","",WS12a!H15)</f>
        <v>0</v>
      </c>
    </row>
    <row r="69" spans="2:11">
      <c r="B69" s="1342" t="s">
        <v>1525</v>
      </c>
      <c r="C69" s="1342" t="s">
        <v>1812</v>
      </c>
      <c r="D69" s="1342" t="s">
        <v>43</v>
      </c>
      <c r="E69" s="1342" t="s">
        <v>1723</v>
      </c>
      <c r="F69" s="1342" t="str">
        <f>IF(WS12a!C17="","",WS12a!C17)</f>
        <v>Review of approach to splitting RCV - see supplementary document S5004</v>
      </c>
      <c r="K69" s="1342">
        <f>IF(WS12a!H17="","",WS12a!H17)</f>
        <v>-78.108000000000004</v>
      </c>
    </row>
    <row r="70" spans="2:11">
      <c r="B70" s="1342" t="s">
        <v>1529</v>
      </c>
      <c r="C70" s="1342" t="s">
        <v>1812</v>
      </c>
      <c r="D70" s="1342" t="s">
        <v>43</v>
      </c>
      <c r="E70" s="1342" t="s">
        <v>1723</v>
      </c>
      <c r="F70" s="1342" t="str">
        <f>IF(WS12a!C18="","",WS12a!C18)</f>
        <v/>
      </c>
      <c r="K70" s="1342" t="str">
        <f>IF(WS12a!H18="","",WS12a!H18)</f>
        <v/>
      </c>
    </row>
    <row r="71" spans="2:11">
      <c r="B71" s="1342" t="s">
        <v>1533</v>
      </c>
      <c r="C71" s="1342" t="s">
        <v>1812</v>
      </c>
      <c r="D71" s="1342" t="s">
        <v>43</v>
      </c>
      <c r="E71" s="1342" t="s">
        <v>1723</v>
      </c>
      <c r="F71" s="1342" t="str">
        <f>IF(WS12a!C19="","",WS12a!C19)</f>
        <v/>
      </c>
      <c r="K71" s="1342" t="str">
        <f>IF(WS12a!H19="","",WS12a!H19)</f>
        <v/>
      </c>
    </row>
    <row r="72" spans="2:11">
      <c r="B72" s="1342" t="s">
        <v>1537</v>
      </c>
      <c r="C72" s="1342" t="s">
        <v>1812</v>
      </c>
      <c r="D72" s="1342" t="s">
        <v>43</v>
      </c>
      <c r="E72" s="1342" t="s">
        <v>1723</v>
      </c>
      <c r="F72" s="1342" t="str">
        <f>IF(WS12a!C20="","",WS12a!C20)</f>
        <v/>
      </c>
      <c r="K72" s="1342" t="str">
        <f>IF(WS12a!H20="","",WS12a!H20)</f>
        <v/>
      </c>
    </row>
    <row r="73" spans="2:11">
      <c r="B73" s="1342" t="s">
        <v>1541</v>
      </c>
      <c r="C73" s="1342" t="s">
        <v>1812</v>
      </c>
      <c r="D73" s="1342" t="s">
        <v>43</v>
      </c>
      <c r="E73" s="1342" t="s">
        <v>1723</v>
      </c>
      <c r="F73" s="1342" t="str">
        <f>IF(WS12a!C21="","",WS12a!C21)</f>
        <v/>
      </c>
      <c r="K73" s="1342" t="str">
        <f>IF(WS12a!H21="","",WS12a!H21)</f>
        <v/>
      </c>
    </row>
    <row r="74" spans="2:11">
      <c r="B74" s="1342" t="s">
        <v>1545</v>
      </c>
      <c r="C74" s="1342" t="s">
        <v>1812</v>
      </c>
      <c r="D74" s="1342" t="s">
        <v>43</v>
      </c>
      <c r="E74" s="1342" t="s">
        <v>1723</v>
      </c>
      <c r="F74" s="1342" t="str">
        <f>IF(WS12a!C22="","",WS12a!C22)</f>
        <v/>
      </c>
      <c r="K74" s="1342" t="str">
        <f>IF(WS12a!H22="","",WS12a!H22)</f>
        <v/>
      </c>
    </row>
    <row r="75" spans="2:11">
      <c r="B75" s="1342" t="s">
        <v>1549</v>
      </c>
      <c r="C75" s="1342" t="s">
        <v>1812</v>
      </c>
      <c r="D75" s="1342" t="s">
        <v>43</v>
      </c>
      <c r="E75" s="1342" t="s">
        <v>1723</v>
      </c>
      <c r="F75" s="1342" t="str">
        <f>IF(WS12a!C23="","",WS12a!C23)</f>
        <v/>
      </c>
      <c r="K75" s="1342" t="str">
        <f>IF(WS12a!H23="","",WS12a!H23)</f>
        <v/>
      </c>
    </row>
    <row r="76" spans="2:11">
      <c r="B76" s="1342" t="s">
        <v>1496</v>
      </c>
      <c r="C76" s="1342" t="s">
        <v>1813</v>
      </c>
      <c r="D76" s="1342" t="s">
        <v>43</v>
      </c>
      <c r="E76" s="1342" t="s">
        <v>1723</v>
      </c>
      <c r="K76" s="1342">
        <f>IF(WS12a!I6="","",WS12a!I6)</f>
        <v>3325.6410000000001</v>
      </c>
    </row>
    <row r="77" spans="2:11">
      <c r="B77" s="1342" t="s">
        <v>1500</v>
      </c>
      <c r="C77" s="1342" t="s">
        <v>1814</v>
      </c>
      <c r="D77" s="1342" t="s">
        <v>43</v>
      </c>
      <c r="E77" s="1342" t="s">
        <v>1723</v>
      </c>
      <c r="K77" s="1342">
        <f>IF(WS12a!I8="","",WS12a!I8)</f>
        <v>-33.034489215406666</v>
      </c>
    </row>
    <row r="78" spans="2:11">
      <c r="B78" s="1342" t="s">
        <v>1504</v>
      </c>
      <c r="C78" s="1342" t="s">
        <v>1815</v>
      </c>
      <c r="D78" s="1342" t="s">
        <v>43</v>
      </c>
      <c r="E78" s="1342" t="s">
        <v>1723</v>
      </c>
      <c r="K78" s="1342">
        <f>IF(WS12a!I9="","",WS12a!I9)</f>
        <v>5.1078459318887326E-4</v>
      </c>
    </row>
    <row r="79" spans="2:11">
      <c r="B79" s="1342" t="s">
        <v>1509</v>
      </c>
      <c r="C79" s="1342" t="s">
        <v>1816</v>
      </c>
      <c r="D79" s="1342" t="s">
        <v>43</v>
      </c>
      <c r="E79" s="1342" t="s">
        <v>1723</v>
      </c>
      <c r="K79" s="1342">
        <f>IF(WS12a!I12="","",WS12a!I12)</f>
        <v>-111.143</v>
      </c>
    </row>
    <row r="80" spans="2:11">
      <c r="B80" s="1342" t="s">
        <v>1513</v>
      </c>
      <c r="C80" s="1342" t="s">
        <v>1817</v>
      </c>
      <c r="D80" s="1342" t="s">
        <v>43</v>
      </c>
      <c r="E80" s="1342" t="s">
        <v>1723</v>
      </c>
      <c r="K80" s="1342">
        <f>IF(WS12a!I13="","",WS12a!I13)</f>
        <v>0</v>
      </c>
    </row>
    <row r="81" spans="2:11">
      <c r="B81" s="1342" t="s">
        <v>1517</v>
      </c>
      <c r="C81" s="1342" t="s">
        <v>1818</v>
      </c>
      <c r="D81" s="1342" t="s">
        <v>43</v>
      </c>
      <c r="E81" s="1342" t="s">
        <v>1723</v>
      </c>
      <c r="K81" s="1342">
        <f>IF(WS12a!I14="","",WS12a!I14)</f>
        <v>0</v>
      </c>
    </row>
    <row r="82" spans="2:11">
      <c r="B82" s="1342" t="s">
        <v>1521</v>
      </c>
      <c r="C82" s="1342" t="s">
        <v>1819</v>
      </c>
      <c r="D82" s="1342" t="s">
        <v>43</v>
      </c>
      <c r="E82" s="1342" t="s">
        <v>1723</v>
      </c>
      <c r="K82" s="1342">
        <f>IF(WS12a!I15="","",WS12a!I15)</f>
        <v>0</v>
      </c>
    </row>
    <row r="83" spans="2:11">
      <c r="B83" s="1342" t="s">
        <v>1526</v>
      </c>
      <c r="C83" s="1342" t="s">
        <v>1820</v>
      </c>
      <c r="D83" s="1342" t="s">
        <v>43</v>
      </c>
      <c r="E83" s="1342" t="s">
        <v>1723</v>
      </c>
      <c r="F83" s="1342" t="str">
        <f>IF(WS12a!C17="","",WS12a!C17)</f>
        <v>Review of approach to splitting RCV - see supplementary document S5004</v>
      </c>
      <c r="K83" s="1342">
        <f>IF(WS12a!I17="","",WS12a!I17)</f>
        <v>78.108000000000146</v>
      </c>
    </row>
    <row r="84" spans="2:11">
      <c r="B84" s="1342" t="s">
        <v>1530</v>
      </c>
      <c r="C84" s="1342" t="s">
        <v>1820</v>
      </c>
      <c r="D84" s="1342" t="s">
        <v>43</v>
      </c>
      <c r="E84" s="1342" t="s">
        <v>1723</v>
      </c>
      <c r="F84" s="1342" t="str">
        <f>IF(WS12a!C18="","",WS12a!C18)</f>
        <v/>
      </c>
      <c r="K84" s="1342" t="str">
        <f>IF(WS12a!I18="","",WS12a!I18)</f>
        <v/>
      </c>
    </row>
    <row r="85" spans="2:11">
      <c r="B85" s="1342" t="s">
        <v>1534</v>
      </c>
      <c r="C85" s="1342" t="s">
        <v>1820</v>
      </c>
      <c r="D85" s="1342" t="s">
        <v>43</v>
      </c>
      <c r="E85" s="1342" t="s">
        <v>1723</v>
      </c>
      <c r="F85" s="1342" t="str">
        <f>IF(WS12a!C19="","",WS12a!C19)</f>
        <v/>
      </c>
      <c r="K85" s="1342" t="str">
        <f>IF(WS12a!I19="","",WS12a!I19)</f>
        <v/>
      </c>
    </row>
    <row r="86" spans="2:11">
      <c r="B86" s="1342" t="s">
        <v>1538</v>
      </c>
      <c r="C86" s="1342" t="s">
        <v>1820</v>
      </c>
      <c r="D86" s="1342" t="s">
        <v>43</v>
      </c>
      <c r="E86" s="1342" t="s">
        <v>1723</v>
      </c>
      <c r="F86" s="1342" t="str">
        <f>IF(WS12a!C20="","",WS12a!C20)</f>
        <v/>
      </c>
      <c r="K86" s="1342" t="str">
        <f>IF(WS12a!I20="","",WS12a!I20)</f>
        <v/>
      </c>
    </row>
    <row r="87" spans="2:11">
      <c r="B87" s="1342" t="s">
        <v>1542</v>
      </c>
      <c r="C87" s="1342" t="s">
        <v>1820</v>
      </c>
      <c r="D87" s="1342" t="s">
        <v>43</v>
      </c>
      <c r="E87" s="1342" t="s">
        <v>1723</v>
      </c>
      <c r="F87" s="1342" t="str">
        <f>IF(WS12a!C21="","",WS12a!C21)</f>
        <v/>
      </c>
      <c r="K87" s="1342" t="str">
        <f>IF(WS12a!I21="","",WS12a!I21)</f>
        <v/>
      </c>
    </row>
    <row r="88" spans="2:11">
      <c r="B88" s="1342" t="s">
        <v>1546</v>
      </c>
      <c r="C88" s="1342" t="s">
        <v>1820</v>
      </c>
      <c r="D88" s="1342" t="s">
        <v>43</v>
      </c>
      <c r="E88" s="1342" t="s">
        <v>1723</v>
      </c>
      <c r="F88" s="1342" t="str">
        <f>IF(WS12a!C22="","",WS12a!C22)</f>
        <v/>
      </c>
      <c r="K88" s="1342" t="str">
        <f>IF(WS12a!I22="","",WS12a!I22)</f>
        <v/>
      </c>
    </row>
    <row r="89" spans="2:11">
      <c r="B89" s="1342" t="s">
        <v>1550</v>
      </c>
      <c r="C89" s="1342" t="s">
        <v>1820</v>
      </c>
      <c r="D89" s="1342" t="s">
        <v>43</v>
      </c>
      <c r="E89" s="1342" t="s">
        <v>1723</v>
      </c>
      <c r="F89" s="1342" t="str">
        <f>IF(WS12a!C23="","",WS12a!C23)</f>
        <v/>
      </c>
      <c r="K89" s="1342" t="str">
        <f>IF(WS12a!I23="","",WS12a!I23)</f>
        <v/>
      </c>
    </row>
    <row r="90" spans="2:11">
      <c r="B90" s="1342" t="s">
        <v>1497</v>
      </c>
      <c r="C90" s="1342" t="s">
        <v>1821</v>
      </c>
      <c r="D90" s="1342" t="s">
        <v>43</v>
      </c>
      <c r="E90" s="1342" t="s">
        <v>1723</v>
      </c>
      <c r="K90" s="1342">
        <f>IF(WS12a!J6="","",WS12a!J6)</f>
        <v>3779.1379999999999</v>
      </c>
    </row>
    <row r="91" spans="2:11">
      <c r="B91" s="1342" t="s">
        <v>1501</v>
      </c>
      <c r="C91" s="1342" t="s">
        <v>1822</v>
      </c>
      <c r="D91" s="1342" t="s">
        <v>43</v>
      </c>
      <c r="E91" s="1342" t="s">
        <v>1723</v>
      </c>
      <c r="K91" s="1342">
        <f>IF(WS12a!J8="","",WS12a!J8)</f>
        <v>-126.29861536675202</v>
      </c>
    </row>
    <row r="92" spans="2:11">
      <c r="B92" s="1342" t="s">
        <v>1505</v>
      </c>
      <c r="C92" s="1342" t="s">
        <v>1823</v>
      </c>
      <c r="D92" s="1342" t="s">
        <v>43</v>
      </c>
      <c r="E92" s="1342" t="s">
        <v>1723</v>
      </c>
      <c r="K92" s="1342">
        <f>IF(WS12a!J9="","",WS12a!J9)</f>
        <v>3.8463324784743236E-4</v>
      </c>
    </row>
    <row r="93" spans="2:11">
      <c r="B93" s="1342" t="s">
        <v>1510</v>
      </c>
      <c r="C93" s="1342" t="s">
        <v>1824</v>
      </c>
      <c r="D93" s="1342" t="s">
        <v>43</v>
      </c>
      <c r="E93" s="1342" t="s">
        <v>1723</v>
      </c>
      <c r="K93" s="1342">
        <f>IF(WS12a!J12="","",WS12a!J12)</f>
        <v>-126.29900000000001</v>
      </c>
    </row>
    <row r="94" spans="2:11">
      <c r="B94" s="1342" t="s">
        <v>1514</v>
      </c>
      <c r="C94" s="1342" t="s">
        <v>1825</v>
      </c>
      <c r="D94" s="1342" t="s">
        <v>43</v>
      </c>
      <c r="E94" s="1342" t="s">
        <v>1723</v>
      </c>
      <c r="K94" s="1342">
        <f>IF(WS12a!J13="","",WS12a!J13)</f>
        <v>0</v>
      </c>
    </row>
    <row r="95" spans="2:11">
      <c r="B95" s="1342" t="s">
        <v>1518</v>
      </c>
      <c r="C95" s="1342" t="s">
        <v>1826</v>
      </c>
      <c r="D95" s="1342" t="s">
        <v>43</v>
      </c>
      <c r="E95" s="1342" t="s">
        <v>1723</v>
      </c>
      <c r="K95" s="1342">
        <f>IF(WS12a!J14="","",WS12a!J14)</f>
        <v>0</v>
      </c>
    </row>
    <row r="96" spans="2:11">
      <c r="B96" s="1342" t="s">
        <v>1522</v>
      </c>
      <c r="C96" s="1342" t="s">
        <v>1827</v>
      </c>
      <c r="D96" s="1342" t="s">
        <v>43</v>
      </c>
      <c r="E96" s="1342" t="s">
        <v>1723</v>
      </c>
      <c r="K96" s="1342">
        <f>IF(WS12a!J15="","",WS12a!J15)</f>
        <v>0</v>
      </c>
    </row>
    <row r="97" spans="2:18">
      <c r="B97" s="1342" t="s">
        <v>1527</v>
      </c>
      <c r="C97" s="1342" t="s">
        <v>1828</v>
      </c>
      <c r="D97" s="1342" t="s">
        <v>43</v>
      </c>
      <c r="E97" s="1342" t="s">
        <v>1723</v>
      </c>
      <c r="F97" s="1342" t="str">
        <f>IF(WS12a!C17="","",WS12a!C17)</f>
        <v>Review of approach to splitting RCV - see supplementary document S5004</v>
      </c>
      <c r="K97" s="1342">
        <f>IF(WS12a!J17="","",WS12a!J17)</f>
        <v>1.4210854715202004E-13</v>
      </c>
    </row>
    <row r="98" spans="2:18">
      <c r="B98" s="1342" t="s">
        <v>1531</v>
      </c>
      <c r="C98" s="1342" t="s">
        <v>1828</v>
      </c>
      <c r="D98" s="1342" t="s">
        <v>43</v>
      </c>
      <c r="E98" s="1342" t="s">
        <v>1723</v>
      </c>
      <c r="F98" s="1342" t="str">
        <f>IF(WS12a!C18="","",WS12a!C18)</f>
        <v/>
      </c>
      <c r="K98" s="1342">
        <f>IF(WS12a!J18="","",WS12a!J18)</f>
        <v>0</v>
      </c>
    </row>
    <row r="99" spans="2:18">
      <c r="B99" s="1342" t="s">
        <v>1535</v>
      </c>
      <c r="C99" s="1342" t="s">
        <v>1828</v>
      </c>
      <c r="D99" s="1342" t="s">
        <v>43</v>
      </c>
      <c r="E99" s="1342" t="s">
        <v>1723</v>
      </c>
      <c r="F99" s="1342" t="str">
        <f>IF(WS12a!C19="","",WS12a!C19)</f>
        <v/>
      </c>
      <c r="K99" s="1342">
        <f>IF(WS12a!J19="","",WS12a!J19)</f>
        <v>0</v>
      </c>
    </row>
    <row r="100" spans="2:18">
      <c r="B100" s="1342" t="s">
        <v>1539</v>
      </c>
      <c r="C100" s="1342" t="s">
        <v>1828</v>
      </c>
      <c r="D100" s="1342" t="s">
        <v>43</v>
      </c>
      <c r="E100" s="1342" t="s">
        <v>1723</v>
      </c>
      <c r="F100" s="1342" t="str">
        <f>IF(WS12a!C20="","",WS12a!C20)</f>
        <v/>
      </c>
      <c r="K100" s="1342">
        <f>IF(WS12a!J20="","",WS12a!J20)</f>
        <v>0</v>
      </c>
    </row>
    <row r="101" spans="2:18">
      <c r="B101" s="1342" t="s">
        <v>1543</v>
      </c>
      <c r="C101" s="1342" t="s">
        <v>1828</v>
      </c>
      <c r="D101" s="1342" t="s">
        <v>43</v>
      </c>
      <c r="E101" s="1342" t="s">
        <v>1723</v>
      </c>
      <c r="F101" s="1342" t="str">
        <f>IF(WS12a!C21="","",WS12a!C21)</f>
        <v/>
      </c>
      <c r="K101" s="1342">
        <f>IF(WS12a!J21="","",WS12a!J21)</f>
        <v>0</v>
      </c>
    </row>
    <row r="102" spans="2:18">
      <c r="B102" s="1342" t="s">
        <v>1547</v>
      </c>
      <c r="C102" s="1342" t="s">
        <v>1828</v>
      </c>
      <c r="D102" s="1342" t="s">
        <v>43</v>
      </c>
      <c r="E102" s="1342" t="s">
        <v>1723</v>
      </c>
      <c r="F102" s="1342" t="str">
        <f>IF(WS12a!C22="","",WS12a!C22)</f>
        <v/>
      </c>
      <c r="K102" s="1342">
        <f>IF(WS12a!J22="","",WS12a!J22)</f>
        <v>0</v>
      </c>
    </row>
    <row r="103" spans="2:18">
      <c r="B103" s="1342" t="s">
        <v>1551</v>
      </c>
      <c r="C103" s="1342" t="s">
        <v>1828</v>
      </c>
      <c r="D103" s="1342" t="s">
        <v>43</v>
      </c>
      <c r="E103" s="1342" t="s">
        <v>1723</v>
      </c>
      <c r="F103" s="1342" t="str">
        <f>IF(WS12a!C23="","",WS12a!C23)</f>
        <v/>
      </c>
      <c r="K103" s="1342">
        <f>IF(WS12a!J23="","",WS12a!J23)</f>
        <v>0</v>
      </c>
    </row>
    <row r="104" spans="2:18">
      <c r="B104" s="1342" t="s">
        <v>2228</v>
      </c>
      <c r="C104" s="1342" t="s">
        <v>2242</v>
      </c>
      <c r="D104" s="1342" t="s">
        <v>43</v>
      </c>
      <c r="E104" s="1342" t="s">
        <v>1723</v>
      </c>
      <c r="K104" s="1342">
        <f>IF('WWS1'!$G$13="","",'WWS1'!$G$13)</f>
        <v>5.1054166199999997</v>
      </c>
      <c r="L104" s="1342">
        <f>IF('WWS1'!$M$13="","",'WWS1'!$M$13)</f>
        <v>2.4564105570109955</v>
      </c>
      <c r="M104" s="1342">
        <f>IF('WWS1'!$S$13="","",'WWS1'!$S$13)</f>
        <v>1.1776924324116194</v>
      </c>
      <c r="N104" s="1342">
        <f>IF('WWS1'!$Y$13="","",'WWS1'!$Y$13)</f>
        <v>4.7115604802200979</v>
      </c>
      <c r="O104" s="1342">
        <f>IF('WWS1'!$AE$13="","",'WWS1'!$AE$13)</f>
        <v>4.758597117993677</v>
      </c>
      <c r="P104" s="1342">
        <f>IF('WWS1'!$AK$13="","",'WWS1'!$AK$13)</f>
        <v>4.806102441071757</v>
      </c>
      <c r="Q104" s="1342">
        <f>IF('WWS1'!$AQ$13="","",'WWS1'!$AQ$13)</f>
        <v>12.854081859573704</v>
      </c>
      <c r="R104" s="1342">
        <f>IF('WWS1'!$AW$13="","",'WWS1'!$AW$13)</f>
        <v>12.902539347593562</v>
      </c>
    </row>
    <row r="105" spans="2:18">
      <c r="B105" s="1342" t="s">
        <v>2234</v>
      </c>
      <c r="C105" s="1342" t="s">
        <v>1829</v>
      </c>
      <c r="D105" s="1342" t="s">
        <v>43</v>
      </c>
      <c r="E105" s="1342" t="s">
        <v>1723</v>
      </c>
      <c r="K105" s="1342">
        <f>IF('WWS1'!$G$14="","",'WWS1'!$G$14)</f>
        <v>10.205350651260002</v>
      </c>
      <c r="L105" s="1342">
        <f>IF('WWS1'!$M$14="","",'WWS1'!$M$14)</f>
        <v>9.0808025063861422</v>
      </c>
      <c r="M105" s="1342">
        <f>IF('WWS1'!$S$14="","",'WWS1'!$S$14)</f>
        <v>9.1839431319729865</v>
      </c>
      <c r="N105" s="1342">
        <f>IF('WWS1'!$Y$14="","",'WWS1'!$Y$14)</f>
        <v>9.8917982955782158</v>
      </c>
      <c r="O105" s="1342">
        <f>IF('WWS1'!$AE$14="","",'WWS1'!$AE$14)</f>
        <v>9.9992360342590967</v>
      </c>
      <c r="P105" s="1342">
        <f>IF('WWS1'!$AK$14="","",'WWS1'!$AK$14)</f>
        <v>10.107820450243544</v>
      </c>
      <c r="Q105" s="1342">
        <f>IF('WWS1'!$AQ$14="","",'WWS1'!$AQ$14)</f>
        <v>9.817236217330839</v>
      </c>
      <c r="R105" s="1342">
        <f>IF('WWS1'!$AW$14="","",'WWS1'!$AW$14)</f>
        <v>9.5354792868124392</v>
      </c>
    </row>
    <row r="106" spans="2:18">
      <c r="B106" s="1342" t="s">
        <v>2229</v>
      </c>
      <c r="C106" s="1342" t="s">
        <v>2243</v>
      </c>
      <c r="D106" s="1342" t="s">
        <v>43</v>
      </c>
      <c r="E106" s="1342" t="s">
        <v>1723</v>
      </c>
      <c r="K106" s="1342">
        <f>IF('WWS1'!$H$13="","",'WWS1'!$H$13)</f>
        <v>0</v>
      </c>
      <c r="L106" s="1342">
        <f>IF('WWS1'!$N$13="","",'WWS1'!$N$13)</f>
        <v>0</v>
      </c>
      <c r="M106" s="1342">
        <f>IF('WWS1'!$T$13="","",'WWS1'!$T$13)</f>
        <v>0</v>
      </c>
      <c r="N106" s="1342">
        <f>IF('WWS1'!$Z$13="","",'WWS1'!$Z$13)</f>
        <v>0</v>
      </c>
      <c r="O106" s="1342">
        <f>IF('WWS1'!$AF$13="","",'WWS1'!$AF$13)</f>
        <v>0</v>
      </c>
      <c r="P106" s="1342">
        <f>IF('WWS1'!$AL$13="","",'WWS1'!$AL$13)</f>
        <v>0</v>
      </c>
      <c r="Q106" s="1342">
        <f>IF('WWS1'!$AR$13="","",'WWS1'!$AR$13)</f>
        <v>0</v>
      </c>
      <c r="R106" s="1342">
        <f>IF('WWS1'!$AX$13="","",'WWS1'!$AX$13)</f>
        <v>0</v>
      </c>
    </row>
    <row r="107" spans="2:18">
      <c r="B107" s="1342" t="s">
        <v>2235</v>
      </c>
      <c r="C107" s="1342" t="s">
        <v>1830</v>
      </c>
      <c r="D107" s="1342" t="s">
        <v>43</v>
      </c>
      <c r="E107" s="1342" t="s">
        <v>1723</v>
      </c>
      <c r="K107" s="1342">
        <f>IF('WWS1'!$H$14="","",'WWS1'!$H$14)</f>
        <v>0.23887543000000017</v>
      </c>
      <c r="L107" s="1342">
        <f>IF('WWS1'!$N$14="","",'WWS1'!$N$14)</f>
        <v>0</v>
      </c>
      <c r="M107" s="1342">
        <f>IF('WWS1'!$T$14="","",'WWS1'!$T$14)</f>
        <v>0</v>
      </c>
      <c r="N107" s="1342">
        <f>IF('WWS1'!$Z$14="","",'WWS1'!$Z$14)</f>
        <v>0</v>
      </c>
      <c r="O107" s="1342">
        <f>IF('WWS1'!$AF$14="","",'WWS1'!$AF$14)</f>
        <v>0</v>
      </c>
      <c r="P107" s="1342">
        <f>IF('WWS1'!$AL$14="","",'WWS1'!$AL$14)</f>
        <v>0</v>
      </c>
      <c r="Q107" s="1342">
        <f>IF('WWS1'!$AR$14="","",'WWS1'!$AR$14)</f>
        <v>0</v>
      </c>
      <c r="R107" s="1342">
        <f>IF('WWS1'!$AX$14="","",'WWS1'!$AX$14)</f>
        <v>0</v>
      </c>
    </row>
    <row r="108" spans="2:18">
      <c r="B108" s="1342" t="s">
        <v>2230</v>
      </c>
      <c r="C108" s="1342" t="s">
        <v>2244</v>
      </c>
      <c r="D108" s="1342" t="s">
        <v>43</v>
      </c>
      <c r="E108" s="1342" t="s">
        <v>1723</v>
      </c>
      <c r="K108" s="1342">
        <f>IF('WWS1'!$I$13="","",'WWS1'!$I$13)</f>
        <v>0</v>
      </c>
      <c r="L108" s="1342">
        <f>IF('WWS1'!$O$13="","",'WWS1'!$O$13)</f>
        <v>0</v>
      </c>
      <c r="M108" s="1342">
        <f>IF('WWS1'!$U$13="","",'WWS1'!$U$13)</f>
        <v>0</v>
      </c>
      <c r="N108" s="1342">
        <f>IF('WWS1'!$AA$13="","",'WWS1'!$AA$13)</f>
        <v>0</v>
      </c>
      <c r="O108" s="1342">
        <f>IF('WWS1'!$AG$13="","",'WWS1'!$AG$13)</f>
        <v>0</v>
      </c>
      <c r="P108" s="1342">
        <f>IF('WWS1'!$AM$13="","",'WWS1'!$AM$13)</f>
        <v>0</v>
      </c>
      <c r="Q108" s="1342">
        <f>IF('WWS1'!$AS$13="","",'WWS1'!$AS$13)</f>
        <v>0</v>
      </c>
      <c r="R108" s="1342">
        <f>IF('WWS1'!$AY$13="","",'WWS1'!$AY$13)</f>
        <v>0</v>
      </c>
    </row>
    <row r="109" spans="2:18">
      <c r="B109" s="1342" t="s">
        <v>2236</v>
      </c>
      <c r="C109" s="1342" t="s">
        <v>1831</v>
      </c>
      <c r="D109" s="1342" t="s">
        <v>43</v>
      </c>
      <c r="E109" s="1342" t="s">
        <v>1723</v>
      </c>
      <c r="K109" s="1342">
        <f>IF('WWS1'!$I$14="","",'WWS1'!$I$14)</f>
        <v>0</v>
      </c>
      <c r="L109" s="1342">
        <f>IF('WWS1'!$O$14="","",'WWS1'!$O$14)</f>
        <v>0</v>
      </c>
      <c r="M109" s="1342">
        <f>IF('WWS1'!$U$14="","",'WWS1'!$U$14)</f>
        <v>0</v>
      </c>
      <c r="N109" s="1342">
        <f>IF('WWS1'!$AA$14="","",'WWS1'!$AA$14)</f>
        <v>0</v>
      </c>
      <c r="O109" s="1342">
        <f>IF('WWS1'!$AG$14="","",'WWS1'!$AG$14)</f>
        <v>0</v>
      </c>
      <c r="P109" s="1342">
        <f>IF('WWS1'!$AM$14="","",'WWS1'!$AM$14)</f>
        <v>0</v>
      </c>
      <c r="Q109" s="1342">
        <f>IF('WWS1'!$AS$14="","",'WWS1'!$AS$14)</f>
        <v>0</v>
      </c>
      <c r="R109" s="1342">
        <f>IF('WWS1'!$AY$14="","",'WWS1'!$AY$14)</f>
        <v>0</v>
      </c>
    </row>
    <row r="110" spans="2:18">
      <c r="B110" s="1342" t="s">
        <v>2231</v>
      </c>
      <c r="C110" s="1342" t="s">
        <v>2245</v>
      </c>
      <c r="D110" s="1342" t="s">
        <v>43</v>
      </c>
      <c r="E110" s="1342" t="s">
        <v>1723</v>
      </c>
      <c r="K110" s="1342">
        <f>IF('WWS1'!$J$13="","",'WWS1'!$J$13)</f>
        <v>0</v>
      </c>
      <c r="L110" s="1342">
        <f>IF('WWS1'!$P$13="","",'WWS1'!$P$13)</f>
        <v>0</v>
      </c>
      <c r="M110" s="1342">
        <f>IF('WWS1'!$V$13="","",'WWS1'!$V$13)</f>
        <v>0</v>
      </c>
      <c r="N110" s="1342">
        <f>IF('WWS1'!$AB$13="","",'WWS1'!$AB$13)</f>
        <v>0</v>
      </c>
      <c r="O110" s="1342">
        <f>IF('WWS1'!$AH$13="","",'WWS1'!$AH$13)</f>
        <v>0</v>
      </c>
      <c r="P110" s="1342">
        <f>IF('WWS1'!$AN$13="","",'WWS1'!$AN$13)</f>
        <v>0</v>
      </c>
      <c r="Q110" s="1342">
        <f>IF('WWS1'!$AT$13="","",'WWS1'!$AT$13)</f>
        <v>0</v>
      </c>
      <c r="R110" s="1342">
        <f>IF('WWS1'!$AZ$13="","",'WWS1'!$AZ$13)</f>
        <v>0</v>
      </c>
    </row>
    <row r="111" spans="2:18">
      <c r="B111" s="1342" t="s">
        <v>2237</v>
      </c>
      <c r="C111" s="1342" t="s">
        <v>1832</v>
      </c>
      <c r="D111" s="1342" t="s">
        <v>43</v>
      </c>
      <c r="E111" s="1342" t="s">
        <v>1723</v>
      </c>
      <c r="K111" s="1342">
        <f>IF('WWS1'!$J$14="","",'WWS1'!$J$14)</f>
        <v>0</v>
      </c>
      <c r="L111" s="1342">
        <f>IF('WWS1'!$P$14="","",'WWS1'!$P$14)</f>
        <v>0</v>
      </c>
      <c r="M111" s="1342">
        <f>IF('WWS1'!$V$14="","",'WWS1'!$V$14)</f>
        <v>0</v>
      </c>
      <c r="N111" s="1342">
        <f>IF('WWS1'!$AB$14="","",'WWS1'!$AB$14)</f>
        <v>0</v>
      </c>
      <c r="O111" s="1342">
        <f>IF('WWS1'!$AH$14="","",'WWS1'!$AH$14)</f>
        <v>0</v>
      </c>
      <c r="P111" s="1342">
        <f>IF('WWS1'!$AN$14="","",'WWS1'!$AN$14)</f>
        <v>0</v>
      </c>
      <c r="Q111" s="1342">
        <f>IF('WWS1'!$AT$14="","",'WWS1'!$AT$14)</f>
        <v>0</v>
      </c>
      <c r="R111" s="1342">
        <f>IF('WWS1'!$AZ$14="","",'WWS1'!$AZ$14)</f>
        <v>0</v>
      </c>
    </row>
    <row r="112" spans="2:18">
      <c r="B112" s="1342" t="s">
        <v>2232</v>
      </c>
      <c r="C112" s="1342" t="s">
        <v>2246</v>
      </c>
      <c r="D112" s="1342" t="s">
        <v>43</v>
      </c>
      <c r="E112" s="1342" t="s">
        <v>1723</v>
      </c>
      <c r="K112" s="1342">
        <f>IF('WWS1'!$K$13="","",'WWS1'!$K$13)</f>
        <v>0</v>
      </c>
      <c r="L112" s="1342">
        <f>IF('WWS1'!$Q$13="","",'WWS1'!$Q$13)</f>
        <v>0</v>
      </c>
      <c r="M112" s="1342">
        <f>IF('WWS1'!$W$13="","",'WWS1'!$W$13)</f>
        <v>0</v>
      </c>
      <c r="N112" s="1342">
        <f>IF('WWS1'!$AC$13="","",'WWS1'!$AC$13)</f>
        <v>0</v>
      </c>
      <c r="O112" s="1342">
        <f>IF('WWS1'!$AI$13="","",'WWS1'!$AI$13)</f>
        <v>0</v>
      </c>
      <c r="P112" s="1342">
        <f>IF('WWS1'!$AO$13="","",'WWS1'!$AO$13)</f>
        <v>0</v>
      </c>
      <c r="Q112" s="1342">
        <f>IF('WWS1'!$AU$13="","",'WWS1'!$AU$13)</f>
        <v>0</v>
      </c>
      <c r="R112" s="1342">
        <f>IF('WWS1'!$BA$13="","",'WWS1'!$BA$13)</f>
        <v>0</v>
      </c>
    </row>
    <row r="113" spans="1:24">
      <c r="B113" s="1342" t="s">
        <v>2238</v>
      </c>
      <c r="C113" s="1342" t="s">
        <v>1833</v>
      </c>
      <c r="D113" s="1342" t="s">
        <v>43</v>
      </c>
      <c r="E113" s="1342" t="s">
        <v>1723</v>
      </c>
      <c r="K113" s="1342">
        <f>IF('WWS1'!$K$14="","",'WWS1'!$K$14)</f>
        <v>0</v>
      </c>
      <c r="L113" s="1342">
        <f>IF('WWS1'!$Q$14="","",'WWS1'!$Q$14)</f>
        <v>0</v>
      </c>
      <c r="M113" s="1342">
        <f>IF('WWS1'!$W$14="","",'WWS1'!$W$14)</f>
        <v>0</v>
      </c>
      <c r="N113" s="1342">
        <f>IF('WWS1'!$AC$14="","",'WWS1'!$AC$14)</f>
        <v>0</v>
      </c>
      <c r="O113" s="1342">
        <f>IF('WWS1'!$AI$14="","",'WWS1'!$AI$14)</f>
        <v>0</v>
      </c>
      <c r="P113" s="1342">
        <f>IF('WWS1'!$AO$14="","",'WWS1'!$AO$14)</f>
        <v>0</v>
      </c>
      <c r="Q113" s="1342">
        <f>IF('WWS1'!$AU$14="","",'WWS1'!$AU$14)</f>
        <v>0</v>
      </c>
      <c r="R113" s="1342">
        <f>IF('WWS1'!$BA$14="","",'WWS1'!$BA$14)</f>
        <v>0</v>
      </c>
    </row>
    <row r="114" spans="1:24">
      <c r="B114" s="1342" t="s">
        <v>2233</v>
      </c>
      <c r="C114" s="1354" t="s">
        <v>2337</v>
      </c>
      <c r="D114" s="1354" t="s">
        <v>43</v>
      </c>
      <c r="E114" s="1354" t="s">
        <v>1723</v>
      </c>
      <c r="F114" s="1354"/>
      <c r="G114" s="1354"/>
      <c r="H114" s="1354"/>
      <c r="I114" s="1354"/>
      <c r="J114" s="1354"/>
      <c r="K114" s="1354">
        <f>IF('WWS1'!$L$13="","",'WWS1'!$L$13)</f>
        <v>5.1054166199999997</v>
      </c>
      <c r="L114" s="1354">
        <f>IF('WWS1'!$R$13="","",'WWS1'!$R$13)</f>
        <v>2.4564105570109955</v>
      </c>
      <c r="M114" s="1354">
        <f>IF('WWS1'!$X$13="","",'WWS1'!$X$13)</f>
        <v>1.1776924324116194</v>
      </c>
      <c r="N114" s="1354">
        <f>IF('WWS1'!$AD$13="","",'WWS1'!$AD$13)</f>
        <v>4.7115604802200979</v>
      </c>
      <c r="O114" s="1354">
        <f>IF('WWS1'!$AJ$13="","",'WWS1'!$AJ$13)</f>
        <v>4.758597117993677</v>
      </c>
      <c r="P114" s="1354">
        <f>IF('WWS1'!$AP$13="","",'WWS1'!$AP$13)</f>
        <v>4.806102441071757</v>
      </c>
      <c r="Q114" s="1354">
        <f>IF('WWS1'!$AV$13="","",'WWS1'!$AV$13)</f>
        <v>12.854081859573704</v>
      </c>
      <c r="R114" s="1354">
        <f>IF('WWS1'!$BB$13="","",'WWS1'!$BB$13)</f>
        <v>12.902539347593562</v>
      </c>
    </row>
    <row r="115" spans="1:24">
      <c r="B115" s="1342" t="s">
        <v>2239</v>
      </c>
      <c r="C115" s="1354" t="s">
        <v>2338</v>
      </c>
      <c r="D115" s="1354" t="s">
        <v>43</v>
      </c>
      <c r="E115" s="1354" t="s">
        <v>1723</v>
      </c>
      <c r="F115" s="1354"/>
      <c r="G115" s="1354"/>
      <c r="H115" s="1354"/>
      <c r="I115" s="1354"/>
      <c r="J115" s="1354"/>
      <c r="K115" s="1354">
        <f>IF('WWS1'!$L$14="","",'WWS1'!$L$14)</f>
        <v>10.444226081260002</v>
      </c>
      <c r="L115" s="1354">
        <f>IF('WWS1'!$R$14="","",'WWS1'!$R$14)</f>
        <v>9.0808025063861422</v>
      </c>
      <c r="M115" s="1354">
        <f>IF('WWS1'!$X$14="","",'WWS1'!$X$14)</f>
        <v>9.1839431319729865</v>
      </c>
      <c r="N115" s="1354">
        <f>IF('WWS1'!$AD$14="","",'WWS1'!$AD$14)</f>
        <v>9.8917982955782158</v>
      </c>
      <c r="O115" s="1354">
        <f>IF('WWS1'!$AJ$14="","",'WWS1'!$AJ$14)</f>
        <v>9.9992360342590967</v>
      </c>
      <c r="P115" s="1354">
        <f>IF('WWS1'!$AP$14="","",'WWS1'!$AP$14)</f>
        <v>10.107820450243544</v>
      </c>
      <c r="Q115" s="1354">
        <f>IF('WWS1'!$AV$14="","",'WWS1'!$AV$14)</f>
        <v>9.817236217330839</v>
      </c>
      <c r="R115" s="1354">
        <f>IF('WWS1'!$BB$14="","",'WWS1'!$BB$14)</f>
        <v>9.5354792868124392</v>
      </c>
    </row>
    <row r="116" spans="1:24">
      <c r="B116" s="1342" t="s">
        <v>396</v>
      </c>
      <c r="C116" s="1348" t="s">
        <v>1838</v>
      </c>
      <c r="D116" s="1348" t="s">
        <v>98</v>
      </c>
      <c r="E116" s="1348" t="s">
        <v>1723</v>
      </c>
      <c r="F116" s="1348" t="str">
        <f>IF('App2'!$G8="","",'App2'!$G8)</f>
        <v>Whole company</v>
      </c>
      <c r="G116" s="1348"/>
      <c r="H116" s="1348"/>
      <c r="I116" s="1348"/>
      <c r="J116" s="1348"/>
      <c r="K116" s="1348"/>
      <c r="L116" s="1348"/>
      <c r="M116" s="1348"/>
      <c r="N116" s="1348"/>
      <c r="O116" s="1348"/>
      <c r="P116" s="1348"/>
      <c r="Q116" s="1348"/>
      <c r="R116" s="1348"/>
      <c r="S116" s="1348"/>
      <c r="T116" s="1348"/>
      <c r="U116" s="1348"/>
      <c r="V116" s="1348"/>
      <c r="W116" s="1348"/>
      <c r="X116" s="1348"/>
    </row>
    <row r="117" spans="1:24">
      <c r="B117" s="1342" t="s">
        <v>398</v>
      </c>
      <c r="C117" s="1348" t="s">
        <v>1839</v>
      </c>
      <c r="D117" s="1348" t="s">
        <v>399</v>
      </c>
      <c r="E117" s="1348" t="s">
        <v>1723</v>
      </c>
      <c r="F117" s="1348"/>
      <c r="G117" s="1348"/>
      <c r="H117" s="1348"/>
      <c r="I117" s="1348"/>
      <c r="J117" s="1348">
        <f>IF('App2'!I9="","",'App2'!I9)</f>
        <v>615.5</v>
      </c>
      <c r="K117" s="1348">
        <f>IF('App2'!J9="","",'App2'!J9)</f>
        <v>615.5</v>
      </c>
      <c r="L117" s="1348">
        <f>IF('App2'!K9="","",'App2'!K9)</f>
        <v>615.5</v>
      </c>
      <c r="M117" s="1348">
        <f>IF('App2'!L9="","",'App2'!L9)</f>
        <v>615.5</v>
      </c>
      <c r="N117" s="1348">
        <f>IF('App2'!M9="","",'App2'!M9)</f>
        <v>473.5</v>
      </c>
      <c r="O117" s="1348">
        <f>IF('App2'!N9="","",'App2'!N9)</f>
        <v>473.53247621089622</v>
      </c>
      <c r="P117" s="1348">
        <f>IF('App2'!O9="","",'App2'!O9)</f>
        <v>473.53247621089622</v>
      </c>
      <c r="Q117" s="1348">
        <f>IF('App2'!P9="","",'App2'!P9)</f>
        <v>473.53247621089622</v>
      </c>
      <c r="R117" s="1348">
        <f>IF('App2'!Q9="","",'App2'!Q9)</f>
        <v>473.53247621089622</v>
      </c>
      <c r="S117" s="1348">
        <f>IF('App2'!R9="","",'App2'!R9)</f>
        <v>473.53247621089622</v>
      </c>
      <c r="T117" s="1348">
        <f>IF('App2'!S9="","",'App2'!S9)</f>
        <v>473.53247621089622</v>
      </c>
      <c r="U117" s="1348">
        <f>IF('App2'!T9="","",'App2'!T9)</f>
        <v>473.53247621089622</v>
      </c>
      <c r="V117" s="1348">
        <f>IF('App2'!U9="","",'App2'!U9)</f>
        <v>473.53247621089622</v>
      </c>
      <c r="W117" s="1348">
        <f>IF('App2'!V9="","",'App2'!V9)</f>
        <v>473.53247621089622</v>
      </c>
      <c r="X117" s="1348"/>
    </row>
    <row r="118" spans="1:24">
      <c r="B118" s="1342" t="s">
        <v>401</v>
      </c>
      <c r="C118" s="1348" t="s">
        <v>1840</v>
      </c>
      <c r="D118" s="1348" t="s">
        <v>399</v>
      </c>
      <c r="E118" s="1348" t="s">
        <v>1723</v>
      </c>
      <c r="F118" s="1348"/>
      <c r="G118" s="1348"/>
      <c r="H118" s="1348"/>
      <c r="I118" s="1348"/>
      <c r="J118" s="1348">
        <f>IF('App2'!I10="","",'App2'!I10)</f>
        <v>601.6</v>
      </c>
      <c r="K118" s="1348">
        <f>IF('App2'!J10="","",'App2'!J10)</f>
        <v>601.6</v>
      </c>
      <c r="L118" s="1348">
        <f>IF('App2'!K10="","",'App2'!K10)</f>
        <v>601.6</v>
      </c>
      <c r="M118" s="1348">
        <f>IF('App2'!L10="","",'App2'!L10)</f>
        <v>601.6</v>
      </c>
      <c r="N118" s="1348">
        <f>IF('App2'!M10="","",'App2'!M10)</f>
        <v>459.09999999999997</v>
      </c>
      <c r="O118" s="1348">
        <f>IF('App2'!N10="","",'App2'!N10)</f>
        <v>459.09999999999997</v>
      </c>
      <c r="P118" s="1348">
        <f>IF('App2'!O10="","",'App2'!O10)</f>
        <v>459.09999999999997</v>
      </c>
      <c r="Q118" s="1348">
        <f>IF('App2'!P10="","",'App2'!P10)</f>
        <v>459.09999999999997</v>
      </c>
      <c r="R118" s="1348">
        <f>IF('App2'!Q10="","",'App2'!Q10)</f>
        <v>459.09999999999997</v>
      </c>
      <c r="S118" s="1348">
        <f>IF('App2'!R10="","",'App2'!R10)</f>
        <v>459.09999999999997</v>
      </c>
      <c r="T118" s="1348">
        <f>IF('App2'!S10="","",'App2'!S10)</f>
        <v>459.09999999999997</v>
      </c>
      <c r="U118" s="1348">
        <f>IF('App2'!T10="","",'App2'!T10)</f>
        <v>459.09999999999997</v>
      </c>
      <c r="V118" s="1348">
        <f>IF('App2'!U10="","",'App2'!U10)</f>
        <v>459.09999999999997</v>
      </c>
      <c r="W118" s="1348">
        <f>IF('App2'!V10="","",'App2'!V10)</f>
        <v>459.09999999999997</v>
      </c>
      <c r="X118" s="1348"/>
    </row>
    <row r="119" spans="1:24">
      <c r="B119" s="1342" t="s">
        <v>403</v>
      </c>
      <c r="C119" s="1348" t="s">
        <v>1841</v>
      </c>
      <c r="D119" s="1348" t="s">
        <v>399</v>
      </c>
      <c r="E119" s="1348" t="s">
        <v>1723</v>
      </c>
      <c r="F119" s="1348"/>
      <c r="G119" s="1348"/>
      <c r="H119" s="1348"/>
      <c r="I119" s="1348"/>
      <c r="J119" s="1348">
        <f>IF('App2'!I11="","",'App2'!I11)</f>
        <v>586.29999999999995</v>
      </c>
      <c r="K119" s="1348">
        <f>IF('App2'!J11="","",'App2'!J11)</f>
        <v>586.29999999999995</v>
      </c>
      <c r="L119" s="1348">
        <f>IF('App2'!K11="","",'App2'!K11)</f>
        <v>586.29999999999995</v>
      </c>
      <c r="M119" s="1348">
        <f>IF('App2'!L11="","",'App2'!L11)</f>
        <v>586.29999999999995</v>
      </c>
      <c r="N119" s="1348">
        <f>IF('App2'!M11="","",'App2'!M11)</f>
        <v>444.7</v>
      </c>
      <c r="O119" s="1348">
        <f>IF('App2'!N11="","",'App2'!N11)</f>
        <v>444.7</v>
      </c>
      <c r="P119" s="1348">
        <f>IF('App2'!O11="","",'App2'!O11)</f>
        <v>444.7</v>
      </c>
      <c r="Q119" s="1348">
        <f>IF('App2'!P11="","",'App2'!P11)</f>
        <v>444.7</v>
      </c>
      <c r="R119" s="1348">
        <f>IF('App2'!Q11="","",'App2'!Q11)</f>
        <v>444.7</v>
      </c>
      <c r="S119" s="1348">
        <f>IF('App2'!R11="","",'App2'!R11)</f>
        <v>444.7</v>
      </c>
      <c r="T119" s="1348">
        <f>IF('App2'!S11="","",'App2'!S11)</f>
        <v>444.7</v>
      </c>
      <c r="U119" s="1348">
        <f>IF('App2'!T11="","",'App2'!T11)</f>
        <v>444.7</v>
      </c>
      <c r="V119" s="1348">
        <f>IF('App2'!U11="","",'App2'!U11)</f>
        <v>444.7</v>
      </c>
      <c r="W119" s="1348">
        <f>IF('App2'!V11="","",'App2'!V11)</f>
        <v>444.7</v>
      </c>
      <c r="X119" s="1348"/>
    </row>
    <row r="120" spans="1:24">
      <c r="B120" s="1342" t="s">
        <v>405</v>
      </c>
      <c r="C120" s="1348" t="s">
        <v>1842</v>
      </c>
      <c r="D120" s="1348" t="s">
        <v>399</v>
      </c>
      <c r="E120" s="1348" t="s">
        <v>1723</v>
      </c>
      <c r="F120" s="1348"/>
      <c r="G120" s="1348"/>
      <c r="H120" s="1348"/>
      <c r="I120" s="1348"/>
      <c r="J120" s="1348">
        <f>IF('App2'!I12="","",'App2'!I12)</f>
        <v>439.2</v>
      </c>
      <c r="K120" s="1348">
        <f>IF('App2'!J12="","",'App2'!J12)</f>
        <v>453.5</v>
      </c>
      <c r="L120" s="1348">
        <f>IF('App2'!K12="","",'App2'!K12)</f>
        <v>448.2</v>
      </c>
      <c r="M120" s="1348">
        <f>IF('App2'!L12="","",'App2'!L12)</f>
        <v>448.2</v>
      </c>
      <c r="N120" s="1348">
        <f>IF('App2'!M12="","",'App2'!M12)</f>
        <v>439.2</v>
      </c>
      <c r="O120" s="1348">
        <f>IF('App2'!N12="","",'App2'!N12)</f>
        <v>430.5</v>
      </c>
      <c r="P120" s="1348">
        <f>IF('App2'!O12="","",'App2'!O12)</f>
        <v>416.7</v>
      </c>
      <c r="Q120" s="1348">
        <f>IF('App2'!P12="","",'App2'!P12)</f>
        <v>387</v>
      </c>
      <c r="R120" s="1348">
        <f>IF('App2'!Q12="","",'App2'!Q12)</f>
        <v>357</v>
      </c>
      <c r="S120" s="1348">
        <f>IF('App2'!R12="","",'App2'!R12)</f>
        <v>352.78014153231345</v>
      </c>
      <c r="T120" s="1348">
        <f>IF('App2'!S12="","",'App2'!S12)</f>
        <v>348.56012580650082</v>
      </c>
      <c r="U120" s="1348">
        <f>IF('App2'!T12="","",'App2'!T12)</f>
        <v>344.34011008068819</v>
      </c>
      <c r="V120" s="1348">
        <f>IF('App2'!U12="","",'App2'!U12)</f>
        <v>340.12009435487556</v>
      </c>
      <c r="W120" s="1348">
        <f>IF('App2'!V12="","",'App2'!V12)</f>
        <v>335.90007862906293</v>
      </c>
      <c r="X120" s="1348"/>
    </row>
    <row r="121" spans="1:24">
      <c r="B121" s="1342" t="s">
        <v>407</v>
      </c>
      <c r="C121" s="1348" t="s">
        <v>1843</v>
      </c>
      <c r="D121" s="1348" t="s">
        <v>1742</v>
      </c>
      <c r="E121" s="1348" t="s">
        <v>1723</v>
      </c>
      <c r="F121" s="1348"/>
      <c r="G121" s="1348"/>
      <c r="H121" s="1348"/>
      <c r="I121" s="1348"/>
      <c r="J121" s="1348">
        <f>IF('App2'!I13="","",'App2'!I13)</f>
        <v>133.77681932819181</v>
      </c>
      <c r="K121" s="1348">
        <f>IF('App2'!J13="","",'App2'!J13)</f>
        <v>136.87727254755012</v>
      </c>
      <c r="L121" s="1348">
        <f>IF('App2'!K13="","",'App2'!K13)</f>
        <v>134.4499774296599</v>
      </c>
      <c r="M121" s="1348">
        <f>IF('App2'!L13="","",'App2'!L13)</f>
        <v>133.64113814249708</v>
      </c>
      <c r="N121" s="1348">
        <f>IF('App2'!M13="","",'App2'!M13)</f>
        <v>130.09921343828094</v>
      </c>
      <c r="O121" s="1348">
        <f>IF('App2'!N13="","",'App2'!N13)</f>
        <v>126.63385459833246</v>
      </c>
      <c r="P121" s="1348">
        <f>IF('App2'!O13="","",'App2'!O13)</f>
        <v>121.70709875198939</v>
      </c>
      <c r="Q121" s="1348">
        <f>IF('App2'!P13="","",'App2'!P13)</f>
        <v>112.2027536898929</v>
      </c>
      <c r="R121" s="1348">
        <f>IF('App2'!Q13="","",'App2'!Q13)</f>
        <v>102.71900873082491</v>
      </c>
      <c r="S121" s="1348">
        <f>IF('App2'!R13="","",'App2'!R13)</f>
        <v>100.81694843362031</v>
      </c>
      <c r="T121" s="1348">
        <f>IF('App2'!S13="","",'App2'!S13)</f>
        <v>98.942066628109345</v>
      </c>
      <c r="U121" s="1348">
        <f>IF('App2'!T13="","",'App2'!T13)</f>
        <v>97.102048989122082</v>
      </c>
      <c r="V121" s="1348">
        <f>IF('App2'!U13="","",'App2'!U13)</f>
        <v>95.282333465885557</v>
      </c>
      <c r="W121" s="1348">
        <f>IF('App2'!V13="","",'App2'!V13)</f>
        <v>93.482603029144002</v>
      </c>
      <c r="X121" s="1348"/>
    </row>
    <row r="122" spans="1:24">
      <c r="B122" s="1342" t="s">
        <v>409</v>
      </c>
      <c r="C122" s="1348" t="s">
        <v>1844</v>
      </c>
      <c r="D122" s="1348" t="s">
        <v>1743</v>
      </c>
      <c r="E122" s="1348" t="s">
        <v>1723</v>
      </c>
      <c r="F122" s="1348"/>
      <c r="G122" s="1348"/>
      <c r="H122" s="1348"/>
      <c r="I122" s="1348"/>
      <c r="J122" s="1348">
        <f>IF('App2'!I14="","",'App2'!I14)</f>
        <v>10.431590944522073</v>
      </c>
      <c r="K122" s="1348">
        <f>IF('App2'!J14="","",'App2'!J14)</f>
        <v>10.771235185202094</v>
      </c>
      <c r="L122" s="1348">
        <f>IF('App2'!K14="","",'App2'!K14)</f>
        <v>10.6052863731018</v>
      </c>
      <c r="M122" s="1348">
        <f>IF('App2'!L14="","",'App2'!L14)</f>
        <v>10.576740370673701</v>
      </c>
      <c r="N122" s="1348">
        <f>IF('App2'!M14="","",'App2'!M14)</f>
        <v>10.338697258719737</v>
      </c>
      <c r="O122" s="1348">
        <f>IF('App2'!N14="","",'App2'!N14)</f>
        <v>10.117680845822902</v>
      </c>
      <c r="P122" s="1348">
        <f>IF('App2'!O14="","",'App2'!O14)</f>
        <v>9.7709384470929752</v>
      </c>
      <c r="Q122" s="1348">
        <f>IF('App2'!P14="","",'App2'!P14)</f>
        <v>9.0537695378870247</v>
      </c>
      <c r="R122" s="1348">
        <f>IF('App2'!Q14="","",'App2'!Q14)</f>
        <v>8.332891171536021</v>
      </c>
      <c r="S122" s="1348">
        <f>IF('App2'!R14="","",'App2'!R14)</f>
        <v>8.2156461400431979</v>
      </c>
      <c r="T122" s="1348">
        <f>IF('App2'!S14="","",'App2'!S14)</f>
        <v>8.098941944767434</v>
      </c>
      <c r="U122" s="1348">
        <f>IF('App2'!T14="","",'App2'!T14)</f>
        <v>7.9827664099582938</v>
      </c>
      <c r="V122" s="1348">
        <f>IF('App2'!U14="","",'App2'!U14)</f>
        <v>7.8671341485513517</v>
      </c>
      <c r="W122" s="1348">
        <f>IF('App2'!V14="","",'App2'!V14)</f>
        <v>7.7520049080763966</v>
      </c>
      <c r="X122" s="1348"/>
    </row>
    <row r="123" spans="1:24" s="1383" customFormat="1">
      <c r="A123" s="1342"/>
      <c r="B123" s="1342" t="s">
        <v>2394</v>
      </c>
      <c r="C123" s="1354" t="str">
        <f>CONCATENATE('App2'!C15, " - ", 'App2'!$C$8)</f>
        <v>Total connected properties at year end - Leakage region 1 or whole company</v>
      </c>
      <c r="D123" s="1385" t="str">
        <f>'App2'!E15</f>
        <v>000</v>
      </c>
      <c r="E123" s="1383" t="s">
        <v>1723</v>
      </c>
      <c r="K123" s="1384">
        <f>IF('App2'!J15="","",'App2'!J15)</f>
        <v>3313.1870000000004</v>
      </c>
      <c r="L123" s="1384">
        <f>IF('App2'!K15="","",'App2'!K15)</f>
        <v>3333.5829862270566</v>
      </c>
      <c r="M123" s="1384">
        <f>IF('App2'!L15="","",'App2'!L15)</f>
        <v>3353.7589060355435</v>
      </c>
      <c r="N123" s="1384">
        <f>IF('App2'!M15="","",'App2'!M15)</f>
        <v>3375.8827119435605</v>
      </c>
      <c r="O123" s="1384">
        <f>IF('App2'!N15="","",'App2'!N15)</f>
        <v>3399.5660846273818</v>
      </c>
      <c r="P123" s="1384">
        <f>IF('App2'!O15="","",'App2'!O15)</f>
        <v>3423.7950089276501</v>
      </c>
      <c r="Q123" s="1384">
        <f>IF('App2'!P15="","",'App2'!P15)</f>
        <v>3449.1104073376082</v>
      </c>
      <c r="R123" s="1384">
        <f>IF('App2'!Q15="","",'App2'!Q15)</f>
        <v>3475.5023599735541</v>
      </c>
    </row>
    <row r="124" spans="1:24" s="1383" customFormat="1">
      <c r="A124" s="1342"/>
      <c r="B124" s="1342" t="s">
        <v>2395</v>
      </c>
      <c r="C124" s="1354" t="str">
        <f>CONCATENATE('App2'!C16, " - ", 'App2'!$C$8)</f>
        <v>Total length of potable mains as at 31 March - Leakage region 1 or whole company</v>
      </c>
      <c r="D124" s="1385" t="str">
        <f>'App2'!E16</f>
        <v>km</v>
      </c>
      <c r="E124" s="1383" t="s">
        <v>1723</v>
      </c>
      <c r="K124" s="1384">
        <f>IF('App2'!J16="","",'App2'!J16)</f>
        <v>42102.877915342004</v>
      </c>
      <c r="L124" s="1384">
        <f>IF('App2'!K16="","",'App2'!K16)</f>
        <v>42261.9570552</v>
      </c>
      <c r="M124" s="1384">
        <f>IF('App2'!L16="","",'App2'!L16)</f>
        <v>42376.019600599997</v>
      </c>
      <c r="N124" s="1384">
        <f>IF('App2'!M16="","",'App2'!M16)</f>
        <v>42481.143851399996</v>
      </c>
      <c r="O124" s="1384">
        <f>IF('App2'!N16="","",'App2'!N16)</f>
        <v>42549.292057958002</v>
      </c>
      <c r="P124" s="1384">
        <f>IF('App2'!O16="","",'App2'!O16)</f>
        <v>42646.892057958001</v>
      </c>
      <c r="Q124" s="1384">
        <f>IF('App2'!P16="","",'App2'!P16)</f>
        <v>42744.592057957998</v>
      </c>
      <c r="R124" s="1384">
        <f>IF('App2'!Q16="","",'App2'!Q16)</f>
        <v>42842.292057958002</v>
      </c>
    </row>
    <row r="125" spans="1:24">
      <c r="B125" s="1342" t="s">
        <v>411</v>
      </c>
      <c r="C125" s="1348" t="s">
        <v>1845</v>
      </c>
      <c r="D125" s="1348" t="s">
        <v>98</v>
      </c>
      <c r="E125" s="1348" t="s">
        <v>1723</v>
      </c>
      <c r="F125" s="1348" t="str">
        <f>IF('App2'!$G17="","",'App2'!$G17)</f>
        <v/>
      </c>
      <c r="G125" s="1348"/>
      <c r="H125" s="1348"/>
      <c r="I125" s="1348"/>
      <c r="J125" s="1348"/>
      <c r="K125" s="1348"/>
      <c r="L125" s="1348"/>
      <c r="M125" s="1348"/>
      <c r="N125" s="1348"/>
      <c r="O125" s="1348"/>
      <c r="P125" s="1348"/>
      <c r="Q125" s="1348"/>
      <c r="R125" s="1348"/>
      <c r="S125" s="1348"/>
      <c r="T125" s="1348"/>
      <c r="U125" s="1348"/>
      <c r="V125" s="1348"/>
      <c r="W125" s="1348"/>
      <c r="X125" s="1348"/>
    </row>
    <row r="126" spans="1:24">
      <c r="B126" s="1342" t="s">
        <v>412</v>
      </c>
      <c r="C126" s="1348" t="s">
        <v>1846</v>
      </c>
      <c r="D126" s="1348" t="s">
        <v>399</v>
      </c>
      <c r="E126" s="1348" t="s">
        <v>1723</v>
      </c>
      <c r="F126" s="1348"/>
      <c r="G126" s="1348"/>
      <c r="H126" s="1348"/>
      <c r="I126" s="1348"/>
      <c r="J126" s="1348" t="str">
        <f>IF('App2'!I18="","",'App2'!I18)</f>
        <v/>
      </c>
      <c r="K126" s="1348" t="str">
        <f>IF('App2'!J18="","",'App2'!J18)</f>
        <v/>
      </c>
      <c r="L126" s="1348" t="str">
        <f>IF('App2'!K18="","",'App2'!K18)</f>
        <v/>
      </c>
      <c r="M126" s="1348" t="str">
        <f>IF('App2'!L18="","",'App2'!L18)</f>
        <v/>
      </c>
      <c r="N126" s="1348" t="str">
        <f>IF('App2'!M18="","",'App2'!M18)</f>
        <v/>
      </c>
      <c r="O126" s="1348" t="str">
        <f>IF('App2'!N18="","",'App2'!N18)</f>
        <v/>
      </c>
      <c r="P126" s="1348" t="str">
        <f>IF('App2'!O18="","",'App2'!O18)</f>
        <v/>
      </c>
      <c r="Q126" s="1348" t="str">
        <f>IF('App2'!P18="","",'App2'!P18)</f>
        <v/>
      </c>
      <c r="R126" s="1348" t="str">
        <f>IF('App2'!Q18="","",'App2'!Q18)</f>
        <v/>
      </c>
      <c r="S126" s="1348" t="str">
        <f>IF('App2'!R18="","",'App2'!R18)</f>
        <v/>
      </c>
      <c r="T126" s="1348" t="str">
        <f>IF('App2'!S18="","",'App2'!S18)</f>
        <v/>
      </c>
      <c r="U126" s="1348" t="str">
        <f>IF('App2'!T18="","",'App2'!T18)</f>
        <v/>
      </c>
      <c r="V126" s="1348" t="str">
        <f>IF('App2'!U18="","",'App2'!U18)</f>
        <v/>
      </c>
      <c r="W126" s="1348" t="str">
        <f>IF('App2'!V18="","",'App2'!V18)</f>
        <v/>
      </c>
      <c r="X126" s="1348"/>
    </row>
    <row r="127" spans="1:24">
      <c r="B127" s="1342" t="s">
        <v>413</v>
      </c>
      <c r="C127" s="1348" t="s">
        <v>1847</v>
      </c>
      <c r="D127" s="1348" t="s">
        <v>399</v>
      </c>
      <c r="E127" s="1348" t="s">
        <v>1723</v>
      </c>
      <c r="F127" s="1348"/>
      <c r="G127" s="1348"/>
      <c r="H127" s="1348"/>
      <c r="I127" s="1348"/>
      <c r="J127" s="1348" t="str">
        <f>IF('App2'!I19="","",'App2'!I19)</f>
        <v/>
      </c>
      <c r="K127" s="1348" t="str">
        <f>IF('App2'!J19="","",'App2'!J19)</f>
        <v/>
      </c>
      <c r="L127" s="1348" t="str">
        <f>IF('App2'!K19="","",'App2'!K19)</f>
        <v/>
      </c>
      <c r="M127" s="1348" t="str">
        <f>IF('App2'!L19="","",'App2'!L19)</f>
        <v/>
      </c>
      <c r="N127" s="1348" t="str">
        <f>IF('App2'!M19="","",'App2'!M19)</f>
        <v/>
      </c>
      <c r="O127" s="1348" t="str">
        <f>IF('App2'!N19="","",'App2'!N19)</f>
        <v/>
      </c>
      <c r="P127" s="1348" t="str">
        <f>IF('App2'!O19="","",'App2'!O19)</f>
        <v/>
      </c>
      <c r="Q127" s="1348" t="str">
        <f>IF('App2'!P19="","",'App2'!P19)</f>
        <v/>
      </c>
      <c r="R127" s="1348" t="str">
        <f>IF('App2'!Q19="","",'App2'!Q19)</f>
        <v/>
      </c>
      <c r="S127" s="1348" t="str">
        <f>IF('App2'!R19="","",'App2'!R19)</f>
        <v/>
      </c>
      <c r="T127" s="1348" t="str">
        <f>IF('App2'!S19="","",'App2'!S19)</f>
        <v/>
      </c>
      <c r="U127" s="1348" t="str">
        <f>IF('App2'!T19="","",'App2'!T19)</f>
        <v/>
      </c>
      <c r="V127" s="1348" t="str">
        <f>IF('App2'!U19="","",'App2'!U19)</f>
        <v/>
      </c>
      <c r="W127" s="1348" t="str">
        <f>IF('App2'!V19="","",'App2'!V19)</f>
        <v/>
      </c>
      <c r="X127" s="1348"/>
    </row>
    <row r="128" spans="1:24">
      <c r="B128" s="1342" t="s">
        <v>414</v>
      </c>
      <c r="C128" s="1348" t="s">
        <v>1848</v>
      </c>
      <c r="D128" s="1348" t="s">
        <v>399</v>
      </c>
      <c r="E128" s="1348" t="s">
        <v>1723</v>
      </c>
      <c r="F128" s="1348"/>
      <c r="G128" s="1348"/>
      <c r="H128" s="1348"/>
      <c r="I128" s="1348"/>
      <c r="J128" s="1348" t="str">
        <f>IF('App2'!I20="","",'App2'!I20)</f>
        <v/>
      </c>
      <c r="K128" s="1348" t="str">
        <f>IF('App2'!J20="","",'App2'!J20)</f>
        <v/>
      </c>
      <c r="L128" s="1348" t="str">
        <f>IF('App2'!K20="","",'App2'!K20)</f>
        <v/>
      </c>
      <c r="M128" s="1348" t="str">
        <f>IF('App2'!L20="","",'App2'!L20)</f>
        <v/>
      </c>
      <c r="N128" s="1348" t="str">
        <f>IF('App2'!M20="","",'App2'!M20)</f>
        <v/>
      </c>
      <c r="O128" s="1348" t="str">
        <f>IF('App2'!N20="","",'App2'!N20)</f>
        <v/>
      </c>
      <c r="P128" s="1348" t="str">
        <f>IF('App2'!O20="","",'App2'!O20)</f>
        <v/>
      </c>
      <c r="Q128" s="1348" t="str">
        <f>IF('App2'!P20="","",'App2'!P20)</f>
        <v/>
      </c>
      <c r="R128" s="1348" t="str">
        <f>IF('App2'!Q20="","",'App2'!Q20)</f>
        <v/>
      </c>
      <c r="S128" s="1348" t="str">
        <f>IF('App2'!R20="","",'App2'!R20)</f>
        <v/>
      </c>
      <c r="T128" s="1348" t="str">
        <f>IF('App2'!S20="","",'App2'!S20)</f>
        <v/>
      </c>
      <c r="U128" s="1348" t="str">
        <f>IF('App2'!T20="","",'App2'!T20)</f>
        <v/>
      </c>
      <c r="V128" s="1348" t="str">
        <f>IF('App2'!U20="","",'App2'!U20)</f>
        <v/>
      </c>
      <c r="W128" s="1348" t="str">
        <f>IF('App2'!V20="","",'App2'!V20)</f>
        <v/>
      </c>
      <c r="X128" s="1348"/>
    </row>
    <row r="129" spans="2:24">
      <c r="B129" s="1342" t="s">
        <v>415</v>
      </c>
      <c r="C129" s="1348" t="s">
        <v>1849</v>
      </c>
      <c r="D129" s="1348" t="s">
        <v>399</v>
      </c>
      <c r="E129" s="1348" t="s">
        <v>1723</v>
      </c>
      <c r="F129" s="1348"/>
      <c r="G129" s="1348"/>
      <c r="H129" s="1348"/>
      <c r="I129" s="1348"/>
      <c r="J129" s="1348" t="str">
        <f>IF('App2'!I21="","",'App2'!I21)</f>
        <v/>
      </c>
      <c r="K129" s="1348" t="str">
        <f>IF('App2'!J21="","",'App2'!J21)</f>
        <v/>
      </c>
      <c r="L129" s="1348" t="str">
        <f>IF('App2'!K21="","",'App2'!K21)</f>
        <v/>
      </c>
      <c r="M129" s="1348" t="str">
        <f>IF('App2'!L21="","",'App2'!L21)</f>
        <v/>
      </c>
      <c r="N129" s="1348" t="str">
        <f>IF('App2'!M21="","",'App2'!M21)</f>
        <v/>
      </c>
      <c r="O129" s="1348" t="str">
        <f>IF('App2'!N21="","",'App2'!N21)</f>
        <v/>
      </c>
      <c r="P129" s="1348" t="str">
        <f>IF('App2'!O21="","",'App2'!O21)</f>
        <v/>
      </c>
      <c r="Q129" s="1348" t="str">
        <f>IF('App2'!P21="","",'App2'!P21)</f>
        <v/>
      </c>
      <c r="R129" s="1348" t="str">
        <f>IF('App2'!Q21="","",'App2'!Q21)</f>
        <v/>
      </c>
      <c r="S129" s="1348" t="str">
        <f>IF('App2'!R21="","",'App2'!R21)</f>
        <v/>
      </c>
      <c r="T129" s="1348" t="str">
        <f>IF('App2'!S21="","",'App2'!S21)</f>
        <v/>
      </c>
      <c r="U129" s="1348" t="str">
        <f>IF('App2'!T21="","",'App2'!T21)</f>
        <v/>
      </c>
      <c r="V129" s="1348" t="str">
        <f>IF('App2'!U21="","",'App2'!U21)</f>
        <v/>
      </c>
      <c r="W129" s="1348" t="str">
        <f>IF('App2'!V21="","",'App2'!V21)</f>
        <v/>
      </c>
      <c r="X129" s="1348"/>
    </row>
    <row r="130" spans="2:24">
      <c r="B130" s="1342" t="s">
        <v>416</v>
      </c>
      <c r="C130" s="1348" t="s">
        <v>1850</v>
      </c>
      <c r="D130" s="1348" t="s">
        <v>1742</v>
      </c>
      <c r="E130" s="1348" t="s">
        <v>1723</v>
      </c>
      <c r="F130" s="1348"/>
      <c r="G130" s="1348"/>
      <c r="H130" s="1348"/>
      <c r="I130" s="1348"/>
      <c r="J130" s="1348" t="str">
        <f>IF('App2'!I22="","",'App2'!I22)</f>
        <v/>
      </c>
      <c r="K130" s="1348" t="str">
        <f>IF('App2'!J22="","",'App2'!J22)</f>
        <v/>
      </c>
      <c r="L130" s="1348" t="str">
        <f>IF('App2'!K22="","",'App2'!K22)</f>
        <v/>
      </c>
      <c r="M130" s="1348" t="str">
        <f>IF('App2'!L22="","",'App2'!L22)</f>
        <v/>
      </c>
      <c r="N130" s="1348" t="str">
        <f>IF('App2'!M22="","",'App2'!M22)</f>
        <v/>
      </c>
      <c r="O130" s="1348" t="str">
        <f>IF('App2'!N22="","",'App2'!N22)</f>
        <v/>
      </c>
      <c r="P130" s="1348" t="str">
        <f>IF('App2'!O22="","",'App2'!O22)</f>
        <v/>
      </c>
      <c r="Q130" s="1348" t="str">
        <f>IF('App2'!P22="","",'App2'!P22)</f>
        <v/>
      </c>
      <c r="R130" s="1348" t="str">
        <f>IF('App2'!Q22="","",'App2'!Q22)</f>
        <v/>
      </c>
      <c r="S130" s="1348" t="str">
        <f>IF('App2'!R22="","",'App2'!R22)</f>
        <v/>
      </c>
      <c r="T130" s="1348" t="str">
        <f>IF('App2'!S22="","",'App2'!S22)</f>
        <v/>
      </c>
      <c r="U130" s="1348" t="str">
        <f>IF('App2'!T22="","",'App2'!T22)</f>
        <v/>
      </c>
      <c r="V130" s="1348" t="str">
        <f>IF('App2'!U22="","",'App2'!U22)</f>
        <v/>
      </c>
      <c r="W130" s="1348" t="str">
        <f>IF('App2'!V22="","",'App2'!V22)</f>
        <v/>
      </c>
      <c r="X130" s="1348"/>
    </row>
    <row r="131" spans="2:24">
      <c r="B131" s="1342" t="s">
        <v>417</v>
      </c>
      <c r="C131" s="1348" t="s">
        <v>1851</v>
      </c>
      <c r="D131" s="1348" t="s">
        <v>1743</v>
      </c>
      <c r="E131" s="1348" t="s">
        <v>1723</v>
      </c>
      <c r="F131" s="1348"/>
      <c r="G131" s="1348"/>
      <c r="H131" s="1348"/>
      <c r="I131" s="1348"/>
      <c r="J131" s="1348" t="str">
        <f>IF('App2'!I23="","",'App2'!I23)</f>
        <v/>
      </c>
      <c r="K131" s="1348" t="str">
        <f>IF('App2'!J23="","",'App2'!J23)</f>
        <v/>
      </c>
      <c r="L131" s="1348" t="str">
        <f>IF('App2'!K23="","",'App2'!K23)</f>
        <v/>
      </c>
      <c r="M131" s="1348" t="str">
        <f>IF('App2'!L23="","",'App2'!L23)</f>
        <v/>
      </c>
      <c r="N131" s="1348" t="str">
        <f>IF('App2'!M23="","",'App2'!M23)</f>
        <v/>
      </c>
      <c r="O131" s="1348" t="str">
        <f>IF('App2'!N23="","",'App2'!N23)</f>
        <v/>
      </c>
      <c r="P131" s="1348" t="str">
        <f>IF('App2'!O23="","",'App2'!O23)</f>
        <v/>
      </c>
      <c r="Q131" s="1348" t="str">
        <f>IF('App2'!P23="","",'App2'!P23)</f>
        <v/>
      </c>
      <c r="R131" s="1348" t="str">
        <f>IF('App2'!Q23="","",'App2'!Q23)</f>
        <v/>
      </c>
      <c r="S131" s="1348" t="str">
        <f>IF('App2'!R23="","",'App2'!R23)</f>
        <v/>
      </c>
      <c r="T131" s="1348" t="str">
        <f>IF('App2'!S23="","",'App2'!S23)</f>
        <v/>
      </c>
      <c r="U131" s="1348" t="str">
        <f>IF('App2'!T23="","",'App2'!T23)</f>
        <v/>
      </c>
      <c r="V131" s="1348" t="str">
        <f>IF('App2'!U23="","",'App2'!U23)</f>
        <v/>
      </c>
      <c r="W131" s="1348" t="str">
        <f>IF('App2'!V23="","",'App2'!V23)</f>
        <v/>
      </c>
      <c r="X131" s="1348"/>
    </row>
    <row r="132" spans="2:24">
      <c r="B132" s="1342" t="s">
        <v>2396</v>
      </c>
      <c r="C132" s="1354" t="str">
        <f>CONCATENATE('App2'!C24, " - ", 'App2'!$C$17)</f>
        <v>Total connected properties at year end - Leakage region 2</v>
      </c>
      <c r="D132" s="1385" t="str">
        <f>'App2'!E24</f>
        <v>000</v>
      </c>
      <c r="E132" s="1383" t="s">
        <v>1723</v>
      </c>
      <c r="F132" s="1348"/>
      <c r="G132" s="1348"/>
      <c r="H132" s="1348"/>
      <c r="I132" s="1348"/>
      <c r="J132" s="1348"/>
      <c r="K132" s="1384" t="str">
        <f>IF('App2'!J24="","",'App2'!J24)</f>
        <v/>
      </c>
      <c r="L132" s="1384" t="str">
        <f>IF('App2'!K24="","",'App2'!K24)</f>
        <v/>
      </c>
      <c r="M132" s="1384" t="str">
        <f>IF('App2'!L24="","",'App2'!L24)</f>
        <v/>
      </c>
      <c r="N132" s="1384" t="str">
        <f>IF('App2'!M24="","",'App2'!M24)</f>
        <v/>
      </c>
      <c r="O132" s="1384" t="str">
        <f>IF('App2'!N24="","",'App2'!N24)</f>
        <v/>
      </c>
      <c r="P132" s="1384" t="str">
        <f>IF('App2'!O24="","",'App2'!O24)</f>
        <v/>
      </c>
      <c r="Q132" s="1384" t="str">
        <f>IF('App2'!P24="","",'App2'!P24)</f>
        <v/>
      </c>
      <c r="R132" s="1384" t="str">
        <f>IF('App2'!Q24="","",'App2'!Q24)</f>
        <v/>
      </c>
      <c r="S132" s="1348"/>
      <c r="T132" s="1348"/>
      <c r="U132" s="1348"/>
      <c r="V132" s="1348"/>
      <c r="W132" s="1348"/>
      <c r="X132" s="1348"/>
    </row>
    <row r="133" spans="2:24">
      <c r="B133" s="1342" t="s">
        <v>2397</v>
      </c>
      <c r="C133" s="1354" t="str">
        <f>CONCATENATE('App2'!C25, " - ", 'App2'!$C$17)</f>
        <v>Total length of potable mains as at 31 March - Leakage region 2</v>
      </c>
      <c r="D133" s="1385" t="str">
        <f>'App2'!E25</f>
        <v>km</v>
      </c>
      <c r="E133" s="1383" t="s">
        <v>1723</v>
      </c>
      <c r="F133" s="1348"/>
      <c r="G133" s="1348"/>
      <c r="H133" s="1348"/>
      <c r="I133" s="1348"/>
      <c r="J133" s="1348"/>
      <c r="K133" s="1384" t="str">
        <f>IF('App2'!J25="","",'App2'!J25)</f>
        <v/>
      </c>
      <c r="L133" s="1384" t="str">
        <f>IF('App2'!K25="","",'App2'!K25)</f>
        <v/>
      </c>
      <c r="M133" s="1384" t="str">
        <f>IF('App2'!L25="","",'App2'!L25)</f>
        <v/>
      </c>
      <c r="N133" s="1384" t="str">
        <f>IF('App2'!M25="","",'App2'!M25)</f>
        <v/>
      </c>
      <c r="O133" s="1384" t="str">
        <f>IF('App2'!N25="","",'App2'!N25)</f>
        <v/>
      </c>
      <c r="P133" s="1384" t="str">
        <f>IF('App2'!O25="","",'App2'!O25)</f>
        <v/>
      </c>
      <c r="Q133" s="1384" t="str">
        <f>IF('App2'!P25="","",'App2'!P25)</f>
        <v/>
      </c>
      <c r="R133" s="1384" t="str">
        <f>IF('App2'!Q25="","",'App2'!Q25)</f>
        <v/>
      </c>
      <c r="S133" s="1348"/>
      <c r="T133" s="1348"/>
      <c r="U133" s="1348"/>
      <c r="V133" s="1348"/>
      <c r="W133" s="1348"/>
      <c r="X133" s="1348"/>
    </row>
    <row r="134" spans="2:24">
      <c r="B134" s="1342" t="s">
        <v>419</v>
      </c>
      <c r="C134" s="1348" t="s">
        <v>1852</v>
      </c>
      <c r="D134" s="1348" t="s">
        <v>98</v>
      </c>
      <c r="E134" s="1348" t="s">
        <v>1723</v>
      </c>
      <c r="F134" s="1348" t="str">
        <f>IF('App2'!$G26="","",'App2'!$G26)</f>
        <v/>
      </c>
      <c r="G134" s="1348"/>
      <c r="H134" s="1348"/>
      <c r="I134" s="1348"/>
      <c r="J134" s="1348"/>
      <c r="K134" s="1348"/>
      <c r="L134" s="1348"/>
      <c r="M134" s="1348"/>
      <c r="N134" s="1348"/>
      <c r="O134" s="1348"/>
      <c r="P134" s="1348"/>
      <c r="Q134" s="1348"/>
      <c r="R134" s="1348"/>
      <c r="S134" s="1348"/>
      <c r="T134" s="1348"/>
      <c r="U134" s="1348"/>
      <c r="V134" s="1348"/>
      <c r="W134" s="1348"/>
      <c r="X134" s="1348"/>
    </row>
    <row r="135" spans="2:24">
      <c r="B135" s="1342" t="s">
        <v>420</v>
      </c>
      <c r="C135" s="1348" t="s">
        <v>1853</v>
      </c>
      <c r="D135" s="1348" t="s">
        <v>399</v>
      </c>
      <c r="E135" s="1348" t="s">
        <v>1723</v>
      </c>
      <c r="F135" s="1348"/>
      <c r="G135" s="1348"/>
      <c r="H135" s="1348"/>
      <c r="I135" s="1348"/>
      <c r="J135" s="1348" t="str">
        <f>IF('App2'!I27="","",'App2'!I27)</f>
        <v/>
      </c>
      <c r="K135" s="1348" t="str">
        <f>IF('App2'!J27="","",'App2'!J27)</f>
        <v/>
      </c>
      <c r="L135" s="1348" t="str">
        <f>IF('App2'!K27="","",'App2'!K27)</f>
        <v/>
      </c>
      <c r="M135" s="1348" t="str">
        <f>IF('App2'!L27="","",'App2'!L27)</f>
        <v/>
      </c>
      <c r="N135" s="1348" t="str">
        <f>IF('App2'!M27="","",'App2'!M27)</f>
        <v/>
      </c>
      <c r="O135" s="1348" t="str">
        <f>IF('App2'!N27="","",'App2'!N27)</f>
        <v/>
      </c>
      <c r="P135" s="1348" t="str">
        <f>IF('App2'!O27="","",'App2'!O27)</f>
        <v/>
      </c>
      <c r="Q135" s="1348" t="str">
        <f>IF('App2'!P27="","",'App2'!P27)</f>
        <v/>
      </c>
      <c r="R135" s="1348" t="str">
        <f>IF('App2'!Q27="","",'App2'!Q27)</f>
        <v/>
      </c>
      <c r="S135" s="1348" t="str">
        <f>IF('App2'!R27="","",'App2'!R27)</f>
        <v/>
      </c>
      <c r="T135" s="1348" t="str">
        <f>IF('App2'!S27="","",'App2'!S27)</f>
        <v/>
      </c>
      <c r="U135" s="1348" t="str">
        <f>IF('App2'!T27="","",'App2'!T27)</f>
        <v/>
      </c>
      <c r="V135" s="1348" t="str">
        <f>IF('App2'!U27="","",'App2'!U27)</f>
        <v/>
      </c>
      <c r="W135" s="1348" t="str">
        <f>IF('App2'!V27="","",'App2'!V27)</f>
        <v/>
      </c>
      <c r="X135" s="1348"/>
    </row>
    <row r="136" spans="2:24">
      <c r="B136" s="1342" t="s">
        <v>421</v>
      </c>
      <c r="C136" s="1348" t="s">
        <v>1854</v>
      </c>
      <c r="D136" s="1348" t="s">
        <v>399</v>
      </c>
      <c r="E136" s="1348" t="s">
        <v>1723</v>
      </c>
      <c r="F136" s="1348"/>
      <c r="G136" s="1348"/>
      <c r="H136" s="1348"/>
      <c r="I136" s="1348"/>
      <c r="J136" s="1348" t="str">
        <f>IF('App2'!I28="","",'App2'!I28)</f>
        <v/>
      </c>
      <c r="K136" s="1348" t="str">
        <f>IF('App2'!J28="","",'App2'!J28)</f>
        <v/>
      </c>
      <c r="L136" s="1348" t="str">
        <f>IF('App2'!K28="","",'App2'!K28)</f>
        <v/>
      </c>
      <c r="M136" s="1348" t="str">
        <f>IF('App2'!L28="","",'App2'!L28)</f>
        <v/>
      </c>
      <c r="N136" s="1348" t="str">
        <f>IF('App2'!M28="","",'App2'!M28)</f>
        <v/>
      </c>
      <c r="O136" s="1348" t="str">
        <f>IF('App2'!N28="","",'App2'!N28)</f>
        <v/>
      </c>
      <c r="P136" s="1348" t="str">
        <f>IF('App2'!O28="","",'App2'!O28)</f>
        <v/>
      </c>
      <c r="Q136" s="1348" t="str">
        <f>IF('App2'!P28="","",'App2'!P28)</f>
        <v/>
      </c>
      <c r="R136" s="1348" t="str">
        <f>IF('App2'!Q28="","",'App2'!Q28)</f>
        <v/>
      </c>
      <c r="S136" s="1348" t="str">
        <f>IF('App2'!R28="","",'App2'!R28)</f>
        <v/>
      </c>
      <c r="T136" s="1348" t="str">
        <f>IF('App2'!S28="","",'App2'!S28)</f>
        <v/>
      </c>
      <c r="U136" s="1348" t="str">
        <f>IF('App2'!T28="","",'App2'!T28)</f>
        <v/>
      </c>
      <c r="V136" s="1348" t="str">
        <f>IF('App2'!U28="","",'App2'!U28)</f>
        <v/>
      </c>
      <c r="W136" s="1348" t="str">
        <f>IF('App2'!V28="","",'App2'!V28)</f>
        <v/>
      </c>
      <c r="X136" s="1348"/>
    </row>
    <row r="137" spans="2:24">
      <c r="B137" s="1342" t="s">
        <v>422</v>
      </c>
      <c r="C137" s="1348" t="s">
        <v>1855</v>
      </c>
      <c r="D137" s="1348" t="s">
        <v>399</v>
      </c>
      <c r="E137" s="1348" t="s">
        <v>1723</v>
      </c>
      <c r="F137" s="1348"/>
      <c r="G137" s="1348"/>
      <c r="H137" s="1348"/>
      <c r="I137" s="1348"/>
      <c r="J137" s="1348" t="str">
        <f>IF('App2'!I29="","",'App2'!I29)</f>
        <v/>
      </c>
      <c r="K137" s="1348" t="str">
        <f>IF('App2'!J29="","",'App2'!J29)</f>
        <v/>
      </c>
      <c r="L137" s="1348" t="str">
        <f>IF('App2'!K29="","",'App2'!K29)</f>
        <v/>
      </c>
      <c r="M137" s="1348" t="str">
        <f>IF('App2'!L29="","",'App2'!L29)</f>
        <v/>
      </c>
      <c r="N137" s="1348" t="str">
        <f>IF('App2'!M29="","",'App2'!M29)</f>
        <v/>
      </c>
      <c r="O137" s="1348" t="str">
        <f>IF('App2'!N29="","",'App2'!N29)</f>
        <v/>
      </c>
      <c r="P137" s="1348" t="str">
        <f>IF('App2'!O29="","",'App2'!O29)</f>
        <v/>
      </c>
      <c r="Q137" s="1348" t="str">
        <f>IF('App2'!P29="","",'App2'!P29)</f>
        <v/>
      </c>
      <c r="R137" s="1348" t="str">
        <f>IF('App2'!Q29="","",'App2'!Q29)</f>
        <v/>
      </c>
      <c r="S137" s="1348" t="str">
        <f>IF('App2'!R29="","",'App2'!R29)</f>
        <v/>
      </c>
      <c r="T137" s="1348" t="str">
        <f>IF('App2'!S29="","",'App2'!S29)</f>
        <v/>
      </c>
      <c r="U137" s="1348" t="str">
        <f>IF('App2'!T29="","",'App2'!T29)</f>
        <v/>
      </c>
      <c r="V137" s="1348" t="str">
        <f>IF('App2'!U29="","",'App2'!U29)</f>
        <v/>
      </c>
      <c r="W137" s="1348" t="str">
        <f>IF('App2'!V29="","",'App2'!V29)</f>
        <v/>
      </c>
      <c r="X137" s="1348"/>
    </row>
    <row r="138" spans="2:24">
      <c r="B138" s="1342" t="s">
        <v>423</v>
      </c>
      <c r="C138" s="1348" t="s">
        <v>1856</v>
      </c>
      <c r="D138" s="1348" t="s">
        <v>399</v>
      </c>
      <c r="E138" s="1348" t="s">
        <v>1723</v>
      </c>
      <c r="F138" s="1348"/>
      <c r="G138" s="1348"/>
      <c r="H138" s="1348"/>
      <c r="I138" s="1348"/>
      <c r="J138" s="1348" t="str">
        <f>IF('App2'!I30="","",'App2'!I30)</f>
        <v/>
      </c>
      <c r="K138" s="1348" t="str">
        <f>IF('App2'!J30="","",'App2'!J30)</f>
        <v/>
      </c>
      <c r="L138" s="1348" t="str">
        <f>IF('App2'!K30="","",'App2'!K30)</f>
        <v/>
      </c>
      <c r="M138" s="1348" t="str">
        <f>IF('App2'!L30="","",'App2'!L30)</f>
        <v/>
      </c>
      <c r="N138" s="1348" t="str">
        <f>IF('App2'!M30="","",'App2'!M30)</f>
        <v/>
      </c>
      <c r="O138" s="1348" t="str">
        <f>IF('App2'!N30="","",'App2'!N30)</f>
        <v/>
      </c>
      <c r="P138" s="1348" t="str">
        <f>IF('App2'!O30="","",'App2'!O30)</f>
        <v/>
      </c>
      <c r="Q138" s="1348" t="str">
        <f>IF('App2'!P30="","",'App2'!P30)</f>
        <v/>
      </c>
      <c r="R138" s="1348" t="str">
        <f>IF('App2'!Q30="","",'App2'!Q30)</f>
        <v/>
      </c>
      <c r="S138" s="1348" t="str">
        <f>IF('App2'!R30="","",'App2'!R30)</f>
        <v/>
      </c>
      <c r="T138" s="1348" t="str">
        <f>IF('App2'!S30="","",'App2'!S30)</f>
        <v/>
      </c>
      <c r="U138" s="1348" t="str">
        <f>IF('App2'!T30="","",'App2'!T30)</f>
        <v/>
      </c>
      <c r="V138" s="1348" t="str">
        <f>IF('App2'!U30="","",'App2'!U30)</f>
        <v/>
      </c>
      <c r="W138" s="1348" t="str">
        <f>IF('App2'!V30="","",'App2'!V30)</f>
        <v/>
      </c>
      <c r="X138" s="1348"/>
    </row>
    <row r="139" spans="2:24">
      <c r="B139" s="1342" t="s">
        <v>424</v>
      </c>
      <c r="C139" s="1348" t="s">
        <v>1857</v>
      </c>
      <c r="D139" s="1348" t="s">
        <v>1742</v>
      </c>
      <c r="E139" s="1348" t="s">
        <v>1723</v>
      </c>
      <c r="F139" s="1348"/>
      <c r="G139" s="1348"/>
      <c r="H139" s="1348"/>
      <c r="I139" s="1348"/>
      <c r="J139" s="1348" t="str">
        <f>IF('App2'!I31="","",'App2'!I31)</f>
        <v/>
      </c>
      <c r="K139" s="1348" t="str">
        <f>IF('App2'!J31="","",'App2'!J31)</f>
        <v/>
      </c>
      <c r="L139" s="1348" t="str">
        <f>IF('App2'!K31="","",'App2'!K31)</f>
        <v/>
      </c>
      <c r="M139" s="1348" t="str">
        <f>IF('App2'!L31="","",'App2'!L31)</f>
        <v/>
      </c>
      <c r="N139" s="1348" t="str">
        <f>IF('App2'!M31="","",'App2'!M31)</f>
        <v/>
      </c>
      <c r="O139" s="1348" t="str">
        <f>IF('App2'!N31="","",'App2'!N31)</f>
        <v/>
      </c>
      <c r="P139" s="1348" t="str">
        <f>IF('App2'!O31="","",'App2'!O31)</f>
        <v/>
      </c>
      <c r="Q139" s="1348" t="str">
        <f>IF('App2'!P31="","",'App2'!P31)</f>
        <v/>
      </c>
      <c r="R139" s="1348" t="str">
        <f>IF('App2'!Q31="","",'App2'!Q31)</f>
        <v/>
      </c>
      <c r="S139" s="1348" t="str">
        <f>IF('App2'!R31="","",'App2'!R31)</f>
        <v/>
      </c>
      <c r="T139" s="1348" t="str">
        <f>IF('App2'!S31="","",'App2'!S31)</f>
        <v/>
      </c>
      <c r="U139" s="1348" t="str">
        <f>IF('App2'!T31="","",'App2'!T31)</f>
        <v/>
      </c>
      <c r="V139" s="1348" t="str">
        <f>IF('App2'!U31="","",'App2'!U31)</f>
        <v/>
      </c>
      <c r="W139" s="1348" t="str">
        <f>IF('App2'!V31="","",'App2'!V31)</f>
        <v/>
      </c>
      <c r="X139" s="1348"/>
    </row>
    <row r="140" spans="2:24">
      <c r="B140" s="1342" t="s">
        <v>425</v>
      </c>
      <c r="C140" s="1348" t="s">
        <v>1858</v>
      </c>
      <c r="D140" s="1348" t="s">
        <v>1743</v>
      </c>
      <c r="E140" s="1348" t="s">
        <v>1723</v>
      </c>
      <c r="F140" s="1348"/>
      <c r="G140" s="1348"/>
      <c r="H140" s="1348"/>
      <c r="I140" s="1348"/>
      <c r="J140" s="1348" t="str">
        <f>IF('App2'!I32="","",'App2'!I32)</f>
        <v/>
      </c>
      <c r="K140" s="1348" t="str">
        <f>IF('App2'!J32="","",'App2'!J32)</f>
        <v/>
      </c>
      <c r="L140" s="1348" t="str">
        <f>IF('App2'!K32="","",'App2'!K32)</f>
        <v/>
      </c>
      <c r="M140" s="1348" t="str">
        <f>IF('App2'!L32="","",'App2'!L32)</f>
        <v/>
      </c>
      <c r="N140" s="1348" t="str">
        <f>IF('App2'!M32="","",'App2'!M32)</f>
        <v/>
      </c>
      <c r="O140" s="1348" t="str">
        <f>IF('App2'!N32="","",'App2'!N32)</f>
        <v/>
      </c>
      <c r="P140" s="1348" t="str">
        <f>IF('App2'!O32="","",'App2'!O32)</f>
        <v/>
      </c>
      <c r="Q140" s="1348" t="str">
        <f>IF('App2'!P32="","",'App2'!P32)</f>
        <v/>
      </c>
      <c r="R140" s="1348" t="str">
        <f>IF('App2'!Q32="","",'App2'!Q32)</f>
        <v/>
      </c>
      <c r="S140" s="1348" t="str">
        <f>IF('App2'!R32="","",'App2'!R32)</f>
        <v/>
      </c>
      <c r="T140" s="1348" t="str">
        <f>IF('App2'!S32="","",'App2'!S32)</f>
        <v/>
      </c>
      <c r="U140" s="1348" t="str">
        <f>IF('App2'!T32="","",'App2'!T32)</f>
        <v/>
      </c>
      <c r="V140" s="1348" t="str">
        <f>IF('App2'!U32="","",'App2'!U32)</f>
        <v/>
      </c>
      <c r="W140" s="1348" t="str">
        <f>IF('App2'!V32="","",'App2'!V32)</f>
        <v/>
      </c>
      <c r="X140" s="1348"/>
    </row>
    <row r="141" spans="2:24">
      <c r="B141" s="1342" t="s">
        <v>2398</v>
      </c>
      <c r="C141" s="1354" t="str">
        <f>CONCATENATE('App2'!C33, " - ", 'App2'!$C$26)</f>
        <v>Total connected properties at year end - Leakage region 3</v>
      </c>
      <c r="D141" s="1385" t="str">
        <f>'App2'!E33</f>
        <v>000</v>
      </c>
      <c r="E141" s="1383" t="s">
        <v>1723</v>
      </c>
      <c r="F141" s="1348"/>
      <c r="G141" s="1348"/>
      <c r="H141" s="1348"/>
      <c r="I141" s="1348"/>
      <c r="J141" s="1348"/>
      <c r="K141" s="1384" t="str">
        <f>IF('App2'!J33="","",'App2'!J33)</f>
        <v/>
      </c>
      <c r="L141" s="1384" t="str">
        <f>IF('App2'!K33="","",'App2'!K33)</f>
        <v/>
      </c>
      <c r="M141" s="1384" t="str">
        <f>IF('App2'!L33="","",'App2'!L33)</f>
        <v/>
      </c>
      <c r="N141" s="1384" t="str">
        <f>IF('App2'!M33="","",'App2'!M33)</f>
        <v/>
      </c>
      <c r="O141" s="1384" t="str">
        <f>IF('App2'!N33="","",'App2'!N33)</f>
        <v/>
      </c>
      <c r="P141" s="1384" t="str">
        <f>IF('App2'!O33="","",'App2'!O33)</f>
        <v/>
      </c>
      <c r="Q141" s="1384" t="str">
        <f>IF('App2'!P33="","",'App2'!P33)</f>
        <v/>
      </c>
      <c r="R141" s="1384" t="str">
        <f>IF('App2'!Q33="","",'App2'!Q33)</f>
        <v/>
      </c>
      <c r="S141" s="1348"/>
      <c r="T141" s="1348"/>
      <c r="U141" s="1348"/>
      <c r="V141" s="1348"/>
      <c r="W141" s="1348"/>
      <c r="X141" s="1348"/>
    </row>
    <row r="142" spans="2:24">
      <c r="B142" s="1342" t="s">
        <v>2399</v>
      </c>
      <c r="C142" s="1354" t="str">
        <f>CONCATENATE('App2'!C34, " - ", 'App2'!$C$26)</f>
        <v>Total length of potable mains as at 31 March - Leakage region 3</v>
      </c>
      <c r="D142" s="1385" t="str">
        <f>'App2'!E34</f>
        <v>km</v>
      </c>
      <c r="E142" s="1383" t="s">
        <v>1723</v>
      </c>
      <c r="F142" s="1348"/>
      <c r="G142" s="1348"/>
      <c r="H142" s="1348"/>
      <c r="I142" s="1348"/>
      <c r="J142" s="1348"/>
      <c r="K142" s="1384" t="str">
        <f>IF('App2'!J34="","",'App2'!J34)</f>
        <v/>
      </c>
      <c r="L142" s="1384" t="str">
        <f>IF('App2'!K34="","",'App2'!K34)</f>
        <v/>
      </c>
      <c r="M142" s="1384" t="str">
        <f>IF('App2'!L34="","",'App2'!L34)</f>
        <v/>
      </c>
      <c r="N142" s="1384" t="str">
        <f>IF('App2'!M34="","",'App2'!M34)</f>
        <v/>
      </c>
      <c r="O142" s="1384" t="str">
        <f>IF('App2'!N34="","",'App2'!N34)</f>
        <v/>
      </c>
      <c r="P142" s="1384" t="str">
        <f>IF('App2'!O34="","",'App2'!O34)</f>
        <v/>
      </c>
      <c r="Q142" s="1384" t="str">
        <f>IF('App2'!P34="","",'App2'!P34)</f>
        <v/>
      </c>
      <c r="R142" s="1384" t="str">
        <f>IF('App2'!Q34="","",'App2'!Q34)</f>
        <v/>
      </c>
      <c r="S142" s="1348"/>
      <c r="T142" s="1348"/>
      <c r="U142" s="1348"/>
      <c r="V142" s="1348"/>
      <c r="W142" s="1348"/>
      <c r="X142" s="1348"/>
    </row>
    <row r="143" spans="2:24">
      <c r="B143" s="1343" t="s">
        <v>427</v>
      </c>
      <c r="C143" s="1349" t="s">
        <v>1859</v>
      </c>
      <c r="D143" s="1349" t="s">
        <v>98</v>
      </c>
      <c r="E143" s="1349" t="s">
        <v>1723</v>
      </c>
      <c r="F143" s="1349" t="str">
        <f>IF('App2'!$G35="","",'App2'!$G35)</f>
        <v/>
      </c>
      <c r="G143" s="1349"/>
      <c r="H143" s="1349"/>
      <c r="I143" s="1349"/>
      <c r="J143" s="1349"/>
      <c r="K143" s="1349"/>
      <c r="L143" s="1349"/>
      <c r="M143" s="1349"/>
      <c r="N143" s="1349"/>
      <c r="O143" s="1349"/>
      <c r="P143" s="1349"/>
      <c r="Q143" s="1349"/>
      <c r="R143" s="1349"/>
      <c r="S143" s="1349"/>
      <c r="T143" s="1349"/>
      <c r="U143" s="1349"/>
      <c r="V143" s="1349"/>
      <c r="W143" s="1349"/>
      <c r="X143" s="1349"/>
    </row>
    <row r="144" spans="2:24">
      <c r="B144" s="1343" t="s">
        <v>428</v>
      </c>
      <c r="C144" s="1349" t="s">
        <v>1860</v>
      </c>
      <c r="D144" s="1349" t="s">
        <v>399</v>
      </c>
      <c r="E144" s="1349" t="s">
        <v>1723</v>
      </c>
      <c r="F144" s="1349"/>
      <c r="G144" s="1349"/>
      <c r="H144" s="1349"/>
      <c r="I144" s="1349"/>
      <c r="J144" s="1349" t="str">
        <f>IF('App2'!I36="","",'App2'!I36)</f>
        <v/>
      </c>
      <c r="K144" s="1349" t="str">
        <f>IF('App2'!J36="","",'App2'!J36)</f>
        <v/>
      </c>
      <c r="L144" s="1349" t="str">
        <f>IF('App2'!K36="","",'App2'!K36)</f>
        <v/>
      </c>
      <c r="M144" s="1349" t="str">
        <f>IF('App2'!L36="","",'App2'!L36)</f>
        <v/>
      </c>
      <c r="N144" s="1349" t="str">
        <f>IF('App2'!M36="","",'App2'!M36)</f>
        <v/>
      </c>
      <c r="O144" s="1349" t="str">
        <f>IF('App2'!N36="","",'App2'!N36)</f>
        <v/>
      </c>
      <c r="P144" s="1349" t="str">
        <f>IF('App2'!O36="","",'App2'!O36)</f>
        <v/>
      </c>
      <c r="Q144" s="1349" t="str">
        <f>IF('App2'!P36="","",'App2'!P36)</f>
        <v/>
      </c>
      <c r="R144" s="1349" t="str">
        <f>IF('App2'!Q36="","",'App2'!Q36)</f>
        <v/>
      </c>
      <c r="S144" s="1349" t="str">
        <f>IF('App2'!R36="","",'App2'!R36)</f>
        <v/>
      </c>
      <c r="T144" s="1349" t="str">
        <f>IF('App2'!S36="","",'App2'!S36)</f>
        <v/>
      </c>
      <c r="U144" s="1349" t="str">
        <f>IF('App2'!T36="","",'App2'!T36)</f>
        <v/>
      </c>
      <c r="V144" s="1349" t="str">
        <f>IF('App2'!U36="","",'App2'!U36)</f>
        <v/>
      </c>
      <c r="W144" s="1349" t="str">
        <f>IF('App2'!V36="","",'App2'!V36)</f>
        <v/>
      </c>
      <c r="X144" s="1349"/>
    </row>
    <row r="145" spans="2:24">
      <c r="B145" s="1343" t="s">
        <v>429</v>
      </c>
      <c r="C145" s="1349" t="s">
        <v>1861</v>
      </c>
      <c r="D145" s="1349" t="s">
        <v>399</v>
      </c>
      <c r="E145" s="1349" t="s">
        <v>1723</v>
      </c>
      <c r="F145" s="1349"/>
      <c r="G145" s="1349"/>
      <c r="H145" s="1349"/>
      <c r="I145" s="1349"/>
      <c r="J145" s="1349" t="str">
        <f>IF('App2'!I37="","",'App2'!I37)</f>
        <v/>
      </c>
      <c r="K145" s="1349" t="str">
        <f>IF('App2'!J37="","",'App2'!J37)</f>
        <v/>
      </c>
      <c r="L145" s="1349" t="str">
        <f>IF('App2'!K37="","",'App2'!K37)</f>
        <v/>
      </c>
      <c r="M145" s="1349" t="str">
        <f>IF('App2'!L37="","",'App2'!L37)</f>
        <v/>
      </c>
      <c r="N145" s="1349" t="str">
        <f>IF('App2'!M37="","",'App2'!M37)</f>
        <v/>
      </c>
      <c r="O145" s="1349" t="str">
        <f>IF('App2'!N37="","",'App2'!N37)</f>
        <v/>
      </c>
      <c r="P145" s="1349" t="str">
        <f>IF('App2'!O37="","",'App2'!O37)</f>
        <v/>
      </c>
      <c r="Q145" s="1349" t="str">
        <f>IF('App2'!P37="","",'App2'!P37)</f>
        <v/>
      </c>
      <c r="R145" s="1349" t="str">
        <f>IF('App2'!Q37="","",'App2'!Q37)</f>
        <v/>
      </c>
      <c r="S145" s="1349" t="str">
        <f>IF('App2'!R37="","",'App2'!R37)</f>
        <v/>
      </c>
      <c r="T145" s="1349" t="str">
        <f>IF('App2'!S37="","",'App2'!S37)</f>
        <v/>
      </c>
      <c r="U145" s="1349" t="str">
        <f>IF('App2'!T37="","",'App2'!T37)</f>
        <v/>
      </c>
      <c r="V145" s="1349" t="str">
        <f>IF('App2'!U37="","",'App2'!U37)</f>
        <v/>
      </c>
      <c r="W145" s="1349" t="str">
        <f>IF('App2'!V37="","",'App2'!V37)</f>
        <v/>
      </c>
      <c r="X145" s="1349"/>
    </row>
    <row r="146" spans="2:24">
      <c r="B146" s="1343" t="s">
        <v>430</v>
      </c>
      <c r="C146" s="1349" t="s">
        <v>1862</v>
      </c>
      <c r="D146" s="1349" t="s">
        <v>399</v>
      </c>
      <c r="E146" s="1349" t="s">
        <v>1723</v>
      </c>
      <c r="F146" s="1349"/>
      <c r="G146" s="1349"/>
      <c r="H146" s="1349"/>
      <c r="I146" s="1349"/>
      <c r="J146" s="1349" t="str">
        <f>IF('App2'!I38="","",'App2'!I38)</f>
        <v/>
      </c>
      <c r="K146" s="1349" t="str">
        <f>IF('App2'!J38="","",'App2'!J38)</f>
        <v/>
      </c>
      <c r="L146" s="1349" t="str">
        <f>IF('App2'!K38="","",'App2'!K38)</f>
        <v/>
      </c>
      <c r="M146" s="1349" t="str">
        <f>IF('App2'!L38="","",'App2'!L38)</f>
        <v/>
      </c>
      <c r="N146" s="1349" t="str">
        <f>IF('App2'!M38="","",'App2'!M38)</f>
        <v/>
      </c>
      <c r="O146" s="1349" t="str">
        <f>IF('App2'!N38="","",'App2'!N38)</f>
        <v/>
      </c>
      <c r="P146" s="1349" t="str">
        <f>IF('App2'!O38="","",'App2'!O38)</f>
        <v/>
      </c>
      <c r="Q146" s="1349" t="str">
        <f>IF('App2'!P38="","",'App2'!P38)</f>
        <v/>
      </c>
      <c r="R146" s="1349" t="str">
        <f>IF('App2'!Q38="","",'App2'!Q38)</f>
        <v/>
      </c>
      <c r="S146" s="1349" t="str">
        <f>IF('App2'!R38="","",'App2'!R38)</f>
        <v/>
      </c>
      <c r="T146" s="1349" t="str">
        <f>IF('App2'!S38="","",'App2'!S38)</f>
        <v/>
      </c>
      <c r="U146" s="1349" t="str">
        <f>IF('App2'!T38="","",'App2'!T38)</f>
        <v/>
      </c>
      <c r="V146" s="1349" t="str">
        <f>IF('App2'!U38="","",'App2'!U38)</f>
        <v/>
      </c>
      <c r="W146" s="1349" t="str">
        <f>IF('App2'!V38="","",'App2'!V38)</f>
        <v/>
      </c>
      <c r="X146" s="1349"/>
    </row>
    <row r="147" spans="2:24">
      <c r="B147" s="1343" t="s">
        <v>431</v>
      </c>
      <c r="C147" s="1349" t="s">
        <v>1863</v>
      </c>
      <c r="D147" s="1349" t="s">
        <v>399</v>
      </c>
      <c r="E147" s="1349" t="s">
        <v>1723</v>
      </c>
      <c r="F147" s="1349"/>
      <c r="G147" s="1349"/>
      <c r="H147" s="1349"/>
      <c r="I147" s="1349"/>
      <c r="J147" s="1349" t="str">
        <f>IF('App2'!I39="","",'App2'!I39)</f>
        <v/>
      </c>
      <c r="K147" s="1349" t="str">
        <f>IF('App2'!J39="","",'App2'!J39)</f>
        <v/>
      </c>
      <c r="L147" s="1349" t="str">
        <f>IF('App2'!K39="","",'App2'!K39)</f>
        <v/>
      </c>
      <c r="M147" s="1349" t="str">
        <f>IF('App2'!L39="","",'App2'!L39)</f>
        <v/>
      </c>
      <c r="N147" s="1349" t="str">
        <f>IF('App2'!M39="","",'App2'!M39)</f>
        <v/>
      </c>
      <c r="O147" s="1349" t="str">
        <f>IF('App2'!N39="","",'App2'!N39)</f>
        <v/>
      </c>
      <c r="P147" s="1349" t="str">
        <f>IF('App2'!O39="","",'App2'!O39)</f>
        <v/>
      </c>
      <c r="Q147" s="1349" t="str">
        <f>IF('App2'!P39="","",'App2'!P39)</f>
        <v/>
      </c>
      <c r="R147" s="1349" t="str">
        <f>IF('App2'!Q39="","",'App2'!Q39)</f>
        <v/>
      </c>
      <c r="S147" s="1349" t="str">
        <f>IF('App2'!R39="","",'App2'!R39)</f>
        <v/>
      </c>
      <c r="T147" s="1349" t="str">
        <f>IF('App2'!S39="","",'App2'!S39)</f>
        <v/>
      </c>
      <c r="U147" s="1349" t="str">
        <f>IF('App2'!T39="","",'App2'!T39)</f>
        <v/>
      </c>
      <c r="V147" s="1349" t="str">
        <f>IF('App2'!U39="","",'App2'!U39)</f>
        <v/>
      </c>
      <c r="W147" s="1349" t="str">
        <f>IF('App2'!V39="","",'App2'!V39)</f>
        <v/>
      </c>
      <c r="X147" s="1349"/>
    </row>
    <row r="148" spans="2:24">
      <c r="B148" s="1343" t="s">
        <v>432</v>
      </c>
      <c r="C148" s="1349" t="s">
        <v>1864</v>
      </c>
      <c r="D148" s="1349" t="s">
        <v>1742</v>
      </c>
      <c r="E148" s="1349" t="s">
        <v>1723</v>
      </c>
      <c r="F148" s="1349"/>
      <c r="G148" s="1349"/>
      <c r="H148" s="1349"/>
      <c r="I148" s="1349"/>
      <c r="J148" s="1349" t="str">
        <f>IF('App2'!I40="","",'App2'!I40)</f>
        <v/>
      </c>
      <c r="K148" s="1349" t="str">
        <f>IF('App2'!J40="","",'App2'!J40)</f>
        <v/>
      </c>
      <c r="L148" s="1349" t="str">
        <f>IF('App2'!K40="","",'App2'!K40)</f>
        <v/>
      </c>
      <c r="M148" s="1349" t="str">
        <f>IF('App2'!L40="","",'App2'!L40)</f>
        <v/>
      </c>
      <c r="N148" s="1349" t="str">
        <f>IF('App2'!M40="","",'App2'!M40)</f>
        <v/>
      </c>
      <c r="O148" s="1349" t="str">
        <f>IF('App2'!N40="","",'App2'!N40)</f>
        <v/>
      </c>
      <c r="P148" s="1349" t="str">
        <f>IF('App2'!O40="","",'App2'!O40)</f>
        <v/>
      </c>
      <c r="Q148" s="1349" t="str">
        <f>IF('App2'!P40="","",'App2'!P40)</f>
        <v/>
      </c>
      <c r="R148" s="1349" t="str">
        <f>IF('App2'!Q40="","",'App2'!Q40)</f>
        <v/>
      </c>
      <c r="S148" s="1349" t="str">
        <f>IF('App2'!R40="","",'App2'!R40)</f>
        <v/>
      </c>
      <c r="T148" s="1349" t="str">
        <f>IF('App2'!S40="","",'App2'!S40)</f>
        <v/>
      </c>
      <c r="U148" s="1349" t="str">
        <f>IF('App2'!T40="","",'App2'!T40)</f>
        <v/>
      </c>
      <c r="V148" s="1349" t="str">
        <f>IF('App2'!U40="","",'App2'!U40)</f>
        <v/>
      </c>
      <c r="W148" s="1349" t="str">
        <f>IF('App2'!V40="","",'App2'!V40)</f>
        <v/>
      </c>
      <c r="X148" s="1349"/>
    </row>
    <row r="149" spans="2:24">
      <c r="B149" s="1343" t="s">
        <v>434</v>
      </c>
      <c r="C149" s="1349" t="s">
        <v>1865</v>
      </c>
      <c r="D149" s="1349" t="s">
        <v>1743</v>
      </c>
      <c r="E149" s="1349" t="s">
        <v>1723</v>
      </c>
      <c r="F149" s="1349"/>
      <c r="G149" s="1349"/>
      <c r="H149" s="1349"/>
      <c r="I149" s="1349"/>
      <c r="J149" s="1349" t="str">
        <f>IF('App2'!I41="","",'App2'!I41)</f>
        <v/>
      </c>
      <c r="K149" s="1349" t="str">
        <f>IF('App2'!J41="","",'App2'!J41)</f>
        <v/>
      </c>
      <c r="L149" s="1349" t="str">
        <f>IF('App2'!K41="","",'App2'!K41)</f>
        <v/>
      </c>
      <c r="M149" s="1349" t="str">
        <f>IF('App2'!L41="","",'App2'!L41)</f>
        <v/>
      </c>
      <c r="N149" s="1349" t="str">
        <f>IF('App2'!M41="","",'App2'!M41)</f>
        <v/>
      </c>
      <c r="O149" s="1349" t="str">
        <f>IF('App2'!N41="","",'App2'!N41)</f>
        <v/>
      </c>
      <c r="P149" s="1349" t="str">
        <f>IF('App2'!O41="","",'App2'!O41)</f>
        <v/>
      </c>
      <c r="Q149" s="1349" t="str">
        <f>IF('App2'!P41="","",'App2'!P41)</f>
        <v/>
      </c>
      <c r="R149" s="1349" t="str">
        <f>IF('App2'!Q41="","",'App2'!Q41)</f>
        <v/>
      </c>
      <c r="S149" s="1349" t="str">
        <f>IF('App2'!R41="","",'App2'!R41)</f>
        <v/>
      </c>
      <c r="T149" s="1349" t="str">
        <f>IF('App2'!S41="","",'App2'!S41)</f>
        <v/>
      </c>
      <c r="U149" s="1349" t="str">
        <f>IF('App2'!T41="","",'App2'!T41)</f>
        <v/>
      </c>
      <c r="V149" s="1349" t="str">
        <f>IF('App2'!U41="","",'App2'!U41)</f>
        <v/>
      </c>
      <c r="W149" s="1349" t="str">
        <f>IF('App2'!V41="","",'App2'!V41)</f>
        <v/>
      </c>
      <c r="X149" s="1349"/>
    </row>
    <row r="150" spans="2:24">
      <c r="B150" s="1342" t="s">
        <v>2400</v>
      </c>
      <c r="C150" s="1354" t="str">
        <f>CONCATENATE('App2'!C42, " - ", 'App2'!$C$35)</f>
        <v>Total connected properties at year end - Leakage region 4</v>
      </c>
      <c r="D150" s="1385" t="str">
        <f>'App2'!E42</f>
        <v>000</v>
      </c>
      <c r="E150" s="1383" t="s">
        <v>1723</v>
      </c>
      <c r="F150" s="1349"/>
      <c r="G150" s="1349"/>
      <c r="H150" s="1349"/>
      <c r="I150" s="1349"/>
      <c r="J150" s="1349"/>
      <c r="K150" s="1384" t="str">
        <f>IF('App2'!J42="","",'App2'!J42)</f>
        <v/>
      </c>
      <c r="L150" s="1384" t="str">
        <f>IF('App2'!K42="","",'App2'!K42)</f>
        <v/>
      </c>
      <c r="M150" s="1384" t="str">
        <f>IF('App2'!L42="","",'App2'!L42)</f>
        <v/>
      </c>
      <c r="N150" s="1384" t="str">
        <f>IF('App2'!M42="","",'App2'!M42)</f>
        <v/>
      </c>
      <c r="O150" s="1384" t="str">
        <f>IF('App2'!N42="","",'App2'!N42)</f>
        <v/>
      </c>
      <c r="P150" s="1384" t="str">
        <f>IF('App2'!O42="","",'App2'!O42)</f>
        <v/>
      </c>
      <c r="Q150" s="1384" t="str">
        <f>IF('App2'!P42="","",'App2'!P42)</f>
        <v/>
      </c>
      <c r="R150" s="1384" t="str">
        <f>IF('App2'!Q42="","",'App2'!Q42)</f>
        <v/>
      </c>
      <c r="S150" s="1349"/>
      <c r="T150" s="1349"/>
      <c r="U150" s="1349"/>
      <c r="V150" s="1349"/>
      <c r="W150" s="1349"/>
      <c r="X150" s="1349"/>
    </row>
    <row r="151" spans="2:24">
      <c r="B151" s="1342" t="s">
        <v>2401</v>
      </c>
      <c r="C151" s="1354" t="str">
        <f>CONCATENATE('App2'!C43, " - ", 'App2'!$C$35)</f>
        <v>Total length of potable mains as at 31 March - Leakage region 4</v>
      </c>
      <c r="D151" s="1385" t="str">
        <f>'App2'!E43</f>
        <v>km</v>
      </c>
      <c r="E151" s="1383" t="s">
        <v>1723</v>
      </c>
      <c r="F151" s="1349"/>
      <c r="G151" s="1349"/>
      <c r="H151" s="1349"/>
      <c r="I151" s="1349"/>
      <c r="J151" s="1349"/>
      <c r="K151" s="1384" t="str">
        <f>IF('App2'!J43="","",'App2'!J43)</f>
        <v/>
      </c>
      <c r="L151" s="1384" t="str">
        <f>IF('App2'!K43="","",'App2'!K43)</f>
        <v/>
      </c>
      <c r="M151" s="1384" t="str">
        <f>IF('App2'!L43="","",'App2'!L43)</f>
        <v/>
      </c>
      <c r="N151" s="1384" t="str">
        <f>IF('App2'!M43="","",'App2'!M43)</f>
        <v/>
      </c>
      <c r="O151" s="1384" t="str">
        <f>IF('App2'!N43="","",'App2'!N43)</f>
        <v/>
      </c>
      <c r="P151" s="1384" t="str">
        <f>IF('App2'!O43="","",'App2'!O43)</f>
        <v/>
      </c>
      <c r="Q151" s="1384" t="str">
        <f>IF('App2'!P43="","",'App2'!P43)</f>
        <v/>
      </c>
      <c r="R151" s="1384" t="str">
        <f>IF('App2'!Q43="","",'App2'!Q43)</f>
        <v/>
      </c>
      <c r="S151" s="1349"/>
      <c r="T151" s="1349"/>
      <c r="U151" s="1349"/>
      <c r="V151" s="1349"/>
      <c r="W151" s="1349"/>
      <c r="X151" s="1349"/>
    </row>
    <row r="152" spans="2:24">
      <c r="B152" s="1343" t="s">
        <v>439</v>
      </c>
      <c r="C152" s="1349" t="s">
        <v>1866</v>
      </c>
      <c r="D152" s="1349" t="s">
        <v>399</v>
      </c>
      <c r="E152" s="1349" t="s">
        <v>1723</v>
      </c>
      <c r="F152" s="1349"/>
      <c r="G152" s="1349"/>
      <c r="H152" s="1349"/>
      <c r="I152" s="1349">
        <f>IF('App2'!H48="","",'App2'!H48)</f>
        <v>451.9</v>
      </c>
      <c r="J152" s="1349">
        <f>IF('App2'!I48="","",'App2'!I48)</f>
        <v>439.2</v>
      </c>
      <c r="K152" s="1349">
        <f>IF('App2'!J48="","",'App2'!J48)</f>
        <v>453.5</v>
      </c>
      <c r="L152" s="1349">
        <f>IF('App2'!K48="","",'App2'!K48)</f>
        <v>448.2</v>
      </c>
      <c r="M152" s="1349">
        <f>IF('App2'!L48="","",'App2'!L48)</f>
        <v>448.2</v>
      </c>
      <c r="N152" s="1349">
        <f>IF('App2'!M48="","",'App2'!M48)</f>
        <v>439.2</v>
      </c>
      <c r="O152" s="1349">
        <f>IF('App2'!N48="","",'App2'!N48)</f>
        <v>430.5</v>
      </c>
      <c r="P152" s="1349">
        <f>IF('App2'!O48="","",'App2'!O48)</f>
        <v>416.7</v>
      </c>
      <c r="Q152" s="1349">
        <f>IF('App2'!P48="","",'App2'!P48)</f>
        <v>387</v>
      </c>
      <c r="R152" s="1349">
        <f>IF('App2'!Q48="","",'App2'!Q48)</f>
        <v>357</v>
      </c>
      <c r="S152" s="1349"/>
      <c r="T152" s="1349"/>
      <c r="U152" s="1349"/>
      <c r="V152" s="1349"/>
      <c r="W152" s="1349"/>
      <c r="X152" s="1349"/>
    </row>
    <row r="153" spans="2:24">
      <c r="B153" s="1343" t="s">
        <v>440</v>
      </c>
      <c r="C153" s="1349" t="s">
        <v>1867</v>
      </c>
      <c r="D153" s="1349" t="s">
        <v>399</v>
      </c>
      <c r="E153" s="1349" t="s">
        <v>1723</v>
      </c>
      <c r="F153" s="1349"/>
      <c r="G153" s="1349"/>
      <c r="H153" s="1349"/>
      <c r="I153" s="1349">
        <f>IF('App2'!H49="","",'App2'!H49)</f>
        <v>605.70000000000005</v>
      </c>
      <c r="J153" s="1349">
        <f>IF('App2'!I49="","",'App2'!I49)</f>
        <v>605.70000000000005</v>
      </c>
      <c r="K153" s="1349">
        <f>IF('App2'!J49="","",'App2'!J49)</f>
        <v>605.70000000000005</v>
      </c>
      <c r="L153" s="1349">
        <f>IF('App2'!K49="","",'App2'!K49)</f>
        <v>605.70000000000005</v>
      </c>
      <c r="M153" s="1349">
        <f>IF('App2'!L49="","",'App2'!L49)</f>
        <v>605.70000000000005</v>
      </c>
      <c r="N153" s="1349">
        <f>IF('App2'!M49="","",'App2'!M49)</f>
        <v>463.2</v>
      </c>
      <c r="O153" s="1349">
        <f>IF('App2'!N49="","",'App2'!N49)</f>
        <v>463.2</v>
      </c>
      <c r="P153" s="1349">
        <f>IF('App2'!O49="","",'App2'!O49)</f>
        <v>463.2</v>
      </c>
      <c r="Q153" s="1349">
        <f>IF('App2'!P49="","",'App2'!P49)</f>
        <v>463.2</v>
      </c>
      <c r="R153" s="1349">
        <f>IF('App2'!Q49="","",'App2'!Q49)</f>
        <v>463.2</v>
      </c>
      <c r="S153" s="1349"/>
      <c r="T153" s="1349"/>
      <c r="U153" s="1349"/>
      <c r="V153" s="1349"/>
      <c r="W153" s="1349"/>
      <c r="X153" s="1349"/>
    </row>
    <row r="154" spans="2:24">
      <c r="B154" s="1343" t="s">
        <v>442</v>
      </c>
      <c r="C154" s="1349" t="s">
        <v>1868</v>
      </c>
      <c r="D154" s="1349" t="s">
        <v>399</v>
      </c>
      <c r="E154" s="1349" t="s">
        <v>1723</v>
      </c>
      <c r="F154" s="1349"/>
      <c r="G154" s="1349"/>
      <c r="H154" s="1349"/>
      <c r="I154" s="1349" t="str">
        <f>IF('App2'!H51="","",'App2'!H51)</f>
        <v/>
      </c>
      <c r="J154" s="1349" t="str">
        <f>IF('App2'!I51="","",'App2'!I51)</f>
        <v/>
      </c>
      <c r="K154" s="1349" t="str">
        <f>IF('App2'!J51="","",'App2'!J51)</f>
        <v/>
      </c>
      <c r="L154" s="1349" t="str">
        <f>IF('App2'!K51="","",'App2'!K51)</f>
        <v/>
      </c>
      <c r="M154" s="1349" t="str">
        <f>IF('App2'!L51="","",'App2'!L51)</f>
        <v/>
      </c>
      <c r="N154" s="1349" t="str">
        <f>IF('App2'!M51="","",'App2'!M51)</f>
        <v/>
      </c>
      <c r="O154" s="1349" t="str">
        <f>IF('App2'!N51="","",'App2'!N51)</f>
        <v/>
      </c>
      <c r="P154" s="1349" t="str">
        <f>IF('App2'!O51="","",'App2'!O51)</f>
        <v/>
      </c>
      <c r="Q154" s="1349" t="str">
        <f>IF('App2'!P51="","",'App2'!P51)</f>
        <v/>
      </c>
      <c r="R154" s="1349" t="str">
        <f>IF('App2'!Q51="","",'App2'!Q51)</f>
        <v/>
      </c>
      <c r="S154" s="1349"/>
      <c r="T154" s="1349"/>
      <c r="U154" s="1349"/>
      <c r="V154" s="1349"/>
      <c r="W154" s="1349"/>
      <c r="X154" s="1349"/>
    </row>
    <row r="155" spans="2:24">
      <c r="B155" s="1343" t="s">
        <v>443</v>
      </c>
      <c r="C155" s="1349" t="s">
        <v>1869</v>
      </c>
      <c r="D155" s="1349" t="s">
        <v>399</v>
      </c>
      <c r="E155" s="1349" t="s">
        <v>1723</v>
      </c>
      <c r="F155" s="1349"/>
      <c r="G155" s="1349"/>
      <c r="H155" s="1349"/>
      <c r="I155" s="1349" t="str">
        <f>IF('App2'!H52="","",'App2'!H52)</f>
        <v/>
      </c>
      <c r="J155" s="1349" t="str">
        <f>IF('App2'!I52="","",'App2'!I52)</f>
        <v/>
      </c>
      <c r="K155" s="1349" t="str">
        <f>IF('App2'!J52="","",'App2'!J52)</f>
        <v/>
      </c>
      <c r="L155" s="1349" t="str">
        <f>IF('App2'!K52="","",'App2'!K52)</f>
        <v/>
      </c>
      <c r="M155" s="1349" t="str">
        <f>IF('App2'!L52="","",'App2'!L52)</f>
        <v/>
      </c>
      <c r="N155" s="1349" t="str">
        <f>IF('App2'!M52="","",'App2'!M52)</f>
        <v/>
      </c>
      <c r="O155" s="1349" t="str">
        <f>IF('App2'!N52="","",'App2'!N52)</f>
        <v/>
      </c>
      <c r="P155" s="1349" t="str">
        <f>IF('App2'!O52="","",'App2'!O52)</f>
        <v/>
      </c>
      <c r="Q155" s="1349" t="str">
        <f>IF('App2'!P52="","",'App2'!P52)</f>
        <v/>
      </c>
      <c r="R155" s="1349" t="str">
        <f>IF('App2'!Q52="","",'App2'!Q52)</f>
        <v/>
      </c>
      <c r="S155" s="1349"/>
      <c r="T155" s="1349"/>
      <c r="U155" s="1349"/>
      <c r="V155" s="1349"/>
      <c r="W155" s="1349"/>
      <c r="X155" s="1349"/>
    </row>
    <row r="156" spans="2:24">
      <c r="B156" s="1343" t="s">
        <v>445</v>
      </c>
      <c r="C156" s="1349" t="s">
        <v>1870</v>
      </c>
      <c r="D156" s="1349" t="s">
        <v>399</v>
      </c>
      <c r="E156" s="1349" t="s">
        <v>1723</v>
      </c>
      <c r="F156" s="1349"/>
      <c r="G156" s="1349"/>
      <c r="H156" s="1349"/>
      <c r="I156" s="1349" t="str">
        <f>IF('App2'!H54="","",'App2'!H54)</f>
        <v/>
      </c>
      <c r="J156" s="1349" t="str">
        <f>IF('App2'!I54="","",'App2'!I54)</f>
        <v/>
      </c>
      <c r="K156" s="1349" t="str">
        <f>IF('App2'!J54="","",'App2'!J54)</f>
        <v/>
      </c>
      <c r="L156" s="1349" t="str">
        <f>IF('App2'!K54="","",'App2'!K54)</f>
        <v/>
      </c>
      <c r="M156" s="1349" t="str">
        <f>IF('App2'!L54="","",'App2'!L54)</f>
        <v/>
      </c>
      <c r="N156" s="1349" t="str">
        <f>IF('App2'!M54="","",'App2'!M54)</f>
        <v/>
      </c>
      <c r="O156" s="1349" t="str">
        <f>IF('App2'!N54="","",'App2'!N54)</f>
        <v/>
      </c>
      <c r="P156" s="1349" t="str">
        <f>IF('App2'!O54="","",'App2'!O54)</f>
        <v/>
      </c>
      <c r="Q156" s="1349" t="str">
        <f>IF('App2'!P54="","",'App2'!P54)</f>
        <v/>
      </c>
      <c r="R156" s="1349" t="str">
        <f>IF('App2'!Q54="","",'App2'!Q54)</f>
        <v/>
      </c>
      <c r="S156" s="1349"/>
      <c r="T156" s="1349"/>
      <c r="U156" s="1349"/>
      <c r="V156" s="1349"/>
      <c r="W156" s="1349"/>
      <c r="X156" s="1349"/>
    </row>
    <row r="157" spans="2:24">
      <c r="B157" s="1343" t="s">
        <v>446</v>
      </c>
      <c r="C157" s="1349" t="s">
        <v>1871</v>
      </c>
      <c r="D157" s="1349" t="s">
        <v>399</v>
      </c>
      <c r="E157" s="1349" t="s">
        <v>1723</v>
      </c>
      <c r="F157" s="1349"/>
      <c r="G157" s="1349"/>
      <c r="H157" s="1349"/>
      <c r="I157" s="1349" t="str">
        <f>IF('App2'!H55="","",'App2'!H55)</f>
        <v/>
      </c>
      <c r="J157" s="1349" t="str">
        <f>IF('App2'!I55="","",'App2'!I55)</f>
        <v/>
      </c>
      <c r="K157" s="1349" t="str">
        <f>IF('App2'!J55="","",'App2'!J55)</f>
        <v/>
      </c>
      <c r="L157" s="1349" t="str">
        <f>IF('App2'!K55="","",'App2'!K55)</f>
        <v/>
      </c>
      <c r="M157" s="1349" t="str">
        <f>IF('App2'!L55="","",'App2'!L55)</f>
        <v/>
      </c>
      <c r="N157" s="1349" t="str">
        <f>IF('App2'!M55="","",'App2'!M55)</f>
        <v/>
      </c>
      <c r="O157" s="1349" t="str">
        <f>IF('App2'!N55="","",'App2'!N55)</f>
        <v/>
      </c>
      <c r="P157" s="1349" t="str">
        <f>IF('App2'!O55="","",'App2'!O55)</f>
        <v/>
      </c>
      <c r="Q157" s="1349" t="str">
        <f>IF('App2'!P55="","",'App2'!P55)</f>
        <v/>
      </c>
      <c r="R157" s="1349" t="str">
        <f>IF('App2'!Q55="","",'App2'!Q55)</f>
        <v/>
      </c>
      <c r="S157" s="1349"/>
      <c r="T157" s="1349"/>
      <c r="U157" s="1349"/>
      <c r="V157" s="1349"/>
      <c r="W157" s="1349"/>
      <c r="X157" s="1349"/>
    </row>
    <row r="158" spans="2:24">
      <c r="B158" s="1343" t="s">
        <v>448</v>
      </c>
      <c r="C158" s="1349" t="s">
        <v>1872</v>
      </c>
      <c r="D158" s="1349" t="s">
        <v>399</v>
      </c>
      <c r="E158" s="1349" t="s">
        <v>1723</v>
      </c>
      <c r="F158" s="1349"/>
      <c r="G158" s="1349"/>
      <c r="H158" s="1349"/>
      <c r="I158" s="1349" t="str">
        <f>IF('App2'!H57="","",'App2'!H57)</f>
        <v/>
      </c>
      <c r="J158" s="1349" t="str">
        <f>IF('App2'!I57="","",'App2'!I57)</f>
        <v/>
      </c>
      <c r="K158" s="1349" t="str">
        <f>IF('App2'!J57="","",'App2'!J57)</f>
        <v/>
      </c>
      <c r="L158" s="1349" t="str">
        <f>IF('App2'!K57="","",'App2'!K57)</f>
        <v/>
      </c>
      <c r="M158" s="1349" t="str">
        <f>IF('App2'!L57="","",'App2'!L57)</f>
        <v/>
      </c>
      <c r="N158" s="1349" t="str">
        <f>IF('App2'!M57="","",'App2'!M57)</f>
        <v/>
      </c>
      <c r="O158" s="1349" t="str">
        <f>IF('App2'!N57="","",'App2'!N57)</f>
        <v/>
      </c>
      <c r="P158" s="1349" t="str">
        <f>IF('App2'!O57="","",'App2'!O57)</f>
        <v/>
      </c>
      <c r="Q158" s="1349" t="str">
        <f>IF('App2'!P57="","",'App2'!P57)</f>
        <v/>
      </c>
      <c r="R158" s="1349" t="str">
        <f>IF('App2'!Q57="","",'App2'!Q57)</f>
        <v/>
      </c>
      <c r="S158" s="1349"/>
      <c r="T158" s="1349"/>
      <c r="U158" s="1349"/>
      <c r="V158" s="1349"/>
      <c r="W158" s="1349"/>
      <c r="X158" s="1349"/>
    </row>
    <row r="159" spans="2:24">
      <c r="B159" s="1343" t="s">
        <v>449</v>
      </c>
      <c r="C159" s="1349" t="s">
        <v>1873</v>
      </c>
      <c r="D159" s="1349" t="s">
        <v>399</v>
      </c>
      <c r="E159" s="1349" t="s">
        <v>1723</v>
      </c>
      <c r="F159" s="1349"/>
      <c r="G159" s="1349"/>
      <c r="H159" s="1349"/>
      <c r="I159" s="1349" t="str">
        <f>IF('App2'!H58="","",'App2'!H58)</f>
        <v/>
      </c>
      <c r="J159" s="1349" t="str">
        <f>IF('App2'!I58="","",'App2'!I58)</f>
        <v/>
      </c>
      <c r="K159" s="1349" t="str">
        <f>IF('App2'!J58="","",'App2'!J58)</f>
        <v/>
      </c>
      <c r="L159" s="1349" t="str">
        <f>IF('App2'!K58="","",'App2'!K58)</f>
        <v/>
      </c>
      <c r="M159" s="1349" t="str">
        <f>IF('App2'!L58="","",'App2'!L58)</f>
        <v/>
      </c>
      <c r="N159" s="1349" t="str">
        <f>IF('App2'!M58="","",'App2'!M58)</f>
        <v/>
      </c>
      <c r="O159" s="1349" t="str">
        <f>IF('App2'!N58="","",'App2'!N58)</f>
        <v/>
      </c>
      <c r="P159" s="1349" t="str">
        <f>IF('App2'!O58="","",'App2'!O58)</f>
        <v/>
      </c>
      <c r="Q159" s="1349" t="str">
        <f>IF('App2'!P58="","",'App2'!P58)</f>
        <v/>
      </c>
      <c r="R159" s="1349" t="str">
        <f>IF('App2'!Q58="","",'App2'!Q58)</f>
        <v/>
      </c>
      <c r="S159" s="1349"/>
      <c r="T159" s="1349"/>
      <c r="U159" s="1349"/>
      <c r="V159" s="1349"/>
      <c r="W159" s="1349"/>
      <c r="X159" s="1349"/>
    </row>
    <row r="160" spans="2:24">
      <c r="B160" s="1343" t="s">
        <v>452</v>
      </c>
      <c r="C160" s="1349" t="s">
        <v>451</v>
      </c>
      <c r="D160" s="1349" t="s">
        <v>453</v>
      </c>
      <c r="E160" s="1349" t="s">
        <v>1723</v>
      </c>
      <c r="F160" s="1349"/>
      <c r="G160" s="1349"/>
      <c r="H160" s="1349"/>
      <c r="I160" s="1349">
        <f>IF('App2'!H61="","",'App2'!H61)</f>
        <v>129.6</v>
      </c>
      <c r="J160" s="1349">
        <f>IF('App2'!I61="","",'App2'!I61)</f>
        <v>138.9</v>
      </c>
      <c r="K160" s="1349">
        <f>IF('App2'!J61="","",'App2'!J61)</f>
        <v>142</v>
      </c>
      <c r="L160" s="1349">
        <f>IF('App2'!K61="","",'App2'!K61)</f>
        <v>141.30000000000001</v>
      </c>
      <c r="M160" s="1349">
        <f>IF('App2'!L61="","",'App2'!L61)</f>
        <v>140.69999999999999</v>
      </c>
      <c r="N160" s="1349">
        <f>IF('App2'!M61="","",'App2'!M61)</f>
        <v>139.19999999999999</v>
      </c>
      <c r="O160" s="1349">
        <f>IF('App2'!N61="","",'App2'!N61)</f>
        <v>138.1</v>
      </c>
      <c r="P160" s="1349">
        <f>IF('App2'!O61="","",'App2'!O61)</f>
        <v>137.1</v>
      </c>
      <c r="Q160" s="1349">
        <f>IF('App2'!P61="","",'App2'!P61)</f>
        <v>136.19999999999999</v>
      </c>
      <c r="R160" s="1349">
        <f>IF('App2'!Q61="","",'App2'!Q61)</f>
        <v>135.4</v>
      </c>
      <c r="S160" s="1348"/>
      <c r="T160" s="1348"/>
      <c r="U160" s="1348"/>
      <c r="V160" s="1348"/>
      <c r="W160" s="1348"/>
      <c r="X160" s="1348"/>
    </row>
    <row r="161" spans="1:24">
      <c r="B161" s="1343" t="s">
        <v>457</v>
      </c>
      <c r="C161" s="1349" t="s">
        <v>455</v>
      </c>
      <c r="D161" s="1349" t="s">
        <v>548</v>
      </c>
      <c r="E161" s="1349" t="s">
        <v>1723</v>
      </c>
      <c r="F161" s="1349" t="str">
        <f>IF('App2'!C64&amp;" ("&amp;'App2'!E64&amp;", to "&amp;'App2'!F64&amp;" dp)"="","",'App2'!C64&amp;" ("&amp;'App2'!E64&amp;", to "&amp;'App2'!F64&amp;" dp)")</f>
        <v>Average minutes supply lost per property (per annum) (Hours:mins:secs
per property per year, to 0 dp)</v>
      </c>
      <c r="G161" s="1349"/>
      <c r="H161" s="1349"/>
      <c r="I161" s="1349">
        <f>IF('App2'!H64="","",'App2'!H64)</f>
        <v>1.1597222222222222E-2</v>
      </c>
      <c r="J161" s="1349">
        <f>IF('App2'!I64="","",'App2'!I64)</f>
        <v>9.4097222222222238E-3</v>
      </c>
      <c r="K161" s="1349">
        <f>IF('App2'!J64="","",'App2'!J64)</f>
        <v>9.1319444444444443E-3</v>
      </c>
      <c r="L161" s="1349">
        <f>IF('App2'!K64="","",'App2'!K64)</f>
        <v>8.3333333333333332E-3</v>
      </c>
      <c r="M161" s="1349">
        <f>IF('App2'!L64="","",'App2'!L64)</f>
        <v>8.1018518518518514E-3</v>
      </c>
      <c r="N161" s="1349">
        <f>IF('App2'!M64="","",'App2'!M64)</f>
        <v>2.9299746844222499E-3</v>
      </c>
      <c r="O161" s="1349">
        <f>IF('App2'!N64="","",'App2'!N64)</f>
        <v>2.7133617700097093E-3</v>
      </c>
      <c r="P161" s="1349">
        <f>IF('App2'!O64="","",'App2'!O64)</f>
        <v>2.508149535303093E-3</v>
      </c>
      <c r="Q161" s="1349">
        <f>IF('App2'!P64="","",'App2'!P64)</f>
        <v>2.3029373005964767E-3</v>
      </c>
      <c r="R161" s="1349">
        <f>IF('App2'!Q64="","",'App2'!Q64)</f>
        <v>2.052122347066167E-3</v>
      </c>
      <c r="S161" s="1348"/>
      <c r="T161" s="1348"/>
      <c r="U161" s="1348"/>
      <c r="V161" s="1348"/>
      <c r="W161" s="1348"/>
      <c r="X161" s="1348"/>
    </row>
    <row r="162" spans="1:24">
      <c r="B162" s="1343" t="s">
        <v>461</v>
      </c>
      <c r="C162" s="1349" t="s">
        <v>459</v>
      </c>
      <c r="D162" s="1349" t="s">
        <v>548</v>
      </c>
      <c r="E162" s="1349" t="s">
        <v>1723</v>
      </c>
      <c r="F162" s="1349" t="str">
        <f>IF('App2'!C67&amp;" ("&amp;'App2'!E67&amp;", to "&amp;'App2'!F67&amp;" dp)"="","",'App2'!C67&amp;" ("&amp;'App2'!E67&amp;", to "&amp;'App2'!F67&amp;" dp)")</f>
        <v>AMP6 Internal flooding sub-measures (S-A1/04), (S-B2/01) and (S-B2/02) (Properties, to 0 dp)</v>
      </c>
      <c r="G162" s="1349"/>
      <c r="H162" s="1349"/>
      <c r="I162" s="1349">
        <f>IF('App2'!H67="","",'App2'!H67)</f>
        <v>1404</v>
      </c>
      <c r="J162" s="1349">
        <f>IF('App2'!I67="","",'App2'!I67)</f>
        <v>1356</v>
      </c>
      <c r="K162" s="1349">
        <f>IF('App2'!J67="","",'App2'!J67)</f>
        <v>926</v>
      </c>
      <c r="L162" s="1349">
        <f>IF('App2'!K67="","",'App2'!K67)</f>
        <v>1180</v>
      </c>
      <c r="M162" s="1349">
        <f>IF('App2'!L67="","",'App2'!L67)</f>
        <v>1154</v>
      </c>
      <c r="N162" s="1349">
        <f>IF('App2'!M67="","",'App2'!M67)</f>
        <v>1088</v>
      </c>
      <c r="O162" s="1349">
        <f>IF('App2'!N67="","",'App2'!N67)</f>
        <v>997</v>
      </c>
      <c r="P162" s="1349">
        <f>IF('App2'!O67="","",'App2'!O67)</f>
        <v>907</v>
      </c>
      <c r="Q162" s="1349">
        <f>IF('App2'!P67="","",'App2'!P67)</f>
        <v>816</v>
      </c>
      <c r="R162" s="1349">
        <f>IF('App2'!Q67="","",'App2'!Q67)</f>
        <v>725</v>
      </c>
      <c r="S162" s="1348"/>
      <c r="T162" s="1348"/>
      <c r="U162" s="1348"/>
      <c r="V162" s="1348"/>
      <c r="W162" s="1348"/>
      <c r="X162" s="1348"/>
    </row>
    <row r="163" spans="1:24" s="1611" customFormat="1">
      <c r="A163" s="1342"/>
      <c r="B163" s="1343" t="s">
        <v>2522</v>
      </c>
      <c r="C163" s="1610" t="s">
        <v>2556</v>
      </c>
      <c r="D163" s="1610" t="s">
        <v>533</v>
      </c>
      <c r="E163" s="1610" t="s">
        <v>1723</v>
      </c>
      <c r="F163" s="1610" t="str">
        <f>'App4'!G7</f>
        <v>New</v>
      </c>
      <c r="G163" s="1613">
        <f>'App4'!H7</f>
        <v>0</v>
      </c>
      <c r="H163" s="1613">
        <f>'App4'!I7</f>
        <v>0</v>
      </c>
      <c r="I163" s="1613">
        <f>'App4'!J7</f>
        <v>0</v>
      </c>
      <c r="J163" s="1613">
        <f>'App4'!K7</f>
        <v>0</v>
      </c>
      <c r="K163" s="1613">
        <f>'App4'!L7</f>
        <v>0</v>
      </c>
      <c r="L163" s="1613">
        <f>'App4'!M7</f>
        <v>0</v>
      </c>
      <c r="M163" s="1613">
        <f>'App4'!N7</f>
        <v>0</v>
      </c>
      <c r="N163" s="1613">
        <f>'App4'!O7</f>
        <v>0</v>
      </c>
      <c r="O163" s="1613">
        <f>'App4'!P7</f>
        <v>0</v>
      </c>
      <c r="P163" s="1613">
        <f>'App4'!Q7</f>
        <v>0</v>
      </c>
      <c r="Q163" s="1613">
        <f>'App4'!R7</f>
        <v>0</v>
      </c>
      <c r="R163" s="1613">
        <f>'App4'!S7</f>
        <v>0</v>
      </c>
      <c r="S163" s="1614"/>
      <c r="T163" s="1614"/>
      <c r="U163" s="1614"/>
      <c r="V163" s="1614"/>
      <c r="W163" s="1614"/>
    </row>
    <row r="164" spans="1:24" s="1611" customFormat="1">
      <c r="A164" s="1342"/>
      <c r="B164" s="1343" t="s">
        <v>2523</v>
      </c>
      <c r="C164" s="1610" t="s">
        <v>2557</v>
      </c>
      <c r="D164" s="1610" t="s">
        <v>533</v>
      </c>
      <c r="E164" s="1610" t="s">
        <v>1723</v>
      </c>
      <c r="F164" s="1610" t="str">
        <f>'App4'!G8</f>
        <v>New</v>
      </c>
      <c r="G164" s="1613"/>
      <c r="H164" s="1613"/>
      <c r="I164" s="1613"/>
      <c r="J164" s="1613"/>
      <c r="K164" s="1613"/>
      <c r="L164" s="1613"/>
      <c r="M164" s="1613"/>
      <c r="N164" s="1613"/>
      <c r="O164" s="1613"/>
      <c r="P164" s="1613"/>
      <c r="Q164" s="1613"/>
      <c r="R164" s="1613"/>
      <c r="S164" s="1614">
        <f>'App4'!T8</f>
        <v>0</v>
      </c>
      <c r="T164" s="1614">
        <f>'App4'!U8</f>
        <v>0</v>
      </c>
      <c r="U164" s="1614">
        <f>'App4'!V8</f>
        <v>0</v>
      </c>
      <c r="V164" s="1614">
        <f>'App4'!W8</f>
        <v>0</v>
      </c>
      <c r="W164" s="1614">
        <f>'App4'!X8</f>
        <v>0</v>
      </c>
    </row>
    <row r="165" spans="1:24" s="1611" customFormat="1">
      <c r="A165" s="1342"/>
      <c r="B165" s="1343" t="s">
        <v>1613</v>
      </c>
      <c r="C165" s="1610" t="s">
        <v>2558</v>
      </c>
      <c r="D165" s="1610" t="s">
        <v>28</v>
      </c>
      <c r="E165" s="1610" t="s">
        <v>1723</v>
      </c>
      <c r="F165" s="1610">
        <f>'App4'!G9</f>
        <v>0</v>
      </c>
      <c r="G165" s="1613">
        <f>'App4'!H9</f>
        <v>0</v>
      </c>
      <c r="H165" s="1613">
        <f>'App4'!I9</f>
        <v>0</v>
      </c>
      <c r="I165" s="1613">
        <f>'App4'!J9</f>
        <v>0</v>
      </c>
      <c r="J165" s="1613">
        <f>'App4'!K9</f>
        <v>0</v>
      </c>
      <c r="K165" s="1613">
        <f>'App4'!L9</f>
        <v>0</v>
      </c>
      <c r="L165" s="1613">
        <f>'App4'!M9</f>
        <v>0</v>
      </c>
      <c r="M165" s="1613">
        <f>'App4'!N9</f>
        <v>0</v>
      </c>
      <c r="N165" s="1613">
        <f>'App4'!O9</f>
        <v>0</v>
      </c>
      <c r="O165" s="1613">
        <f>'App4'!P9</f>
        <v>0</v>
      </c>
      <c r="P165" s="1613">
        <f>'App4'!Q9</f>
        <v>0</v>
      </c>
      <c r="Q165" s="1613">
        <f>'App4'!R9</f>
        <v>0</v>
      </c>
      <c r="R165" s="1613">
        <f>'App4'!S9</f>
        <v>0</v>
      </c>
      <c r="S165" s="1613">
        <f>'App4'!T9</f>
        <v>0</v>
      </c>
      <c r="T165" s="1613">
        <f>'App4'!U9</f>
        <v>0</v>
      </c>
      <c r="U165" s="1613">
        <f>'App4'!V9</f>
        <v>0</v>
      </c>
      <c r="V165" s="1613">
        <f>'App4'!W9</f>
        <v>0</v>
      </c>
      <c r="W165" s="1613">
        <f>'App4'!X9</f>
        <v>0</v>
      </c>
    </row>
    <row r="166" spans="1:24" s="1611" customFormat="1">
      <c r="A166" s="1342"/>
      <c r="B166" s="1343" t="s">
        <v>1614</v>
      </c>
      <c r="C166" s="1610" t="s">
        <v>2559</v>
      </c>
      <c r="D166" s="1610" t="s">
        <v>28</v>
      </c>
      <c r="E166" s="1610" t="s">
        <v>1723</v>
      </c>
      <c r="F166" s="1610">
        <f>'App4'!G10</f>
        <v>0</v>
      </c>
      <c r="G166" s="1613">
        <f>'App4'!H10</f>
        <v>0</v>
      </c>
      <c r="H166" s="1613">
        <f>'App4'!I10</f>
        <v>0</v>
      </c>
      <c r="I166" s="1613">
        <f>'App4'!J10</f>
        <v>0</v>
      </c>
      <c r="J166" s="1613">
        <f>'App4'!K10</f>
        <v>0</v>
      </c>
      <c r="K166" s="1613">
        <f>'App4'!L10</f>
        <v>0</v>
      </c>
      <c r="L166" s="1613">
        <f>'App4'!M10</f>
        <v>0</v>
      </c>
      <c r="M166" s="1613">
        <f>'App4'!N10</f>
        <v>0</v>
      </c>
      <c r="N166" s="1613">
        <f>'App4'!O10</f>
        <v>0</v>
      </c>
      <c r="O166" s="1613">
        <f>'App4'!P10</f>
        <v>0</v>
      </c>
      <c r="P166" s="1613">
        <f>'App4'!Q10</f>
        <v>0</v>
      </c>
      <c r="Q166" s="1613">
        <f>'App4'!R10</f>
        <v>0</v>
      </c>
      <c r="R166" s="1613">
        <f>'App4'!S10</f>
        <v>0</v>
      </c>
      <c r="S166" s="1613">
        <f>'App4'!T10</f>
        <v>0</v>
      </c>
      <c r="T166" s="1613">
        <f>'App4'!U10</f>
        <v>0</v>
      </c>
      <c r="U166" s="1613">
        <f>'App4'!V10</f>
        <v>0</v>
      </c>
      <c r="V166" s="1613">
        <f>'App4'!W10</f>
        <v>0</v>
      </c>
      <c r="W166" s="1613">
        <f>'App4'!X10</f>
        <v>0</v>
      </c>
    </row>
    <row r="167" spans="1:24" s="1611" customFormat="1">
      <c r="A167" s="1342"/>
      <c r="B167" s="1343" t="s">
        <v>1615</v>
      </c>
      <c r="C167" s="1610" t="s">
        <v>2560</v>
      </c>
      <c r="D167" s="1610" t="s">
        <v>28</v>
      </c>
      <c r="E167" s="1610" t="s">
        <v>1723</v>
      </c>
      <c r="F167" s="1610">
        <f>'App4'!G11</f>
        <v>0</v>
      </c>
      <c r="G167" s="1613">
        <f>'App4'!H11</f>
        <v>0</v>
      </c>
      <c r="H167" s="1613">
        <f>'App4'!I11</f>
        <v>0</v>
      </c>
      <c r="I167" s="1613">
        <f>'App4'!J11</f>
        <v>0</v>
      </c>
      <c r="J167" s="1613">
        <f>'App4'!K11</f>
        <v>0</v>
      </c>
      <c r="K167" s="1613">
        <f>'App4'!L11</f>
        <v>0</v>
      </c>
      <c r="L167" s="1613">
        <f>'App4'!M11</f>
        <v>0</v>
      </c>
      <c r="M167" s="1613">
        <f>'App4'!N11</f>
        <v>0</v>
      </c>
      <c r="N167" s="1613">
        <f>'App4'!O11</f>
        <v>0</v>
      </c>
      <c r="O167" s="1613">
        <f>'App4'!P11</f>
        <v>0</v>
      </c>
      <c r="P167" s="1613">
        <f>'App4'!Q11</f>
        <v>0</v>
      </c>
      <c r="Q167" s="1613">
        <f>'App4'!R11</f>
        <v>0</v>
      </c>
      <c r="R167" s="1613">
        <f>'App4'!S11</f>
        <v>0</v>
      </c>
      <c r="S167" s="1613">
        <f>'App4'!T11</f>
        <v>0</v>
      </c>
      <c r="T167" s="1613">
        <f>'App4'!U11</f>
        <v>0</v>
      </c>
      <c r="U167" s="1613">
        <f>'App4'!V11</f>
        <v>0</v>
      </c>
      <c r="V167" s="1613">
        <f>'App4'!W11</f>
        <v>0</v>
      </c>
      <c r="W167" s="1613">
        <f>'App4'!X11</f>
        <v>0</v>
      </c>
    </row>
    <row r="168" spans="1:24" s="1611" customFormat="1">
      <c r="A168" s="1342"/>
      <c r="B168" s="1343" t="s">
        <v>1616</v>
      </c>
      <c r="C168" s="1610" t="s">
        <v>2561</v>
      </c>
      <c r="D168" s="1610" t="s">
        <v>28</v>
      </c>
      <c r="E168" s="1610" t="s">
        <v>1723</v>
      </c>
      <c r="F168" s="1610">
        <f>'App4'!G12</f>
        <v>0</v>
      </c>
      <c r="G168" s="1613">
        <f>'App4'!H12</f>
        <v>0</v>
      </c>
      <c r="H168" s="1613">
        <f>'App4'!I12</f>
        <v>0</v>
      </c>
      <c r="I168" s="1613">
        <f>'App4'!J12</f>
        <v>0</v>
      </c>
      <c r="J168" s="1613">
        <f>'App4'!K12</f>
        <v>0</v>
      </c>
      <c r="K168" s="1613">
        <f>'App4'!L12</f>
        <v>0</v>
      </c>
      <c r="L168" s="1613">
        <f>'App4'!M12</f>
        <v>0</v>
      </c>
      <c r="M168" s="1613">
        <f>'App4'!N12</f>
        <v>0</v>
      </c>
      <c r="N168" s="1613">
        <f>'App4'!O12</f>
        <v>0</v>
      </c>
      <c r="O168" s="1613">
        <f>'App4'!P12</f>
        <v>0</v>
      </c>
      <c r="P168" s="1613">
        <f>'App4'!Q12</f>
        <v>0</v>
      </c>
      <c r="Q168" s="1613">
        <f>'App4'!R12</f>
        <v>0</v>
      </c>
      <c r="R168" s="1613">
        <f>'App4'!S12</f>
        <v>0</v>
      </c>
      <c r="S168" s="1613">
        <f>'App4'!T12</f>
        <v>0</v>
      </c>
      <c r="T168" s="1613">
        <f>'App4'!U12</f>
        <v>0</v>
      </c>
      <c r="U168" s="1613">
        <f>'App4'!V12</f>
        <v>0</v>
      </c>
      <c r="V168" s="1613">
        <f>'App4'!W12</f>
        <v>0</v>
      </c>
      <c r="W168" s="1613">
        <f>'App4'!X12</f>
        <v>0</v>
      </c>
    </row>
    <row r="169" spans="1:24" s="1611" customFormat="1">
      <c r="A169" s="1342"/>
      <c r="B169" s="1343" t="s">
        <v>1617</v>
      </c>
      <c r="C169" s="1610" t="s">
        <v>2562</v>
      </c>
      <c r="D169" s="1610" t="s">
        <v>28</v>
      </c>
      <c r="E169" s="1610" t="s">
        <v>1723</v>
      </c>
      <c r="F169" s="1610">
        <f>'App4'!G13</f>
        <v>0</v>
      </c>
      <c r="G169" s="1613">
        <f>'App4'!H13</f>
        <v>0</v>
      </c>
      <c r="H169" s="1613">
        <f>'App4'!I13</f>
        <v>0</v>
      </c>
      <c r="I169" s="1613">
        <f>'App4'!J13</f>
        <v>0</v>
      </c>
      <c r="J169" s="1613">
        <f>'App4'!K13</f>
        <v>0</v>
      </c>
      <c r="K169" s="1613">
        <f>'App4'!L13</f>
        <v>0</v>
      </c>
      <c r="L169" s="1613">
        <f>'App4'!M13</f>
        <v>0</v>
      </c>
      <c r="M169" s="1613">
        <f>'App4'!N13</f>
        <v>0</v>
      </c>
      <c r="N169" s="1613">
        <f>'App4'!O13</f>
        <v>0</v>
      </c>
      <c r="O169" s="1613">
        <f>'App4'!P13</f>
        <v>0</v>
      </c>
      <c r="P169" s="1613">
        <f>'App4'!Q13</f>
        <v>0</v>
      </c>
      <c r="Q169" s="1613">
        <f>'App4'!R13</f>
        <v>0</v>
      </c>
      <c r="R169" s="1613">
        <f>'App4'!S13</f>
        <v>0</v>
      </c>
      <c r="S169" s="1613">
        <f>'App4'!T13</f>
        <v>0</v>
      </c>
      <c r="T169" s="1613">
        <f>'App4'!U13</f>
        <v>0</v>
      </c>
      <c r="U169" s="1613">
        <f>'App4'!V13</f>
        <v>0</v>
      </c>
      <c r="V169" s="1613">
        <f>'App4'!W13</f>
        <v>0</v>
      </c>
      <c r="W169" s="1613">
        <f>'App4'!X13</f>
        <v>0</v>
      </c>
    </row>
    <row r="170" spans="1:24" s="1611" customFormat="1">
      <c r="A170" s="1342"/>
      <c r="B170" s="1343" t="s">
        <v>1618</v>
      </c>
      <c r="C170" s="1610" t="s">
        <v>2563</v>
      </c>
      <c r="D170" s="1610" t="s">
        <v>28</v>
      </c>
      <c r="E170" s="1610" t="s">
        <v>1723</v>
      </c>
      <c r="F170" s="1610">
        <f>'App4'!G14</f>
        <v>0</v>
      </c>
      <c r="G170" s="1613">
        <f>'App4'!H14</f>
        <v>0</v>
      </c>
      <c r="H170" s="1613">
        <f>'App4'!I14</f>
        <v>0</v>
      </c>
      <c r="I170" s="1613">
        <f>'App4'!J14</f>
        <v>0</v>
      </c>
      <c r="J170" s="1613">
        <f>'App4'!K14</f>
        <v>0</v>
      </c>
      <c r="K170" s="1613">
        <f>'App4'!L14</f>
        <v>0</v>
      </c>
      <c r="L170" s="1613">
        <f>'App4'!M14</f>
        <v>0</v>
      </c>
      <c r="M170" s="1613">
        <f>'App4'!N14</f>
        <v>0</v>
      </c>
      <c r="N170" s="1613">
        <f>'App4'!O14</f>
        <v>0</v>
      </c>
      <c r="O170" s="1613">
        <f>'App4'!P14</f>
        <v>0</v>
      </c>
      <c r="P170" s="1613">
        <f>'App4'!Q14</f>
        <v>0</v>
      </c>
      <c r="Q170" s="1613">
        <f>'App4'!R14</f>
        <v>0</v>
      </c>
      <c r="R170" s="1613">
        <f>'App4'!S14</f>
        <v>0</v>
      </c>
      <c r="S170" s="1613">
        <f>'App4'!T14</f>
        <v>0</v>
      </c>
      <c r="T170" s="1613">
        <f>'App4'!U14</f>
        <v>0</v>
      </c>
      <c r="U170" s="1613">
        <f>'App4'!V14</f>
        <v>0</v>
      </c>
      <c r="V170" s="1613">
        <f>'App4'!W14</f>
        <v>0</v>
      </c>
      <c r="W170" s="1613">
        <f>'App4'!X14</f>
        <v>0</v>
      </c>
    </row>
    <row r="171" spans="1:24" s="1611" customFormat="1">
      <c r="A171" s="1342"/>
      <c r="B171" s="1343" t="s">
        <v>2524</v>
      </c>
      <c r="C171" s="1610" t="s">
        <v>2564</v>
      </c>
      <c r="D171" s="1610" t="s">
        <v>43</v>
      </c>
      <c r="E171" s="1610" t="s">
        <v>1723</v>
      </c>
      <c r="F171" s="1610">
        <f>'App4'!G15</f>
        <v>0</v>
      </c>
      <c r="G171" s="1613">
        <f>'App4'!H15</f>
        <v>0</v>
      </c>
      <c r="H171" s="1613">
        <f>'App4'!I15</f>
        <v>0</v>
      </c>
      <c r="I171" s="1613">
        <f>'App4'!J15</f>
        <v>0</v>
      </c>
      <c r="J171" s="1613">
        <f>'App4'!K15</f>
        <v>0</v>
      </c>
      <c r="K171" s="1613">
        <f>'App4'!L15</f>
        <v>0</v>
      </c>
      <c r="L171" s="1613">
        <f>'App4'!M15</f>
        <v>0</v>
      </c>
      <c r="M171" s="1613">
        <f>'App4'!N15</f>
        <v>0</v>
      </c>
      <c r="N171" s="1613">
        <f>'App4'!O15</f>
        <v>0</v>
      </c>
      <c r="O171" s="1613">
        <f>'App4'!P15</f>
        <v>0</v>
      </c>
      <c r="P171" s="1613">
        <f>'App4'!Q15</f>
        <v>0</v>
      </c>
      <c r="Q171" s="1613">
        <f>'App4'!R15</f>
        <v>0</v>
      </c>
      <c r="R171" s="1613">
        <f>'App4'!S15</f>
        <v>0</v>
      </c>
      <c r="S171" s="1613">
        <f>'App4'!T15</f>
        <v>0</v>
      </c>
      <c r="T171" s="1613">
        <f>'App4'!U15</f>
        <v>0</v>
      </c>
      <c r="U171" s="1613">
        <f>'App4'!V15</f>
        <v>0</v>
      </c>
      <c r="V171" s="1613">
        <f>'App4'!W15</f>
        <v>0</v>
      </c>
      <c r="W171" s="1613">
        <f>'App4'!X15</f>
        <v>0</v>
      </c>
    </row>
    <row r="172" spans="1:24" s="1611" customFormat="1">
      <c r="A172" s="1342"/>
      <c r="B172" s="1343" t="s">
        <v>2525</v>
      </c>
      <c r="C172" s="1610" t="s">
        <v>2565</v>
      </c>
      <c r="D172" s="1610" t="s">
        <v>43</v>
      </c>
      <c r="E172" s="1610" t="s">
        <v>1723</v>
      </c>
      <c r="F172" s="1610">
        <f>'App4'!G16</f>
        <v>0</v>
      </c>
      <c r="G172" s="1613">
        <f>'App4'!H16</f>
        <v>0</v>
      </c>
      <c r="H172" s="1613">
        <f>'App4'!I16</f>
        <v>0</v>
      </c>
      <c r="I172" s="1613">
        <f>'App4'!J16</f>
        <v>0</v>
      </c>
      <c r="J172" s="1613">
        <f>'App4'!K16</f>
        <v>0</v>
      </c>
      <c r="K172" s="1613">
        <f>'App4'!L16</f>
        <v>0</v>
      </c>
      <c r="L172" s="1613">
        <f>'App4'!M16</f>
        <v>0</v>
      </c>
      <c r="M172" s="1613">
        <f>'App4'!N16</f>
        <v>0</v>
      </c>
      <c r="N172" s="1613">
        <f>'App4'!O16</f>
        <v>0</v>
      </c>
      <c r="O172" s="1613">
        <f>'App4'!P16</f>
        <v>0</v>
      </c>
      <c r="P172" s="1613">
        <f>'App4'!Q16</f>
        <v>0</v>
      </c>
      <c r="Q172" s="1613">
        <f>'App4'!R16</f>
        <v>0</v>
      </c>
      <c r="R172" s="1613">
        <f>'App4'!S16</f>
        <v>0</v>
      </c>
      <c r="S172" s="1613">
        <f>'App4'!T16</f>
        <v>0</v>
      </c>
      <c r="T172" s="1613">
        <f>'App4'!U16</f>
        <v>0</v>
      </c>
      <c r="U172" s="1613">
        <f>'App4'!V16</f>
        <v>0</v>
      </c>
      <c r="V172" s="1613">
        <f>'App4'!W16</f>
        <v>0</v>
      </c>
      <c r="W172" s="1613">
        <f>'App4'!X16</f>
        <v>0</v>
      </c>
    </row>
    <row r="173" spans="1:24" s="1611" customFormat="1">
      <c r="A173" s="1342"/>
      <c r="B173" s="1343" t="s">
        <v>2526</v>
      </c>
      <c r="C173" s="1610" t="s">
        <v>2566</v>
      </c>
      <c r="D173" s="1610" t="s">
        <v>43</v>
      </c>
      <c r="E173" s="1610" t="s">
        <v>1723</v>
      </c>
      <c r="F173" s="1610">
        <f>'App4'!G17</f>
        <v>0</v>
      </c>
      <c r="G173" s="1613">
        <f>'App4'!H17</f>
        <v>0</v>
      </c>
      <c r="H173" s="1613">
        <f>'App4'!I17</f>
        <v>0</v>
      </c>
      <c r="I173" s="1613">
        <f>'App4'!J17</f>
        <v>0</v>
      </c>
      <c r="J173" s="1613">
        <f>'App4'!K17</f>
        <v>0</v>
      </c>
      <c r="K173" s="1613">
        <f>'App4'!L17</f>
        <v>0</v>
      </c>
      <c r="L173" s="1613">
        <f>'App4'!M17</f>
        <v>0</v>
      </c>
      <c r="M173" s="1613">
        <f>'App4'!N17</f>
        <v>0</v>
      </c>
      <c r="N173" s="1613">
        <f>'App4'!O17</f>
        <v>0</v>
      </c>
      <c r="O173" s="1613">
        <f>'App4'!P17</f>
        <v>0</v>
      </c>
      <c r="P173" s="1613">
        <f>'App4'!Q17</f>
        <v>0</v>
      </c>
      <c r="Q173" s="1613">
        <f>'App4'!R17</f>
        <v>0</v>
      </c>
      <c r="R173" s="1613">
        <f>'App4'!S17</f>
        <v>0</v>
      </c>
      <c r="S173" s="1613">
        <f>'App4'!T17</f>
        <v>0</v>
      </c>
      <c r="T173" s="1613">
        <f>'App4'!U17</f>
        <v>0</v>
      </c>
      <c r="U173" s="1613">
        <f>'App4'!V17</f>
        <v>0</v>
      </c>
      <c r="V173" s="1613">
        <f>'App4'!W17</f>
        <v>0</v>
      </c>
      <c r="W173" s="1613">
        <f>'App4'!X17</f>
        <v>0</v>
      </c>
    </row>
    <row r="174" spans="1:24" s="1611" customFormat="1">
      <c r="A174" s="1342"/>
      <c r="B174" s="1343" t="s">
        <v>2527</v>
      </c>
      <c r="C174" s="1610" t="s">
        <v>2567</v>
      </c>
      <c r="D174" s="1610" t="s">
        <v>76</v>
      </c>
      <c r="E174" s="1610" t="s">
        <v>1723</v>
      </c>
      <c r="F174" s="1610">
        <f>'App4'!G18</f>
        <v>0</v>
      </c>
      <c r="G174" s="1613">
        <f>'App4'!H18</f>
        <v>0</v>
      </c>
      <c r="H174" s="1613">
        <f>'App4'!I18</f>
        <v>0</v>
      </c>
      <c r="I174" s="1613">
        <f>'App4'!J18</f>
        <v>0</v>
      </c>
      <c r="J174" s="1613">
        <f>'App4'!K18</f>
        <v>0</v>
      </c>
      <c r="K174" s="1613">
        <f>'App4'!L18</f>
        <v>0</v>
      </c>
      <c r="L174" s="1613">
        <f>'App4'!M18</f>
        <v>0</v>
      </c>
      <c r="M174" s="1613">
        <f>'App4'!N18</f>
        <v>0</v>
      </c>
      <c r="N174" s="1613">
        <f>'App4'!O18</f>
        <v>0</v>
      </c>
      <c r="O174" s="1613">
        <f>'App4'!P18</f>
        <v>0</v>
      </c>
      <c r="P174" s="1613">
        <f>'App4'!Q18</f>
        <v>0</v>
      </c>
      <c r="Q174" s="1613">
        <f>'App4'!R18</f>
        <v>0</v>
      </c>
      <c r="R174" s="1613">
        <f>'App4'!S18</f>
        <v>0</v>
      </c>
      <c r="S174" s="1613">
        <f>'App4'!T18</f>
        <v>0</v>
      </c>
      <c r="T174" s="1613">
        <f>'App4'!U18</f>
        <v>0</v>
      </c>
      <c r="U174" s="1613">
        <f>'App4'!V18</f>
        <v>0</v>
      </c>
      <c r="V174" s="1613">
        <f>'App4'!W18</f>
        <v>0</v>
      </c>
      <c r="W174" s="1613">
        <f>'App4'!X18</f>
        <v>0</v>
      </c>
    </row>
    <row r="175" spans="1:24" s="1611" customFormat="1">
      <c r="A175" s="1342"/>
      <c r="B175" s="1343" t="s">
        <v>2528</v>
      </c>
      <c r="C175" s="1610" t="s">
        <v>2568</v>
      </c>
      <c r="D175" s="1610" t="s">
        <v>43</v>
      </c>
      <c r="E175" s="1610" t="s">
        <v>1723</v>
      </c>
      <c r="F175" s="1610">
        <f>'App4'!G19</f>
        <v>0</v>
      </c>
      <c r="G175" s="1613">
        <f>'App4'!H19</f>
        <v>0</v>
      </c>
      <c r="H175" s="1613">
        <f>'App4'!I19</f>
        <v>0</v>
      </c>
      <c r="I175" s="1613">
        <f>'App4'!J19</f>
        <v>0</v>
      </c>
      <c r="J175" s="1613">
        <f>'App4'!K19</f>
        <v>0</v>
      </c>
      <c r="K175" s="1613">
        <f>'App4'!L19</f>
        <v>0</v>
      </c>
      <c r="L175" s="1613">
        <f>'App4'!M19</f>
        <v>0</v>
      </c>
      <c r="M175" s="1613">
        <f>'App4'!N19</f>
        <v>0</v>
      </c>
      <c r="N175" s="1613">
        <f>'App4'!O19</f>
        <v>0</v>
      </c>
      <c r="O175" s="1613">
        <f>'App4'!P19</f>
        <v>0</v>
      </c>
      <c r="P175" s="1613">
        <f>'App4'!Q19</f>
        <v>0</v>
      </c>
      <c r="Q175" s="1613">
        <f>'App4'!R19</f>
        <v>0</v>
      </c>
      <c r="R175" s="1613">
        <f>'App4'!S19</f>
        <v>0</v>
      </c>
      <c r="S175" s="1613">
        <f>'App4'!T19</f>
        <v>0</v>
      </c>
      <c r="T175" s="1613">
        <f>'App4'!U19</f>
        <v>0</v>
      </c>
      <c r="U175" s="1613">
        <f>'App4'!V19</f>
        <v>0</v>
      </c>
      <c r="V175" s="1613">
        <f>'App4'!W19</f>
        <v>0</v>
      </c>
      <c r="W175" s="1613">
        <f>'App4'!X19</f>
        <v>0</v>
      </c>
    </row>
    <row r="176" spans="1:24" s="1611" customFormat="1">
      <c r="A176" s="1342"/>
      <c r="B176" s="1343" t="s">
        <v>2529</v>
      </c>
      <c r="C176" s="1610" t="s">
        <v>2569</v>
      </c>
      <c r="D176" s="1610" t="s">
        <v>43</v>
      </c>
      <c r="E176" s="1610" t="s">
        <v>1723</v>
      </c>
      <c r="F176" s="1610">
        <f>'App4'!G20</f>
        <v>0</v>
      </c>
      <c r="G176" s="1613">
        <f>'App4'!H20</f>
        <v>0</v>
      </c>
      <c r="H176" s="1613">
        <f>'App4'!I20</f>
        <v>0</v>
      </c>
      <c r="I176" s="1613">
        <f>'App4'!J20</f>
        <v>0</v>
      </c>
      <c r="J176" s="1613">
        <f>'App4'!K20</f>
        <v>0</v>
      </c>
      <c r="K176" s="1613">
        <f>'App4'!L20</f>
        <v>0</v>
      </c>
      <c r="L176" s="1613">
        <f>'App4'!M20</f>
        <v>0</v>
      </c>
      <c r="M176" s="1613">
        <f>'App4'!N20</f>
        <v>0</v>
      </c>
      <c r="N176" s="1613">
        <f>'App4'!O20</f>
        <v>0</v>
      </c>
      <c r="O176" s="1613">
        <f>'App4'!P20</f>
        <v>0</v>
      </c>
      <c r="P176" s="1613">
        <f>'App4'!Q20</f>
        <v>0</v>
      </c>
      <c r="Q176" s="1613">
        <f>'App4'!R20</f>
        <v>0</v>
      </c>
      <c r="R176" s="1613">
        <f>'App4'!S20</f>
        <v>0</v>
      </c>
      <c r="S176" s="1613">
        <f>'App4'!T20</f>
        <v>0</v>
      </c>
      <c r="T176" s="1613">
        <f>'App4'!U20</f>
        <v>0</v>
      </c>
      <c r="U176" s="1613">
        <f>'App4'!V20</f>
        <v>0</v>
      </c>
      <c r="V176" s="1613">
        <f>'App4'!W20</f>
        <v>0</v>
      </c>
      <c r="W176" s="1613">
        <f>'App4'!X20</f>
        <v>0</v>
      </c>
    </row>
    <row r="177" spans="1:23" s="1611" customFormat="1">
      <c r="A177" s="1342"/>
      <c r="B177" s="1343" t="s">
        <v>2530</v>
      </c>
      <c r="C177" s="1610" t="s">
        <v>2570</v>
      </c>
      <c r="D177" s="1610" t="s">
        <v>76</v>
      </c>
      <c r="E177" s="1610" t="s">
        <v>1723</v>
      </c>
      <c r="F177" s="1610">
        <f>'App4'!G21</f>
        <v>0</v>
      </c>
      <c r="G177" s="1613">
        <f>'App4'!H21</f>
        <v>0</v>
      </c>
      <c r="H177" s="1613">
        <f>'App4'!I21</f>
        <v>0</v>
      </c>
      <c r="I177" s="1613">
        <f>'App4'!J21</f>
        <v>0</v>
      </c>
      <c r="J177" s="1613">
        <f>'App4'!K21</f>
        <v>0</v>
      </c>
      <c r="K177" s="1613">
        <f>'App4'!L21</f>
        <v>0</v>
      </c>
      <c r="L177" s="1613">
        <f>'App4'!M21</f>
        <v>0</v>
      </c>
      <c r="M177" s="1613">
        <f>'App4'!N21</f>
        <v>0</v>
      </c>
      <c r="N177" s="1613">
        <f>'App4'!O21</f>
        <v>0</v>
      </c>
      <c r="O177" s="1613">
        <f>'App4'!P21</f>
        <v>0</v>
      </c>
      <c r="P177" s="1613">
        <f>'App4'!Q21</f>
        <v>0</v>
      </c>
      <c r="Q177" s="1613">
        <f>'App4'!R21</f>
        <v>0</v>
      </c>
      <c r="R177" s="1613">
        <f>'App4'!S21</f>
        <v>0</v>
      </c>
      <c r="S177" s="1613">
        <f>'App4'!T21</f>
        <v>0</v>
      </c>
      <c r="T177" s="1613">
        <f>'App4'!U21</f>
        <v>0</v>
      </c>
      <c r="U177" s="1613">
        <f>'App4'!V21</f>
        <v>0</v>
      </c>
      <c r="V177" s="1613">
        <f>'App4'!W21</f>
        <v>0</v>
      </c>
      <c r="W177" s="1613">
        <f>'App4'!X21</f>
        <v>0</v>
      </c>
    </row>
    <row r="178" spans="1:23" s="1611" customFormat="1">
      <c r="A178" s="1342"/>
      <c r="B178" s="1343" t="s">
        <v>2531</v>
      </c>
      <c r="C178" s="1610" t="s">
        <v>2571</v>
      </c>
      <c r="D178" s="1610" t="s">
        <v>43</v>
      </c>
      <c r="E178" s="1610" t="s">
        <v>1723</v>
      </c>
      <c r="F178" s="1610">
        <f>'App4'!G22</f>
        <v>0</v>
      </c>
      <c r="G178" s="1613">
        <f>'App4'!H22</f>
        <v>0</v>
      </c>
      <c r="H178" s="1613">
        <f>'App4'!I22</f>
        <v>0</v>
      </c>
      <c r="I178" s="1613">
        <f>'App4'!J22</f>
        <v>0</v>
      </c>
      <c r="J178" s="1613">
        <f>'App4'!K22</f>
        <v>0</v>
      </c>
      <c r="K178" s="1613">
        <f>'App4'!L22</f>
        <v>0</v>
      </c>
      <c r="L178" s="1613">
        <f>'App4'!M22</f>
        <v>0</v>
      </c>
      <c r="M178" s="1613">
        <f>'App4'!N22</f>
        <v>0</v>
      </c>
      <c r="N178" s="1613">
        <f>'App4'!O22</f>
        <v>0</v>
      </c>
      <c r="O178" s="1613">
        <f>'App4'!P22</f>
        <v>0</v>
      </c>
      <c r="P178" s="1613">
        <f>'App4'!Q22</f>
        <v>0</v>
      </c>
      <c r="Q178" s="1613">
        <f>'App4'!R22</f>
        <v>0</v>
      </c>
      <c r="R178" s="1613">
        <f>'App4'!S22</f>
        <v>0</v>
      </c>
      <c r="S178" s="1613">
        <f>'App4'!T22</f>
        <v>0</v>
      </c>
      <c r="T178" s="1613">
        <f>'App4'!U22</f>
        <v>0</v>
      </c>
      <c r="U178" s="1613">
        <f>'App4'!V22</f>
        <v>0</v>
      </c>
      <c r="V178" s="1613">
        <f>'App4'!W22</f>
        <v>0</v>
      </c>
      <c r="W178" s="1613">
        <f>'App4'!X22</f>
        <v>0</v>
      </c>
    </row>
    <row r="179" spans="1:23" s="1611" customFormat="1">
      <c r="A179" s="1342"/>
      <c r="B179" s="1343" t="s">
        <v>2532</v>
      </c>
      <c r="C179" s="1610" t="s">
        <v>2572</v>
      </c>
      <c r="D179" s="1610" t="s">
        <v>76</v>
      </c>
      <c r="E179" s="1610" t="s">
        <v>1723</v>
      </c>
      <c r="F179" s="1610">
        <f>'App4'!G23</f>
        <v>0</v>
      </c>
      <c r="G179" s="1613">
        <f>'App4'!H23</f>
        <v>0</v>
      </c>
      <c r="H179" s="1613">
        <f>'App4'!I23</f>
        <v>0</v>
      </c>
      <c r="I179" s="1613">
        <f>'App4'!J23</f>
        <v>0</v>
      </c>
      <c r="J179" s="1613">
        <f>'App4'!K23</f>
        <v>0</v>
      </c>
      <c r="K179" s="1613">
        <f>'App4'!L23</f>
        <v>0</v>
      </c>
      <c r="L179" s="1613">
        <f>'App4'!M23</f>
        <v>0</v>
      </c>
      <c r="M179" s="1613">
        <f>'App4'!N23</f>
        <v>0</v>
      </c>
      <c r="N179" s="1613">
        <f>'App4'!O23</f>
        <v>0</v>
      </c>
      <c r="O179" s="1613">
        <f>'App4'!P23</f>
        <v>0</v>
      </c>
      <c r="P179" s="1613">
        <f>'App4'!Q23</f>
        <v>0</v>
      </c>
      <c r="Q179" s="1613">
        <f>'App4'!R23</f>
        <v>0</v>
      </c>
      <c r="R179" s="1613">
        <f>'App4'!S23</f>
        <v>0</v>
      </c>
      <c r="S179" s="1613">
        <f>'App4'!T23</f>
        <v>0</v>
      </c>
      <c r="T179" s="1613">
        <f>'App4'!U23</f>
        <v>0</v>
      </c>
      <c r="U179" s="1613">
        <f>'App4'!V23</f>
        <v>0</v>
      </c>
      <c r="V179" s="1613">
        <f>'App4'!W23</f>
        <v>0</v>
      </c>
      <c r="W179" s="1613">
        <f>'App4'!X23</f>
        <v>0</v>
      </c>
    </row>
    <row r="180" spans="1:23" s="1611" customFormat="1">
      <c r="A180" s="1342"/>
      <c r="B180" s="1343" t="s">
        <v>2533</v>
      </c>
      <c r="C180" s="1610" t="s">
        <v>2573</v>
      </c>
      <c r="D180" s="1610" t="s">
        <v>43</v>
      </c>
      <c r="E180" s="1610" t="s">
        <v>1723</v>
      </c>
      <c r="F180" s="1610">
        <f>'App4'!G24</f>
        <v>0</v>
      </c>
      <c r="G180" s="1613">
        <f>'App4'!H24</f>
        <v>0</v>
      </c>
      <c r="H180" s="1613">
        <f>'App4'!I24</f>
        <v>0</v>
      </c>
      <c r="I180" s="1613">
        <f>'App4'!J24</f>
        <v>0</v>
      </c>
      <c r="J180" s="1613">
        <f>'App4'!K24</f>
        <v>0</v>
      </c>
      <c r="K180" s="1613">
        <f>'App4'!L24</f>
        <v>0</v>
      </c>
      <c r="L180" s="1613">
        <f>'App4'!M24</f>
        <v>0</v>
      </c>
      <c r="M180" s="1613">
        <f>'App4'!N24</f>
        <v>0</v>
      </c>
      <c r="N180" s="1613">
        <f>'App4'!O24</f>
        <v>0</v>
      </c>
      <c r="O180" s="1613">
        <f>'App4'!P24</f>
        <v>0</v>
      </c>
      <c r="P180" s="1613">
        <f>'App4'!Q24</f>
        <v>0</v>
      </c>
      <c r="Q180" s="1613">
        <f>'App4'!R24</f>
        <v>0</v>
      </c>
      <c r="R180" s="1613">
        <f>'App4'!S24</f>
        <v>0</v>
      </c>
      <c r="S180" s="1613">
        <f>'App4'!T24</f>
        <v>0</v>
      </c>
      <c r="T180" s="1613">
        <f>'App4'!U24</f>
        <v>0</v>
      </c>
      <c r="U180" s="1613">
        <f>'App4'!V24</f>
        <v>0</v>
      </c>
      <c r="V180" s="1613">
        <f>'App4'!W24</f>
        <v>0</v>
      </c>
      <c r="W180" s="1613">
        <f>'App4'!X24</f>
        <v>0</v>
      </c>
    </row>
    <row r="181" spans="1:23" s="1611" customFormat="1">
      <c r="A181" s="1342"/>
      <c r="B181" s="1343" t="s">
        <v>2534</v>
      </c>
      <c r="C181" s="1610" t="s">
        <v>2574</v>
      </c>
      <c r="D181" s="1610" t="s">
        <v>43</v>
      </c>
      <c r="E181" s="1610" t="s">
        <v>1723</v>
      </c>
      <c r="F181" s="1610">
        <f>'App4'!G25</f>
        <v>0</v>
      </c>
      <c r="G181" s="1613">
        <f>'App4'!H25</f>
        <v>0</v>
      </c>
      <c r="H181" s="1613">
        <f>'App4'!I25</f>
        <v>0</v>
      </c>
      <c r="I181" s="1613">
        <f>'App4'!J25</f>
        <v>0</v>
      </c>
      <c r="J181" s="1613">
        <f>'App4'!K25</f>
        <v>0</v>
      </c>
      <c r="K181" s="1613">
        <f>'App4'!L25</f>
        <v>0</v>
      </c>
      <c r="L181" s="1613">
        <f>'App4'!M25</f>
        <v>0</v>
      </c>
      <c r="M181" s="1613">
        <f>'App4'!N25</f>
        <v>0</v>
      </c>
      <c r="N181" s="1613">
        <f>'App4'!O25</f>
        <v>0</v>
      </c>
      <c r="O181" s="1613">
        <f>'App4'!P25</f>
        <v>0</v>
      </c>
      <c r="P181" s="1613">
        <f>'App4'!Q25</f>
        <v>0</v>
      </c>
      <c r="Q181" s="1613">
        <f>'App4'!R25</f>
        <v>0</v>
      </c>
      <c r="R181" s="1613">
        <f>'App4'!S25</f>
        <v>0</v>
      </c>
      <c r="S181" s="1613">
        <f>'App4'!T25</f>
        <v>0</v>
      </c>
      <c r="T181" s="1613">
        <f>'App4'!U25</f>
        <v>0</v>
      </c>
      <c r="U181" s="1613">
        <f>'App4'!V25</f>
        <v>0</v>
      </c>
      <c r="V181" s="1613">
        <f>'App4'!W25</f>
        <v>0</v>
      </c>
      <c r="W181" s="1613">
        <f>'App4'!X25</f>
        <v>0</v>
      </c>
    </row>
    <row r="182" spans="1:23" s="1611" customFormat="1">
      <c r="A182" s="1342"/>
      <c r="B182" s="1343" t="s">
        <v>2535</v>
      </c>
      <c r="C182" s="1610" t="s">
        <v>2575</v>
      </c>
      <c r="D182" s="1610" t="s">
        <v>76</v>
      </c>
      <c r="E182" s="1610" t="s">
        <v>1723</v>
      </c>
      <c r="F182" s="1610">
        <f>'App4'!G26</f>
        <v>0</v>
      </c>
      <c r="G182" s="1613">
        <f>'App4'!H26</f>
        <v>0</v>
      </c>
      <c r="H182" s="1613">
        <f>'App4'!I26</f>
        <v>0</v>
      </c>
      <c r="I182" s="1613">
        <f>'App4'!J26</f>
        <v>0</v>
      </c>
      <c r="J182" s="1613">
        <f>'App4'!K26</f>
        <v>0</v>
      </c>
      <c r="K182" s="1613">
        <f>'App4'!L26</f>
        <v>0</v>
      </c>
      <c r="L182" s="1613">
        <f>'App4'!M26</f>
        <v>0</v>
      </c>
      <c r="M182" s="1613">
        <f>'App4'!N26</f>
        <v>0</v>
      </c>
      <c r="N182" s="1613">
        <f>'App4'!O26</f>
        <v>0</v>
      </c>
      <c r="O182" s="1613">
        <f>'App4'!P26</f>
        <v>0</v>
      </c>
      <c r="P182" s="1613">
        <f>'App4'!Q26</f>
        <v>0</v>
      </c>
      <c r="Q182" s="1613">
        <f>'App4'!R26</f>
        <v>0</v>
      </c>
      <c r="R182" s="1613">
        <f>'App4'!S26</f>
        <v>0</v>
      </c>
      <c r="S182" s="1613">
        <f>'App4'!T26</f>
        <v>0</v>
      </c>
      <c r="T182" s="1613">
        <f>'App4'!U26</f>
        <v>0</v>
      </c>
      <c r="U182" s="1613">
        <f>'App4'!V26</f>
        <v>0</v>
      </c>
      <c r="V182" s="1613">
        <f>'App4'!W26</f>
        <v>0</v>
      </c>
      <c r="W182" s="1613">
        <f>'App4'!X26</f>
        <v>0</v>
      </c>
    </row>
    <row r="183" spans="1:23" s="1611" customFormat="1">
      <c r="A183" s="1342"/>
      <c r="B183" s="1343" t="s">
        <v>2536</v>
      </c>
      <c r="C183" s="1610" t="s">
        <v>2576</v>
      </c>
      <c r="D183" s="1610" t="s">
        <v>43</v>
      </c>
      <c r="E183" s="1610" t="s">
        <v>1723</v>
      </c>
      <c r="F183" s="1610">
        <f>'App4'!G27</f>
        <v>0</v>
      </c>
      <c r="G183" s="1613">
        <f>'App4'!H27</f>
        <v>0</v>
      </c>
      <c r="H183" s="1613">
        <f>'App4'!I27</f>
        <v>0</v>
      </c>
      <c r="I183" s="1613">
        <f>'App4'!J27</f>
        <v>0</v>
      </c>
      <c r="J183" s="1613">
        <f>'App4'!K27</f>
        <v>0</v>
      </c>
      <c r="K183" s="1613">
        <f>'App4'!L27</f>
        <v>0</v>
      </c>
      <c r="L183" s="1613">
        <f>'App4'!M27</f>
        <v>0</v>
      </c>
      <c r="M183" s="1613">
        <f>'App4'!N27</f>
        <v>0</v>
      </c>
      <c r="N183" s="1613">
        <f>'App4'!O27</f>
        <v>0</v>
      </c>
      <c r="O183" s="1613">
        <f>'App4'!P27</f>
        <v>0</v>
      </c>
      <c r="P183" s="1613">
        <f>'App4'!Q27</f>
        <v>0</v>
      </c>
      <c r="Q183" s="1613">
        <f>'App4'!R27</f>
        <v>0</v>
      </c>
      <c r="R183" s="1613">
        <f>'App4'!S27</f>
        <v>0</v>
      </c>
      <c r="S183" s="1613">
        <f>'App4'!T27</f>
        <v>0</v>
      </c>
      <c r="T183" s="1613">
        <f>'App4'!U27</f>
        <v>0</v>
      </c>
      <c r="U183" s="1613">
        <f>'App4'!V27</f>
        <v>0</v>
      </c>
      <c r="V183" s="1613">
        <f>'App4'!W27</f>
        <v>0</v>
      </c>
      <c r="W183" s="1613">
        <f>'App4'!X27</f>
        <v>0</v>
      </c>
    </row>
    <row r="184" spans="1:23" s="1611" customFormat="1">
      <c r="A184" s="1342"/>
      <c r="B184" s="1343" t="s">
        <v>1619</v>
      </c>
      <c r="C184" s="1610" t="s">
        <v>2577</v>
      </c>
      <c r="D184" s="1610" t="s">
        <v>28</v>
      </c>
      <c r="E184" s="1610" t="s">
        <v>1723</v>
      </c>
      <c r="F184" s="1610">
        <f>'App4'!G30</f>
        <v>0</v>
      </c>
      <c r="G184" s="1613" t="str">
        <f>'App4'!H30</f>
        <v/>
      </c>
      <c r="H184" s="1613" t="str">
        <f>'App4'!I30</f>
        <v/>
      </c>
      <c r="I184" s="1613" t="str">
        <f>'App4'!J30</f>
        <v/>
      </c>
      <c r="J184" s="1613">
        <f>'App4'!K30</f>
        <v>0</v>
      </c>
      <c r="K184" s="1613">
        <f>'App4'!L30</f>
        <v>0</v>
      </c>
      <c r="L184" s="1613">
        <f>'App4'!M30</f>
        <v>0</v>
      </c>
      <c r="M184" s="1613">
        <f>'App4'!N30</f>
        <v>0</v>
      </c>
      <c r="N184" s="1613">
        <f>'App4'!O30</f>
        <v>0</v>
      </c>
      <c r="O184" s="1613">
        <f>'App4'!P30</f>
        <v>0</v>
      </c>
      <c r="P184" s="1613">
        <f>'App4'!Q30</f>
        <v>0</v>
      </c>
      <c r="Q184" s="1613">
        <f>'App4'!R30</f>
        <v>0</v>
      </c>
      <c r="R184" s="1613">
        <f>'App4'!S30</f>
        <v>0</v>
      </c>
      <c r="S184" s="1613">
        <f>'App4'!T30</f>
        <v>0</v>
      </c>
      <c r="T184" s="1613">
        <f>'App4'!U30</f>
        <v>0</v>
      </c>
      <c r="U184" s="1613">
        <f>'App4'!V30</f>
        <v>0</v>
      </c>
      <c r="V184" s="1613">
        <f>'App4'!W30</f>
        <v>0</v>
      </c>
      <c r="W184" s="1613">
        <f>'App4'!X30</f>
        <v>0</v>
      </c>
    </row>
    <row r="185" spans="1:23" s="1611" customFormat="1">
      <c r="A185" s="1342"/>
      <c r="B185" s="1343" t="s">
        <v>1620</v>
      </c>
      <c r="C185" s="1610" t="s">
        <v>2578</v>
      </c>
      <c r="D185" s="1610" t="s">
        <v>76</v>
      </c>
      <c r="E185" s="1610" t="s">
        <v>1723</v>
      </c>
      <c r="F185" s="1610" t="str">
        <f>'App4'!G31</f>
        <v>Yes</v>
      </c>
      <c r="G185" s="1613">
        <f>'App4'!H31</f>
        <v>17929</v>
      </c>
      <c r="H185" s="1613">
        <f>'App4'!I31</f>
        <v>19016</v>
      </c>
      <c r="I185" s="1613">
        <f>'App4'!J31</f>
        <v>20351</v>
      </c>
      <c r="J185" s="1613">
        <f>'App4'!K31</f>
        <v>31006</v>
      </c>
      <c r="K185" s="1613">
        <f>'App4'!L31</f>
        <v>52367</v>
      </c>
      <c r="L185" s="1613">
        <f>'App4'!M31</f>
        <v>72200</v>
      </c>
      <c r="M185" s="1613">
        <f>'App4'!N31</f>
        <v>96947.4809344924</v>
      </c>
      <c r="N185" s="1613">
        <f>'App4'!O31</f>
        <v>121694.9618689848</v>
      </c>
      <c r="O185" s="1613">
        <f>'App4'!P31</f>
        <v>146442.4428034772</v>
      </c>
      <c r="P185" s="1613">
        <f>'App4'!Q31</f>
        <v>171189.9237379696</v>
      </c>
      <c r="Q185" s="1613">
        <f>'App4'!R31</f>
        <v>195937.404672462</v>
      </c>
      <c r="R185" s="1613">
        <f>'App4'!S31</f>
        <v>220684.8856069544</v>
      </c>
      <c r="S185" s="1613">
        <f>'App4'!T31</f>
        <v>222339.50555356589</v>
      </c>
      <c r="T185" s="1613">
        <f>'App4'!U31</f>
        <v>223993.02220192616</v>
      </c>
      <c r="U185" s="1613">
        <f>'App4'!V31</f>
        <v>225640.38329083368</v>
      </c>
      <c r="V185" s="1613">
        <f>'App4'!W31</f>
        <v>227281.48847967089</v>
      </c>
      <c r="W185" s="1613">
        <f>'App4'!X31</f>
        <v>228856.35991028525</v>
      </c>
    </row>
    <row r="186" spans="1:23" s="1611" customFormat="1">
      <c r="A186" s="1342"/>
      <c r="B186" s="1343" t="s">
        <v>1621</v>
      </c>
      <c r="C186" s="1610" t="s">
        <v>2578</v>
      </c>
      <c r="D186" s="1610" t="s">
        <v>28</v>
      </c>
      <c r="E186" s="1610" t="s">
        <v>1723</v>
      </c>
      <c r="F186" s="1610" t="str">
        <f>'App4'!G32</f>
        <v>Yes</v>
      </c>
      <c r="G186" s="1613">
        <f>'App4'!H32</f>
        <v>6.1514571154678835E-3</v>
      </c>
      <c r="H186" s="1613">
        <f>'App4'!I32</f>
        <v>6.5302332353706777E-3</v>
      </c>
      <c r="I186" s="1613">
        <f>'App4'!J32</f>
        <v>6.9146415011000027E-3</v>
      </c>
      <c r="J186" s="1613">
        <f>'App4'!K32</f>
        <v>1.0426965506201836E-2</v>
      </c>
      <c r="K186" s="1613">
        <f>'App4'!L32</f>
        <v>1.7515733956983148E-2</v>
      </c>
      <c r="L186" s="1613">
        <f>'App4'!M32</f>
        <v>2.39892523816971E-2</v>
      </c>
      <c r="M186" s="1613">
        <f>'App4'!N32</f>
        <v>3.1983519094825046E-2</v>
      </c>
      <c r="N186" s="1613">
        <f>'App4'!O32</f>
        <v>3.9855477555831423E-2</v>
      </c>
      <c r="O186" s="1613">
        <f>'App4'!P32</f>
        <v>4.7597674245071074E-2</v>
      </c>
      <c r="P186" s="1613">
        <f>'App4'!Q32</f>
        <v>5.520531910856339E-2</v>
      </c>
      <c r="Q186" s="1613">
        <f>'App4'!R32</f>
        <v>6.267407158514228E-2</v>
      </c>
      <c r="R186" s="1613">
        <f>'App4'!S32</f>
        <v>6.9999999999999993E-2</v>
      </c>
      <c r="S186" s="1613">
        <f>'App4'!T32</f>
        <v>6.9999999999999993E-2</v>
      </c>
      <c r="T186" s="1613">
        <f>'App4'!U32</f>
        <v>6.9999999999999993E-2</v>
      </c>
      <c r="U186" s="1613">
        <f>'App4'!V32</f>
        <v>6.9999999999999993E-2</v>
      </c>
      <c r="V186" s="1613">
        <f>'App4'!W32</f>
        <v>6.9999999999999993E-2</v>
      </c>
      <c r="W186" s="1613">
        <f>'App4'!X32</f>
        <v>6.9999999999999993E-2</v>
      </c>
    </row>
    <row r="187" spans="1:23" s="1611" customFormat="1">
      <c r="A187" s="1342"/>
      <c r="B187" s="1343" t="s">
        <v>1622</v>
      </c>
      <c r="C187" s="1610" t="s">
        <v>2579</v>
      </c>
      <c r="D187" s="1610" t="s">
        <v>76</v>
      </c>
      <c r="E187" s="1610" t="s">
        <v>1723</v>
      </c>
      <c r="F187" s="1610" t="str">
        <f>'App4'!G33</f>
        <v>Yes</v>
      </c>
      <c r="G187" s="1613">
        <f>'App4'!H33</f>
        <v>16120</v>
      </c>
      <c r="H187" s="1613">
        <f>'App4'!I33</f>
        <v>15861</v>
      </c>
      <c r="I187" s="1613">
        <f>'App4'!J33</f>
        <v>16290</v>
      </c>
      <c r="J187" s="1613">
        <f>'App4'!K33</f>
        <v>29486</v>
      </c>
      <c r="K187" s="1613">
        <f>'App4'!L33</f>
        <v>50833</v>
      </c>
      <c r="L187" s="1613">
        <f>'App4'!M33</f>
        <v>69470</v>
      </c>
      <c r="M187" s="1613">
        <f>'App4'!N33</f>
        <v>93069.581697112706</v>
      </c>
      <c r="N187" s="1613">
        <f>'App4'!O33</f>
        <v>116827.1633942254</v>
      </c>
      <c r="O187" s="1613">
        <f>'App4'!P33</f>
        <v>140584.74509133812</v>
      </c>
      <c r="P187" s="1613">
        <f>'App4'!Q33</f>
        <v>164342.32678845079</v>
      </c>
      <c r="Q187" s="1613">
        <f>'App4'!R33</f>
        <v>188099.9084855635</v>
      </c>
      <c r="R187" s="1613">
        <f>'App4'!S33</f>
        <v>214064.33903874576</v>
      </c>
      <c r="S187" s="1613">
        <f>'App4'!T33</f>
        <v>215669.32038695892</v>
      </c>
      <c r="T187" s="1613">
        <f>'App4'!U33</f>
        <v>217273.23153586837</v>
      </c>
      <c r="U187" s="1613">
        <f>'App4'!V33</f>
        <v>218871.17179210865</v>
      </c>
      <c r="V187" s="1613">
        <f>'App4'!W33</f>
        <v>220463.04382528077</v>
      </c>
      <c r="W187" s="1613">
        <f>'App4'!X33</f>
        <v>221990.66911297667</v>
      </c>
    </row>
    <row r="188" spans="1:23" s="1611" customFormat="1">
      <c r="A188" s="1342"/>
      <c r="B188" s="1343" t="s">
        <v>1623</v>
      </c>
      <c r="C188" s="1610" t="s">
        <v>2580</v>
      </c>
      <c r="D188" s="1610" t="s">
        <v>76</v>
      </c>
      <c r="E188" s="1610" t="s">
        <v>1723</v>
      </c>
      <c r="F188" s="1610" t="str">
        <f>'App4'!G34</f>
        <v>Yes</v>
      </c>
      <c r="G188" s="1613">
        <f>'App4'!H34</f>
        <v>11362</v>
      </c>
      <c r="H188" s="1613">
        <f>'App4'!I34</f>
        <v>11136</v>
      </c>
      <c r="I188" s="1613">
        <f>'App4'!J34</f>
        <v>11483</v>
      </c>
      <c r="J188" s="1613">
        <f>'App4'!K34</f>
        <v>21840</v>
      </c>
      <c r="K188" s="1613">
        <f>'App4'!L34</f>
        <v>46884</v>
      </c>
      <c r="L188" s="1613">
        <f>'App4'!M34</f>
        <v>64074</v>
      </c>
      <c r="M188" s="1613">
        <f>'App4'!N34</f>
        <v>86283.258031698235</v>
      </c>
      <c r="N188" s="1613">
        <f>'App4'!O34</f>
        <v>108308.51606339647</v>
      </c>
      <c r="O188" s="1613">
        <f>'App4'!P34</f>
        <v>130333.7740950947</v>
      </c>
      <c r="P188" s="1613">
        <f>'App4'!Q34</f>
        <v>152359.03212679294</v>
      </c>
      <c r="Q188" s="1613">
        <f>'App4'!R34</f>
        <v>174384.29015849117</v>
      </c>
      <c r="R188" s="1613">
        <f>'App4'!S34</f>
        <v>198616.39704625896</v>
      </c>
      <c r="S188" s="1613">
        <f>'App4'!T34</f>
        <v>200105.55499820929</v>
      </c>
      <c r="T188" s="1613">
        <f>'App4'!U34</f>
        <v>201593.71998173353</v>
      </c>
      <c r="U188" s="1613">
        <f>'App4'!V34</f>
        <v>203076.34496175032</v>
      </c>
      <c r="V188" s="1613">
        <f>'App4'!W34</f>
        <v>204553.3396317038</v>
      </c>
      <c r="W188" s="1613">
        <f>'App4'!X34</f>
        <v>205970.72391925674</v>
      </c>
    </row>
    <row r="189" spans="1:23" s="1611" customFormat="1">
      <c r="A189" s="1342"/>
      <c r="B189" s="1343" t="s">
        <v>1624</v>
      </c>
      <c r="C189" s="1610" t="s">
        <v>2581</v>
      </c>
      <c r="D189" s="1610" t="s">
        <v>76</v>
      </c>
      <c r="E189" s="1610" t="s">
        <v>1723</v>
      </c>
      <c r="F189" s="1610" t="str">
        <f>'App4'!G35</f>
        <v>Yes</v>
      </c>
      <c r="G189" s="1613">
        <f>'App4'!H35</f>
        <v>17929</v>
      </c>
      <c r="H189" s="1613">
        <f>'App4'!I35</f>
        <v>19016</v>
      </c>
      <c r="I189" s="1613">
        <f>'App4'!J35</f>
        <v>20351</v>
      </c>
      <c r="J189" s="1613">
        <f>'App4'!K35</f>
        <v>31006</v>
      </c>
      <c r="K189" s="1613">
        <f>'App4'!L35</f>
        <v>52367</v>
      </c>
      <c r="L189" s="1613">
        <f>'App4'!M35</f>
        <v>72200</v>
      </c>
      <c r="M189" s="1613">
        <f>'App4'!N35</f>
        <v>96947.4809344924</v>
      </c>
      <c r="N189" s="1613">
        <f>'App4'!O35</f>
        <v>121694.9618689848</v>
      </c>
      <c r="O189" s="1613">
        <f>'App4'!P35</f>
        <v>146442.4428034772</v>
      </c>
      <c r="P189" s="1613">
        <f>'App4'!Q35</f>
        <v>171189.9237379696</v>
      </c>
      <c r="Q189" s="1613">
        <f>'App4'!R35</f>
        <v>195937.404672462</v>
      </c>
      <c r="R189" s="1613">
        <f>'App4'!S35</f>
        <v>220684.8856069544</v>
      </c>
      <c r="S189" s="1613">
        <f>'App4'!T35</f>
        <v>222339.50555356589</v>
      </c>
      <c r="T189" s="1613">
        <f>'App4'!U35</f>
        <v>223993.02220192616</v>
      </c>
      <c r="U189" s="1613">
        <f>'App4'!V35</f>
        <v>225640.38329083368</v>
      </c>
      <c r="V189" s="1613">
        <f>'App4'!W35</f>
        <v>227281.48847967089</v>
      </c>
      <c r="W189" s="1613">
        <f>'App4'!X35</f>
        <v>228856.35991028525</v>
      </c>
    </row>
    <row r="190" spans="1:23" s="1611" customFormat="1">
      <c r="A190" s="1342"/>
      <c r="B190" s="1343" t="s">
        <v>1625</v>
      </c>
      <c r="C190" s="1610" t="s">
        <v>2582</v>
      </c>
      <c r="D190" s="1610" t="s">
        <v>504</v>
      </c>
      <c r="E190" s="1610" t="s">
        <v>1723</v>
      </c>
      <c r="F190" s="1610" t="str">
        <f>'App4'!G36</f>
        <v>Yes</v>
      </c>
      <c r="G190" s="1613">
        <f>'App4'!H36</f>
        <v>17929</v>
      </c>
      <c r="H190" s="1613">
        <f>'App4'!I36</f>
        <v>19016</v>
      </c>
      <c r="I190" s="1613">
        <f>'App4'!J36</f>
        <v>20351</v>
      </c>
      <c r="J190" s="1613">
        <f>'App4'!K36</f>
        <v>31006</v>
      </c>
      <c r="K190" s="1613">
        <f>'App4'!L36</f>
        <v>52367</v>
      </c>
      <c r="L190" s="1613">
        <f>'App4'!M36</f>
        <v>72200</v>
      </c>
      <c r="M190" s="1613">
        <f>'App4'!N36</f>
        <v>96947.4809344924</v>
      </c>
      <c r="N190" s="1613">
        <f>'App4'!O36</f>
        <v>121694.9618689848</v>
      </c>
      <c r="O190" s="1613">
        <f>'App4'!P36</f>
        <v>146442.4428034772</v>
      </c>
      <c r="P190" s="1613">
        <f>'App4'!Q36</f>
        <v>171189.9237379696</v>
      </c>
      <c r="Q190" s="1613">
        <f>'App4'!R36</f>
        <v>195937.404672462</v>
      </c>
      <c r="R190" s="1613">
        <f>'App4'!S36</f>
        <v>220684.8856069544</v>
      </c>
      <c r="S190" s="1613">
        <f>'App4'!T36</f>
        <v>222339.50555356589</v>
      </c>
      <c r="T190" s="1613">
        <f>'App4'!U36</f>
        <v>223993.02220192616</v>
      </c>
      <c r="U190" s="1613">
        <f>'App4'!V36</f>
        <v>225640.38329083368</v>
      </c>
      <c r="V190" s="1613">
        <f>'App4'!W36</f>
        <v>227281.48847967089</v>
      </c>
      <c r="W190" s="1613">
        <f>'App4'!X36</f>
        <v>228856.35991028525</v>
      </c>
    </row>
    <row r="191" spans="1:23" s="1611" customFormat="1">
      <c r="A191" s="1342"/>
      <c r="B191" s="1343" t="s">
        <v>1626</v>
      </c>
      <c r="C191" s="1610" t="s">
        <v>2583</v>
      </c>
      <c r="D191" s="1610" t="s">
        <v>76</v>
      </c>
      <c r="E191" s="1610" t="s">
        <v>1723</v>
      </c>
      <c r="F191" s="1610" t="str">
        <f>'App4'!G37</f>
        <v>Yes</v>
      </c>
      <c r="G191" s="1613">
        <f>'App4'!H37</f>
        <v>0</v>
      </c>
      <c r="H191" s="1613">
        <f>'App4'!I37</f>
        <v>0</v>
      </c>
      <c r="I191" s="1613">
        <f>'App4'!J37</f>
        <v>0</v>
      </c>
      <c r="J191" s="1613">
        <f>'App4'!K37</f>
        <v>1436</v>
      </c>
      <c r="K191" s="1613">
        <f>'App4'!L37</f>
        <v>3468</v>
      </c>
      <c r="L191" s="1613">
        <f>'App4'!M37</f>
        <v>4740</v>
      </c>
      <c r="M191" s="1613">
        <f>'App4'!N37</f>
        <v>6786.3236654144685</v>
      </c>
      <c r="N191" s="1613">
        <f>'App4'!O37</f>
        <v>8518.6473308289369</v>
      </c>
      <c r="O191" s="1613">
        <f>'App4'!P37</f>
        <v>10250.970996243404</v>
      </c>
      <c r="P191" s="1613">
        <f>'App4'!Q37</f>
        <v>11983.294661657874</v>
      </c>
      <c r="Q191" s="1613">
        <f>'App4'!R37</f>
        <v>13715.618327072341</v>
      </c>
      <c r="R191" s="1613">
        <f>'App4'!S37</f>
        <v>15447.941992486809</v>
      </c>
      <c r="S191" s="1613">
        <f>'App4'!T37</f>
        <v>15563.765388749614</v>
      </c>
      <c r="T191" s="1613">
        <f>'App4'!U37</f>
        <v>15679.511554134833</v>
      </c>
      <c r="U191" s="1613">
        <f>'App4'!V37</f>
        <v>15794.826830358359</v>
      </c>
      <c r="V191" s="1613">
        <f>'App4'!W37</f>
        <v>15909.704193576965</v>
      </c>
      <c r="W191" s="1613">
        <f>'App4'!X37</f>
        <v>16019.945193719968</v>
      </c>
    </row>
    <row r="192" spans="1:23" s="1611" customFormat="1">
      <c r="A192" s="1342"/>
      <c r="B192" s="1343" t="s">
        <v>1627</v>
      </c>
      <c r="C192" s="1610" t="s">
        <v>2584</v>
      </c>
      <c r="D192" s="1610" t="s">
        <v>28</v>
      </c>
      <c r="E192" s="1610" t="s">
        <v>1723</v>
      </c>
      <c r="F192" s="1610">
        <f>'App4'!G38</f>
        <v>0</v>
      </c>
      <c r="G192" s="1613" t="str">
        <f>'App4'!H38</f>
        <v/>
      </c>
      <c r="H192" s="1613" t="str">
        <f>'App4'!I38</f>
        <v/>
      </c>
      <c r="I192" s="1613" t="str">
        <f>'App4'!J38</f>
        <v/>
      </c>
      <c r="J192" s="1613" t="str">
        <f>'App4'!K38</f>
        <v/>
      </c>
      <c r="K192" s="1613">
        <f>'App4'!L38</f>
        <v>0</v>
      </c>
      <c r="L192" s="1613">
        <f>'App4'!M38</f>
        <v>0</v>
      </c>
      <c r="M192" s="1613">
        <f>'App4'!N38</f>
        <v>0</v>
      </c>
      <c r="N192" s="1613">
        <f>'App4'!O38</f>
        <v>0</v>
      </c>
      <c r="O192" s="1613">
        <f>'App4'!P38</f>
        <v>0</v>
      </c>
      <c r="P192" s="1613">
        <f>'App4'!Q38</f>
        <v>0</v>
      </c>
      <c r="Q192" s="1613">
        <f>'App4'!R38</f>
        <v>0</v>
      </c>
      <c r="R192" s="1613">
        <f>'App4'!S38</f>
        <v>0</v>
      </c>
      <c r="S192" s="1613">
        <f>'App4'!T38</f>
        <v>0</v>
      </c>
      <c r="T192" s="1613">
        <f>'App4'!U38</f>
        <v>0</v>
      </c>
      <c r="U192" s="1613">
        <f>'App4'!V38</f>
        <v>0</v>
      </c>
      <c r="V192" s="1613">
        <f>'App4'!W38</f>
        <v>0</v>
      </c>
      <c r="W192" s="1613">
        <f>'App4'!X38</f>
        <v>0</v>
      </c>
    </row>
    <row r="193" spans="1:23" s="1611" customFormat="1">
      <c r="A193" s="1342"/>
      <c r="B193" s="1343" t="s">
        <v>1628</v>
      </c>
      <c r="C193" s="1610" t="s">
        <v>2585</v>
      </c>
      <c r="D193" s="1610" t="s">
        <v>28</v>
      </c>
      <c r="E193" s="1610" t="s">
        <v>1723</v>
      </c>
      <c r="F193" s="1610" t="str">
        <f>'App4'!G39</f>
        <v>Yes</v>
      </c>
      <c r="G193" s="1613">
        <f>'App4'!H39</f>
        <v>0</v>
      </c>
      <c r="H193" s="1613">
        <f>'App4'!I39</f>
        <v>0</v>
      </c>
      <c r="I193" s="1613">
        <f>'App4'!J39</f>
        <v>0</v>
      </c>
      <c r="J193" s="1613">
        <f>'App4'!K39</f>
        <v>0</v>
      </c>
      <c r="K193" s="1613">
        <f>'App4'!L39</f>
        <v>0.27200000000000002</v>
      </c>
      <c r="L193" s="1613">
        <f>'App4'!M39</f>
        <v>0.27200000000000002</v>
      </c>
      <c r="M193" s="1613">
        <f>'App4'!N39</f>
        <v>0.9</v>
      </c>
      <c r="N193" s="1613">
        <f>'App4'!O39</f>
        <v>0.9</v>
      </c>
      <c r="O193" s="1613">
        <f>'App4'!P39</f>
        <v>0.9</v>
      </c>
      <c r="P193" s="1613">
        <f>'App4'!Q39</f>
        <v>0.9</v>
      </c>
      <c r="Q193" s="1613">
        <f>'App4'!R39</f>
        <v>0.9</v>
      </c>
      <c r="R193" s="1613">
        <f>'App4'!S39</f>
        <v>0.9</v>
      </c>
      <c r="S193" s="1613">
        <f>'App4'!T39</f>
        <v>0.9</v>
      </c>
      <c r="T193" s="1613">
        <f>'App4'!U39</f>
        <v>0.9</v>
      </c>
      <c r="U193" s="1613">
        <f>'App4'!V39</f>
        <v>0.9</v>
      </c>
      <c r="V193" s="1613">
        <f>'App4'!W39</f>
        <v>0.9</v>
      </c>
      <c r="W193" s="1613">
        <f>'App4'!X39</f>
        <v>0.9</v>
      </c>
    </row>
    <row r="194" spans="1:23" s="1383" customFormat="1">
      <c r="A194" s="1342"/>
      <c r="B194" s="1343" t="s">
        <v>2537</v>
      </c>
      <c r="C194" s="1612" t="s">
        <v>2556</v>
      </c>
      <c r="D194" s="1612" t="s">
        <v>533</v>
      </c>
      <c r="E194" s="1612" t="s">
        <v>1723</v>
      </c>
      <c r="F194" s="1612" t="str">
        <f>'App4'!G7</f>
        <v>New</v>
      </c>
      <c r="G194" s="1615">
        <f>'App4'!Z7</f>
        <v>0</v>
      </c>
      <c r="H194" s="1615">
        <f>'App4'!AA7</f>
        <v>0</v>
      </c>
      <c r="I194" s="1615">
        <f>'App4'!AB7</f>
        <v>0</v>
      </c>
      <c r="J194" s="1615">
        <f>'App4'!AC7</f>
        <v>0</v>
      </c>
      <c r="K194" s="1615">
        <f>'App4'!AD7</f>
        <v>0</v>
      </c>
      <c r="L194" s="1615">
        <f>'App4'!AE7</f>
        <v>0</v>
      </c>
      <c r="M194" s="1615">
        <f>'App4'!AF7</f>
        <v>0</v>
      </c>
      <c r="N194" s="1615">
        <f>'App4'!AG7</f>
        <v>0</v>
      </c>
      <c r="O194" s="1615">
        <f>'App4'!AH7</f>
        <v>0</v>
      </c>
      <c r="P194" s="1615">
        <f>'App4'!AI7</f>
        <v>0</v>
      </c>
      <c r="Q194" s="1615">
        <f>'App4'!AJ7</f>
        <v>0</v>
      </c>
      <c r="R194" s="1615">
        <f>'App4'!AK7</f>
        <v>0</v>
      </c>
      <c r="S194" s="1616"/>
      <c r="T194" s="1616"/>
      <c r="U194" s="1616"/>
      <c r="V194" s="1616"/>
      <c r="W194" s="1616"/>
    </row>
    <row r="195" spans="1:23" s="1383" customFormat="1">
      <c r="A195" s="1342"/>
      <c r="B195" s="1343" t="s">
        <v>2538</v>
      </c>
      <c r="C195" s="1612" t="s">
        <v>2557</v>
      </c>
      <c r="D195" s="1612" t="s">
        <v>533</v>
      </c>
      <c r="E195" s="1612" t="s">
        <v>1723</v>
      </c>
      <c r="F195" s="1612" t="str">
        <f>'App4'!G8</f>
        <v>New</v>
      </c>
      <c r="G195" s="1615"/>
      <c r="H195" s="1615"/>
      <c r="I195" s="1615"/>
      <c r="J195" s="1615"/>
      <c r="K195" s="1615"/>
      <c r="L195" s="1615"/>
      <c r="M195" s="1615"/>
      <c r="N195" s="1615"/>
      <c r="O195" s="1615"/>
      <c r="P195" s="1615"/>
      <c r="Q195" s="1615"/>
      <c r="R195" s="1615"/>
      <c r="S195" s="1615">
        <f>'App4'!AL8</f>
        <v>0</v>
      </c>
      <c r="T195" s="1615">
        <f>'App4'!AM8</f>
        <v>0</v>
      </c>
      <c r="U195" s="1615">
        <f>'App4'!AN8</f>
        <v>0</v>
      </c>
      <c r="V195" s="1615">
        <f>'App4'!AO8</f>
        <v>0</v>
      </c>
      <c r="W195" s="1615">
        <f>'App4'!AP8</f>
        <v>0</v>
      </c>
    </row>
    <row r="196" spans="1:23" s="1383" customFormat="1">
      <c r="A196" s="1342"/>
      <c r="B196" s="1343" t="s">
        <v>1629</v>
      </c>
      <c r="C196" s="1612" t="s">
        <v>2558</v>
      </c>
      <c r="D196" s="1612" t="s">
        <v>28</v>
      </c>
      <c r="E196" s="1612" t="s">
        <v>1723</v>
      </c>
      <c r="F196" s="1612">
        <f>'App4'!G9</f>
        <v>0</v>
      </c>
      <c r="G196" s="1615">
        <f>'App4'!Z9</f>
        <v>0</v>
      </c>
      <c r="H196" s="1615">
        <f>'App4'!AA9</f>
        <v>0</v>
      </c>
      <c r="I196" s="1615">
        <f>'App4'!AB9</f>
        <v>0</v>
      </c>
      <c r="J196" s="1615">
        <f>'App4'!AC9</f>
        <v>0</v>
      </c>
      <c r="K196" s="1615">
        <f>'App4'!AD9</f>
        <v>0</v>
      </c>
      <c r="L196" s="1615">
        <f>'App4'!AE9</f>
        <v>0</v>
      </c>
      <c r="M196" s="1615">
        <f>'App4'!AF9</f>
        <v>0</v>
      </c>
      <c r="N196" s="1615">
        <f>'App4'!AG9</f>
        <v>0</v>
      </c>
      <c r="O196" s="1615">
        <f>'App4'!AH9</f>
        <v>0</v>
      </c>
      <c r="P196" s="1615">
        <f>'App4'!AI9</f>
        <v>0</v>
      </c>
      <c r="Q196" s="1615">
        <f>'App4'!AJ9</f>
        <v>0</v>
      </c>
      <c r="R196" s="1615">
        <f>'App4'!AK9</f>
        <v>0</v>
      </c>
      <c r="S196" s="1615">
        <f>'App4'!AL9</f>
        <v>0</v>
      </c>
      <c r="T196" s="1615">
        <f>'App4'!AM9</f>
        <v>0</v>
      </c>
      <c r="U196" s="1615">
        <f>'App4'!AN9</f>
        <v>0</v>
      </c>
      <c r="V196" s="1615">
        <f>'App4'!AO9</f>
        <v>0</v>
      </c>
      <c r="W196" s="1615">
        <f>'App4'!AP9</f>
        <v>0</v>
      </c>
    </row>
    <row r="197" spans="1:23" s="1383" customFormat="1">
      <c r="A197" s="1342"/>
      <c r="B197" s="1343" t="s">
        <v>1630</v>
      </c>
      <c r="C197" s="1612" t="s">
        <v>2559</v>
      </c>
      <c r="D197" s="1612" t="s">
        <v>28</v>
      </c>
      <c r="E197" s="1612" t="s">
        <v>1723</v>
      </c>
      <c r="F197" s="1612">
        <f>'App4'!G10</f>
        <v>0</v>
      </c>
      <c r="G197" s="1615">
        <f>'App4'!Z10</f>
        <v>0</v>
      </c>
      <c r="H197" s="1615">
        <f>'App4'!AA10</f>
        <v>0</v>
      </c>
      <c r="I197" s="1615">
        <f>'App4'!AB10</f>
        <v>0</v>
      </c>
      <c r="J197" s="1615">
        <f>'App4'!AC10</f>
        <v>0</v>
      </c>
      <c r="K197" s="1615">
        <f>'App4'!AD10</f>
        <v>0</v>
      </c>
      <c r="L197" s="1615">
        <f>'App4'!AE10</f>
        <v>0</v>
      </c>
      <c r="M197" s="1615">
        <f>'App4'!AF10</f>
        <v>0</v>
      </c>
      <c r="N197" s="1615">
        <f>'App4'!AG10</f>
        <v>0</v>
      </c>
      <c r="O197" s="1615">
        <f>'App4'!AH10</f>
        <v>0</v>
      </c>
      <c r="P197" s="1615">
        <f>'App4'!AI10</f>
        <v>0</v>
      </c>
      <c r="Q197" s="1615">
        <f>'App4'!AJ10</f>
        <v>0</v>
      </c>
      <c r="R197" s="1615">
        <f>'App4'!AK10</f>
        <v>0</v>
      </c>
      <c r="S197" s="1615">
        <f>'App4'!AL10</f>
        <v>0</v>
      </c>
      <c r="T197" s="1615">
        <f>'App4'!AM10</f>
        <v>0</v>
      </c>
      <c r="U197" s="1615">
        <f>'App4'!AN10</f>
        <v>0</v>
      </c>
      <c r="V197" s="1615">
        <f>'App4'!AO10</f>
        <v>0</v>
      </c>
      <c r="W197" s="1615">
        <f>'App4'!AP10</f>
        <v>0</v>
      </c>
    </row>
    <row r="198" spans="1:23" s="1383" customFormat="1">
      <c r="A198" s="1342"/>
      <c r="B198" s="1343" t="s">
        <v>1631</v>
      </c>
      <c r="C198" s="1612" t="s">
        <v>2560</v>
      </c>
      <c r="D198" s="1612" t="s">
        <v>28</v>
      </c>
      <c r="E198" s="1612" t="s">
        <v>1723</v>
      </c>
      <c r="F198" s="1612">
        <f>'App4'!G11</f>
        <v>0</v>
      </c>
      <c r="G198" s="1615">
        <f>'App4'!Z11</f>
        <v>0</v>
      </c>
      <c r="H198" s="1615">
        <f>'App4'!AA11</f>
        <v>0</v>
      </c>
      <c r="I198" s="1615">
        <f>'App4'!AB11</f>
        <v>0</v>
      </c>
      <c r="J198" s="1615">
        <f>'App4'!AC11</f>
        <v>0</v>
      </c>
      <c r="K198" s="1615">
        <f>'App4'!AD11</f>
        <v>0</v>
      </c>
      <c r="L198" s="1615">
        <f>'App4'!AE11</f>
        <v>0</v>
      </c>
      <c r="M198" s="1615">
        <f>'App4'!AF11</f>
        <v>0</v>
      </c>
      <c r="N198" s="1615">
        <f>'App4'!AG11</f>
        <v>0</v>
      </c>
      <c r="O198" s="1615">
        <f>'App4'!AH11</f>
        <v>0</v>
      </c>
      <c r="P198" s="1615">
        <f>'App4'!AI11</f>
        <v>0</v>
      </c>
      <c r="Q198" s="1615">
        <f>'App4'!AJ11</f>
        <v>0</v>
      </c>
      <c r="R198" s="1615">
        <f>'App4'!AK11</f>
        <v>0</v>
      </c>
      <c r="S198" s="1615">
        <f>'App4'!AL11</f>
        <v>0</v>
      </c>
      <c r="T198" s="1615">
        <f>'App4'!AM11</f>
        <v>0</v>
      </c>
      <c r="U198" s="1615">
        <f>'App4'!AN11</f>
        <v>0</v>
      </c>
      <c r="V198" s="1615">
        <f>'App4'!AO11</f>
        <v>0</v>
      </c>
      <c r="W198" s="1615">
        <f>'App4'!AP11</f>
        <v>0</v>
      </c>
    </row>
    <row r="199" spans="1:23" s="1383" customFormat="1">
      <c r="A199" s="1342"/>
      <c r="B199" s="1343" t="s">
        <v>1632</v>
      </c>
      <c r="C199" s="1612" t="s">
        <v>2561</v>
      </c>
      <c r="D199" s="1612" t="s">
        <v>28</v>
      </c>
      <c r="E199" s="1612" t="s">
        <v>1723</v>
      </c>
      <c r="F199" s="1612">
        <f>'App4'!G12</f>
        <v>0</v>
      </c>
      <c r="G199" s="1615">
        <f>'App4'!Z12</f>
        <v>0</v>
      </c>
      <c r="H199" s="1615">
        <f>'App4'!AA12</f>
        <v>0</v>
      </c>
      <c r="I199" s="1615">
        <f>'App4'!AB12</f>
        <v>0</v>
      </c>
      <c r="J199" s="1615">
        <f>'App4'!AC12</f>
        <v>0</v>
      </c>
      <c r="K199" s="1615">
        <f>'App4'!AD12</f>
        <v>0</v>
      </c>
      <c r="L199" s="1615">
        <f>'App4'!AE12</f>
        <v>0</v>
      </c>
      <c r="M199" s="1615">
        <f>'App4'!AF12</f>
        <v>0</v>
      </c>
      <c r="N199" s="1615">
        <f>'App4'!AG12</f>
        <v>0</v>
      </c>
      <c r="O199" s="1615">
        <f>'App4'!AH12</f>
        <v>0</v>
      </c>
      <c r="P199" s="1615">
        <f>'App4'!AI12</f>
        <v>0</v>
      </c>
      <c r="Q199" s="1615">
        <f>'App4'!AJ12</f>
        <v>0</v>
      </c>
      <c r="R199" s="1615">
        <f>'App4'!AK12</f>
        <v>0</v>
      </c>
      <c r="S199" s="1615">
        <f>'App4'!AL12</f>
        <v>0</v>
      </c>
      <c r="T199" s="1615">
        <f>'App4'!AM12</f>
        <v>0</v>
      </c>
      <c r="U199" s="1615">
        <f>'App4'!AN12</f>
        <v>0</v>
      </c>
      <c r="V199" s="1615">
        <f>'App4'!AO12</f>
        <v>0</v>
      </c>
      <c r="W199" s="1615">
        <f>'App4'!AP12</f>
        <v>0</v>
      </c>
    </row>
    <row r="200" spans="1:23" s="1383" customFormat="1">
      <c r="A200" s="1342"/>
      <c r="B200" s="1343" t="s">
        <v>1633</v>
      </c>
      <c r="C200" s="1612" t="s">
        <v>2562</v>
      </c>
      <c r="D200" s="1612" t="s">
        <v>28</v>
      </c>
      <c r="E200" s="1612" t="s">
        <v>1723</v>
      </c>
      <c r="F200" s="1612">
        <f>'App4'!G13</f>
        <v>0</v>
      </c>
      <c r="G200" s="1615">
        <f>'App4'!Z13</f>
        <v>0</v>
      </c>
      <c r="H200" s="1615">
        <f>'App4'!AA13</f>
        <v>0</v>
      </c>
      <c r="I200" s="1615">
        <f>'App4'!AB13</f>
        <v>0</v>
      </c>
      <c r="J200" s="1615">
        <f>'App4'!AC13</f>
        <v>0</v>
      </c>
      <c r="K200" s="1615">
        <f>'App4'!AD13</f>
        <v>0</v>
      </c>
      <c r="L200" s="1615">
        <f>'App4'!AE13</f>
        <v>0</v>
      </c>
      <c r="M200" s="1615">
        <f>'App4'!AF13</f>
        <v>0</v>
      </c>
      <c r="N200" s="1615">
        <f>'App4'!AG13</f>
        <v>0</v>
      </c>
      <c r="O200" s="1615">
        <f>'App4'!AH13</f>
        <v>0</v>
      </c>
      <c r="P200" s="1615">
        <f>'App4'!AI13</f>
        <v>0</v>
      </c>
      <c r="Q200" s="1615">
        <f>'App4'!AJ13</f>
        <v>0</v>
      </c>
      <c r="R200" s="1615">
        <f>'App4'!AK13</f>
        <v>0</v>
      </c>
      <c r="S200" s="1615">
        <f>'App4'!AL13</f>
        <v>0</v>
      </c>
      <c r="T200" s="1615">
        <f>'App4'!AM13</f>
        <v>0</v>
      </c>
      <c r="U200" s="1615">
        <f>'App4'!AN13</f>
        <v>0</v>
      </c>
      <c r="V200" s="1615">
        <f>'App4'!AO13</f>
        <v>0</v>
      </c>
      <c r="W200" s="1615">
        <f>'App4'!AP13</f>
        <v>0</v>
      </c>
    </row>
    <row r="201" spans="1:23" s="1383" customFormat="1">
      <c r="A201" s="1342"/>
      <c r="B201" s="1343" t="s">
        <v>1634</v>
      </c>
      <c r="C201" s="1612" t="s">
        <v>2563</v>
      </c>
      <c r="D201" s="1612" t="s">
        <v>28</v>
      </c>
      <c r="E201" s="1612" t="s">
        <v>1723</v>
      </c>
      <c r="F201" s="1612">
        <f>'App4'!G14</f>
        <v>0</v>
      </c>
      <c r="G201" s="1615">
        <f>'App4'!Z14</f>
        <v>0</v>
      </c>
      <c r="H201" s="1615">
        <f>'App4'!AA14</f>
        <v>0</v>
      </c>
      <c r="I201" s="1615">
        <f>'App4'!AB14</f>
        <v>0</v>
      </c>
      <c r="J201" s="1615">
        <f>'App4'!AC14</f>
        <v>0</v>
      </c>
      <c r="K201" s="1615">
        <f>'App4'!AD14</f>
        <v>0</v>
      </c>
      <c r="L201" s="1615">
        <f>'App4'!AE14</f>
        <v>0</v>
      </c>
      <c r="M201" s="1615">
        <f>'App4'!AF14</f>
        <v>0</v>
      </c>
      <c r="N201" s="1615">
        <f>'App4'!AG14</f>
        <v>0</v>
      </c>
      <c r="O201" s="1615">
        <f>'App4'!AH14</f>
        <v>0</v>
      </c>
      <c r="P201" s="1615">
        <f>'App4'!AI14</f>
        <v>0</v>
      </c>
      <c r="Q201" s="1615">
        <f>'App4'!AJ14</f>
        <v>0</v>
      </c>
      <c r="R201" s="1615">
        <f>'App4'!AK14</f>
        <v>0</v>
      </c>
      <c r="S201" s="1615">
        <f>'App4'!AL14</f>
        <v>0</v>
      </c>
      <c r="T201" s="1615">
        <f>'App4'!AM14</f>
        <v>0</v>
      </c>
      <c r="U201" s="1615">
        <f>'App4'!AN14</f>
        <v>0</v>
      </c>
      <c r="V201" s="1615">
        <f>'App4'!AO14</f>
        <v>0</v>
      </c>
      <c r="W201" s="1615">
        <f>'App4'!AP14</f>
        <v>0</v>
      </c>
    </row>
    <row r="202" spans="1:23" s="1383" customFormat="1">
      <c r="A202" s="1342"/>
      <c r="B202" s="1343" t="s">
        <v>2539</v>
      </c>
      <c r="C202" s="1612" t="s">
        <v>2564</v>
      </c>
      <c r="D202" s="1612" t="s">
        <v>43</v>
      </c>
      <c r="E202" s="1612" t="s">
        <v>1723</v>
      </c>
      <c r="F202" s="1612">
        <f>'App4'!G15</f>
        <v>0</v>
      </c>
      <c r="G202" s="1615">
        <f>'App4'!Z15</f>
        <v>0</v>
      </c>
      <c r="H202" s="1615">
        <f>'App4'!AA15</f>
        <v>0</v>
      </c>
      <c r="I202" s="1615">
        <f>'App4'!AB15</f>
        <v>0</v>
      </c>
      <c r="J202" s="1615">
        <f>'App4'!AC15</f>
        <v>0</v>
      </c>
      <c r="K202" s="1615">
        <f>'App4'!AD15</f>
        <v>0</v>
      </c>
      <c r="L202" s="1615">
        <f>'App4'!AE15</f>
        <v>0</v>
      </c>
      <c r="M202" s="1615">
        <f>'App4'!AF15</f>
        <v>0</v>
      </c>
      <c r="N202" s="1615">
        <f>'App4'!AG15</f>
        <v>0</v>
      </c>
      <c r="O202" s="1615">
        <f>'App4'!AH15</f>
        <v>0</v>
      </c>
      <c r="P202" s="1615">
        <f>'App4'!AI15</f>
        <v>0</v>
      </c>
      <c r="Q202" s="1615">
        <f>'App4'!AJ15</f>
        <v>0</v>
      </c>
      <c r="R202" s="1615">
        <f>'App4'!AK15</f>
        <v>0</v>
      </c>
      <c r="S202" s="1615">
        <f>'App4'!AL15</f>
        <v>0</v>
      </c>
      <c r="T202" s="1615">
        <f>'App4'!AM15</f>
        <v>0</v>
      </c>
      <c r="U202" s="1615">
        <f>'App4'!AN15</f>
        <v>0</v>
      </c>
      <c r="V202" s="1615">
        <f>'App4'!AO15</f>
        <v>0</v>
      </c>
      <c r="W202" s="1615">
        <f>'App4'!AP15</f>
        <v>0</v>
      </c>
    </row>
    <row r="203" spans="1:23" s="1383" customFormat="1">
      <c r="A203" s="1342"/>
      <c r="B203" s="1343" t="s">
        <v>2540</v>
      </c>
      <c r="C203" s="1612" t="s">
        <v>2565</v>
      </c>
      <c r="D203" s="1612" t="s">
        <v>43</v>
      </c>
      <c r="E203" s="1612" t="s">
        <v>1723</v>
      </c>
      <c r="F203" s="1612">
        <f>'App4'!G16</f>
        <v>0</v>
      </c>
      <c r="G203" s="1615">
        <f>'App4'!Z16</f>
        <v>0</v>
      </c>
      <c r="H203" s="1615">
        <f>'App4'!AA16</f>
        <v>0</v>
      </c>
      <c r="I203" s="1615">
        <f>'App4'!AB16</f>
        <v>0</v>
      </c>
      <c r="J203" s="1615">
        <f>'App4'!AC16</f>
        <v>0</v>
      </c>
      <c r="K203" s="1615">
        <f>'App4'!AD16</f>
        <v>0</v>
      </c>
      <c r="L203" s="1615">
        <f>'App4'!AE16</f>
        <v>0</v>
      </c>
      <c r="M203" s="1615">
        <f>'App4'!AF16</f>
        <v>0</v>
      </c>
      <c r="N203" s="1615">
        <f>'App4'!AG16</f>
        <v>0</v>
      </c>
      <c r="O203" s="1615">
        <f>'App4'!AH16</f>
        <v>0</v>
      </c>
      <c r="P203" s="1615">
        <f>'App4'!AI16</f>
        <v>0</v>
      </c>
      <c r="Q203" s="1615">
        <f>'App4'!AJ16</f>
        <v>0</v>
      </c>
      <c r="R203" s="1615">
        <f>'App4'!AK16</f>
        <v>0</v>
      </c>
      <c r="S203" s="1615">
        <f>'App4'!AL16</f>
        <v>0</v>
      </c>
      <c r="T203" s="1615">
        <f>'App4'!AM16</f>
        <v>0</v>
      </c>
      <c r="U203" s="1615">
        <f>'App4'!AN16</f>
        <v>0</v>
      </c>
      <c r="V203" s="1615">
        <f>'App4'!AO16</f>
        <v>0</v>
      </c>
      <c r="W203" s="1615">
        <f>'App4'!AP16</f>
        <v>0</v>
      </c>
    </row>
    <row r="204" spans="1:23" s="1383" customFormat="1">
      <c r="A204" s="1342"/>
      <c r="B204" s="1343" t="s">
        <v>2541</v>
      </c>
      <c r="C204" s="1612" t="s">
        <v>2566</v>
      </c>
      <c r="D204" s="1612" t="s">
        <v>43</v>
      </c>
      <c r="E204" s="1612" t="s">
        <v>1723</v>
      </c>
      <c r="F204" s="1612">
        <f>'App4'!G17</f>
        <v>0</v>
      </c>
      <c r="G204" s="1615">
        <f>'App4'!Z17</f>
        <v>0</v>
      </c>
      <c r="H204" s="1615">
        <f>'App4'!AA17</f>
        <v>0</v>
      </c>
      <c r="I204" s="1615">
        <f>'App4'!AB17</f>
        <v>0</v>
      </c>
      <c r="J204" s="1615">
        <f>'App4'!AC17</f>
        <v>0</v>
      </c>
      <c r="K204" s="1615">
        <f>'App4'!AD17</f>
        <v>0</v>
      </c>
      <c r="L204" s="1615">
        <f>'App4'!AE17</f>
        <v>0</v>
      </c>
      <c r="M204" s="1615">
        <f>'App4'!AF17</f>
        <v>0</v>
      </c>
      <c r="N204" s="1615">
        <f>'App4'!AG17</f>
        <v>0</v>
      </c>
      <c r="O204" s="1615">
        <f>'App4'!AH17</f>
        <v>0</v>
      </c>
      <c r="P204" s="1615">
        <f>'App4'!AI17</f>
        <v>0</v>
      </c>
      <c r="Q204" s="1615">
        <f>'App4'!AJ17</f>
        <v>0</v>
      </c>
      <c r="R204" s="1615">
        <f>'App4'!AK17</f>
        <v>0</v>
      </c>
      <c r="S204" s="1615">
        <f>'App4'!AL17</f>
        <v>0</v>
      </c>
      <c r="T204" s="1615">
        <f>'App4'!AM17</f>
        <v>0</v>
      </c>
      <c r="U204" s="1615">
        <f>'App4'!AN17</f>
        <v>0</v>
      </c>
      <c r="V204" s="1615">
        <f>'App4'!AO17</f>
        <v>0</v>
      </c>
      <c r="W204" s="1615">
        <f>'App4'!AP17</f>
        <v>0</v>
      </c>
    </row>
    <row r="205" spans="1:23" s="1383" customFormat="1">
      <c r="A205" s="1342"/>
      <c r="B205" s="1343" t="s">
        <v>2542</v>
      </c>
      <c r="C205" s="1612" t="s">
        <v>2567</v>
      </c>
      <c r="D205" s="1612" t="s">
        <v>76</v>
      </c>
      <c r="E205" s="1612" t="s">
        <v>1723</v>
      </c>
      <c r="F205" s="1612">
        <f>'App4'!G18</f>
        <v>0</v>
      </c>
      <c r="G205" s="1615">
        <f>'App4'!Z18</f>
        <v>0</v>
      </c>
      <c r="H205" s="1615">
        <f>'App4'!AA18</f>
        <v>0</v>
      </c>
      <c r="I205" s="1615">
        <f>'App4'!AB18</f>
        <v>0</v>
      </c>
      <c r="J205" s="1615">
        <f>'App4'!AC18</f>
        <v>0</v>
      </c>
      <c r="K205" s="1615">
        <f>'App4'!AD18</f>
        <v>0</v>
      </c>
      <c r="L205" s="1615">
        <f>'App4'!AE18</f>
        <v>0</v>
      </c>
      <c r="M205" s="1615">
        <f>'App4'!AF18</f>
        <v>0</v>
      </c>
      <c r="N205" s="1615">
        <f>'App4'!AG18</f>
        <v>0</v>
      </c>
      <c r="O205" s="1615">
        <f>'App4'!AH18</f>
        <v>0</v>
      </c>
      <c r="P205" s="1615">
        <f>'App4'!AI18</f>
        <v>0</v>
      </c>
      <c r="Q205" s="1615">
        <f>'App4'!AJ18</f>
        <v>0</v>
      </c>
      <c r="R205" s="1615">
        <f>'App4'!AK18</f>
        <v>0</v>
      </c>
      <c r="S205" s="1615">
        <f>'App4'!AL18</f>
        <v>0</v>
      </c>
      <c r="T205" s="1615">
        <f>'App4'!AM18</f>
        <v>0</v>
      </c>
      <c r="U205" s="1615">
        <f>'App4'!AN18</f>
        <v>0</v>
      </c>
      <c r="V205" s="1615">
        <f>'App4'!AO18</f>
        <v>0</v>
      </c>
      <c r="W205" s="1615">
        <f>'App4'!AP18</f>
        <v>0</v>
      </c>
    </row>
    <row r="206" spans="1:23" s="1383" customFormat="1">
      <c r="A206" s="1342"/>
      <c r="B206" s="1343" t="s">
        <v>2543</v>
      </c>
      <c r="C206" s="1612" t="s">
        <v>2568</v>
      </c>
      <c r="D206" s="1612" t="s">
        <v>43</v>
      </c>
      <c r="E206" s="1612" t="s">
        <v>1723</v>
      </c>
      <c r="F206" s="1612">
        <f>'App4'!G19</f>
        <v>0</v>
      </c>
      <c r="G206" s="1615">
        <f>'App4'!Z19</f>
        <v>0</v>
      </c>
      <c r="H206" s="1615">
        <f>'App4'!AA19</f>
        <v>0</v>
      </c>
      <c r="I206" s="1615">
        <f>'App4'!AB19</f>
        <v>0</v>
      </c>
      <c r="J206" s="1615">
        <f>'App4'!AC19</f>
        <v>0</v>
      </c>
      <c r="K206" s="1615">
        <f>'App4'!AD19</f>
        <v>0</v>
      </c>
      <c r="L206" s="1615">
        <f>'App4'!AE19</f>
        <v>0</v>
      </c>
      <c r="M206" s="1615">
        <f>'App4'!AF19</f>
        <v>0</v>
      </c>
      <c r="N206" s="1615">
        <f>'App4'!AG19</f>
        <v>0</v>
      </c>
      <c r="O206" s="1615">
        <f>'App4'!AH19</f>
        <v>0</v>
      </c>
      <c r="P206" s="1615">
        <f>'App4'!AI19</f>
        <v>0</v>
      </c>
      <c r="Q206" s="1615">
        <f>'App4'!AJ19</f>
        <v>0</v>
      </c>
      <c r="R206" s="1615">
        <f>'App4'!AK19</f>
        <v>0</v>
      </c>
      <c r="S206" s="1615">
        <f>'App4'!AL19</f>
        <v>0</v>
      </c>
      <c r="T206" s="1615">
        <f>'App4'!AM19</f>
        <v>0</v>
      </c>
      <c r="U206" s="1615">
        <f>'App4'!AN19</f>
        <v>0</v>
      </c>
      <c r="V206" s="1615">
        <f>'App4'!AO19</f>
        <v>0</v>
      </c>
      <c r="W206" s="1615">
        <f>'App4'!AP19</f>
        <v>0</v>
      </c>
    </row>
    <row r="207" spans="1:23" s="1383" customFormat="1">
      <c r="A207" s="1342"/>
      <c r="B207" s="1343" t="s">
        <v>2544</v>
      </c>
      <c r="C207" s="1612" t="s">
        <v>2569</v>
      </c>
      <c r="D207" s="1612" t="s">
        <v>43</v>
      </c>
      <c r="E207" s="1612" t="s">
        <v>1723</v>
      </c>
      <c r="F207" s="1612">
        <f>'App4'!G20</f>
        <v>0</v>
      </c>
      <c r="G207" s="1615">
        <f>'App4'!Z20</f>
        <v>0</v>
      </c>
      <c r="H207" s="1615">
        <f>'App4'!AA20</f>
        <v>0</v>
      </c>
      <c r="I207" s="1615">
        <f>'App4'!AB20</f>
        <v>0</v>
      </c>
      <c r="J207" s="1615">
        <f>'App4'!AC20</f>
        <v>0</v>
      </c>
      <c r="K207" s="1615">
        <f>'App4'!AD20</f>
        <v>0</v>
      </c>
      <c r="L207" s="1615">
        <f>'App4'!AE20</f>
        <v>0</v>
      </c>
      <c r="M207" s="1615">
        <f>'App4'!AF20</f>
        <v>0</v>
      </c>
      <c r="N207" s="1615">
        <f>'App4'!AG20</f>
        <v>0</v>
      </c>
      <c r="O207" s="1615">
        <f>'App4'!AH20</f>
        <v>0</v>
      </c>
      <c r="P207" s="1615">
        <f>'App4'!AI20</f>
        <v>0</v>
      </c>
      <c r="Q207" s="1615">
        <f>'App4'!AJ20</f>
        <v>0</v>
      </c>
      <c r="R207" s="1615">
        <f>'App4'!AK20</f>
        <v>0</v>
      </c>
      <c r="S207" s="1615">
        <f>'App4'!AL20</f>
        <v>0</v>
      </c>
      <c r="T207" s="1615">
        <f>'App4'!AM20</f>
        <v>0</v>
      </c>
      <c r="U207" s="1615">
        <f>'App4'!AN20</f>
        <v>0</v>
      </c>
      <c r="V207" s="1615">
        <f>'App4'!AO20</f>
        <v>0</v>
      </c>
      <c r="W207" s="1615">
        <f>'App4'!AP20</f>
        <v>0</v>
      </c>
    </row>
    <row r="208" spans="1:23" s="1383" customFormat="1">
      <c r="A208" s="1342"/>
      <c r="B208" s="1343" t="s">
        <v>2545</v>
      </c>
      <c r="C208" s="1612" t="s">
        <v>2570</v>
      </c>
      <c r="D208" s="1612" t="s">
        <v>76</v>
      </c>
      <c r="E208" s="1612" t="s">
        <v>1723</v>
      </c>
      <c r="F208" s="1612">
        <f>'App4'!G21</f>
        <v>0</v>
      </c>
      <c r="G208" s="1615">
        <f>'App4'!Z21</f>
        <v>0</v>
      </c>
      <c r="H208" s="1615">
        <f>'App4'!AA21</f>
        <v>0</v>
      </c>
      <c r="I208" s="1615">
        <f>'App4'!AB21</f>
        <v>0</v>
      </c>
      <c r="J208" s="1615">
        <f>'App4'!AC21</f>
        <v>0</v>
      </c>
      <c r="K208" s="1615">
        <f>'App4'!AD21</f>
        <v>0</v>
      </c>
      <c r="L208" s="1615">
        <f>'App4'!AE21</f>
        <v>0</v>
      </c>
      <c r="M208" s="1615">
        <f>'App4'!AF21</f>
        <v>0</v>
      </c>
      <c r="N208" s="1615">
        <f>'App4'!AG21</f>
        <v>0</v>
      </c>
      <c r="O208" s="1615">
        <f>'App4'!AH21</f>
        <v>0</v>
      </c>
      <c r="P208" s="1615">
        <f>'App4'!AI21</f>
        <v>0</v>
      </c>
      <c r="Q208" s="1615">
        <f>'App4'!AJ21</f>
        <v>0</v>
      </c>
      <c r="R208" s="1615">
        <f>'App4'!AK21</f>
        <v>0</v>
      </c>
      <c r="S208" s="1615">
        <f>'App4'!AL21</f>
        <v>0</v>
      </c>
      <c r="T208" s="1615">
        <f>'App4'!AM21</f>
        <v>0</v>
      </c>
      <c r="U208" s="1615">
        <f>'App4'!AN21</f>
        <v>0</v>
      </c>
      <c r="V208" s="1615">
        <f>'App4'!AO21</f>
        <v>0</v>
      </c>
      <c r="W208" s="1615">
        <f>'App4'!AP21</f>
        <v>0</v>
      </c>
    </row>
    <row r="209" spans="1:23" s="1383" customFormat="1">
      <c r="A209" s="1342"/>
      <c r="B209" s="1343" t="s">
        <v>2546</v>
      </c>
      <c r="C209" s="1612" t="s">
        <v>2571</v>
      </c>
      <c r="D209" s="1612" t="s">
        <v>43</v>
      </c>
      <c r="E209" s="1612" t="s">
        <v>1723</v>
      </c>
      <c r="F209" s="1612">
        <f>'App4'!G22</f>
        <v>0</v>
      </c>
      <c r="G209" s="1615">
        <f>'App4'!Z22</f>
        <v>0</v>
      </c>
      <c r="H209" s="1615">
        <f>'App4'!AA22</f>
        <v>0</v>
      </c>
      <c r="I209" s="1615">
        <f>'App4'!AB22</f>
        <v>0</v>
      </c>
      <c r="J209" s="1615">
        <f>'App4'!AC22</f>
        <v>0</v>
      </c>
      <c r="K209" s="1615">
        <f>'App4'!AD22</f>
        <v>0</v>
      </c>
      <c r="L209" s="1615">
        <f>'App4'!AE22</f>
        <v>0</v>
      </c>
      <c r="M209" s="1615">
        <f>'App4'!AF22</f>
        <v>0</v>
      </c>
      <c r="N209" s="1615">
        <f>'App4'!AG22</f>
        <v>0</v>
      </c>
      <c r="O209" s="1615">
        <f>'App4'!AH22</f>
        <v>0</v>
      </c>
      <c r="P209" s="1615">
        <f>'App4'!AI22</f>
        <v>0</v>
      </c>
      <c r="Q209" s="1615">
        <f>'App4'!AJ22</f>
        <v>0</v>
      </c>
      <c r="R209" s="1615">
        <f>'App4'!AK22</f>
        <v>0</v>
      </c>
      <c r="S209" s="1615">
        <f>'App4'!AL22</f>
        <v>0</v>
      </c>
      <c r="T209" s="1615">
        <f>'App4'!AM22</f>
        <v>0</v>
      </c>
      <c r="U209" s="1615">
        <f>'App4'!AN22</f>
        <v>0</v>
      </c>
      <c r="V209" s="1615">
        <f>'App4'!AO22</f>
        <v>0</v>
      </c>
      <c r="W209" s="1615">
        <f>'App4'!AP22</f>
        <v>0</v>
      </c>
    </row>
    <row r="210" spans="1:23" s="1383" customFormat="1">
      <c r="A210" s="1342"/>
      <c r="B210" s="1343" t="s">
        <v>2547</v>
      </c>
      <c r="C210" s="1612" t="s">
        <v>2572</v>
      </c>
      <c r="D210" s="1612" t="s">
        <v>76</v>
      </c>
      <c r="E210" s="1612" t="s">
        <v>1723</v>
      </c>
      <c r="F210" s="1612">
        <f>'App4'!G23</f>
        <v>0</v>
      </c>
      <c r="G210" s="1615">
        <f>'App4'!Z23</f>
        <v>0</v>
      </c>
      <c r="H210" s="1615">
        <f>'App4'!AA23</f>
        <v>0</v>
      </c>
      <c r="I210" s="1615">
        <f>'App4'!AB23</f>
        <v>0</v>
      </c>
      <c r="J210" s="1615">
        <f>'App4'!AC23</f>
        <v>0</v>
      </c>
      <c r="K210" s="1615">
        <f>'App4'!AD23</f>
        <v>0</v>
      </c>
      <c r="L210" s="1615">
        <f>'App4'!AE23</f>
        <v>0</v>
      </c>
      <c r="M210" s="1615">
        <f>'App4'!AF23</f>
        <v>0</v>
      </c>
      <c r="N210" s="1615">
        <f>'App4'!AG23</f>
        <v>0</v>
      </c>
      <c r="O210" s="1615">
        <f>'App4'!AH23</f>
        <v>0</v>
      </c>
      <c r="P210" s="1615">
        <f>'App4'!AI23</f>
        <v>0</v>
      </c>
      <c r="Q210" s="1615">
        <f>'App4'!AJ23</f>
        <v>0</v>
      </c>
      <c r="R210" s="1615">
        <f>'App4'!AK23</f>
        <v>0</v>
      </c>
      <c r="S210" s="1615">
        <f>'App4'!AL23</f>
        <v>0</v>
      </c>
      <c r="T210" s="1615">
        <f>'App4'!AM23</f>
        <v>0</v>
      </c>
      <c r="U210" s="1615">
        <f>'App4'!AN23</f>
        <v>0</v>
      </c>
      <c r="V210" s="1615">
        <f>'App4'!AO23</f>
        <v>0</v>
      </c>
      <c r="W210" s="1615">
        <f>'App4'!AP23</f>
        <v>0</v>
      </c>
    </row>
    <row r="211" spans="1:23" s="1383" customFormat="1">
      <c r="A211" s="1342"/>
      <c r="B211" s="1343" t="s">
        <v>2548</v>
      </c>
      <c r="C211" s="1612" t="s">
        <v>2573</v>
      </c>
      <c r="D211" s="1612" t="s">
        <v>43</v>
      </c>
      <c r="E211" s="1612" t="s">
        <v>1723</v>
      </c>
      <c r="F211" s="1612">
        <f>'App4'!G24</f>
        <v>0</v>
      </c>
      <c r="G211" s="1615">
        <f>'App4'!Z24</f>
        <v>0</v>
      </c>
      <c r="H211" s="1615">
        <f>'App4'!AA24</f>
        <v>0</v>
      </c>
      <c r="I211" s="1615">
        <f>'App4'!AB24</f>
        <v>0</v>
      </c>
      <c r="J211" s="1615">
        <f>'App4'!AC24</f>
        <v>0</v>
      </c>
      <c r="K211" s="1615">
        <f>'App4'!AD24</f>
        <v>0</v>
      </c>
      <c r="L211" s="1615">
        <f>'App4'!AE24</f>
        <v>0</v>
      </c>
      <c r="M211" s="1615">
        <f>'App4'!AF24</f>
        <v>0</v>
      </c>
      <c r="N211" s="1615">
        <f>'App4'!AG24</f>
        <v>0</v>
      </c>
      <c r="O211" s="1615">
        <f>'App4'!AH24</f>
        <v>0</v>
      </c>
      <c r="P211" s="1615">
        <f>'App4'!AI24</f>
        <v>0</v>
      </c>
      <c r="Q211" s="1615">
        <f>'App4'!AJ24</f>
        <v>0</v>
      </c>
      <c r="R211" s="1615">
        <f>'App4'!AK24</f>
        <v>0</v>
      </c>
      <c r="S211" s="1615">
        <f>'App4'!AL24</f>
        <v>0</v>
      </c>
      <c r="T211" s="1615">
        <f>'App4'!AM24</f>
        <v>0</v>
      </c>
      <c r="U211" s="1615">
        <f>'App4'!AN24</f>
        <v>0</v>
      </c>
      <c r="V211" s="1615">
        <f>'App4'!AO24</f>
        <v>0</v>
      </c>
      <c r="W211" s="1615">
        <f>'App4'!AP24</f>
        <v>0</v>
      </c>
    </row>
    <row r="212" spans="1:23" s="1383" customFormat="1">
      <c r="A212" s="1342"/>
      <c r="B212" s="1343" t="s">
        <v>2549</v>
      </c>
      <c r="C212" s="1612" t="s">
        <v>2574</v>
      </c>
      <c r="D212" s="1612" t="s">
        <v>43</v>
      </c>
      <c r="E212" s="1612" t="s">
        <v>1723</v>
      </c>
      <c r="F212" s="1612">
        <f>'App4'!G25</f>
        <v>0</v>
      </c>
      <c r="G212" s="1615">
        <f>'App4'!Z25</f>
        <v>0</v>
      </c>
      <c r="H212" s="1615">
        <f>'App4'!AA25</f>
        <v>0</v>
      </c>
      <c r="I212" s="1615">
        <f>'App4'!AB25</f>
        <v>0</v>
      </c>
      <c r="J212" s="1615">
        <f>'App4'!AC25</f>
        <v>0</v>
      </c>
      <c r="K212" s="1615">
        <f>'App4'!AD25</f>
        <v>0</v>
      </c>
      <c r="L212" s="1615">
        <f>'App4'!AE25</f>
        <v>0</v>
      </c>
      <c r="M212" s="1615">
        <f>'App4'!AF25</f>
        <v>0</v>
      </c>
      <c r="N212" s="1615">
        <f>'App4'!AG25</f>
        <v>0</v>
      </c>
      <c r="O212" s="1615">
        <f>'App4'!AH25</f>
        <v>0</v>
      </c>
      <c r="P212" s="1615">
        <f>'App4'!AI25</f>
        <v>0</v>
      </c>
      <c r="Q212" s="1615">
        <f>'App4'!AJ25</f>
        <v>0</v>
      </c>
      <c r="R212" s="1615">
        <f>'App4'!AK25</f>
        <v>0</v>
      </c>
      <c r="S212" s="1615">
        <f>'App4'!AL25</f>
        <v>0</v>
      </c>
      <c r="T212" s="1615">
        <f>'App4'!AM25</f>
        <v>0</v>
      </c>
      <c r="U212" s="1615">
        <f>'App4'!AN25</f>
        <v>0</v>
      </c>
      <c r="V212" s="1615">
        <f>'App4'!AO25</f>
        <v>0</v>
      </c>
      <c r="W212" s="1615">
        <f>'App4'!AP25</f>
        <v>0</v>
      </c>
    </row>
    <row r="213" spans="1:23" s="1383" customFormat="1">
      <c r="A213" s="1342"/>
      <c r="B213" s="1343" t="s">
        <v>2550</v>
      </c>
      <c r="C213" s="1612" t="s">
        <v>2575</v>
      </c>
      <c r="D213" s="1612" t="s">
        <v>76</v>
      </c>
      <c r="E213" s="1612" t="s">
        <v>1723</v>
      </c>
      <c r="F213" s="1612">
        <f>'App4'!G26</f>
        <v>0</v>
      </c>
      <c r="G213" s="1615">
        <f>'App4'!Z26</f>
        <v>0</v>
      </c>
      <c r="H213" s="1615">
        <f>'App4'!AA26</f>
        <v>0</v>
      </c>
      <c r="I213" s="1615">
        <f>'App4'!AB26</f>
        <v>0</v>
      </c>
      <c r="J213" s="1615">
        <f>'App4'!AC26</f>
        <v>0</v>
      </c>
      <c r="K213" s="1615">
        <f>'App4'!AD26</f>
        <v>0</v>
      </c>
      <c r="L213" s="1615">
        <f>'App4'!AE26</f>
        <v>0</v>
      </c>
      <c r="M213" s="1615">
        <f>'App4'!AF26</f>
        <v>0</v>
      </c>
      <c r="N213" s="1615">
        <f>'App4'!AG26</f>
        <v>0</v>
      </c>
      <c r="O213" s="1615">
        <f>'App4'!AH26</f>
        <v>0</v>
      </c>
      <c r="P213" s="1615">
        <f>'App4'!AI26</f>
        <v>0</v>
      </c>
      <c r="Q213" s="1615">
        <f>'App4'!AJ26</f>
        <v>0</v>
      </c>
      <c r="R213" s="1615">
        <f>'App4'!AK26</f>
        <v>0</v>
      </c>
      <c r="S213" s="1615">
        <f>'App4'!AL26</f>
        <v>0</v>
      </c>
      <c r="T213" s="1615">
        <f>'App4'!AM26</f>
        <v>0</v>
      </c>
      <c r="U213" s="1615">
        <f>'App4'!AN26</f>
        <v>0</v>
      </c>
      <c r="V213" s="1615">
        <f>'App4'!AO26</f>
        <v>0</v>
      </c>
      <c r="W213" s="1615">
        <f>'App4'!AP26</f>
        <v>0</v>
      </c>
    </row>
    <row r="214" spans="1:23" s="1383" customFormat="1">
      <c r="A214" s="1342"/>
      <c r="B214" s="1343" t="s">
        <v>2551</v>
      </c>
      <c r="C214" s="1612" t="s">
        <v>2576</v>
      </c>
      <c r="D214" s="1612" t="s">
        <v>43</v>
      </c>
      <c r="E214" s="1612" t="s">
        <v>1723</v>
      </c>
      <c r="F214" s="1612">
        <f>'App4'!G27</f>
        <v>0</v>
      </c>
      <c r="G214" s="1615">
        <f>'App4'!Z27</f>
        <v>0</v>
      </c>
      <c r="H214" s="1615">
        <f>'App4'!AA27</f>
        <v>0</v>
      </c>
      <c r="I214" s="1615">
        <f>'App4'!AB27</f>
        <v>0</v>
      </c>
      <c r="J214" s="1615">
        <f>'App4'!AC27</f>
        <v>0</v>
      </c>
      <c r="K214" s="1615">
        <f>'App4'!AD27</f>
        <v>0</v>
      </c>
      <c r="L214" s="1615">
        <f>'App4'!AE27</f>
        <v>0</v>
      </c>
      <c r="M214" s="1615">
        <f>'App4'!AF27</f>
        <v>0</v>
      </c>
      <c r="N214" s="1615">
        <f>'App4'!AG27</f>
        <v>0</v>
      </c>
      <c r="O214" s="1615">
        <f>'App4'!AH27</f>
        <v>0</v>
      </c>
      <c r="P214" s="1615">
        <f>'App4'!AI27</f>
        <v>0</v>
      </c>
      <c r="Q214" s="1615">
        <f>'App4'!AJ27</f>
        <v>0</v>
      </c>
      <c r="R214" s="1615">
        <f>'App4'!AK27</f>
        <v>0</v>
      </c>
      <c r="S214" s="1615">
        <f>'App4'!AL27</f>
        <v>0</v>
      </c>
      <c r="T214" s="1615">
        <f>'App4'!AM27</f>
        <v>0</v>
      </c>
      <c r="U214" s="1615">
        <f>'App4'!AN27</f>
        <v>0</v>
      </c>
      <c r="V214" s="1615">
        <f>'App4'!AO27</f>
        <v>0</v>
      </c>
      <c r="W214" s="1615">
        <f>'App4'!AP27</f>
        <v>0</v>
      </c>
    </row>
    <row r="215" spans="1:23" s="1383" customFormat="1">
      <c r="A215" s="1342"/>
      <c r="B215" s="1343" t="s">
        <v>1635</v>
      </c>
      <c r="C215" s="1612" t="s">
        <v>2577</v>
      </c>
      <c r="D215" s="1612" t="s">
        <v>28</v>
      </c>
      <c r="E215" s="1612" t="s">
        <v>1723</v>
      </c>
      <c r="F215" s="1612">
        <f>'App4'!G30</f>
        <v>0</v>
      </c>
      <c r="G215" s="1615">
        <f>'App4'!Z30</f>
        <v>0</v>
      </c>
      <c r="H215" s="1615">
        <f>'App4'!AA30</f>
        <v>0</v>
      </c>
      <c r="I215" s="1615">
        <f>'App4'!AB30</f>
        <v>0</v>
      </c>
      <c r="J215" s="1615">
        <f>'App4'!AC30</f>
        <v>0</v>
      </c>
      <c r="K215" s="1615">
        <f>'App4'!AD30</f>
        <v>0</v>
      </c>
      <c r="L215" s="1615">
        <f>'App4'!AE30</f>
        <v>0</v>
      </c>
      <c r="M215" s="1615">
        <f>'App4'!AF30</f>
        <v>0</v>
      </c>
      <c r="N215" s="1615">
        <f>'App4'!AG30</f>
        <v>0</v>
      </c>
      <c r="O215" s="1615">
        <f>'App4'!AH30</f>
        <v>0</v>
      </c>
      <c r="P215" s="1615">
        <f>'App4'!AI30</f>
        <v>0</v>
      </c>
      <c r="Q215" s="1615">
        <f>'App4'!AJ30</f>
        <v>0</v>
      </c>
      <c r="R215" s="1615">
        <f>'App4'!AK30</f>
        <v>0</v>
      </c>
      <c r="S215" s="1615">
        <f>'App4'!AL30</f>
        <v>0</v>
      </c>
      <c r="T215" s="1615">
        <f>'App4'!AM30</f>
        <v>0</v>
      </c>
      <c r="U215" s="1615">
        <f>'App4'!AN30</f>
        <v>0</v>
      </c>
      <c r="V215" s="1615">
        <f>'App4'!AO30</f>
        <v>0</v>
      </c>
      <c r="W215" s="1615">
        <f>'App4'!AP30</f>
        <v>0</v>
      </c>
    </row>
    <row r="216" spans="1:23" s="1383" customFormat="1">
      <c r="A216" s="1342"/>
      <c r="B216" s="1343" t="s">
        <v>1636</v>
      </c>
      <c r="C216" s="1612" t="s">
        <v>2578</v>
      </c>
      <c r="D216" s="1612" t="s">
        <v>76</v>
      </c>
      <c r="E216" s="1612" t="s">
        <v>1723</v>
      </c>
      <c r="F216" s="1612" t="str">
        <f>'App4'!G31</f>
        <v>Yes</v>
      </c>
      <c r="G216" s="1615">
        <f>'App4'!Z31</f>
        <v>0</v>
      </c>
      <c r="H216" s="1615">
        <f>'App4'!AA31</f>
        <v>0</v>
      </c>
      <c r="I216" s="1615">
        <f>'App4'!AB31</f>
        <v>0</v>
      </c>
      <c r="J216" s="1615">
        <f>'App4'!AC31</f>
        <v>0</v>
      </c>
      <c r="K216" s="1615">
        <f>'App4'!AD31</f>
        <v>0</v>
      </c>
      <c r="L216" s="1615">
        <f>'App4'!AE31</f>
        <v>0</v>
      </c>
      <c r="M216" s="1615">
        <f>'App4'!AF31</f>
        <v>0</v>
      </c>
      <c r="N216" s="1615">
        <f>'App4'!AG31</f>
        <v>0</v>
      </c>
      <c r="O216" s="1615">
        <f>'App4'!AH31</f>
        <v>0</v>
      </c>
      <c r="P216" s="1615">
        <f>'App4'!AI31</f>
        <v>0</v>
      </c>
      <c r="Q216" s="1615">
        <f>'App4'!AJ31</f>
        <v>0</v>
      </c>
      <c r="R216" s="1615">
        <f>'App4'!AK31</f>
        <v>0</v>
      </c>
      <c r="S216" s="1615">
        <f>'App4'!AL31</f>
        <v>0</v>
      </c>
      <c r="T216" s="1615">
        <f>'App4'!AM31</f>
        <v>0</v>
      </c>
      <c r="U216" s="1615">
        <f>'App4'!AN31</f>
        <v>0</v>
      </c>
      <c r="V216" s="1615">
        <f>'App4'!AO31</f>
        <v>0</v>
      </c>
      <c r="W216" s="1615">
        <f>'App4'!AP31</f>
        <v>0</v>
      </c>
    </row>
    <row r="217" spans="1:23" s="1383" customFormat="1">
      <c r="A217" s="1342"/>
      <c r="B217" s="1343" t="s">
        <v>1637</v>
      </c>
      <c r="C217" s="1612" t="s">
        <v>2578</v>
      </c>
      <c r="D217" s="1612" t="s">
        <v>28</v>
      </c>
      <c r="E217" s="1612" t="s">
        <v>1723</v>
      </c>
      <c r="F217" s="1612" t="str">
        <f>'App4'!G32</f>
        <v>Yes</v>
      </c>
      <c r="G217" s="1615">
        <f>'App4'!Z32</f>
        <v>0</v>
      </c>
      <c r="H217" s="1615">
        <f>'App4'!AA32</f>
        <v>0</v>
      </c>
      <c r="I217" s="1615">
        <f>'App4'!AB32</f>
        <v>0</v>
      </c>
      <c r="J217" s="1615">
        <f>'App4'!AC32</f>
        <v>0</v>
      </c>
      <c r="K217" s="1615">
        <f>'App4'!AD32</f>
        <v>0</v>
      </c>
      <c r="L217" s="1615">
        <f>'App4'!AE32</f>
        <v>0</v>
      </c>
      <c r="M217" s="1615">
        <f>'App4'!AF32</f>
        <v>0</v>
      </c>
      <c r="N217" s="1615">
        <f>'App4'!AG32</f>
        <v>0</v>
      </c>
      <c r="O217" s="1615">
        <f>'App4'!AH32</f>
        <v>0</v>
      </c>
      <c r="P217" s="1615">
        <f>'App4'!AI32</f>
        <v>0</v>
      </c>
      <c r="Q217" s="1615">
        <f>'App4'!AJ32</f>
        <v>0</v>
      </c>
      <c r="R217" s="1615">
        <f>'App4'!AK32</f>
        <v>0</v>
      </c>
      <c r="S217" s="1615">
        <f>'App4'!AL32</f>
        <v>0</v>
      </c>
      <c r="T217" s="1615">
        <f>'App4'!AM32</f>
        <v>0</v>
      </c>
      <c r="U217" s="1615">
        <f>'App4'!AN32</f>
        <v>0</v>
      </c>
      <c r="V217" s="1615">
        <f>'App4'!AO32</f>
        <v>0</v>
      </c>
      <c r="W217" s="1615">
        <f>'App4'!AP32</f>
        <v>0</v>
      </c>
    </row>
    <row r="218" spans="1:23" s="1383" customFormat="1">
      <c r="A218" s="1342"/>
      <c r="B218" s="1343" t="s">
        <v>1638</v>
      </c>
      <c r="C218" s="1612" t="s">
        <v>2579</v>
      </c>
      <c r="D218" s="1612" t="s">
        <v>76</v>
      </c>
      <c r="E218" s="1612" t="s">
        <v>1723</v>
      </c>
      <c r="F218" s="1612" t="str">
        <f>'App4'!G33</f>
        <v>Yes</v>
      </c>
      <c r="G218" s="1615">
        <f>'App4'!Z33</f>
        <v>0</v>
      </c>
      <c r="H218" s="1615">
        <f>'App4'!AA33</f>
        <v>0</v>
      </c>
      <c r="I218" s="1615">
        <f>'App4'!AB33</f>
        <v>0</v>
      </c>
      <c r="J218" s="1615">
        <f>'App4'!AC33</f>
        <v>0</v>
      </c>
      <c r="K218" s="1615">
        <f>'App4'!AD33</f>
        <v>0</v>
      </c>
      <c r="L218" s="1615">
        <f>'App4'!AE33</f>
        <v>0</v>
      </c>
      <c r="M218" s="1615">
        <f>'App4'!AF33</f>
        <v>0</v>
      </c>
      <c r="N218" s="1615">
        <f>'App4'!AG33</f>
        <v>0</v>
      </c>
      <c r="O218" s="1615">
        <f>'App4'!AH33</f>
        <v>0</v>
      </c>
      <c r="P218" s="1615">
        <f>'App4'!AI33</f>
        <v>0</v>
      </c>
      <c r="Q218" s="1615">
        <f>'App4'!AJ33</f>
        <v>0</v>
      </c>
      <c r="R218" s="1615">
        <f>'App4'!AK33</f>
        <v>0</v>
      </c>
      <c r="S218" s="1615">
        <f>'App4'!AL33</f>
        <v>0</v>
      </c>
      <c r="T218" s="1615">
        <f>'App4'!AM33</f>
        <v>0</v>
      </c>
      <c r="U218" s="1615">
        <f>'App4'!AN33</f>
        <v>0</v>
      </c>
      <c r="V218" s="1615">
        <f>'App4'!AO33</f>
        <v>0</v>
      </c>
      <c r="W218" s="1615">
        <f>'App4'!AP33</f>
        <v>0</v>
      </c>
    </row>
    <row r="219" spans="1:23" s="1383" customFormat="1">
      <c r="A219" s="1342"/>
      <c r="B219" s="1343" t="s">
        <v>1639</v>
      </c>
      <c r="C219" s="1612" t="s">
        <v>2580</v>
      </c>
      <c r="D219" s="1612" t="s">
        <v>76</v>
      </c>
      <c r="E219" s="1612" t="s">
        <v>1723</v>
      </c>
      <c r="F219" s="1612" t="str">
        <f>'App4'!G34</f>
        <v>Yes</v>
      </c>
      <c r="G219" s="1615">
        <f>'App4'!Z34</f>
        <v>0</v>
      </c>
      <c r="H219" s="1615">
        <f>'App4'!AA34</f>
        <v>0</v>
      </c>
      <c r="I219" s="1615">
        <f>'App4'!AB34</f>
        <v>0</v>
      </c>
      <c r="J219" s="1615">
        <f>'App4'!AC34</f>
        <v>0</v>
      </c>
      <c r="K219" s="1615">
        <f>'App4'!AD34</f>
        <v>0</v>
      </c>
      <c r="L219" s="1615">
        <f>'App4'!AE34</f>
        <v>0</v>
      </c>
      <c r="M219" s="1615">
        <f>'App4'!AF34</f>
        <v>0</v>
      </c>
      <c r="N219" s="1615">
        <f>'App4'!AG34</f>
        <v>0</v>
      </c>
      <c r="O219" s="1615">
        <f>'App4'!AH34</f>
        <v>0</v>
      </c>
      <c r="P219" s="1615">
        <f>'App4'!AI34</f>
        <v>0</v>
      </c>
      <c r="Q219" s="1615">
        <f>'App4'!AJ34</f>
        <v>0</v>
      </c>
      <c r="R219" s="1615">
        <f>'App4'!AK34</f>
        <v>0</v>
      </c>
      <c r="S219" s="1615">
        <f>'App4'!AL34</f>
        <v>0</v>
      </c>
      <c r="T219" s="1615">
        <f>'App4'!AM34</f>
        <v>0</v>
      </c>
      <c r="U219" s="1615">
        <f>'App4'!AN34</f>
        <v>0</v>
      </c>
      <c r="V219" s="1615">
        <f>'App4'!AO34</f>
        <v>0</v>
      </c>
      <c r="W219" s="1615">
        <f>'App4'!AP34</f>
        <v>0</v>
      </c>
    </row>
    <row r="220" spans="1:23" s="1383" customFormat="1">
      <c r="A220" s="1342"/>
      <c r="B220" s="1343" t="s">
        <v>1640</v>
      </c>
      <c r="C220" s="1612" t="s">
        <v>2581</v>
      </c>
      <c r="D220" s="1612" t="s">
        <v>76</v>
      </c>
      <c r="E220" s="1612" t="s">
        <v>1723</v>
      </c>
      <c r="F220" s="1612" t="str">
        <f>'App4'!G35</f>
        <v>Yes</v>
      </c>
      <c r="G220" s="1615">
        <f>'App4'!Z35</f>
        <v>0</v>
      </c>
      <c r="H220" s="1615">
        <f>'App4'!AA35</f>
        <v>0</v>
      </c>
      <c r="I220" s="1615">
        <f>'App4'!AB35</f>
        <v>0</v>
      </c>
      <c r="J220" s="1615">
        <f>'App4'!AC35</f>
        <v>0</v>
      </c>
      <c r="K220" s="1615">
        <f>'App4'!AD35</f>
        <v>0</v>
      </c>
      <c r="L220" s="1615">
        <f>'App4'!AE35</f>
        <v>0</v>
      </c>
      <c r="M220" s="1615">
        <f>'App4'!AF35</f>
        <v>0</v>
      </c>
      <c r="N220" s="1615">
        <f>'App4'!AG35</f>
        <v>0</v>
      </c>
      <c r="O220" s="1615">
        <f>'App4'!AH35</f>
        <v>0</v>
      </c>
      <c r="P220" s="1615">
        <f>'App4'!AI35</f>
        <v>0</v>
      </c>
      <c r="Q220" s="1615">
        <f>'App4'!AJ35</f>
        <v>0</v>
      </c>
      <c r="R220" s="1615">
        <f>'App4'!AK35</f>
        <v>0</v>
      </c>
      <c r="S220" s="1615">
        <f>'App4'!AL35</f>
        <v>0</v>
      </c>
      <c r="T220" s="1615">
        <f>'App4'!AM35</f>
        <v>0</v>
      </c>
      <c r="U220" s="1615">
        <f>'App4'!AN35</f>
        <v>0</v>
      </c>
      <c r="V220" s="1615">
        <f>'App4'!AO35</f>
        <v>0</v>
      </c>
      <c r="W220" s="1615">
        <f>'App4'!AP35</f>
        <v>0</v>
      </c>
    </row>
    <row r="221" spans="1:23" s="1383" customFormat="1">
      <c r="A221" s="1342"/>
      <c r="B221" s="1343" t="s">
        <v>1641</v>
      </c>
      <c r="C221" s="1612" t="s">
        <v>2582</v>
      </c>
      <c r="D221" s="1612" t="s">
        <v>504</v>
      </c>
      <c r="E221" s="1612" t="s">
        <v>1723</v>
      </c>
      <c r="F221" s="1612" t="str">
        <f>'App4'!G36</f>
        <v>Yes</v>
      </c>
      <c r="G221" s="1615">
        <f>'App4'!Z36</f>
        <v>0</v>
      </c>
      <c r="H221" s="1615">
        <f>'App4'!AA36</f>
        <v>0</v>
      </c>
      <c r="I221" s="1615">
        <f>'App4'!AB36</f>
        <v>0</v>
      </c>
      <c r="J221" s="1615">
        <f>'App4'!AC36</f>
        <v>0</v>
      </c>
      <c r="K221" s="1615">
        <f>'App4'!AD36</f>
        <v>0</v>
      </c>
      <c r="L221" s="1615">
        <f>'App4'!AE36</f>
        <v>0</v>
      </c>
      <c r="M221" s="1615">
        <f>'App4'!AF36</f>
        <v>0</v>
      </c>
      <c r="N221" s="1615">
        <f>'App4'!AG36</f>
        <v>0</v>
      </c>
      <c r="O221" s="1615">
        <f>'App4'!AH36</f>
        <v>0</v>
      </c>
      <c r="P221" s="1615">
        <f>'App4'!AI36</f>
        <v>0</v>
      </c>
      <c r="Q221" s="1615">
        <f>'App4'!AJ36</f>
        <v>0</v>
      </c>
      <c r="R221" s="1615">
        <f>'App4'!AK36</f>
        <v>0</v>
      </c>
      <c r="S221" s="1615">
        <f>'App4'!AL36</f>
        <v>0</v>
      </c>
      <c r="T221" s="1615">
        <f>'App4'!AM36</f>
        <v>0</v>
      </c>
      <c r="U221" s="1615">
        <f>'App4'!AN36</f>
        <v>0</v>
      </c>
      <c r="V221" s="1615">
        <f>'App4'!AO36</f>
        <v>0</v>
      </c>
      <c r="W221" s="1615">
        <f>'App4'!AP36</f>
        <v>0</v>
      </c>
    </row>
    <row r="222" spans="1:23" s="1383" customFormat="1">
      <c r="A222" s="1342"/>
      <c r="B222" s="1343" t="s">
        <v>1642</v>
      </c>
      <c r="C222" s="1612" t="s">
        <v>2583</v>
      </c>
      <c r="D222" s="1612" t="s">
        <v>76</v>
      </c>
      <c r="E222" s="1612" t="s">
        <v>1723</v>
      </c>
      <c r="F222" s="1612" t="str">
        <f>'App4'!G37</f>
        <v>Yes</v>
      </c>
      <c r="G222" s="1615">
        <f>'App4'!Z37</f>
        <v>0</v>
      </c>
      <c r="H222" s="1615">
        <f>'App4'!AA37</f>
        <v>0</v>
      </c>
      <c r="I222" s="1615">
        <f>'App4'!AB37</f>
        <v>0</v>
      </c>
      <c r="J222" s="1615">
        <f>'App4'!AC37</f>
        <v>0</v>
      </c>
      <c r="K222" s="1615">
        <f>'App4'!AD37</f>
        <v>0</v>
      </c>
      <c r="L222" s="1615">
        <f>'App4'!AE37</f>
        <v>0</v>
      </c>
      <c r="M222" s="1615">
        <f>'App4'!AF37</f>
        <v>0</v>
      </c>
      <c r="N222" s="1615">
        <f>'App4'!AG37</f>
        <v>0</v>
      </c>
      <c r="O222" s="1615">
        <f>'App4'!AH37</f>
        <v>0</v>
      </c>
      <c r="P222" s="1615">
        <f>'App4'!AI37</f>
        <v>0</v>
      </c>
      <c r="Q222" s="1615">
        <f>'App4'!AJ37</f>
        <v>0</v>
      </c>
      <c r="R222" s="1615">
        <f>'App4'!AK37</f>
        <v>0</v>
      </c>
      <c r="S222" s="1615">
        <f>'App4'!AL37</f>
        <v>0</v>
      </c>
      <c r="T222" s="1615">
        <f>'App4'!AM37</f>
        <v>0</v>
      </c>
      <c r="U222" s="1615">
        <f>'App4'!AN37</f>
        <v>0</v>
      </c>
      <c r="V222" s="1615">
        <f>'App4'!AO37</f>
        <v>0</v>
      </c>
      <c r="W222" s="1615">
        <f>'App4'!AP37</f>
        <v>0</v>
      </c>
    </row>
    <row r="223" spans="1:23" s="1383" customFormat="1">
      <c r="A223" s="1342"/>
      <c r="B223" s="1343" t="s">
        <v>1643</v>
      </c>
      <c r="C223" s="1612" t="s">
        <v>2584</v>
      </c>
      <c r="D223" s="1612" t="s">
        <v>28</v>
      </c>
      <c r="E223" s="1612" t="s">
        <v>1723</v>
      </c>
      <c r="F223" s="1612">
        <f>'App4'!G38</f>
        <v>0</v>
      </c>
      <c r="G223" s="1615">
        <f>'App4'!Z38</f>
        <v>0</v>
      </c>
      <c r="H223" s="1615">
        <f>'App4'!AA38</f>
        <v>0</v>
      </c>
      <c r="I223" s="1615">
        <f>'App4'!AB38</f>
        <v>0</v>
      </c>
      <c r="J223" s="1615">
        <f>'App4'!AC38</f>
        <v>0</v>
      </c>
      <c r="K223" s="1615">
        <f>'App4'!AD38</f>
        <v>0</v>
      </c>
      <c r="L223" s="1615">
        <f>'App4'!AE38</f>
        <v>0</v>
      </c>
      <c r="M223" s="1615">
        <f>'App4'!AF38</f>
        <v>0</v>
      </c>
      <c r="N223" s="1615">
        <f>'App4'!AG38</f>
        <v>0</v>
      </c>
      <c r="O223" s="1615">
        <f>'App4'!AH38</f>
        <v>0</v>
      </c>
      <c r="P223" s="1615">
        <f>'App4'!AI38</f>
        <v>0</v>
      </c>
      <c r="Q223" s="1615">
        <f>'App4'!AJ38</f>
        <v>0</v>
      </c>
      <c r="R223" s="1615">
        <f>'App4'!AK38</f>
        <v>0</v>
      </c>
      <c r="S223" s="1615">
        <f>'App4'!AL38</f>
        <v>0</v>
      </c>
      <c r="T223" s="1615">
        <f>'App4'!AM38</f>
        <v>0</v>
      </c>
      <c r="U223" s="1615">
        <f>'App4'!AN38</f>
        <v>0</v>
      </c>
      <c r="V223" s="1615">
        <f>'App4'!AO38</f>
        <v>0</v>
      </c>
      <c r="W223" s="1615">
        <f>'App4'!AP38</f>
        <v>0</v>
      </c>
    </row>
    <row r="224" spans="1:23" s="1383" customFormat="1">
      <c r="A224" s="1342"/>
      <c r="B224" s="1343" t="s">
        <v>1644</v>
      </c>
      <c r="C224" s="1612" t="s">
        <v>2585</v>
      </c>
      <c r="D224" s="1612" t="s">
        <v>28</v>
      </c>
      <c r="E224" s="1612" t="s">
        <v>1723</v>
      </c>
      <c r="F224" s="1612" t="str">
        <f>'App4'!G39</f>
        <v>Yes</v>
      </c>
      <c r="G224" s="1615">
        <f>'App4'!Z39</f>
        <v>0</v>
      </c>
      <c r="H224" s="1615">
        <f>'App4'!AA39</f>
        <v>0</v>
      </c>
      <c r="I224" s="1615">
        <f>'App4'!AB39</f>
        <v>0</v>
      </c>
      <c r="J224" s="1615">
        <f>'App4'!AC39</f>
        <v>0</v>
      </c>
      <c r="K224" s="1615">
        <f>'App4'!AD39</f>
        <v>0</v>
      </c>
      <c r="L224" s="1615">
        <f>'App4'!AE39</f>
        <v>0</v>
      </c>
      <c r="M224" s="1615">
        <f>'App4'!AF39</f>
        <v>0</v>
      </c>
      <c r="N224" s="1615">
        <f>'App4'!AG39</f>
        <v>0</v>
      </c>
      <c r="O224" s="1615">
        <f>'App4'!AH39</f>
        <v>0</v>
      </c>
      <c r="P224" s="1615">
        <f>'App4'!AI39</f>
        <v>0</v>
      </c>
      <c r="Q224" s="1615">
        <f>'App4'!AJ39</f>
        <v>0</v>
      </c>
      <c r="R224" s="1615">
        <f>'App4'!AK39</f>
        <v>0</v>
      </c>
      <c r="S224" s="1615">
        <f>'App4'!AL39</f>
        <v>0</v>
      </c>
      <c r="T224" s="1615">
        <f>'App4'!AM39</f>
        <v>0</v>
      </c>
      <c r="U224" s="1615">
        <f>'App4'!AN39</f>
        <v>0</v>
      </c>
      <c r="V224" s="1615">
        <f>'App4'!AO39</f>
        <v>0</v>
      </c>
      <c r="W224" s="1615">
        <f>'App4'!AP39</f>
        <v>0</v>
      </c>
    </row>
    <row r="225" spans="2:24">
      <c r="B225" s="1342" t="s">
        <v>2192</v>
      </c>
      <c r="C225" s="1348" t="s">
        <v>2191</v>
      </c>
      <c r="D225" s="1348" t="s">
        <v>43</v>
      </c>
      <c r="E225" s="1348" t="s">
        <v>1723</v>
      </c>
      <c r="F225" s="1348"/>
      <c r="G225" s="1348"/>
      <c r="H225" s="1348"/>
      <c r="I225" s="1348"/>
      <c r="J225" s="1348"/>
      <c r="K225" s="1348"/>
      <c r="L225" s="1348"/>
      <c r="M225" s="1348"/>
      <c r="N225" s="1348">
        <f>IF('App17'!G8="","",'App17'!G8)</f>
        <v>1.7968278227398706</v>
      </c>
      <c r="O225" s="1348">
        <f>IF('App17'!H8="","",'App17'!H8)</f>
        <v>1.8144437817863397</v>
      </c>
      <c r="P225" s="1348">
        <f>IF('App17'!I8="","",'App17'!I8)</f>
        <v>1.8322324463136574</v>
      </c>
      <c r="Q225" s="1348">
        <f>IF('App17'!J8="","",'App17'!J8)</f>
        <v>1.8501955095128102</v>
      </c>
      <c r="R225" s="1348">
        <f>IF('App17'!K8="","",'App17'!K8)</f>
        <v>1.8683346811747006</v>
      </c>
      <c r="S225" s="1348"/>
      <c r="T225" s="1348"/>
      <c r="U225" s="1348"/>
      <c r="V225" s="1348"/>
      <c r="W225" s="1348"/>
      <c r="X225" s="1348">
        <f>IF('App17'!$L$8="","",'App17'!$L$8)</f>
        <v>9.1620342415273797</v>
      </c>
    </row>
    <row r="226" spans="2:24">
      <c r="B226" s="1342" t="s">
        <v>2194</v>
      </c>
      <c r="C226" s="1348" t="s">
        <v>2193</v>
      </c>
      <c r="D226" s="1348" t="s">
        <v>43</v>
      </c>
      <c r="E226" s="1348" t="s">
        <v>1723</v>
      </c>
      <c r="F226" s="1348"/>
      <c r="G226" s="1348"/>
      <c r="H226" s="1348"/>
      <c r="I226" s="1348"/>
      <c r="J226" s="1348"/>
      <c r="K226" s="1348"/>
      <c r="L226" s="1348"/>
      <c r="M226" s="1348"/>
      <c r="N226" s="1348">
        <f>IF('App17'!G9="","",'App17'!G9)</f>
        <v>12.81404449519389</v>
      </c>
      <c r="O226" s="1348">
        <f>IF('App17'!H9="","",'App17'!H9)</f>
        <v>12.763264851434627</v>
      </c>
      <c r="P226" s="1348">
        <f>IF('App17'!I9="","",'App17'!I9)</f>
        <v>12.710412649606337</v>
      </c>
      <c r="Q226" s="1348">
        <f>IF('App17'!J9="","",'App17'!J9)</f>
        <v>12.725493381973532</v>
      </c>
      <c r="R226" s="1348">
        <f>IF('App17'!K9="","",'App17'!K9)</f>
        <v>12.794076672296322</v>
      </c>
      <c r="S226" s="1348"/>
      <c r="T226" s="1348"/>
      <c r="U226" s="1348"/>
      <c r="V226" s="1348"/>
      <c r="W226" s="1348"/>
      <c r="X226" s="1348">
        <f>IF('App17'!$L$8="","",'App17'!$L$8)</f>
        <v>9.1620342415273797</v>
      </c>
    </row>
    <row r="227" spans="2:24">
      <c r="B227" s="1342" t="s">
        <v>2196</v>
      </c>
      <c r="C227" s="1348" t="s">
        <v>2195</v>
      </c>
      <c r="D227" s="1348" t="s">
        <v>43</v>
      </c>
      <c r="E227" s="1348" t="s">
        <v>1723</v>
      </c>
      <c r="F227" s="1348"/>
      <c r="G227" s="1348"/>
      <c r="H227" s="1348"/>
      <c r="I227" s="1348"/>
      <c r="J227" s="1348"/>
      <c r="K227" s="1348"/>
      <c r="L227" s="1348"/>
      <c r="M227" s="1348"/>
      <c r="N227" s="1348">
        <f>IF('App17'!G10="","",'App17'!G10)</f>
        <v>9.2049060122054236</v>
      </c>
      <c r="O227" s="1348">
        <f>IF('App17'!H10="","",'App17'!H10)</f>
        <v>9.2959950571553236</v>
      </c>
      <c r="P227" s="1348">
        <f>IF('App17'!I10="","",'App17'!I10)</f>
        <v>9.3879846737545982</v>
      </c>
      <c r="Q227" s="1348">
        <f>IF('App17'!J10="","",'App17'!J10)</f>
        <v>32.780884506302471</v>
      </c>
      <c r="R227" s="1348">
        <f>IF('App17'!K10="","",'App17'!K10)</f>
        <v>32.874702804584345</v>
      </c>
      <c r="S227" s="1348"/>
      <c r="T227" s="1348"/>
      <c r="U227" s="1348"/>
      <c r="V227" s="1348"/>
      <c r="W227" s="1348"/>
      <c r="X227" s="1348">
        <f>IF('App17'!$L$8="","",'App17'!$L$8)</f>
        <v>9.1620342415273797</v>
      </c>
    </row>
    <row r="228" spans="2:24">
      <c r="B228" s="1342" t="s">
        <v>2198</v>
      </c>
      <c r="C228" s="1348" t="s">
        <v>2197</v>
      </c>
      <c r="D228" s="1348" t="s">
        <v>43</v>
      </c>
      <c r="E228" s="1348" t="s">
        <v>1723</v>
      </c>
      <c r="F228" s="1348"/>
      <c r="G228" s="1348"/>
      <c r="H228" s="1348"/>
      <c r="I228" s="1348"/>
      <c r="J228" s="1348"/>
      <c r="K228" s="1348"/>
      <c r="L228" s="1348"/>
      <c r="M228" s="1348"/>
      <c r="N228" s="1348">
        <f>IF('App17'!G11="","",'App17'!G11)</f>
        <v>9.213304622994567E-2</v>
      </c>
      <c r="O228" s="1348">
        <f>IF('App17'!H11="","",'App17'!H11)</f>
        <v>9.3036311389066206E-2</v>
      </c>
      <c r="P228" s="1348">
        <f>IF('App17'!I11="","",'App17'!I11)</f>
        <v>9.3948432088958533E-2</v>
      </c>
      <c r="Q228" s="1348">
        <f>IF('App17'!J11="","",'App17'!J11)</f>
        <v>9.4869495148640404E-2</v>
      </c>
      <c r="R228" s="1348">
        <f>IF('App17'!K11="","",'App17'!K11)</f>
        <v>9.5799588238359767E-2</v>
      </c>
      <c r="S228" s="1348"/>
      <c r="T228" s="1348"/>
      <c r="U228" s="1348"/>
      <c r="V228" s="1348"/>
      <c r="W228" s="1348"/>
      <c r="X228" s="1348">
        <f>IF('App17'!$L$8="","",'App17'!$L$8)</f>
        <v>9.1620342415273797</v>
      </c>
    </row>
    <row r="229" spans="2:24">
      <c r="B229" s="1342" t="s">
        <v>558</v>
      </c>
      <c r="C229" s="1348" t="s">
        <v>1874</v>
      </c>
      <c r="D229" s="1348" t="s">
        <v>43</v>
      </c>
      <c r="E229" s="1348" t="s">
        <v>1723</v>
      </c>
      <c r="F229" s="1348"/>
      <c r="G229" s="1348"/>
      <c r="H229" s="1348"/>
      <c r="I229" s="1348"/>
      <c r="J229" s="1348"/>
      <c r="K229" s="1348"/>
      <c r="L229" s="1348"/>
      <c r="M229" s="1348"/>
      <c r="N229" s="1348">
        <f>IF('App26'!G8="","",'App26'!G8)</f>
        <v>5.7196767549249392</v>
      </c>
      <c r="O229" s="1348">
        <f>IF('App26'!H8="","",'App26'!H8)</f>
        <v>5.8205764771580517</v>
      </c>
      <c r="P229" s="1348">
        <f>IF('App26'!I8="","",'App26'!I8)</f>
        <v>5.8172994400552271</v>
      </c>
      <c r="Q229" s="1348">
        <f>IF('App26'!J8="","",'App26'!J8)</f>
        <v>5.7811527729175234</v>
      </c>
      <c r="R229" s="1348">
        <f>IF('App26'!K8="","",'App26'!K8)</f>
        <v>5.7246141385580405</v>
      </c>
      <c r="S229" s="1348"/>
      <c r="T229" s="1348"/>
      <c r="U229" s="1348"/>
      <c r="V229" s="1348"/>
      <c r="W229" s="1348"/>
      <c r="X229" s="1348"/>
    </row>
    <row r="230" spans="2:24">
      <c r="B230" s="1342" t="s">
        <v>560</v>
      </c>
      <c r="C230" s="1348" t="s">
        <v>1875</v>
      </c>
      <c r="D230" s="1348" t="s">
        <v>43</v>
      </c>
      <c r="E230" s="1348" t="s">
        <v>1723</v>
      </c>
      <c r="F230" s="1348"/>
      <c r="G230" s="1348"/>
      <c r="H230" s="1348"/>
      <c r="I230" s="1348"/>
      <c r="J230" s="1348"/>
      <c r="K230" s="1348"/>
      <c r="L230" s="1348"/>
      <c r="M230" s="1348"/>
      <c r="N230" s="1348">
        <f>IF('App26'!G9="","",'App26'!G9)</f>
        <v>0</v>
      </c>
      <c r="O230" s="1348">
        <f>IF('App26'!H9="","",'App26'!H9)</f>
        <v>0</v>
      </c>
      <c r="P230" s="1348">
        <f>IF('App26'!I9="","",'App26'!I9)</f>
        <v>0</v>
      </c>
      <c r="Q230" s="1348">
        <f>IF('App26'!J9="","",'App26'!J9)</f>
        <v>0</v>
      </c>
      <c r="R230" s="1348">
        <f>IF('App26'!K9="","",'App26'!K9)</f>
        <v>0</v>
      </c>
      <c r="S230" s="1348"/>
      <c r="T230" s="1348"/>
      <c r="U230" s="1348"/>
      <c r="V230" s="1348"/>
      <c r="W230" s="1348"/>
      <c r="X230" s="1348"/>
    </row>
    <row r="231" spans="2:24">
      <c r="B231" s="1342" t="s">
        <v>562</v>
      </c>
      <c r="C231" s="1348" t="s">
        <v>1876</v>
      </c>
      <c r="D231" s="1348" t="s">
        <v>43</v>
      </c>
      <c r="E231" s="1348" t="s">
        <v>1723</v>
      </c>
      <c r="F231" s="1348"/>
      <c r="G231" s="1348"/>
      <c r="H231" s="1348"/>
      <c r="I231" s="1348"/>
      <c r="J231" s="1348"/>
      <c r="K231" s="1348"/>
      <c r="L231" s="1348"/>
      <c r="M231" s="1348"/>
      <c r="N231" s="1348">
        <f>IF('App26'!G10="","",'App26'!G10)</f>
        <v>0</v>
      </c>
      <c r="O231" s="1348">
        <f>IF('App26'!H10="","",'App26'!H10)</f>
        <v>0</v>
      </c>
      <c r="P231" s="1348">
        <f>IF('App26'!I10="","",'App26'!I10)</f>
        <v>0</v>
      </c>
      <c r="Q231" s="1348">
        <f>IF('App26'!J10="","",'App26'!J10)</f>
        <v>0</v>
      </c>
      <c r="R231" s="1348">
        <f>IF('App26'!K10="","",'App26'!K10)</f>
        <v>0</v>
      </c>
      <c r="S231" s="1348"/>
      <c r="T231" s="1348"/>
      <c r="U231" s="1348"/>
      <c r="V231" s="1348"/>
      <c r="W231" s="1348"/>
      <c r="X231" s="1348"/>
    </row>
    <row r="232" spans="2:24">
      <c r="B232" s="1342" t="s">
        <v>564</v>
      </c>
      <c r="C232" s="1348" t="s">
        <v>1877</v>
      </c>
      <c r="D232" s="1348" t="s">
        <v>43</v>
      </c>
      <c r="E232" s="1348" t="s">
        <v>1723</v>
      </c>
      <c r="F232" s="1348"/>
      <c r="G232" s="1348"/>
      <c r="H232" s="1348"/>
      <c r="I232" s="1348"/>
      <c r="J232" s="1348"/>
      <c r="K232" s="1348"/>
      <c r="L232" s="1348"/>
      <c r="M232" s="1348"/>
      <c r="N232" s="1348">
        <f>IF('App26'!G11="","",'App26'!G11)</f>
        <v>0.95212213810070734</v>
      </c>
      <c r="O232" s="1348">
        <f>IF('App26'!H11="","",'App26'!H11)</f>
        <v>0.9664230441174203</v>
      </c>
      <c r="P232" s="1348">
        <f>IF('App26'!I11="","",'App26'!I11)</f>
        <v>0.97932464482227621</v>
      </c>
      <c r="Q232" s="1348">
        <f>IF('App26'!J11="","",'App26'!J11)</f>
        <v>1.0226329089677189</v>
      </c>
      <c r="R232" s="1348">
        <f>IF('App26'!K11="","",'App26'!K11)</f>
        <v>1.0908756701747779</v>
      </c>
      <c r="S232" s="1348"/>
      <c r="T232" s="1348"/>
      <c r="U232" s="1348"/>
      <c r="V232" s="1348"/>
      <c r="W232" s="1348"/>
      <c r="X232" s="1348"/>
    </row>
    <row r="233" spans="2:24">
      <c r="B233" s="1342" t="s">
        <v>566</v>
      </c>
      <c r="C233" s="1348" t="s">
        <v>1878</v>
      </c>
      <c r="D233" s="1348" t="s">
        <v>43</v>
      </c>
      <c r="E233" s="1348" t="s">
        <v>1723</v>
      </c>
      <c r="F233" s="1348"/>
      <c r="G233" s="1348"/>
      <c r="H233" s="1348"/>
      <c r="I233" s="1348"/>
      <c r="J233" s="1348"/>
      <c r="K233" s="1348"/>
      <c r="L233" s="1348"/>
      <c r="M233" s="1348"/>
      <c r="N233" s="1348">
        <f>IF('App26'!G12="","",'App26'!G12)</f>
        <v>0</v>
      </c>
      <c r="O233" s="1348">
        <f>IF('App26'!H12="","",'App26'!H12)</f>
        <v>0</v>
      </c>
      <c r="P233" s="1348">
        <f>IF('App26'!I12="","",'App26'!I12)</f>
        <v>0</v>
      </c>
      <c r="Q233" s="1348">
        <f>IF('App26'!J12="","",'App26'!J12)</f>
        <v>0</v>
      </c>
      <c r="R233" s="1348">
        <f>IF('App26'!K12="","",'App26'!K12)</f>
        <v>0</v>
      </c>
      <c r="S233" s="1348"/>
      <c r="T233" s="1348"/>
      <c r="U233" s="1348"/>
      <c r="V233" s="1348"/>
      <c r="W233" s="1348"/>
      <c r="X233" s="1348"/>
    </row>
    <row r="234" spans="2:24">
      <c r="B234" s="1342" t="s">
        <v>568</v>
      </c>
      <c r="C234" s="1348" t="s">
        <v>1879</v>
      </c>
      <c r="D234" s="1348" t="s">
        <v>43</v>
      </c>
      <c r="E234" s="1348" t="s">
        <v>1723</v>
      </c>
      <c r="F234" s="1348"/>
      <c r="G234" s="1348"/>
      <c r="H234" s="1348"/>
      <c r="I234" s="1348"/>
      <c r="J234" s="1348"/>
      <c r="K234" s="1348"/>
      <c r="L234" s="1348"/>
      <c r="M234" s="1348"/>
      <c r="N234" s="1348">
        <f>IF('App26'!G13="","",'App26'!G13)</f>
        <v>0</v>
      </c>
      <c r="O234" s="1348">
        <f>IF('App26'!H13="","",'App26'!H13)</f>
        <v>0</v>
      </c>
      <c r="P234" s="1348">
        <f>IF('App26'!I13="","",'App26'!I13)</f>
        <v>0</v>
      </c>
      <c r="Q234" s="1348">
        <f>IF('App26'!J13="","",'App26'!J13)</f>
        <v>0</v>
      </c>
      <c r="R234" s="1348">
        <f>IF('App26'!K13="","",'App26'!K13)</f>
        <v>0</v>
      </c>
      <c r="S234" s="1348"/>
      <c r="T234" s="1348"/>
      <c r="U234" s="1348"/>
      <c r="V234" s="1348"/>
      <c r="W234" s="1348"/>
      <c r="X234" s="1348"/>
    </row>
    <row r="235" spans="2:24">
      <c r="B235" s="1342" t="s">
        <v>570</v>
      </c>
      <c r="C235" s="1348" t="s">
        <v>1880</v>
      </c>
      <c r="D235" s="1348" t="s">
        <v>43</v>
      </c>
      <c r="E235" s="1348" t="s">
        <v>1723</v>
      </c>
      <c r="F235" s="1348"/>
      <c r="G235" s="1348"/>
      <c r="H235" s="1348"/>
      <c r="I235" s="1348"/>
      <c r="J235" s="1348"/>
      <c r="K235" s="1348"/>
      <c r="L235" s="1348"/>
      <c r="M235" s="1348"/>
      <c r="N235" s="1348">
        <f>IF('App26'!G14="","",'App26'!G14)</f>
        <v>7.7054748937133857</v>
      </c>
      <c r="O235" s="1348">
        <f>IF('App26'!H14="","",'App26'!H14)</f>
        <v>7.627787859159473</v>
      </c>
      <c r="P235" s="1348">
        <f>IF('App26'!I14="","",'App26'!I14)</f>
        <v>7.6341138654612308</v>
      </c>
      <c r="Q235" s="1348">
        <f>IF('App26'!J14="","",'App26'!J14)</f>
        <v>7.6753481983459277</v>
      </c>
      <c r="R235" s="1348">
        <f>IF('App26'!K14="","",'App26'!K14)</f>
        <v>7.7814213922379309</v>
      </c>
      <c r="S235" s="1348"/>
      <c r="T235" s="1348"/>
      <c r="U235" s="1348"/>
      <c r="V235" s="1348"/>
      <c r="W235" s="1348"/>
      <c r="X235" s="1348"/>
    </row>
    <row r="236" spans="2:24">
      <c r="B236" s="1342" t="s">
        <v>572</v>
      </c>
      <c r="C236" s="1348" t="s">
        <v>1881</v>
      </c>
      <c r="D236" s="1348" t="s">
        <v>43</v>
      </c>
      <c r="E236" s="1348" t="s">
        <v>1723</v>
      </c>
      <c r="F236" s="1348"/>
      <c r="G236" s="1348"/>
      <c r="H236" s="1348"/>
      <c r="I236" s="1348"/>
      <c r="J236" s="1348"/>
      <c r="K236" s="1348"/>
      <c r="L236" s="1348"/>
      <c r="M236" s="1348"/>
      <c r="N236" s="1348">
        <f>IF('App26'!G15="","",'App26'!G15)</f>
        <v>0.85943026758489061</v>
      </c>
      <c r="O236" s="1348">
        <f>IF('App26'!H15="","",'App26'!H15)</f>
        <v>0.91933370616182541</v>
      </c>
      <c r="P236" s="1348">
        <f>IF('App26'!I15="","",'App26'!I15)</f>
        <v>1.1072129988010895</v>
      </c>
      <c r="Q236" s="1348">
        <f>IF('App26'!J15="","",'App26'!J15)</f>
        <v>1.5064576252979132</v>
      </c>
      <c r="R236" s="1348">
        <f>IF('App26'!K15="","",'App26'!K15)</f>
        <v>2.2145369800930266</v>
      </c>
      <c r="S236" s="1348"/>
      <c r="T236" s="1348"/>
      <c r="U236" s="1348"/>
      <c r="V236" s="1348"/>
      <c r="W236" s="1348"/>
      <c r="X236" s="1348"/>
    </row>
    <row r="237" spans="2:24">
      <c r="B237" s="1342" t="s">
        <v>574</v>
      </c>
      <c r="C237" s="1348" t="s">
        <v>1882</v>
      </c>
      <c r="D237" s="1348" t="s">
        <v>43</v>
      </c>
      <c r="E237" s="1348" t="s">
        <v>1723</v>
      </c>
      <c r="F237" s="1348"/>
      <c r="G237" s="1348"/>
      <c r="H237" s="1348"/>
      <c r="I237" s="1348"/>
      <c r="J237" s="1348"/>
      <c r="K237" s="1348"/>
      <c r="L237" s="1348"/>
      <c r="M237" s="1348"/>
      <c r="N237" s="1348">
        <f>IF('App26'!G16="","",'App26'!G16)</f>
        <v>0</v>
      </c>
      <c r="O237" s="1348">
        <f>IF('App26'!H16="","",'App26'!H16)</f>
        <v>0</v>
      </c>
      <c r="P237" s="1348">
        <f>IF('App26'!I16="","",'App26'!I16)</f>
        <v>0</v>
      </c>
      <c r="Q237" s="1348">
        <f>IF('App26'!J16="","",'App26'!J16)</f>
        <v>0</v>
      </c>
      <c r="R237" s="1348">
        <f>IF('App26'!K16="","",'App26'!K16)</f>
        <v>0</v>
      </c>
      <c r="S237" s="1348"/>
      <c r="T237" s="1348"/>
      <c r="U237" s="1348"/>
      <c r="V237" s="1348"/>
      <c r="W237" s="1348"/>
      <c r="X237" s="1348"/>
    </row>
    <row r="238" spans="2:24">
      <c r="B238" s="1342" t="s">
        <v>576</v>
      </c>
      <c r="C238" s="1348" t="s">
        <v>1883</v>
      </c>
      <c r="D238" s="1348" t="s">
        <v>43</v>
      </c>
      <c r="E238" s="1348" t="s">
        <v>1723</v>
      </c>
      <c r="F238" s="1348"/>
      <c r="G238" s="1348"/>
      <c r="H238" s="1348"/>
      <c r="I238" s="1348"/>
      <c r="J238" s="1348"/>
      <c r="K238" s="1348"/>
      <c r="L238" s="1348"/>
      <c r="M238" s="1348"/>
      <c r="N238" s="1348">
        <f>IF('App26'!G17="","",'App26'!G17)</f>
        <v>0.58857226612585634</v>
      </c>
      <c r="O238" s="1348">
        <f>IF('App26'!H17="","",'App26'!H17)</f>
        <v>0.89463810603611438</v>
      </c>
      <c r="P238" s="1348">
        <f>IF('App26'!I17="","",'App26'!I17)</f>
        <v>1.0580247864227181</v>
      </c>
      <c r="Q238" s="1348">
        <f>IF('App26'!J17="","",'App26'!J17)</f>
        <v>1.121583299452775</v>
      </c>
      <c r="R238" s="1348">
        <f>IF('App26'!K17="","",'App26'!K17)</f>
        <v>1.1207558061261573</v>
      </c>
      <c r="S238" s="1348"/>
      <c r="T238" s="1348"/>
      <c r="U238" s="1348"/>
      <c r="V238" s="1348"/>
      <c r="W238" s="1348"/>
      <c r="X238" s="1348"/>
    </row>
    <row r="239" spans="2:24">
      <c r="B239" s="1342" t="s">
        <v>578</v>
      </c>
      <c r="C239" s="1348" t="s">
        <v>1884</v>
      </c>
      <c r="D239" s="1348" t="s">
        <v>43</v>
      </c>
      <c r="E239" s="1348" t="s">
        <v>1723</v>
      </c>
      <c r="F239" s="1348"/>
      <c r="G239" s="1348"/>
      <c r="H239" s="1348"/>
      <c r="I239" s="1348"/>
      <c r="J239" s="1348"/>
      <c r="K239" s="1348"/>
      <c r="L239" s="1348"/>
      <c r="M239" s="1348"/>
      <c r="N239" s="1348">
        <f>IF('App26'!G18="","",'App26'!G18)</f>
        <v>0</v>
      </c>
      <c r="O239" s="1348">
        <f>IF('App26'!H18="","",'App26'!H18)</f>
        <v>0</v>
      </c>
      <c r="P239" s="1348">
        <f>IF('App26'!I18="","",'App26'!I18)</f>
        <v>0</v>
      </c>
      <c r="Q239" s="1348">
        <f>IF('App26'!J18="","",'App26'!J18)</f>
        <v>0</v>
      </c>
      <c r="R239" s="1348">
        <f>IF('App26'!K18="","",'App26'!K18)</f>
        <v>0</v>
      </c>
      <c r="S239" s="1348"/>
      <c r="T239" s="1348"/>
      <c r="U239" s="1348"/>
      <c r="V239" s="1348"/>
      <c r="W239" s="1348"/>
      <c r="X239" s="1348"/>
    </row>
    <row r="240" spans="2:24">
      <c r="B240" s="1342" t="s">
        <v>581</v>
      </c>
      <c r="C240" s="1348" t="s">
        <v>1885</v>
      </c>
      <c r="D240" s="1348" t="s">
        <v>43</v>
      </c>
      <c r="E240" s="1348" t="s">
        <v>1723</v>
      </c>
      <c r="F240" s="1348"/>
      <c r="G240" s="1348"/>
      <c r="H240" s="1348"/>
      <c r="I240" s="1348"/>
      <c r="J240" s="1348"/>
      <c r="K240" s="1348"/>
      <c r="L240" s="1348"/>
      <c r="M240" s="1348"/>
      <c r="N240" s="1348">
        <f>IF('App26'!G21="","",'App26'!G21)</f>
        <v>-5.7196767549249392</v>
      </c>
      <c r="O240" s="1348">
        <f>IF('App26'!H21="","",'App26'!H21)</f>
        <v>-5.8205764771580517</v>
      </c>
      <c r="P240" s="1348">
        <f>IF('App26'!I21="","",'App26'!I21)</f>
        <v>-5.8172994400552271</v>
      </c>
      <c r="Q240" s="1348">
        <f>IF('App26'!J21="","",'App26'!J21)</f>
        <v>-5.7811527729175234</v>
      </c>
      <c r="R240" s="1348">
        <f>IF('App26'!K21="","",'App26'!K21)</f>
        <v>-5.7246141385580405</v>
      </c>
      <c r="S240" s="1348"/>
      <c r="T240" s="1348"/>
      <c r="U240" s="1348"/>
      <c r="V240" s="1348"/>
      <c r="W240" s="1348"/>
      <c r="X240" s="1348"/>
    </row>
    <row r="241" spans="2:24">
      <c r="B241" s="1342" t="s">
        <v>583</v>
      </c>
      <c r="C241" s="1348" t="s">
        <v>1886</v>
      </c>
      <c r="D241" s="1348" t="s">
        <v>43</v>
      </c>
      <c r="E241" s="1348" t="s">
        <v>1723</v>
      </c>
      <c r="F241" s="1348"/>
      <c r="G241" s="1348"/>
      <c r="H241" s="1348"/>
      <c r="I241" s="1348"/>
      <c r="J241" s="1348"/>
      <c r="K241" s="1348"/>
      <c r="L241" s="1348"/>
      <c r="M241" s="1348"/>
      <c r="N241" s="1348">
        <f>IF('App26'!G22="","",'App26'!G22)</f>
        <v>0</v>
      </c>
      <c r="O241" s="1348">
        <f>IF('App26'!H22="","",'App26'!H22)</f>
        <v>0</v>
      </c>
      <c r="P241" s="1348">
        <f>IF('App26'!I22="","",'App26'!I22)</f>
        <v>0</v>
      </c>
      <c r="Q241" s="1348">
        <f>IF('App26'!J22="","",'App26'!J22)</f>
        <v>0</v>
      </c>
      <c r="R241" s="1348">
        <f>IF('App26'!K22="","",'App26'!K22)</f>
        <v>0</v>
      </c>
      <c r="S241" s="1348"/>
      <c r="T241" s="1348"/>
      <c r="U241" s="1348"/>
      <c r="V241" s="1348"/>
      <c r="W241" s="1348"/>
      <c r="X241" s="1348"/>
    </row>
    <row r="242" spans="2:24">
      <c r="B242" s="1342" t="s">
        <v>585</v>
      </c>
      <c r="C242" s="1348" t="s">
        <v>1887</v>
      </c>
      <c r="D242" s="1348" t="s">
        <v>43</v>
      </c>
      <c r="E242" s="1348" t="s">
        <v>1723</v>
      </c>
      <c r="F242" s="1348"/>
      <c r="G242" s="1348"/>
      <c r="H242" s="1348"/>
      <c r="I242" s="1348"/>
      <c r="J242" s="1348"/>
      <c r="K242" s="1348"/>
      <c r="L242" s="1348"/>
      <c r="M242" s="1348"/>
      <c r="N242" s="1348">
        <f>IF('App26'!G23="","",'App26'!G23)</f>
        <v>0</v>
      </c>
      <c r="O242" s="1348">
        <f>IF('App26'!H23="","",'App26'!H23)</f>
        <v>0</v>
      </c>
      <c r="P242" s="1348">
        <f>IF('App26'!I23="","",'App26'!I23)</f>
        <v>0</v>
      </c>
      <c r="Q242" s="1348">
        <f>IF('App26'!J23="","",'App26'!J23)</f>
        <v>0</v>
      </c>
      <c r="R242" s="1348">
        <f>IF('App26'!K23="","",'App26'!K23)</f>
        <v>0</v>
      </c>
      <c r="S242" s="1348"/>
      <c r="T242" s="1348"/>
      <c r="U242" s="1348"/>
      <c r="V242" s="1348"/>
      <c r="W242" s="1348"/>
      <c r="X242" s="1348"/>
    </row>
    <row r="243" spans="2:24">
      <c r="B243" s="1342" t="s">
        <v>587</v>
      </c>
      <c r="C243" s="1348" t="s">
        <v>1888</v>
      </c>
      <c r="D243" s="1348" t="s">
        <v>43</v>
      </c>
      <c r="E243" s="1348" t="s">
        <v>1723</v>
      </c>
      <c r="F243" s="1348"/>
      <c r="G243" s="1348"/>
      <c r="H243" s="1348"/>
      <c r="I243" s="1348"/>
      <c r="J243" s="1348"/>
      <c r="K243" s="1348"/>
      <c r="L243" s="1348"/>
      <c r="M243" s="1348"/>
      <c r="N243" s="1348">
        <f>IF('App26'!G24="","",'App26'!G24)</f>
        <v>-0.95212213810070734</v>
      </c>
      <c r="O243" s="1348">
        <f>IF('App26'!H24="","",'App26'!H24)</f>
        <v>-0.9664230441174203</v>
      </c>
      <c r="P243" s="1348">
        <f>IF('App26'!I24="","",'App26'!I24)</f>
        <v>-0.97932464482227621</v>
      </c>
      <c r="Q243" s="1348">
        <f>IF('App26'!J24="","",'App26'!J24)</f>
        <v>-1.0226329089677189</v>
      </c>
      <c r="R243" s="1348">
        <f>IF('App26'!K24="","",'App26'!K24)</f>
        <v>-1.0908756701747779</v>
      </c>
      <c r="S243" s="1348"/>
      <c r="T243" s="1348"/>
      <c r="U243" s="1348"/>
      <c r="V243" s="1348"/>
      <c r="W243" s="1348"/>
      <c r="X243" s="1348"/>
    </row>
    <row r="244" spans="2:24">
      <c r="B244" s="1342" t="s">
        <v>589</v>
      </c>
      <c r="C244" s="1348" t="s">
        <v>1889</v>
      </c>
      <c r="D244" s="1348" t="s">
        <v>43</v>
      </c>
      <c r="E244" s="1348" t="s">
        <v>1723</v>
      </c>
      <c r="F244" s="1348"/>
      <c r="G244" s="1348"/>
      <c r="H244" s="1348"/>
      <c r="I244" s="1348"/>
      <c r="J244" s="1348"/>
      <c r="K244" s="1348"/>
      <c r="L244" s="1348"/>
      <c r="M244" s="1348"/>
      <c r="N244" s="1348">
        <f>IF('App26'!G25="","",'App26'!G25)</f>
        <v>0</v>
      </c>
      <c r="O244" s="1348">
        <f>IF('App26'!H25="","",'App26'!H25)</f>
        <v>0</v>
      </c>
      <c r="P244" s="1348">
        <f>IF('App26'!I25="","",'App26'!I25)</f>
        <v>0</v>
      </c>
      <c r="Q244" s="1348">
        <f>IF('App26'!J25="","",'App26'!J25)</f>
        <v>0</v>
      </c>
      <c r="R244" s="1348">
        <f>IF('App26'!K25="","",'App26'!K25)</f>
        <v>0</v>
      </c>
      <c r="S244" s="1348"/>
      <c r="T244" s="1348"/>
      <c r="U244" s="1348"/>
      <c r="V244" s="1348"/>
      <c r="W244" s="1348"/>
      <c r="X244" s="1348"/>
    </row>
    <row r="245" spans="2:24">
      <c r="B245" s="1342" t="s">
        <v>591</v>
      </c>
      <c r="C245" s="1348" t="s">
        <v>1890</v>
      </c>
      <c r="D245" s="1348" t="s">
        <v>43</v>
      </c>
      <c r="E245" s="1348" t="s">
        <v>1723</v>
      </c>
      <c r="F245" s="1348"/>
      <c r="G245" s="1348"/>
      <c r="H245" s="1348"/>
      <c r="I245" s="1348"/>
      <c r="J245" s="1348"/>
      <c r="K245" s="1348"/>
      <c r="L245" s="1348"/>
      <c r="M245" s="1348"/>
      <c r="N245" s="1348">
        <f>IF('App26'!G26="","",'App26'!G26)</f>
        <v>0</v>
      </c>
      <c r="O245" s="1348">
        <f>IF('App26'!H26="","",'App26'!H26)</f>
        <v>0</v>
      </c>
      <c r="P245" s="1348">
        <f>IF('App26'!I26="","",'App26'!I26)</f>
        <v>0</v>
      </c>
      <c r="Q245" s="1348">
        <f>IF('App26'!J26="","",'App26'!J26)</f>
        <v>0</v>
      </c>
      <c r="R245" s="1348">
        <f>IF('App26'!K26="","",'App26'!K26)</f>
        <v>0</v>
      </c>
      <c r="S245" s="1348"/>
      <c r="T245" s="1348"/>
      <c r="U245" s="1348"/>
      <c r="V245" s="1348"/>
      <c r="W245" s="1348"/>
      <c r="X245" s="1348"/>
    </row>
    <row r="246" spans="2:24">
      <c r="B246" s="1342" t="s">
        <v>593</v>
      </c>
      <c r="C246" s="1348" t="s">
        <v>1891</v>
      </c>
      <c r="D246" s="1348" t="s">
        <v>43</v>
      </c>
      <c r="E246" s="1348" t="s">
        <v>1723</v>
      </c>
      <c r="F246" s="1348"/>
      <c r="G246" s="1348"/>
      <c r="H246" s="1348"/>
      <c r="I246" s="1348"/>
      <c r="J246" s="1348"/>
      <c r="K246" s="1348"/>
      <c r="L246" s="1348"/>
      <c r="M246" s="1348"/>
      <c r="N246" s="1348">
        <f>IF('App26'!G27="","",'App26'!G27)</f>
        <v>-7.7054748937133857</v>
      </c>
      <c r="O246" s="1348">
        <f>IF('App26'!H27="","",'App26'!H27)</f>
        <v>-7.627787859159473</v>
      </c>
      <c r="P246" s="1348">
        <f>IF('App26'!I27="","",'App26'!I27)</f>
        <v>-7.6341138654612308</v>
      </c>
      <c r="Q246" s="1348">
        <f>IF('App26'!J27="","",'App26'!J27)</f>
        <v>-7.6753481983459277</v>
      </c>
      <c r="R246" s="1348">
        <f>IF('App26'!K27="","",'App26'!K27)</f>
        <v>-7.7814213922379309</v>
      </c>
      <c r="S246" s="1348"/>
      <c r="T246" s="1348"/>
      <c r="U246" s="1348"/>
      <c r="V246" s="1348"/>
      <c r="W246" s="1348"/>
      <c r="X246" s="1348"/>
    </row>
    <row r="247" spans="2:24">
      <c r="B247" s="1342" t="s">
        <v>595</v>
      </c>
      <c r="C247" s="1348" t="s">
        <v>1892</v>
      </c>
      <c r="D247" s="1348" t="s">
        <v>43</v>
      </c>
      <c r="E247" s="1348" t="s">
        <v>1723</v>
      </c>
      <c r="F247" s="1348"/>
      <c r="G247" s="1348"/>
      <c r="H247" s="1348"/>
      <c r="I247" s="1348"/>
      <c r="J247" s="1348"/>
      <c r="K247" s="1348"/>
      <c r="L247" s="1348"/>
      <c r="M247" s="1348"/>
      <c r="N247" s="1348">
        <f>IF('App26'!G28="","",'App26'!G28)</f>
        <v>0</v>
      </c>
      <c r="O247" s="1348">
        <f>IF('App26'!H28="","",'App26'!H28)</f>
        <v>-1.3550314074083053E-2</v>
      </c>
      <c r="P247" s="1348">
        <f>IF('App26'!I28="","",'App26'!I28)</f>
        <v>-0.13175674033826509</v>
      </c>
      <c r="Q247" s="1348">
        <f>IF('App26'!J28="","",'App26'!J28)</f>
        <v>-0.47968531765884315</v>
      </c>
      <c r="R247" s="1348">
        <f>IF('App26'!K28="","",'App26'!K28)</f>
        <v>-0.62092934175726588</v>
      </c>
      <c r="S247" s="1348"/>
      <c r="T247" s="1348"/>
      <c r="U247" s="1348"/>
      <c r="V247" s="1348"/>
      <c r="W247" s="1348"/>
      <c r="X247" s="1348"/>
    </row>
    <row r="248" spans="2:24">
      <c r="B248" s="1342" t="s">
        <v>597</v>
      </c>
      <c r="C248" s="1348" t="s">
        <v>1893</v>
      </c>
      <c r="D248" s="1348" t="s">
        <v>43</v>
      </c>
      <c r="E248" s="1348" t="s">
        <v>1723</v>
      </c>
      <c r="F248" s="1348"/>
      <c r="G248" s="1348"/>
      <c r="H248" s="1348"/>
      <c r="I248" s="1348"/>
      <c r="J248" s="1348"/>
      <c r="K248" s="1348"/>
      <c r="L248" s="1348"/>
      <c r="M248" s="1348"/>
      <c r="N248" s="1348">
        <f>IF('App26'!G29="","",'App26'!G29)</f>
        <v>0</v>
      </c>
      <c r="O248" s="1348">
        <f>IF('App26'!H29="","",'App26'!H29)</f>
        <v>0</v>
      </c>
      <c r="P248" s="1348">
        <f>IF('App26'!I29="","",'App26'!I29)</f>
        <v>0</v>
      </c>
      <c r="Q248" s="1348">
        <f>IF('App26'!J29="","",'App26'!J29)</f>
        <v>0</v>
      </c>
      <c r="R248" s="1348">
        <f>IF('App26'!K29="","",'App26'!K29)</f>
        <v>0</v>
      </c>
      <c r="S248" s="1348"/>
      <c r="T248" s="1348"/>
      <c r="U248" s="1348"/>
      <c r="V248" s="1348"/>
      <c r="W248" s="1348"/>
      <c r="X248" s="1348"/>
    </row>
    <row r="249" spans="2:24">
      <c r="B249" s="1342" t="s">
        <v>599</v>
      </c>
      <c r="C249" s="1348" t="s">
        <v>1894</v>
      </c>
      <c r="D249" s="1348" t="s">
        <v>43</v>
      </c>
      <c r="E249" s="1348" t="s">
        <v>1723</v>
      </c>
      <c r="F249" s="1348"/>
      <c r="G249" s="1348"/>
      <c r="H249" s="1348"/>
      <c r="I249" s="1348"/>
      <c r="J249" s="1348"/>
      <c r="K249" s="1348"/>
      <c r="L249" s="1348"/>
      <c r="M249" s="1348"/>
      <c r="N249" s="1348">
        <f>IF('App26'!G30="","",'App26'!G30)</f>
        <v>-0.12852727349202644</v>
      </c>
      <c r="O249" s="1348">
        <f>IF('App26'!H30="","",'App26'!H30)</f>
        <v>-0.26430853354442502</v>
      </c>
      <c r="P249" s="1348">
        <f>IF('App26'!I30="","",'App26'!I30)</f>
        <v>-0.43874838328485882</v>
      </c>
      <c r="Q249" s="1348">
        <f>IF('App26'!J30="","",'App26'!J30)</f>
        <v>-0.66223827199630836</v>
      </c>
      <c r="R249" s="1348">
        <f>IF('App26'!K30="","",'App26'!K30)</f>
        <v>-0.91054161275273515</v>
      </c>
      <c r="S249" s="1348"/>
      <c r="T249" s="1348"/>
      <c r="U249" s="1348"/>
      <c r="V249" s="1348"/>
      <c r="W249" s="1348"/>
      <c r="X249" s="1348"/>
    </row>
    <row r="250" spans="2:24">
      <c r="B250" s="1342" t="s">
        <v>601</v>
      </c>
      <c r="C250" s="1348" t="s">
        <v>1895</v>
      </c>
      <c r="D250" s="1348" t="s">
        <v>43</v>
      </c>
      <c r="E250" s="1348" t="s">
        <v>1723</v>
      </c>
      <c r="F250" s="1348"/>
      <c r="G250" s="1348"/>
      <c r="H250" s="1348"/>
      <c r="I250" s="1348"/>
      <c r="J250" s="1348"/>
      <c r="K250" s="1348"/>
      <c r="L250" s="1348"/>
      <c r="M250" s="1348"/>
      <c r="N250" s="1348">
        <f>IF('App26'!G31="","",'App26'!G31)</f>
        <v>0</v>
      </c>
      <c r="O250" s="1348">
        <f>IF('App26'!H31="","",'App26'!H31)</f>
        <v>0</v>
      </c>
      <c r="P250" s="1348">
        <f>IF('App26'!I31="","",'App26'!I31)</f>
        <v>0</v>
      </c>
      <c r="Q250" s="1348">
        <f>IF('App26'!J31="","",'App26'!J31)</f>
        <v>0</v>
      </c>
      <c r="R250" s="1348">
        <f>IF('App26'!K31="","",'App26'!K31)</f>
        <v>0</v>
      </c>
      <c r="S250" s="1348"/>
      <c r="T250" s="1348"/>
      <c r="U250" s="1348"/>
      <c r="V250" s="1348"/>
      <c r="W250" s="1348"/>
      <c r="X250" s="1348"/>
    </row>
    <row r="251" spans="2:24">
      <c r="B251" s="1342" t="s">
        <v>604</v>
      </c>
      <c r="C251" s="1348" t="s">
        <v>1896</v>
      </c>
      <c r="D251" s="1348" t="s">
        <v>43</v>
      </c>
      <c r="E251" s="1348" t="s">
        <v>1723</v>
      </c>
      <c r="F251" s="1348"/>
      <c r="G251" s="1348"/>
      <c r="H251" s="1348"/>
      <c r="I251" s="1348"/>
      <c r="J251" s="1348"/>
      <c r="K251" s="1348"/>
      <c r="L251" s="1348"/>
      <c r="M251" s="1348"/>
      <c r="N251" s="1348">
        <f>IF('App26'!G34="","",'App26'!G34)</f>
        <v>55.702835240535443</v>
      </c>
      <c r="O251" s="1348">
        <f>IF('App26'!H34="","",'App26'!H34)</f>
        <v>49.899031341441045</v>
      </c>
      <c r="P251" s="1348">
        <f>IF('App26'!I34="","",'App26'!I34)</f>
        <v>48.355521563324281</v>
      </c>
      <c r="Q251" s="1348">
        <f>IF('App26'!J34="","",'App26'!J34)</f>
        <v>43.248466051747513</v>
      </c>
      <c r="R251" s="1348">
        <f>IF('App26'!K34="","",'App26'!K34)</f>
        <v>40.229002431727743</v>
      </c>
      <c r="S251" s="1348"/>
      <c r="T251" s="1348"/>
      <c r="U251" s="1348"/>
      <c r="V251" s="1348"/>
      <c r="W251" s="1348"/>
      <c r="X251" s="1348"/>
    </row>
    <row r="252" spans="2:24">
      <c r="B252" s="1342" t="s">
        <v>606</v>
      </c>
      <c r="C252" s="1348" t="s">
        <v>1897</v>
      </c>
      <c r="D252" s="1348" t="s">
        <v>43</v>
      </c>
      <c r="E252" s="1348" t="s">
        <v>1723</v>
      </c>
      <c r="F252" s="1348"/>
      <c r="G252" s="1348"/>
      <c r="H252" s="1348"/>
      <c r="I252" s="1348"/>
      <c r="J252" s="1348"/>
      <c r="K252" s="1348"/>
      <c r="L252" s="1348"/>
      <c r="M252" s="1348"/>
      <c r="N252" s="1348">
        <f>IF('App26'!G35="","",'App26'!G35)</f>
        <v>0</v>
      </c>
      <c r="O252" s="1348">
        <f>IF('App26'!H35="","",'App26'!H35)</f>
        <v>0</v>
      </c>
      <c r="P252" s="1348">
        <f>IF('App26'!I35="","",'App26'!I35)</f>
        <v>0</v>
      </c>
      <c r="Q252" s="1348">
        <f>IF('App26'!J35="","",'App26'!J35)</f>
        <v>0</v>
      </c>
      <c r="R252" s="1348">
        <f>IF('App26'!K35="","",'App26'!K35)</f>
        <v>0</v>
      </c>
      <c r="S252" s="1348"/>
      <c r="T252" s="1348"/>
      <c r="U252" s="1348"/>
      <c r="V252" s="1348"/>
      <c r="W252" s="1348"/>
      <c r="X252" s="1348"/>
    </row>
    <row r="253" spans="2:24">
      <c r="B253" s="1342" t="s">
        <v>608</v>
      </c>
      <c r="C253" s="1348" t="s">
        <v>1898</v>
      </c>
      <c r="D253" s="1348" t="s">
        <v>43</v>
      </c>
      <c r="E253" s="1348" t="s">
        <v>1723</v>
      </c>
      <c r="F253" s="1348"/>
      <c r="G253" s="1348"/>
      <c r="H253" s="1348"/>
      <c r="I253" s="1348"/>
      <c r="J253" s="1348"/>
      <c r="K253" s="1348"/>
      <c r="L253" s="1348"/>
      <c r="M253" s="1348"/>
      <c r="N253" s="1348">
        <f>IF('App26'!G36="","",'App26'!G36)</f>
        <v>0</v>
      </c>
      <c r="O253" s="1348">
        <f>IF('App26'!H36="","",'App26'!H36)</f>
        <v>0</v>
      </c>
      <c r="P253" s="1348">
        <f>IF('App26'!I36="","",'App26'!I36)</f>
        <v>0</v>
      </c>
      <c r="Q253" s="1348">
        <f>IF('App26'!J36="","",'App26'!J36)</f>
        <v>0</v>
      </c>
      <c r="R253" s="1348">
        <f>IF('App26'!K36="","",'App26'!K36)</f>
        <v>0</v>
      </c>
      <c r="S253" s="1348"/>
      <c r="T253" s="1348"/>
      <c r="U253" s="1348"/>
      <c r="V253" s="1348"/>
      <c r="W253" s="1348"/>
      <c r="X253" s="1348"/>
    </row>
    <row r="254" spans="2:24">
      <c r="B254" s="1342" t="s">
        <v>610</v>
      </c>
      <c r="C254" s="1348" t="s">
        <v>1899</v>
      </c>
      <c r="D254" s="1348" t="s">
        <v>43</v>
      </c>
      <c r="E254" s="1348" t="s">
        <v>1723</v>
      </c>
      <c r="F254" s="1348"/>
      <c r="G254" s="1348"/>
      <c r="H254" s="1348"/>
      <c r="I254" s="1348"/>
      <c r="J254" s="1348"/>
      <c r="K254" s="1348"/>
      <c r="L254" s="1348"/>
      <c r="M254" s="1348"/>
      <c r="N254" s="1348">
        <f>IF('App26'!G37="","",'App26'!G37)</f>
        <v>55.702835240535443</v>
      </c>
      <c r="O254" s="1348">
        <f>IF('App26'!H37="","",'App26'!H37)</f>
        <v>49.899031341441045</v>
      </c>
      <c r="P254" s="1348">
        <f>IF('App26'!I37="","",'App26'!I37)</f>
        <v>48.355521563324281</v>
      </c>
      <c r="Q254" s="1348">
        <f>IF('App26'!J37="","",'App26'!J37)</f>
        <v>43.248466051747513</v>
      </c>
      <c r="R254" s="1348">
        <f>IF('App26'!K37="","",'App26'!K37)</f>
        <v>40.229002431727743</v>
      </c>
      <c r="S254" s="1348"/>
      <c r="T254" s="1348"/>
      <c r="U254" s="1348"/>
      <c r="V254" s="1348"/>
      <c r="W254" s="1348"/>
      <c r="X254" s="1348"/>
    </row>
    <row r="255" spans="2:24">
      <c r="B255" s="1342" t="s">
        <v>613</v>
      </c>
      <c r="C255" s="1348" t="s">
        <v>1900</v>
      </c>
      <c r="D255" s="1348" t="s">
        <v>43</v>
      </c>
      <c r="E255" s="1348" t="s">
        <v>1723</v>
      </c>
      <c r="F255" s="1348"/>
      <c r="G255" s="1348"/>
      <c r="H255" s="1348"/>
      <c r="I255" s="1348"/>
      <c r="J255" s="1348"/>
      <c r="K255" s="1348"/>
      <c r="L255" s="1348"/>
      <c r="M255" s="1348"/>
      <c r="N255" s="1348">
        <f>IF('App26'!G38="","",'App26'!G38)</f>
        <v>14.738363168869521</v>
      </c>
      <c r="O255" s="1348">
        <f>IF('App26'!H38="","",'App26'!H38)</f>
        <v>12.296224033654973</v>
      </c>
      <c r="P255" s="1348">
        <f>IF('App26'!I38="","",'App26'!I38)</f>
        <v>12.12091081720734</v>
      </c>
      <c r="Q255" s="1348">
        <f>IF('App26'!J38="","",'App26'!J38)</f>
        <v>13.744209448362726</v>
      </c>
      <c r="R255" s="1348">
        <f>IF('App26'!K38="","",'App26'!K38)</f>
        <v>17.143838987413204</v>
      </c>
      <c r="S255" s="1348"/>
      <c r="T255" s="1348"/>
      <c r="U255" s="1348"/>
      <c r="V255" s="1348"/>
      <c r="W255" s="1348"/>
      <c r="X255" s="1348"/>
    </row>
    <row r="256" spans="2:24">
      <c r="B256" s="1342" t="s">
        <v>615</v>
      </c>
      <c r="C256" s="1348" t="s">
        <v>1901</v>
      </c>
      <c r="D256" s="1348" t="s">
        <v>43</v>
      </c>
      <c r="E256" s="1348" t="s">
        <v>1723</v>
      </c>
      <c r="F256" s="1348"/>
      <c r="G256" s="1348"/>
      <c r="H256" s="1348"/>
      <c r="I256" s="1348"/>
      <c r="J256" s="1348"/>
      <c r="K256" s="1348"/>
      <c r="L256" s="1348"/>
      <c r="M256" s="1348"/>
      <c r="N256" s="1348">
        <f>IF('App26'!G39="","",'App26'!G39)</f>
        <v>0</v>
      </c>
      <c r="O256" s="1348">
        <f>IF('App26'!H39="","",'App26'!H39)</f>
        <v>0</v>
      </c>
      <c r="P256" s="1348">
        <f>IF('App26'!I39="","",'App26'!I39)</f>
        <v>0</v>
      </c>
      <c r="Q256" s="1348">
        <f>IF('App26'!J39="","",'App26'!J39)</f>
        <v>0</v>
      </c>
      <c r="R256" s="1348">
        <f>IF('App26'!K39="","",'App26'!K39)</f>
        <v>0</v>
      </c>
      <c r="S256" s="1348"/>
      <c r="T256" s="1348"/>
      <c r="U256" s="1348"/>
      <c r="V256" s="1348"/>
      <c r="W256" s="1348"/>
      <c r="X256" s="1348"/>
    </row>
    <row r="257" spans="2:24">
      <c r="B257" s="1342" t="s">
        <v>617</v>
      </c>
      <c r="C257" s="1348" t="s">
        <v>1902</v>
      </c>
      <c r="D257" s="1348" t="s">
        <v>43</v>
      </c>
      <c r="E257" s="1348" t="s">
        <v>1723</v>
      </c>
      <c r="F257" s="1348"/>
      <c r="G257" s="1348"/>
      <c r="H257" s="1348"/>
      <c r="I257" s="1348"/>
      <c r="J257" s="1348"/>
      <c r="K257" s="1348"/>
      <c r="L257" s="1348"/>
      <c r="M257" s="1348"/>
      <c r="N257" s="1348">
        <f>IF('App26'!G40="","",'App26'!G40)</f>
        <v>0</v>
      </c>
      <c r="O257" s="1348">
        <f>IF('App26'!H40="","",'App26'!H40)</f>
        <v>0</v>
      </c>
      <c r="P257" s="1348">
        <f>IF('App26'!I40="","",'App26'!I40)</f>
        <v>0</v>
      </c>
      <c r="Q257" s="1348">
        <f>IF('App26'!J40="","",'App26'!J40)</f>
        <v>0</v>
      </c>
      <c r="R257" s="1348">
        <f>IF('App26'!K40="","",'App26'!K40)</f>
        <v>0</v>
      </c>
      <c r="S257" s="1348"/>
      <c r="T257" s="1348"/>
      <c r="U257" s="1348"/>
      <c r="V257" s="1348"/>
      <c r="W257" s="1348"/>
      <c r="X257" s="1348"/>
    </row>
    <row r="258" spans="2:24">
      <c r="B258" s="1342" t="s">
        <v>619</v>
      </c>
      <c r="C258" s="1348" t="s">
        <v>1903</v>
      </c>
      <c r="D258" s="1348" t="s">
        <v>43</v>
      </c>
      <c r="E258" s="1348" t="s">
        <v>1723</v>
      </c>
      <c r="F258" s="1348"/>
      <c r="G258" s="1348"/>
      <c r="H258" s="1348"/>
      <c r="I258" s="1348"/>
      <c r="J258" s="1348"/>
      <c r="K258" s="1348"/>
      <c r="L258" s="1348"/>
      <c r="M258" s="1348"/>
      <c r="N258" s="1348">
        <f>IF('App26'!G41="","",'App26'!G41)</f>
        <v>14.738363168869521</v>
      </c>
      <c r="O258" s="1348">
        <f>IF('App26'!H41="","",'App26'!H41)</f>
        <v>12.296224033654973</v>
      </c>
      <c r="P258" s="1348">
        <f>IF('App26'!I41="","",'App26'!I41)</f>
        <v>12.12091081720734</v>
      </c>
      <c r="Q258" s="1348">
        <f>IF('App26'!J41="","",'App26'!J41)</f>
        <v>13.744209448362726</v>
      </c>
      <c r="R258" s="1348">
        <f>IF('App26'!K41="","",'App26'!K41)</f>
        <v>17.143838987413204</v>
      </c>
      <c r="S258" s="1348"/>
      <c r="T258" s="1348"/>
      <c r="U258" s="1348"/>
      <c r="V258" s="1348"/>
      <c r="W258" s="1348"/>
      <c r="X258" s="1348"/>
    </row>
    <row r="259" spans="2:24">
      <c r="B259" s="1342" t="s">
        <v>622</v>
      </c>
      <c r="C259" s="1348" t="s">
        <v>1904</v>
      </c>
      <c r="D259" s="1348" t="s">
        <v>43</v>
      </c>
      <c r="E259" s="1348" t="s">
        <v>1723</v>
      </c>
      <c r="F259" s="1348"/>
      <c r="G259" s="1348"/>
      <c r="H259" s="1348"/>
      <c r="I259" s="1348"/>
      <c r="J259" s="1348"/>
      <c r="K259" s="1348"/>
      <c r="L259" s="1348"/>
      <c r="M259" s="1348"/>
      <c r="N259" s="1348">
        <f>IF('App26'!G42="","",'App26'!G42)</f>
        <v>19.961845044256531</v>
      </c>
      <c r="O259" s="1348">
        <f>IF('App26'!H42="","",'App26'!H42)</f>
        <v>24.01089948987315</v>
      </c>
      <c r="P259" s="1348">
        <f>IF('App26'!I42="","",'App26'!I42)</f>
        <v>23.030265647519499</v>
      </c>
      <c r="Q259" s="1348">
        <f>IF('App26'!J42="","",'App26'!J42)</f>
        <v>36.751365749804023</v>
      </c>
      <c r="R259" s="1348">
        <f>IF('App26'!K42="","",'App26'!K42)</f>
        <v>40.596105629856417</v>
      </c>
      <c r="S259" s="1348"/>
      <c r="T259" s="1348"/>
      <c r="U259" s="1348"/>
      <c r="V259" s="1348"/>
      <c r="W259" s="1348"/>
      <c r="X259" s="1348"/>
    </row>
    <row r="260" spans="2:24">
      <c r="B260" s="1342" t="s">
        <v>624</v>
      </c>
      <c r="C260" s="1348" t="s">
        <v>1905</v>
      </c>
      <c r="D260" s="1348" t="s">
        <v>43</v>
      </c>
      <c r="E260" s="1348" t="s">
        <v>1723</v>
      </c>
      <c r="F260" s="1348"/>
      <c r="G260" s="1348"/>
      <c r="H260" s="1348"/>
      <c r="I260" s="1348"/>
      <c r="J260" s="1348"/>
      <c r="K260" s="1348"/>
      <c r="L260" s="1348"/>
      <c r="M260" s="1348"/>
      <c r="N260" s="1348">
        <f>IF('App26'!G43="","",'App26'!G43)</f>
        <v>0</v>
      </c>
      <c r="O260" s="1348">
        <f>IF('App26'!H43="","",'App26'!H43)</f>
        <v>0</v>
      </c>
      <c r="P260" s="1348">
        <f>IF('App26'!I43="","",'App26'!I43)</f>
        <v>0</v>
      </c>
      <c r="Q260" s="1348">
        <f>IF('App26'!J43="","",'App26'!J43)</f>
        <v>0</v>
      </c>
      <c r="R260" s="1348">
        <f>IF('App26'!K43="","",'App26'!K43)</f>
        <v>0</v>
      </c>
      <c r="S260" s="1348"/>
      <c r="T260" s="1348"/>
      <c r="U260" s="1348"/>
      <c r="V260" s="1348"/>
      <c r="W260" s="1348"/>
      <c r="X260" s="1348"/>
    </row>
    <row r="261" spans="2:24">
      <c r="B261" s="1342" t="s">
        <v>626</v>
      </c>
      <c r="C261" s="1348" t="s">
        <v>1906</v>
      </c>
      <c r="D261" s="1348" t="s">
        <v>43</v>
      </c>
      <c r="E261" s="1348" t="s">
        <v>1723</v>
      </c>
      <c r="F261" s="1348"/>
      <c r="G261" s="1348"/>
      <c r="H261" s="1348"/>
      <c r="I261" s="1348"/>
      <c r="J261" s="1348"/>
      <c r="K261" s="1348"/>
      <c r="L261" s="1348"/>
      <c r="M261" s="1348"/>
      <c r="N261" s="1348">
        <f>IF('App26'!G44="","",'App26'!G44)</f>
        <v>19.961845044256531</v>
      </c>
      <c r="O261" s="1348">
        <f>IF('App26'!H44="","",'App26'!H44)</f>
        <v>24.01089948987315</v>
      </c>
      <c r="P261" s="1348">
        <f>IF('App26'!I44="","",'App26'!I44)</f>
        <v>23.030265647519499</v>
      </c>
      <c r="Q261" s="1348">
        <f>IF('App26'!J44="","",'App26'!J44)</f>
        <v>36.751365749804023</v>
      </c>
      <c r="R261" s="1348">
        <f>IF('App26'!K44="","",'App26'!K44)</f>
        <v>40.596105629856417</v>
      </c>
      <c r="S261" s="1348"/>
      <c r="T261" s="1348"/>
      <c r="U261" s="1348"/>
      <c r="V261" s="1348"/>
      <c r="W261" s="1348"/>
      <c r="X261" s="1348"/>
    </row>
    <row r="262" spans="2:24">
      <c r="B262" s="1342" t="s">
        <v>629</v>
      </c>
      <c r="C262" s="1348" t="s">
        <v>1907</v>
      </c>
      <c r="D262" s="1348" t="s">
        <v>43</v>
      </c>
      <c r="E262" s="1348" t="s">
        <v>1723</v>
      </c>
      <c r="F262" s="1348"/>
      <c r="G262" s="1348"/>
      <c r="H262" s="1348"/>
      <c r="I262" s="1348"/>
      <c r="J262" s="1348"/>
      <c r="K262" s="1348"/>
      <c r="L262" s="1348"/>
      <c r="M262" s="1348"/>
      <c r="N262" s="1348">
        <f>IF('App26'!G45="","",'App26'!G45)</f>
        <v>22.442663067147954</v>
      </c>
      <c r="O262" s="1348">
        <f>IF('App26'!H45="","",'App26'!H45)</f>
        <v>22.863333266120513</v>
      </c>
      <c r="P262" s="1348">
        <f>IF('App26'!I45="","",'App26'!I45)</f>
        <v>21.447015466635602</v>
      </c>
      <c r="Q262" s="1348">
        <f>IF('App26'!J45="","",'App26'!J45)</f>
        <v>19.683314166563758</v>
      </c>
      <c r="R262" s="1348">
        <f>IF('App26'!K45="","",'App26'!K45)</f>
        <v>20.324232769822785</v>
      </c>
      <c r="S262" s="1348"/>
      <c r="T262" s="1348"/>
      <c r="U262" s="1348"/>
      <c r="V262" s="1348"/>
      <c r="W262" s="1348"/>
      <c r="X262" s="1348"/>
    </row>
    <row r="263" spans="2:24">
      <c r="B263" s="1342" t="s">
        <v>631</v>
      </c>
      <c r="C263" s="1348" t="s">
        <v>1908</v>
      </c>
      <c r="D263" s="1348" t="s">
        <v>43</v>
      </c>
      <c r="E263" s="1348" t="s">
        <v>1723</v>
      </c>
      <c r="F263" s="1348"/>
      <c r="G263" s="1348"/>
      <c r="H263" s="1348"/>
      <c r="I263" s="1348"/>
      <c r="J263" s="1348"/>
      <c r="K263" s="1348"/>
      <c r="L263" s="1348"/>
      <c r="M263" s="1348"/>
      <c r="N263" s="1348">
        <f>IF('App26'!G46="","",'App26'!G46)</f>
        <v>0</v>
      </c>
      <c r="O263" s="1348">
        <f>IF('App26'!H46="","",'App26'!H46)</f>
        <v>0</v>
      </c>
      <c r="P263" s="1348">
        <f>IF('App26'!I46="","",'App26'!I46)</f>
        <v>0</v>
      </c>
      <c r="Q263" s="1348">
        <f>IF('App26'!J46="","",'App26'!J46)</f>
        <v>0</v>
      </c>
      <c r="R263" s="1348">
        <f>IF('App26'!K46="","",'App26'!K46)</f>
        <v>0</v>
      </c>
      <c r="S263" s="1348"/>
      <c r="T263" s="1348"/>
      <c r="U263" s="1348"/>
      <c r="V263" s="1348"/>
      <c r="W263" s="1348"/>
      <c r="X263" s="1348"/>
    </row>
    <row r="264" spans="2:24">
      <c r="B264" s="1342" t="s">
        <v>633</v>
      </c>
      <c r="C264" s="1348" t="s">
        <v>1909</v>
      </c>
      <c r="D264" s="1348" t="s">
        <v>43</v>
      </c>
      <c r="E264" s="1348" t="s">
        <v>1723</v>
      </c>
      <c r="F264" s="1348"/>
      <c r="G264" s="1348"/>
      <c r="H264" s="1348"/>
      <c r="I264" s="1348"/>
      <c r="J264" s="1348"/>
      <c r="K264" s="1348"/>
      <c r="L264" s="1348"/>
      <c r="M264" s="1348"/>
      <c r="N264" s="1348">
        <f>IF('App26'!G47="","",'App26'!G47)</f>
        <v>22.442663067147954</v>
      </c>
      <c r="O264" s="1348">
        <f>IF('App26'!H47="","",'App26'!H47)</f>
        <v>22.863333266120513</v>
      </c>
      <c r="P264" s="1348">
        <f>IF('App26'!I47="","",'App26'!I47)</f>
        <v>21.447015466635602</v>
      </c>
      <c r="Q264" s="1348">
        <f>IF('App26'!J47="","",'App26'!J47)</f>
        <v>19.683314166563758</v>
      </c>
      <c r="R264" s="1348">
        <f>IF('App26'!K47="","",'App26'!K47)</f>
        <v>20.324232769822785</v>
      </c>
      <c r="S264" s="1348"/>
      <c r="T264" s="1348"/>
      <c r="U264" s="1348"/>
      <c r="V264" s="1348"/>
      <c r="W264" s="1348"/>
      <c r="X264" s="1348"/>
    </row>
    <row r="265" spans="2:24">
      <c r="B265" s="1342" t="s">
        <v>636</v>
      </c>
      <c r="C265" s="1348" t="s">
        <v>1910</v>
      </c>
      <c r="D265" s="1348" t="s">
        <v>43</v>
      </c>
      <c r="E265" s="1348" t="s">
        <v>1723</v>
      </c>
      <c r="F265" s="1348"/>
      <c r="G265" s="1348"/>
      <c r="H265" s="1348"/>
      <c r="I265" s="1348"/>
      <c r="J265" s="1348"/>
      <c r="K265" s="1348"/>
      <c r="L265" s="1348"/>
      <c r="M265" s="1348"/>
      <c r="N265" s="1348">
        <f>IF('App26'!G48="","",'App26'!G48)</f>
        <v>0</v>
      </c>
      <c r="O265" s="1348">
        <f>IF('App26'!H48="","",'App26'!H48)</f>
        <v>0</v>
      </c>
      <c r="P265" s="1348">
        <f>IF('App26'!I48="","",'App26'!I48)</f>
        <v>0</v>
      </c>
      <c r="Q265" s="1348">
        <f>IF('App26'!J48="","",'App26'!J48)</f>
        <v>0</v>
      </c>
      <c r="R265" s="1348">
        <f>IF('App26'!K48="","",'App26'!K48)</f>
        <v>0</v>
      </c>
      <c r="S265" s="1348"/>
      <c r="T265" s="1348"/>
      <c r="U265" s="1348"/>
      <c r="V265" s="1348"/>
      <c r="W265" s="1348"/>
      <c r="X265" s="1348"/>
    </row>
    <row r="266" spans="2:24">
      <c r="B266" s="1342" t="s">
        <v>638</v>
      </c>
      <c r="C266" s="1348" t="s">
        <v>1911</v>
      </c>
      <c r="D266" s="1348" t="s">
        <v>43</v>
      </c>
      <c r="E266" s="1348" t="s">
        <v>1723</v>
      </c>
      <c r="F266" s="1348"/>
      <c r="G266" s="1348"/>
      <c r="H266" s="1348"/>
      <c r="I266" s="1348"/>
      <c r="J266" s="1348"/>
      <c r="K266" s="1348"/>
      <c r="L266" s="1348"/>
      <c r="M266" s="1348"/>
      <c r="N266" s="1348">
        <f>IF('App26'!G49="","",'App26'!G49)</f>
        <v>0</v>
      </c>
      <c r="O266" s="1348">
        <f>IF('App26'!H49="","",'App26'!H49)</f>
        <v>0</v>
      </c>
      <c r="P266" s="1348">
        <f>IF('App26'!I49="","",'App26'!I49)</f>
        <v>0</v>
      </c>
      <c r="Q266" s="1348">
        <f>IF('App26'!J49="","",'App26'!J49)</f>
        <v>0</v>
      </c>
      <c r="R266" s="1348">
        <f>IF('App26'!K49="","",'App26'!K49)</f>
        <v>0</v>
      </c>
      <c r="S266" s="1348"/>
      <c r="T266" s="1348"/>
      <c r="U266" s="1348"/>
      <c r="V266" s="1348"/>
      <c r="W266" s="1348"/>
      <c r="X266" s="1348"/>
    </row>
    <row r="267" spans="2:24">
      <c r="B267" s="1342" t="s">
        <v>640</v>
      </c>
      <c r="C267" s="1348" t="s">
        <v>1912</v>
      </c>
      <c r="D267" s="1348" t="s">
        <v>43</v>
      </c>
      <c r="E267" s="1348" t="s">
        <v>1723</v>
      </c>
      <c r="F267" s="1348"/>
      <c r="G267" s="1348"/>
      <c r="H267" s="1348"/>
      <c r="I267" s="1348"/>
      <c r="J267" s="1348"/>
      <c r="K267" s="1348"/>
      <c r="L267" s="1348"/>
      <c r="M267" s="1348"/>
      <c r="N267" s="1348">
        <f>IF('App26'!G50="","",'App26'!G50)</f>
        <v>0</v>
      </c>
      <c r="O267" s="1348">
        <f>IF('App26'!H50="","",'App26'!H50)</f>
        <v>0</v>
      </c>
      <c r="P267" s="1348">
        <f>IF('App26'!I50="","",'App26'!I50)</f>
        <v>0</v>
      </c>
      <c r="Q267" s="1348">
        <f>IF('App26'!J50="","",'App26'!J50)</f>
        <v>0</v>
      </c>
      <c r="R267" s="1348">
        <f>IF('App26'!K50="","",'App26'!K50)</f>
        <v>0</v>
      </c>
      <c r="S267" s="1348"/>
      <c r="T267" s="1348"/>
      <c r="U267" s="1348"/>
      <c r="V267" s="1348"/>
      <c r="W267" s="1348"/>
      <c r="X267" s="1348"/>
    </row>
    <row r="268" spans="2:24">
      <c r="B268" s="1342" t="s">
        <v>644</v>
      </c>
      <c r="C268" s="1348" t="s">
        <v>1913</v>
      </c>
      <c r="D268" s="1348" t="s">
        <v>43</v>
      </c>
      <c r="E268" s="1348" t="s">
        <v>1723</v>
      </c>
      <c r="F268" s="1348"/>
      <c r="G268" s="1348"/>
      <c r="H268" s="1348"/>
      <c r="I268" s="1348"/>
      <c r="J268" s="1348"/>
      <c r="K268" s="1348"/>
      <c r="L268" s="1348"/>
      <c r="M268" s="1348"/>
      <c r="N268" s="1348">
        <f>IF('App26'!G53="","",'App26'!G53)</f>
        <v>-55.102730199027057</v>
      </c>
      <c r="O268" s="1348">
        <f>IF('App26'!H53="","",'App26'!H53)</f>
        <v>-53.257967222309048</v>
      </c>
      <c r="P268" s="1348">
        <f>IF('App26'!I53="","",'App26'!I53)</f>
        <v>-52.940215429478116</v>
      </c>
      <c r="Q268" s="1348">
        <f>IF('App26'!J53="","",'App26'!J53)</f>
        <v>-50.33566893445326</v>
      </c>
      <c r="R268" s="1348">
        <f>IF('App26'!K53="","",'App26'!K53)</f>
        <v>-48.598274843508946</v>
      </c>
      <c r="S268" s="1348"/>
      <c r="T268" s="1348"/>
      <c r="U268" s="1348"/>
      <c r="V268" s="1348"/>
      <c r="W268" s="1348"/>
      <c r="X268" s="1348"/>
    </row>
    <row r="269" spans="2:24">
      <c r="B269" s="1342" t="s">
        <v>646</v>
      </c>
      <c r="C269" s="1348" t="s">
        <v>1914</v>
      </c>
      <c r="D269" s="1348" t="s">
        <v>43</v>
      </c>
      <c r="E269" s="1348" t="s">
        <v>1723</v>
      </c>
      <c r="F269" s="1348"/>
      <c r="G269" s="1348"/>
      <c r="H269" s="1348"/>
      <c r="I269" s="1348"/>
      <c r="J269" s="1348"/>
      <c r="K269" s="1348"/>
      <c r="L269" s="1348"/>
      <c r="M269" s="1348"/>
      <c r="N269" s="1348">
        <f>IF('App26'!G54="","",'App26'!G54)</f>
        <v>0</v>
      </c>
      <c r="O269" s="1348">
        <f>IF('App26'!H54="","",'App26'!H54)</f>
        <v>0</v>
      </c>
      <c r="P269" s="1348">
        <f>IF('App26'!I54="","",'App26'!I54)</f>
        <v>0</v>
      </c>
      <c r="Q269" s="1348">
        <f>IF('App26'!J54="","",'App26'!J54)</f>
        <v>0</v>
      </c>
      <c r="R269" s="1348">
        <f>IF('App26'!K54="","",'App26'!K54)</f>
        <v>0</v>
      </c>
      <c r="S269" s="1348"/>
      <c r="T269" s="1348"/>
      <c r="U269" s="1348"/>
      <c r="V269" s="1348"/>
      <c r="W269" s="1348"/>
      <c r="X269" s="1348"/>
    </row>
    <row r="270" spans="2:24">
      <c r="B270" s="1342" t="s">
        <v>648</v>
      </c>
      <c r="C270" s="1348" t="s">
        <v>1915</v>
      </c>
      <c r="D270" s="1348" t="s">
        <v>43</v>
      </c>
      <c r="E270" s="1348" t="s">
        <v>1723</v>
      </c>
      <c r="F270" s="1348"/>
      <c r="G270" s="1348"/>
      <c r="H270" s="1348"/>
      <c r="I270" s="1348"/>
      <c r="J270" s="1348"/>
      <c r="K270" s="1348"/>
      <c r="L270" s="1348"/>
      <c r="M270" s="1348"/>
      <c r="N270" s="1348">
        <f>IF('App26'!G55="","",'App26'!G55)</f>
        <v>0</v>
      </c>
      <c r="O270" s="1348">
        <f>IF('App26'!H55="","",'App26'!H55)</f>
        <v>0</v>
      </c>
      <c r="P270" s="1348">
        <f>IF('App26'!I55="","",'App26'!I55)</f>
        <v>0</v>
      </c>
      <c r="Q270" s="1348">
        <f>IF('App26'!J55="","",'App26'!J55)</f>
        <v>0</v>
      </c>
      <c r="R270" s="1348">
        <f>IF('App26'!K55="","",'App26'!K55)</f>
        <v>0</v>
      </c>
      <c r="S270" s="1348"/>
      <c r="T270" s="1348"/>
      <c r="U270" s="1348"/>
      <c r="V270" s="1348"/>
      <c r="W270" s="1348"/>
      <c r="X270" s="1348"/>
    </row>
    <row r="271" spans="2:24">
      <c r="B271" s="1342" t="s">
        <v>650</v>
      </c>
      <c r="C271" s="1348" t="s">
        <v>1916</v>
      </c>
      <c r="D271" s="1348" t="s">
        <v>43</v>
      </c>
      <c r="E271" s="1348" t="s">
        <v>1723</v>
      </c>
      <c r="F271" s="1348"/>
      <c r="G271" s="1348"/>
      <c r="H271" s="1348"/>
      <c r="I271" s="1348"/>
      <c r="J271" s="1348"/>
      <c r="K271" s="1348"/>
      <c r="L271" s="1348"/>
      <c r="M271" s="1348"/>
      <c r="N271" s="1348">
        <f>IF('App26'!G56="","",'App26'!G56)</f>
        <v>-55.102730199027057</v>
      </c>
      <c r="O271" s="1348">
        <f>IF('App26'!H56="","",'App26'!H56)</f>
        <v>-53.257967222309048</v>
      </c>
      <c r="P271" s="1348">
        <f>IF('App26'!I56="","",'App26'!I56)</f>
        <v>-52.940215429478116</v>
      </c>
      <c r="Q271" s="1348">
        <f>IF('App26'!J56="","",'App26'!J56)</f>
        <v>-50.33566893445326</v>
      </c>
      <c r="R271" s="1348">
        <f>IF('App26'!K56="","",'App26'!K56)</f>
        <v>-48.598274843508946</v>
      </c>
      <c r="S271" s="1348"/>
      <c r="T271" s="1348"/>
      <c r="U271" s="1348"/>
      <c r="V271" s="1348"/>
      <c r="W271" s="1348"/>
      <c r="X271" s="1348"/>
    </row>
    <row r="272" spans="2:24">
      <c r="B272" s="1342" t="s">
        <v>653</v>
      </c>
      <c r="C272" s="1348" t="s">
        <v>1917</v>
      </c>
      <c r="D272" s="1348" t="s">
        <v>43</v>
      </c>
      <c r="E272" s="1348" t="s">
        <v>1723</v>
      </c>
      <c r="F272" s="1348"/>
      <c r="G272" s="1348"/>
      <c r="H272" s="1348"/>
      <c r="I272" s="1348"/>
      <c r="J272" s="1348"/>
      <c r="K272" s="1348"/>
      <c r="L272" s="1348"/>
      <c r="M272" s="1348"/>
      <c r="N272" s="1348">
        <f>IF('App26'!G57="","",'App26'!G57)</f>
        <v>-12.09955278175007</v>
      </c>
      <c r="O272" s="1348">
        <f>IF('App26'!H57="","",'App26'!H57)</f>
        <v>-12.862128442599218</v>
      </c>
      <c r="P272" s="1348">
        <f>IF('App26'!I57="","",'App26'!I57)</f>
        <v>-13.264761271722204</v>
      </c>
      <c r="Q272" s="1348">
        <f>IF('App26'!J57="","",'App26'!J57)</f>
        <v>-14.910049927066886</v>
      </c>
      <c r="R272" s="1348">
        <f>IF('App26'!K57="","",'App26'!K57)</f>
        <v>-17.915614480977993</v>
      </c>
      <c r="S272" s="1348"/>
      <c r="T272" s="1348"/>
      <c r="U272" s="1348"/>
      <c r="V272" s="1348"/>
      <c r="W272" s="1348"/>
      <c r="X272" s="1348"/>
    </row>
    <row r="273" spans="2:24">
      <c r="B273" s="1342" t="s">
        <v>655</v>
      </c>
      <c r="C273" s="1348" t="s">
        <v>1918</v>
      </c>
      <c r="D273" s="1348" t="s">
        <v>43</v>
      </c>
      <c r="E273" s="1348" t="s">
        <v>1723</v>
      </c>
      <c r="F273" s="1348"/>
      <c r="G273" s="1348"/>
      <c r="H273" s="1348"/>
      <c r="I273" s="1348"/>
      <c r="J273" s="1348"/>
      <c r="K273" s="1348"/>
      <c r="L273" s="1348"/>
      <c r="M273" s="1348"/>
      <c r="N273" s="1348">
        <f>IF('App26'!G58="","",'App26'!G58)</f>
        <v>0</v>
      </c>
      <c r="O273" s="1348">
        <f>IF('App26'!H58="","",'App26'!H58)</f>
        <v>0</v>
      </c>
      <c r="P273" s="1348">
        <f>IF('App26'!I58="","",'App26'!I58)</f>
        <v>0</v>
      </c>
      <c r="Q273" s="1348">
        <f>IF('App26'!J58="","",'App26'!J58)</f>
        <v>0</v>
      </c>
      <c r="R273" s="1348">
        <f>IF('App26'!K58="","",'App26'!K58)</f>
        <v>0</v>
      </c>
      <c r="S273" s="1348"/>
      <c r="T273" s="1348"/>
      <c r="U273" s="1348"/>
      <c r="V273" s="1348"/>
      <c r="W273" s="1348"/>
      <c r="X273" s="1348"/>
    </row>
    <row r="274" spans="2:24">
      <c r="B274" s="1342" t="s">
        <v>657</v>
      </c>
      <c r="C274" s="1348" t="s">
        <v>1919</v>
      </c>
      <c r="D274" s="1348" t="s">
        <v>43</v>
      </c>
      <c r="E274" s="1348" t="s">
        <v>1723</v>
      </c>
      <c r="F274" s="1348"/>
      <c r="G274" s="1348"/>
      <c r="H274" s="1348"/>
      <c r="I274" s="1348"/>
      <c r="J274" s="1348"/>
      <c r="K274" s="1348"/>
      <c r="L274" s="1348"/>
      <c r="M274" s="1348"/>
      <c r="N274" s="1348">
        <f>IF('App26'!G59="","",'App26'!G59)</f>
        <v>0</v>
      </c>
      <c r="O274" s="1348">
        <f>IF('App26'!H59="","",'App26'!H59)</f>
        <v>0</v>
      </c>
      <c r="P274" s="1348">
        <f>IF('App26'!I59="","",'App26'!I59)</f>
        <v>0</v>
      </c>
      <c r="Q274" s="1348">
        <f>IF('App26'!J59="","",'App26'!J59)</f>
        <v>0</v>
      </c>
      <c r="R274" s="1348">
        <f>IF('App26'!K59="","",'App26'!K59)</f>
        <v>0</v>
      </c>
      <c r="S274" s="1348"/>
      <c r="T274" s="1348"/>
      <c r="U274" s="1348"/>
      <c r="V274" s="1348"/>
      <c r="W274" s="1348"/>
      <c r="X274" s="1348"/>
    </row>
    <row r="275" spans="2:24">
      <c r="B275" s="1342" t="s">
        <v>659</v>
      </c>
      <c r="C275" s="1348" t="s">
        <v>1920</v>
      </c>
      <c r="D275" s="1348" t="s">
        <v>43</v>
      </c>
      <c r="E275" s="1348" t="s">
        <v>1723</v>
      </c>
      <c r="F275" s="1348"/>
      <c r="G275" s="1348"/>
      <c r="H275" s="1348"/>
      <c r="I275" s="1348"/>
      <c r="J275" s="1348"/>
      <c r="K275" s="1348"/>
      <c r="L275" s="1348"/>
      <c r="M275" s="1348"/>
      <c r="N275" s="1348">
        <f>IF('App26'!G60="","",'App26'!G60)</f>
        <v>-12.09955278175007</v>
      </c>
      <c r="O275" s="1348">
        <f>IF('App26'!H60="","",'App26'!H60)</f>
        <v>-12.862128442599218</v>
      </c>
      <c r="P275" s="1348">
        <f>IF('App26'!I60="","",'App26'!I60)</f>
        <v>-13.264761271722204</v>
      </c>
      <c r="Q275" s="1348">
        <f>IF('App26'!J60="","",'App26'!J60)</f>
        <v>-14.910049927066886</v>
      </c>
      <c r="R275" s="1348">
        <f>IF('App26'!K60="","",'App26'!K60)</f>
        <v>-17.915614480977993</v>
      </c>
      <c r="S275" s="1348"/>
      <c r="T275" s="1348"/>
      <c r="U275" s="1348"/>
      <c r="V275" s="1348"/>
      <c r="W275" s="1348"/>
      <c r="X275" s="1348"/>
    </row>
    <row r="276" spans="2:24">
      <c r="B276" s="1342" t="s">
        <v>662</v>
      </c>
      <c r="C276" s="1348" t="s">
        <v>1921</v>
      </c>
      <c r="D276" s="1348" t="s">
        <v>43</v>
      </c>
      <c r="E276" s="1348" t="s">
        <v>1723</v>
      </c>
      <c r="F276" s="1348"/>
      <c r="G276" s="1348"/>
      <c r="H276" s="1348"/>
      <c r="I276" s="1348"/>
      <c r="J276" s="1348"/>
      <c r="K276" s="1348"/>
      <c r="L276" s="1348"/>
      <c r="M276" s="1348"/>
      <c r="N276" s="1348">
        <f>IF('App26'!G61="","",'App26'!G61)</f>
        <v>-93.576533433713877</v>
      </c>
      <c r="O276" s="1348">
        <f>IF('App26'!H61="","",'App26'!H61)</f>
        <v>-95.677793496622115</v>
      </c>
      <c r="P276" s="1348">
        <f>IF('App26'!I61="","",'App26'!I61)</f>
        <v>-86.149265521560594</v>
      </c>
      <c r="Q276" s="1348">
        <f>IF('App26'!J61="","",'App26'!J61)</f>
        <v>-115.79532364684562</v>
      </c>
      <c r="R276" s="1348">
        <f>IF('App26'!K61="","",'App26'!K61)</f>
        <v>-92.551565462567865</v>
      </c>
      <c r="S276" s="1348"/>
      <c r="T276" s="1348"/>
      <c r="U276" s="1348"/>
      <c r="V276" s="1348"/>
      <c r="W276" s="1348"/>
      <c r="X276" s="1348"/>
    </row>
    <row r="277" spans="2:24">
      <c r="B277" s="1342" t="s">
        <v>664</v>
      </c>
      <c r="C277" s="1348" t="s">
        <v>1922</v>
      </c>
      <c r="D277" s="1348" t="s">
        <v>43</v>
      </c>
      <c r="E277" s="1348" t="s">
        <v>1723</v>
      </c>
      <c r="F277" s="1348"/>
      <c r="G277" s="1348"/>
      <c r="H277" s="1348"/>
      <c r="I277" s="1348"/>
      <c r="J277" s="1348"/>
      <c r="K277" s="1348"/>
      <c r="L277" s="1348"/>
      <c r="M277" s="1348"/>
      <c r="N277" s="1348">
        <f>IF('App26'!G62="","",'App26'!G62)</f>
        <v>0</v>
      </c>
      <c r="O277" s="1348">
        <f>IF('App26'!H62="","",'App26'!H62)</f>
        <v>0</v>
      </c>
      <c r="P277" s="1348">
        <f>IF('App26'!I62="","",'App26'!I62)</f>
        <v>0</v>
      </c>
      <c r="Q277" s="1348">
        <f>IF('App26'!J62="","",'App26'!J62)</f>
        <v>0</v>
      </c>
      <c r="R277" s="1348">
        <f>IF('App26'!K62="","",'App26'!K62)</f>
        <v>0</v>
      </c>
      <c r="S277" s="1348"/>
      <c r="T277" s="1348"/>
      <c r="U277" s="1348"/>
      <c r="V277" s="1348"/>
      <c r="W277" s="1348"/>
      <c r="X277" s="1348"/>
    </row>
    <row r="278" spans="2:24">
      <c r="B278" s="1342" t="s">
        <v>666</v>
      </c>
      <c r="C278" s="1348" t="s">
        <v>1923</v>
      </c>
      <c r="D278" s="1348" t="s">
        <v>43</v>
      </c>
      <c r="E278" s="1348" t="s">
        <v>1723</v>
      </c>
      <c r="F278" s="1348"/>
      <c r="G278" s="1348"/>
      <c r="H278" s="1348"/>
      <c r="I278" s="1348"/>
      <c r="J278" s="1348"/>
      <c r="K278" s="1348"/>
      <c r="L278" s="1348"/>
      <c r="M278" s="1348"/>
      <c r="N278" s="1348">
        <f>IF('App26'!G63="","",'App26'!G63)</f>
        <v>-93.576533433713877</v>
      </c>
      <c r="O278" s="1348">
        <f>IF('App26'!H63="","",'App26'!H63)</f>
        <v>-95.677793496622115</v>
      </c>
      <c r="P278" s="1348">
        <f>IF('App26'!I63="","",'App26'!I63)</f>
        <v>-86.149265521560594</v>
      </c>
      <c r="Q278" s="1348">
        <f>IF('App26'!J63="","",'App26'!J63)</f>
        <v>-115.79532364684562</v>
      </c>
      <c r="R278" s="1348">
        <f>IF('App26'!K63="","",'App26'!K63)</f>
        <v>-92.551565462567865</v>
      </c>
      <c r="S278" s="1348"/>
      <c r="T278" s="1348"/>
      <c r="U278" s="1348"/>
      <c r="V278" s="1348"/>
      <c r="W278" s="1348"/>
      <c r="X278" s="1348"/>
    </row>
    <row r="279" spans="2:24">
      <c r="B279" s="1342" t="s">
        <v>669</v>
      </c>
      <c r="C279" s="1348" t="s">
        <v>1924</v>
      </c>
      <c r="D279" s="1348" t="s">
        <v>43</v>
      </c>
      <c r="E279" s="1348" t="s">
        <v>1723</v>
      </c>
      <c r="F279" s="1348"/>
      <c r="G279" s="1348"/>
      <c r="H279" s="1348"/>
      <c r="I279" s="1348"/>
      <c r="J279" s="1348"/>
      <c r="K279" s="1348"/>
      <c r="L279" s="1348"/>
      <c r="M279" s="1348"/>
      <c r="N279" s="1348">
        <f>IF('App26'!G64="","",'App26'!G64)</f>
        <v>-22.842907834870136</v>
      </c>
      <c r="O279" s="1348">
        <f>IF('App26'!H64="","",'App26'!H64)</f>
        <v>-24.07132161981157</v>
      </c>
      <c r="P279" s="1348">
        <f>IF('App26'!I64="","",'App26'!I64)</f>
        <v>-22.769988009439622</v>
      </c>
      <c r="Q279" s="1348">
        <f>IF('App26'!J64="","",'App26'!J64)</f>
        <v>-21.907700865917143</v>
      </c>
      <c r="R279" s="1348">
        <f>IF('App26'!K64="","",'App26'!K64)</f>
        <v>-22.568640406252111</v>
      </c>
      <c r="S279" s="1348"/>
      <c r="T279" s="1348"/>
      <c r="U279" s="1348"/>
      <c r="V279" s="1348"/>
      <c r="W279" s="1348"/>
      <c r="X279" s="1348"/>
    </row>
    <row r="280" spans="2:24">
      <c r="B280" s="1342" t="s">
        <v>671</v>
      </c>
      <c r="C280" s="1348" t="s">
        <v>1925</v>
      </c>
      <c r="D280" s="1348" t="s">
        <v>43</v>
      </c>
      <c r="E280" s="1348" t="s">
        <v>1723</v>
      </c>
      <c r="F280" s="1348"/>
      <c r="G280" s="1348"/>
      <c r="H280" s="1348"/>
      <c r="I280" s="1348"/>
      <c r="J280" s="1348"/>
      <c r="K280" s="1348"/>
      <c r="L280" s="1348"/>
      <c r="M280" s="1348"/>
      <c r="N280" s="1348">
        <f>IF('App26'!G65="","",'App26'!G65)</f>
        <v>0</v>
      </c>
      <c r="O280" s="1348">
        <f>IF('App26'!H65="","",'App26'!H65)</f>
        <v>0</v>
      </c>
      <c r="P280" s="1348">
        <f>IF('App26'!I65="","",'App26'!I65)</f>
        <v>0</v>
      </c>
      <c r="Q280" s="1348">
        <f>IF('App26'!J65="","",'App26'!J65)</f>
        <v>0</v>
      </c>
      <c r="R280" s="1348">
        <f>IF('App26'!K65="","",'App26'!K65)</f>
        <v>0</v>
      </c>
      <c r="S280" s="1348"/>
      <c r="T280" s="1348"/>
      <c r="U280" s="1348"/>
      <c r="V280" s="1348"/>
      <c r="W280" s="1348"/>
      <c r="X280" s="1348"/>
    </row>
    <row r="281" spans="2:24">
      <c r="B281" s="1342" t="s">
        <v>673</v>
      </c>
      <c r="C281" s="1348" t="s">
        <v>1926</v>
      </c>
      <c r="D281" s="1348" t="s">
        <v>43</v>
      </c>
      <c r="E281" s="1348" t="s">
        <v>1723</v>
      </c>
      <c r="F281" s="1348"/>
      <c r="G281" s="1348"/>
      <c r="H281" s="1348"/>
      <c r="I281" s="1348"/>
      <c r="J281" s="1348"/>
      <c r="K281" s="1348"/>
      <c r="L281" s="1348"/>
      <c r="M281" s="1348"/>
      <c r="N281" s="1348">
        <f>IF('App26'!G66="","",'App26'!G66)</f>
        <v>-22.842907834870136</v>
      </c>
      <c r="O281" s="1348">
        <f>IF('App26'!H66="","",'App26'!H66)</f>
        <v>-24.07132161981157</v>
      </c>
      <c r="P281" s="1348">
        <f>IF('App26'!I66="","",'App26'!I66)</f>
        <v>-22.769988009439622</v>
      </c>
      <c r="Q281" s="1348">
        <f>IF('App26'!J66="","",'App26'!J66)</f>
        <v>-21.907700865917143</v>
      </c>
      <c r="R281" s="1348">
        <f>IF('App26'!K66="","",'App26'!K66)</f>
        <v>-22.568640406252111</v>
      </c>
      <c r="S281" s="1348"/>
      <c r="T281" s="1348"/>
      <c r="U281" s="1348"/>
      <c r="V281" s="1348"/>
      <c r="W281" s="1348"/>
      <c r="X281" s="1348"/>
    </row>
    <row r="282" spans="2:24">
      <c r="B282" s="1342" t="s">
        <v>676</v>
      </c>
      <c r="C282" s="1348" t="s">
        <v>1927</v>
      </c>
      <c r="D282" s="1348" t="s">
        <v>43</v>
      </c>
      <c r="E282" s="1348" t="s">
        <v>1723</v>
      </c>
      <c r="F282" s="1348"/>
      <c r="G282" s="1348"/>
      <c r="H282" s="1348"/>
      <c r="I282" s="1348"/>
      <c r="J282" s="1348"/>
      <c r="K282" s="1348"/>
      <c r="L282" s="1348"/>
      <c r="M282" s="1348"/>
      <c r="N282" s="1348">
        <f>IF('App26'!G67="","",'App26'!G67)</f>
        <v>0</v>
      </c>
      <c r="O282" s="1348">
        <f>IF('App26'!H67="","",'App26'!H67)</f>
        <v>0</v>
      </c>
      <c r="P282" s="1348">
        <f>IF('App26'!I67="","",'App26'!I67)</f>
        <v>0</v>
      </c>
      <c r="Q282" s="1348">
        <f>IF('App26'!J67="","",'App26'!J67)</f>
        <v>0</v>
      </c>
      <c r="R282" s="1348">
        <f>IF('App26'!K67="","",'App26'!K67)</f>
        <v>0</v>
      </c>
      <c r="S282" s="1348"/>
      <c r="T282" s="1348"/>
      <c r="U282" s="1348"/>
      <c r="V282" s="1348"/>
      <c r="W282" s="1348"/>
      <c r="X282" s="1348"/>
    </row>
    <row r="283" spans="2:24">
      <c r="B283" s="1342" t="s">
        <v>678</v>
      </c>
      <c r="C283" s="1348" t="s">
        <v>1928</v>
      </c>
      <c r="D283" s="1348" t="s">
        <v>43</v>
      </c>
      <c r="E283" s="1348" t="s">
        <v>1723</v>
      </c>
      <c r="F283" s="1348"/>
      <c r="G283" s="1348"/>
      <c r="H283" s="1348"/>
      <c r="I283" s="1348"/>
      <c r="J283" s="1348"/>
      <c r="K283" s="1348"/>
      <c r="L283" s="1348"/>
      <c r="M283" s="1348"/>
      <c r="N283" s="1348">
        <f>IF('App26'!G68="","",'App26'!G68)</f>
        <v>0</v>
      </c>
      <c r="O283" s="1348">
        <f>IF('App26'!H68="","",'App26'!H68)</f>
        <v>0</v>
      </c>
      <c r="P283" s="1348">
        <f>IF('App26'!I68="","",'App26'!I68)</f>
        <v>0</v>
      </c>
      <c r="Q283" s="1348">
        <f>IF('App26'!J68="","",'App26'!J68)</f>
        <v>0</v>
      </c>
      <c r="R283" s="1348">
        <f>IF('App26'!K68="","",'App26'!K68)</f>
        <v>0</v>
      </c>
      <c r="S283" s="1348"/>
      <c r="T283" s="1348"/>
      <c r="U283" s="1348"/>
      <c r="V283" s="1348"/>
      <c r="W283" s="1348"/>
      <c r="X283" s="1348"/>
    </row>
    <row r="284" spans="2:24">
      <c r="B284" s="1342" t="s">
        <v>680</v>
      </c>
      <c r="C284" s="1348" t="s">
        <v>1929</v>
      </c>
      <c r="D284" s="1348" t="s">
        <v>43</v>
      </c>
      <c r="E284" s="1348" t="s">
        <v>1723</v>
      </c>
      <c r="F284" s="1348"/>
      <c r="G284" s="1348"/>
      <c r="H284" s="1348"/>
      <c r="I284" s="1348"/>
      <c r="J284" s="1348"/>
      <c r="K284" s="1348"/>
      <c r="L284" s="1348"/>
      <c r="M284" s="1348"/>
      <c r="N284" s="1348">
        <f>IF('App26'!G69="","",'App26'!G69)</f>
        <v>0</v>
      </c>
      <c r="O284" s="1348">
        <f>IF('App26'!H69="","",'App26'!H69)</f>
        <v>0</v>
      </c>
      <c r="P284" s="1348">
        <f>IF('App26'!I69="","",'App26'!I69)</f>
        <v>0</v>
      </c>
      <c r="Q284" s="1348">
        <f>IF('App26'!J69="","",'App26'!J69)</f>
        <v>0</v>
      </c>
      <c r="R284" s="1348">
        <f>IF('App26'!K69="","",'App26'!K69)</f>
        <v>0</v>
      </c>
      <c r="S284" s="1348"/>
      <c r="T284" s="1348"/>
      <c r="U284" s="1348"/>
      <c r="V284" s="1348"/>
      <c r="W284" s="1348"/>
      <c r="X284" s="1348"/>
    </row>
    <row r="285" spans="2:24">
      <c r="B285" s="1342" t="s">
        <v>684</v>
      </c>
      <c r="C285" s="1348" t="s">
        <v>1930</v>
      </c>
      <c r="D285" s="1348" t="s">
        <v>43</v>
      </c>
      <c r="E285" s="1348" t="s">
        <v>1723</v>
      </c>
      <c r="F285" s="1348"/>
      <c r="G285" s="1348"/>
      <c r="H285" s="1348"/>
      <c r="I285" s="1348"/>
      <c r="J285" s="1348"/>
      <c r="K285" s="1348"/>
      <c r="L285" s="1348"/>
      <c r="M285" s="1348"/>
      <c r="N285" s="1348">
        <f>IF('App26'!G72="","",'App26'!G72)</f>
        <v>11.834692645199695</v>
      </c>
      <c r="O285" s="1348">
        <f>IF('App26'!H72="","",'App26'!H72)</f>
        <v>14.576261579930026</v>
      </c>
      <c r="P285" s="1348">
        <f>IF('App26'!I72="","",'App26'!I72)</f>
        <v>17.524907486490424</v>
      </c>
      <c r="Q285" s="1348">
        <f>IF('App26'!J72="","",'App26'!J72)</f>
        <v>18.006390312562175</v>
      </c>
      <c r="R285" s="1348">
        <f>IF('App26'!K72="","",'App26'!K72)</f>
        <v>18.653078837183465</v>
      </c>
      <c r="S285" s="1348"/>
      <c r="T285" s="1348"/>
      <c r="U285" s="1348"/>
      <c r="V285" s="1348"/>
      <c r="W285" s="1348"/>
      <c r="X285" s="1348"/>
    </row>
    <row r="286" spans="2:24">
      <c r="B286" s="1342" t="s">
        <v>686</v>
      </c>
      <c r="C286" s="1348" t="s">
        <v>1931</v>
      </c>
      <c r="D286" s="1348" t="s">
        <v>43</v>
      </c>
      <c r="E286" s="1348" t="s">
        <v>1723</v>
      </c>
      <c r="F286" s="1348"/>
      <c r="G286" s="1348"/>
      <c r="H286" s="1348"/>
      <c r="I286" s="1348"/>
      <c r="J286" s="1348"/>
      <c r="K286" s="1348"/>
      <c r="L286" s="1348"/>
      <c r="M286" s="1348"/>
      <c r="N286" s="1348">
        <f>IF('App26'!G73="","",'App26'!G73)</f>
        <v>0</v>
      </c>
      <c r="O286" s="1348">
        <f>IF('App26'!H73="","",'App26'!H73)</f>
        <v>0</v>
      </c>
      <c r="P286" s="1348">
        <f>IF('App26'!I73="","",'App26'!I73)</f>
        <v>0</v>
      </c>
      <c r="Q286" s="1348">
        <f>IF('App26'!J73="","",'App26'!J73)</f>
        <v>0</v>
      </c>
      <c r="R286" s="1348">
        <f>IF('App26'!K73="","",'App26'!K73)</f>
        <v>0</v>
      </c>
      <c r="S286" s="1348"/>
      <c r="T286" s="1348"/>
      <c r="U286" s="1348"/>
      <c r="V286" s="1348"/>
      <c r="W286" s="1348"/>
      <c r="X286" s="1348"/>
    </row>
    <row r="287" spans="2:24">
      <c r="B287" s="1342" t="s">
        <v>688</v>
      </c>
      <c r="C287" s="1348" t="s">
        <v>1932</v>
      </c>
      <c r="D287" s="1348" t="s">
        <v>43</v>
      </c>
      <c r="E287" s="1348" t="s">
        <v>1723</v>
      </c>
      <c r="F287" s="1348"/>
      <c r="G287" s="1348"/>
      <c r="H287" s="1348"/>
      <c r="I287" s="1348"/>
      <c r="J287" s="1348"/>
      <c r="K287" s="1348"/>
      <c r="L287" s="1348"/>
      <c r="M287" s="1348"/>
      <c r="N287" s="1348">
        <f>IF('App26'!G74="","",'App26'!G74)</f>
        <v>11.834692645199695</v>
      </c>
      <c r="O287" s="1348">
        <f>IF('App26'!H74="","",'App26'!H74)</f>
        <v>14.576261579930026</v>
      </c>
      <c r="P287" s="1348">
        <f>IF('App26'!I74="","",'App26'!I74)</f>
        <v>17.524907486490424</v>
      </c>
      <c r="Q287" s="1348">
        <f>IF('App26'!J74="","",'App26'!J74)</f>
        <v>18.006390312562175</v>
      </c>
      <c r="R287" s="1348">
        <f>IF('App26'!K74="","",'App26'!K74)</f>
        <v>18.653078837183465</v>
      </c>
      <c r="S287" s="1348"/>
      <c r="T287" s="1348"/>
      <c r="U287" s="1348"/>
      <c r="V287" s="1348"/>
      <c r="W287" s="1348"/>
      <c r="X287" s="1348"/>
    </row>
    <row r="288" spans="2:24">
      <c r="B288" s="1342" t="s">
        <v>692</v>
      </c>
      <c r="C288" s="1348" t="s">
        <v>1933</v>
      </c>
      <c r="D288" s="1348" t="s">
        <v>43</v>
      </c>
      <c r="E288" s="1348" t="s">
        <v>1723</v>
      </c>
      <c r="F288" s="1348"/>
      <c r="G288" s="1348"/>
      <c r="H288" s="1348"/>
      <c r="I288" s="1348"/>
      <c r="J288" s="1348"/>
      <c r="K288" s="1348"/>
      <c r="L288" s="1348"/>
      <c r="M288" s="1348"/>
      <c r="N288" s="1348">
        <f>IF('App26'!G77="","",'App26'!G77)</f>
        <v>-10.606693892693478</v>
      </c>
      <c r="O288" s="1348">
        <f>IF('App26'!H77="","",'App26'!H77)</f>
        <v>-11.446514590418857</v>
      </c>
      <c r="P288" s="1348">
        <f>IF('App26'!I77="","",'App26'!I77)</f>
        <v>-14.48161145142317</v>
      </c>
      <c r="Q288" s="1348">
        <f>IF('App26'!J77="","",'App26'!J77)</f>
        <v>-15.464461360264558</v>
      </c>
      <c r="R288" s="1348">
        <f>IF('App26'!K77="","",'App26'!K77)</f>
        <v>-17.415466068713158</v>
      </c>
      <c r="S288" s="1348"/>
      <c r="T288" s="1348"/>
      <c r="U288" s="1348"/>
      <c r="V288" s="1348"/>
      <c r="W288" s="1348"/>
      <c r="X288" s="1348"/>
    </row>
    <row r="289" spans="2:24">
      <c r="B289" s="1342" t="s">
        <v>694</v>
      </c>
      <c r="C289" s="1348" t="s">
        <v>1934</v>
      </c>
      <c r="D289" s="1348" t="s">
        <v>43</v>
      </c>
      <c r="E289" s="1348" t="s">
        <v>1723</v>
      </c>
      <c r="F289" s="1348"/>
      <c r="G289" s="1348"/>
      <c r="H289" s="1348"/>
      <c r="I289" s="1348"/>
      <c r="J289" s="1348"/>
      <c r="K289" s="1348"/>
      <c r="L289" s="1348"/>
      <c r="M289" s="1348"/>
      <c r="N289" s="1348">
        <f>IF('App26'!G78="","",'App26'!G78)</f>
        <v>0</v>
      </c>
      <c r="O289" s="1348">
        <f>IF('App26'!H78="","",'App26'!H78)</f>
        <v>0</v>
      </c>
      <c r="P289" s="1348">
        <f>IF('App26'!I78="","",'App26'!I78)</f>
        <v>0</v>
      </c>
      <c r="Q289" s="1348">
        <f>IF('App26'!J78="","",'App26'!J78)</f>
        <v>0</v>
      </c>
      <c r="R289" s="1348">
        <f>IF('App26'!K78="","",'App26'!K78)</f>
        <v>0</v>
      </c>
      <c r="S289" s="1348"/>
      <c r="T289" s="1348"/>
      <c r="U289" s="1348"/>
      <c r="V289" s="1348"/>
      <c r="W289" s="1348"/>
      <c r="X289" s="1348"/>
    </row>
    <row r="290" spans="2:24">
      <c r="B290" s="1342" t="s">
        <v>696</v>
      </c>
      <c r="C290" s="1348" t="s">
        <v>1935</v>
      </c>
      <c r="D290" s="1348" t="s">
        <v>43</v>
      </c>
      <c r="E290" s="1348" t="s">
        <v>1723</v>
      </c>
      <c r="F290" s="1348"/>
      <c r="G290" s="1348"/>
      <c r="H290" s="1348"/>
      <c r="I290" s="1348"/>
      <c r="J290" s="1348"/>
      <c r="K290" s="1348"/>
      <c r="L290" s="1348"/>
      <c r="M290" s="1348"/>
      <c r="N290" s="1348">
        <f>IF('App26'!G79="","",'App26'!G79)</f>
        <v>-10.606693892693478</v>
      </c>
      <c r="O290" s="1348">
        <f>IF('App26'!H79="","",'App26'!H79)</f>
        <v>-11.446514590418857</v>
      </c>
      <c r="P290" s="1348">
        <f>IF('App26'!I79="","",'App26'!I79)</f>
        <v>-14.48161145142317</v>
      </c>
      <c r="Q290" s="1348">
        <f>IF('App26'!J79="","",'App26'!J79)</f>
        <v>-15.464461360264558</v>
      </c>
      <c r="R290" s="1348">
        <f>IF('App26'!K79="","",'App26'!K79)</f>
        <v>-17.415466068713158</v>
      </c>
      <c r="S290" s="1348"/>
      <c r="T290" s="1348"/>
      <c r="U290" s="1348"/>
      <c r="V290" s="1348"/>
      <c r="W290" s="1348"/>
      <c r="X290" s="1348"/>
    </row>
    <row r="291" spans="2:24">
      <c r="B291" s="1342" t="s">
        <v>700</v>
      </c>
      <c r="C291" s="1348" t="s">
        <v>1936</v>
      </c>
      <c r="D291" s="1348" t="s">
        <v>43</v>
      </c>
      <c r="E291" s="1348" t="s">
        <v>1723</v>
      </c>
      <c r="F291" s="1348"/>
      <c r="G291" s="1348"/>
      <c r="H291" s="1348"/>
      <c r="I291" s="1348"/>
      <c r="J291" s="1348"/>
      <c r="K291" s="1348"/>
      <c r="L291" s="1348"/>
      <c r="M291" s="1348"/>
      <c r="N291" s="1348">
        <f>IF('App26'!G82="","",'App26'!G82)</f>
        <v>0</v>
      </c>
      <c r="O291" s="1348">
        <f>IF('App26'!H82="","",'App26'!H82)</f>
        <v>0</v>
      </c>
      <c r="P291" s="1348">
        <f>IF('App26'!I82="","",'App26'!I82)</f>
        <v>0</v>
      </c>
      <c r="Q291" s="1348">
        <f>IF('App26'!J82="","",'App26'!J82)</f>
        <v>0</v>
      </c>
      <c r="R291" s="1348">
        <f>IF('App26'!K82="","",'App26'!K82)</f>
        <v>0</v>
      </c>
      <c r="S291" s="1348"/>
      <c r="T291" s="1348"/>
      <c r="U291" s="1348"/>
      <c r="V291" s="1348"/>
      <c r="W291" s="1348"/>
      <c r="X291" s="1348"/>
    </row>
    <row r="292" spans="2:24">
      <c r="B292" s="1342" t="s">
        <v>703</v>
      </c>
      <c r="C292" s="1348" t="s">
        <v>1937</v>
      </c>
      <c r="D292" s="1348" t="s">
        <v>43</v>
      </c>
      <c r="E292" s="1348" t="s">
        <v>1723</v>
      </c>
      <c r="F292" s="1348"/>
      <c r="G292" s="1348"/>
      <c r="H292" s="1348"/>
      <c r="I292" s="1348"/>
      <c r="J292" s="1348"/>
      <c r="K292" s="1348"/>
      <c r="L292" s="1348"/>
      <c r="M292" s="1348"/>
      <c r="N292" s="1348">
        <f>IF('App26'!G85="","",'App26'!G85)</f>
        <v>0</v>
      </c>
      <c r="O292" s="1348">
        <f>IF('App26'!H85="","",'App26'!H85)</f>
        <v>0</v>
      </c>
      <c r="P292" s="1348">
        <f>IF('App26'!I85="","",'App26'!I85)</f>
        <v>0</v>
      </c>
      <c r="Q292" s="1348">
        <f>IF('App26'!J85="","",'App26'!J85)</f>
        <v>0</v>
      </c>
      <c r="R292" s="1348">
        <f>IF('App26'!K85="","",'App26'!K85)</f>
        <v>0</v>
      </c>
      <c r="S292" s="1348"/>
      <c r="T292" s="1348"/>
      <c r="U292" s="1348"/>
      <c r="V292" s="1348"/>
      <c r="W292" s="1348"/>
      <c r="X292" s="1348"/>
    </row>
    <row r="293" spans="2:24">
      <c r="B293" s="1342" t="s">
        <v>706</v>
      </c>
      <c r="C293" s="1348" t="s">
        <v>1938</v>
      </c>
      <c r="D293" s="1348" t="s">
        <v>43</v>
      </c>
      <c r="E293" s="1348" t="s">
        <v>1723</v>
      </c>
      <c r="F293" s="1348"/>
      <c r="G293" s="1348"/>
      <c r="H293" s="1348"/>
      <c r="I293" s="1348"/>
      <c r="J293" s="1348"/>
      <c r="K293" s="1348"/>
      <c r="L293" s="1348"/>
      <c r="M293" s="1348"/>
      <c r="N293" s="1348">
        <f>IF('App26'!G88="","",'App26'!G88)</f>
        <v>18.618299233333342</v>
      </c>
      <c r="O293" s="1348">
        <f>IF('App26'!H88="","",'App26'!H88)</f>
        <v>23.147835960000002</v>
      </c>
      <c r="P293" s="1348">
        <f>IF('App26'!I88="","",'App26'!I88)</f>
        <v>48.633290080000002</v>
      </c>
      <c r="Q293" s="1348">
        <f>IF('App26'!J88="","",'App26'!J88)</f>
        <v>24.249885080000009</v>
      </c>
      <c r="R293" s="1348">
        <f>IF('App26'!K88="","",'App26'!K88)</f>
        <v>41.741415986666674</v>
      </c>
      <c r="S293" s="1348"/>
      <c r="T293" s="1348"/>
      <c r="U293" s="1348"/>
      <c r="V293" s="1348"/>
      <c r="W293" s="1348"/>
      <c r="X293" s="1348"/>
    </row>
    <row r="294" spans="2:24">
      <c r="B294" s="1342" t="s">
        <v>708</v>
      </c>
      <c r="C294" s="1348" t="s">
        <v>1939</v>
      </c>
      <c r="D294" s="1348" t="s">
        <v>43</v>
      </c>
      <c r="E294" s="1348" t="s">
        <v>1723</v>
      </c>
      <c r="F294" s="1348"/>
      <c r="G294" s="1348"/>
      <c r="H294" s="1348"/>
      <c r="I294" s="1348"/>
      <c r="J294" s="1348"/>
      <c r="K294" s="1348"/>
      <c r="L294" s="1348"/>
      <c r="M294" s="1348"/>
      <c r="N294" s="1348">
        <f>IF('App26'!G89="","",'App26'!G89)</f>
        <v>0.35336299999999998</v>
      </c>
      <c r="O294" s="1348">
        <f>IF('App26'!H89="","",'App26'!H89)</f>
        <v>0.10336300000000001</v>
      </c>
      <c r="P294" s="1348">
        <f>IF('App26'!I89="","",'App26'!I89)</f>
        <v>7.7587000000000017E-2</v>
      </c>
      <c r="Q294" s="1348">
        <f>IF('App26'!J89="","",'App26'!J89)</f>
        <v>7.7587000000000017E-2</v>
      </c>
      <c r="R294" s="1348">
        <f>IF('App26'!K89="","",'App26'!K89)</f>
        <v>0.32758700000000002</v>
      </c>
      <c r="S294" s="1348"/>
      <c r="T294" s="1348"/>
      <c r="U294" s="1348"/>
      <c r="V294" s="1348"/>
      <c r="W294" s="1348"/>
      <c r="X294" s="1348"/>
    </row>
    <row r="295" spans="2:24">
      <c r="B295" s="1342" t="s">
        <v>710</v>
      </c>
      <c r="C295" s="1348" t="s">
        <v>1940</v>
      </c>
      <c r="D295" s="1348" t="s">
        <v>43</v>
      </c>
      <c r="E295" s="1348" t="s">
        <v>1723</v>
      </c>
      <c r="F295" s="1348"/>
      <c r="G295" s="1348"/>
      <c r="H295" s="1348"/>
      <c r="I295" s="1348"/>
      <c r="J295" s="1348"/>
      <c r="K295" s="1348"/>
      <c r="L295" s="1348"/>
      <c r="M295" s="1348"/>
      <c r="N295" s="1348">
        <f>IF('App26'!G90="","",'App26'!G90)</f>
        <v>14.599117</v>
      </c>
      <c r="O295" s="1348">
        <f>IF('App26'!H90="","",'App26'!H90)</f>
        <v>12.571026</v>
      </c>
      <c r="P295" s="1348">
        <f>IF('App26'!I90="","",'App26'!I90)</f>
        <v>31.208161999999998</v>
      </c>
      <c r="Q295" s="1348">
        <f>IF('App26'!J90="","",'App26'!J90)</f>
        <v>12.126636999999995</v>
      </c>
      <c r="R295" s="1348">
        <f>IF('App26'!K90="","",'App26'!K90)</f>
        <v>30.407767000000003</v>
      </c>
      <c r="S295" s="1348"/>
      <c r="T295" s="1348"/>
      <c r="U295" s="1348"/>
      <c r="V295" s="1348"/>
      <c r="W295" s="1348"/>
      <c r="X295" s="1348"/>
    </row>
    <row r="296" spans="2:24">
      <c r="B296" s="1342" t="s">
        <v>712</v>
      </c>
      <c r="C296" s="1348" t="s">
        <v>1941</v>
      </c>
      <c r="D296" s="1348" t="s">
        <v>43</v>
      </c>
      <c r="E296" s="1348" t="s">
        <v>1723</v>
      </c>
      <c r="F296" s="1348"/>
      <c r="G296" s="1348"/>
      <c r="H296" s="1348"/>
      <c r="I296" s="1348"/>
      <c r="J296" s="1348"/>
      <c r="K296" s="1348"/>
      <c r="L296" s="1348"/>
      <c r="M296" s="1348"/>
      <c r="N296" s="1348">
        <f>IF('App26'!G91="","",'App26'!G91)</f>
        <v>0.70965</v>
      </c>
      <c r="O296" s="1348">
        <f>IF('App26'!H91="","",'App26'!H91)</f>
        <v>0.77312499999999995</v>
      </c>
      <c r="P296" s="1348">
        <f>IF('App26'!I91="","",'App26'!I91)</f>
        <v>2.4616000000000002</v>
      </c>
      <c r="Q296" s="1348">
        <f>IF('App26'!J91="","",'App26'!J91)</f>
        <v>1.1500750000000002</v>
      </c>
      <c r="R296" s="1348">
        <f>IF('App26'!K91="","",'App26'!K91)</f>
        <v>2.9635500000000001</v>
      </c>
      <c r="S296" s="1348"/>
      <c r="T296" s="1348"/>
      <c r="U296" s="1348"/>
      <c r="V296" s="1348"/>
      <c r="W296" s="1348"/>
      <c r="X296" s="1348"/>
    </row>
    <row r="297" spans="2:24">
      <c r="B297" s="1342" t="s">
        <v>714</v>
      </c>
      <c r="C297" s="1348" t="s">
        <v>1942</v>
      </c>
      <c r="D297" s="1348" t="s">
        <v>43</v>
      </c>
      <c r="E297" s="1348" t="s">
        <v>1723</v>
      </c>
      <c r="F297" s="1348"/>
      <c r="G297" s="1348"/>
      <c r="H297" s="1348"/>
      <c r="I297" s="1348"/>
      <c r="J297" s="1348"/>
      <c r="K297" s="1348"/>
      <c r="L297" s="1348"/>
      <c r="M297" s="1348"/>
      <c r="N297" s="1348">
        <f>IF('App26'!G92="","",'App26'!G92)</f>
        <v>0</v>
      </c>
      <c r="O297" s="1348">
        <f>IF('App26'!H92="","",'App26'!H92)</f>
        <v>0</v>
      </c>
      <c r="P297" s="1348">
        <f>IF('App26'!I92="","",'App26'!I92)</f>
        <v>0</v>
      </c>
      <c r="Q297" s="1348">
        <f>IF('App26'!J92="","",'App26'!J92)</f>
        <v>0</v>
      </c>
      <c r="R297" s="1348">
        <f>IF('App26'!K92="","",'App26'!K92)</f>
        <v>0</v>
      </c>
      <c r="S297" s="1348"/>
      <c r="T297" s="1348"/>
      <c r="U297" s="1348"/>
      <c r="V297" s="1348"/>
      <c r="W297" s="1348"/>
      <c r="X297" s="1348"/>
    </row>
    <row r="298" spans="2:24">
      <c r="B298" s="1342" t="s">
        <v>716</v>
      </c>
      <c r="C298" s="1348" t="s">
        <v>1943</v>
      </c>
      <c r="D298" s="1348" t="s">
        <v>43</v>
      </c>
      <c r="E298" s="1348" t="s">
        <v>1723</v>
      </c>
      <c r="F298" s="1348"/>
      <c r="G298" s="1348"/>
      <c r="H298" s="1348"/>
      <c r="I298" s="1348"/>
      <c r="J298" s="1348"/>
      <c r="K298" s="1348"/>
      <c r="L298" s="1348"/>
      <c r="M298" s="1348"/>
      <c r="N298" s="1348">
        <f>IF('App26'!G93="","",'App26'!G93)</f>
        <v>3.1239730000000003</v>
      </c>
      <c r="O298" s="1348">
        <f>IF('App26'!H93="","",'App26'!H93)</f>
        <v>3.2207730000000003</v>
      </c>
      <c r="P298" s="1348">
        <f>IF('App26'!I93="","",'App26'!I93)</f>
        <v>3.3219730000000003</v>
      </c>
      <c r="Q298" s="1348">
        <f>IF('App26'!J93="","",'App26'!J93)</f>
        <v>3.4187730000000003</v>
      </c>
      <c r="R298" s="1348">
        <f>IF('App26'!K93="","",'App26'!K93)</f>
        <v>3.5155730000000003</v>
      </c>
      <c r="S298" s="1348"/>
      <c r="T298" s="1348"/>
      <c r="U298" s="1348"/>
      <c r="V298" s="1348"/>
      <c r="W298" s="1348"/>
      <c r="X298" s="1348"/>
    </row>
    <row r="299" spans="2:24">
      <c r="B299" s="1342" t="s">
        <v>719</v>
      </c>
      <c r="C299" s="1348" t="s">
        <v>1944</v>
      </c>
      <c r="D299" s="1348" t="s">
        <v>43</v>
      </c>
      <c r="E299" s="1348" t="s">
        <v>1723</v>
      </c>
      <c r="F299" s="1348"/>
      <c r="G299" s="1348"/>
      <c r="H299" s="1348"/>
      <c r="I299" s="1348"/>
      <c r="J299" s="1348"/>
      <c r="K299" s="1348"/>
      <c r="L299" s="1348"/>
      <c r="M299" s="1348"/>
      <c r="N299" s="1348">
        <f>IF('App26'!G96="","",'App26'!G96)</f>
        <v>-36.841160096666641</v>
      </c>
      <c r="O299" s="1348">
        <f>IF('App26'!H96="","",'App26'!H96)</f>
        <v>-38.794808670000002</v>
      </c>
      <c r="P299" s="1348">
        <f>IF('App26'!I96="","",'App26'!I96)</f>
        <v>-40.566046439999994</v>
      </c>
      <c r="Q299" s="1348">
        <f>IF('App26'!J96="","",'App26'!J96)</f>
        <v>-42.269713599999996</v>
      </c>
      <c r="R299" s="1348">
        <f>IF('App26'!K96="","",'App26'!K96)</f>
        <v>-63.48962551333333</v>
      </c>
      <c r="S299" s="1348"/>
      <c r="T299" s="1348"/>
      <c r="U299" s="1348"/>
      <c r="V299" s="1348"/>
      <c r="W299" s="1348"/>
      <c r="X299" s="1348"/>
    </row>
    <row r="300" spans="2:24">
      <c r="B300" s="1342" t="s">
        <v>721</v>
      </c>
      <c r="C300" s="1348" t="s">
        <v>1945</v>
      </c>
      <c r="D300" s="1348" t="s">
        <v>43</v>
      </c>
      <c r="E300" s="1348" t="s">
        <v>1723</v>
      </c>
      <c r="F300" s="1348"/>
      <c r="G300" s="1348"/>
      <c r="H300" s="1348"/>
      <c r="I300" s="1348"/>
      <c r="J300" s="1348"/>
      <c r="K300" s="1348"/>
      <c r="L300" s="1348"/>
      <c r="M300" s="1348"/>
      <c r="N300" s="1348">
        <f>IF('App26'!G97="","",'App26'!G97)</f>
        <v>-0.84013215000000008</v>
      </c>
      <c r="O300" s="1348">
        <f>IF('App26'!H97="","",'App26'!H97)</f>
        <v>-1.02188905</v>
      </c>
      <c r="P300" s="1348">
        <f>IF('App26'!I97="","",'App26'!I97)</f>
        <v>-0.82786999999999999</v>
      </c>
      <c r="Q300" s="1348">
        <f>IF('App26'!J97="","",'App26'!J97)</f>
        <v>-0.83597830000000006</v>
      </c>
      <c r="R300" s="1348">
        <f>IF('App26'!K97="","",'App26'!K97)</f>
        <v>-1.0677352</v>
      </c>
      <c r="S300" s="1348"/>
      <c r="T300" s="1348"/>
      <c r="U300" s="1348"/>
      <c r="V300" s="1348"/>
      <c r="W300" s="1348"/>
      <c r="X300" s="1348"/>
    </row>
    <row r="301" spans="2:24">
      <c r="B301" s="1342" t="s">
        <v>723</v>
      </c>
      <c r="C301" s="1348" t="s">
        <v>1946</v>
      </c>
      <c r="D301" s="1348" t="s">
        <v>43</v>
      </c>
      <c r="E301" s="1348" t="s">
        <v>1723</v>
      </c>
      <c r="F301" s="1348"/>
      <c r="G301" s="1348"/>
      <c r="H301" s="1348"/>
      <c r="I301" s="1348"/>
      <c r="J301" s="1348"/>
      <c r="K301" s="1348"/>
      <c r="L301" s="1348"/>
      <c r="M301" s="1348"/>
      <c r="N301" s="1348">
        <f>IF('App26'!G98="","",'App26'!G98)</f>
        <v>-34.056920999999996</v>
      </c>
      <c r="O301" s="1348">
        <f>IF('App26'!H98="","",'App26'!H98)</f>
        <v>-43.344911999999994</v>
      </c>
      <c r="P301" s="1348">
        <f>IF('App26'!I98="","",'App26'!I98)</f>
        <v>-49.631249999999994</v>
      </c>
      <c r="Q301" s="1348">
        <f>IF('App26'!J98="","",'App26'!J98)</f>
        <v>-58.334446999999997</v>
      </c>
      <c r="R301" s="1348">
        <f>IF('App26'!K98="","",'App26'!K98)</f>
        <v>-87.111119000000002</v>
      </c>
      <c r="S301" s="1348"/>
      <c r="T301" s="1348"/>
      <c r="U301" s="1348"/>
      <c r="V301" s="1348"/>
      <c r="W301" s="1348"/>
      <c r="X301" s="1348"/>
    </row>
    <row r="302" spans="2:24">
      <c r="B302" s="1342" t="s">
        <v>725</v>
      </c>
      <c r="C302" s="1348" t="s">
        <v>1947</v>
      </c>
      <c r="D302" s="1348" t="s">
        <v>43</v>
      </c>
      <c r="E302" s="1348" t="s">
        <v>1723</v>
      </c>
      <c r="F302" s="1348"/>
      <c r="G302" s="1348"/>
      <c r="H302" s="1348"/>
      <c r="I302" s="1348"/>
      <c r="J302" s="1348"/>
      <c r="K302" s="1348"/>
      <c r="L302" s="1348"/>
      <c r="M302" s="1348"/>
      <c r="N302" s="1348">
        <f>IF('App26'!G99="","",'App26'!G99)</f>
        <v>-2.4427750000000001</v>
      </c>
      <c r="O302" s="1348">
        <f>IF('App26'!H99="","",'App26'!H99)</f>
        <v>-2.5302750000000001</v>
      </c>
      <c r="P302" s="1348">
        <f>IF('App26'!I99="","",'App26'!I99)</f>
        <v>-2.4427750000000001</v>
      </c>
      <c r="Q302" s="1348">
        <f>IF('App26'!J99="","",'App26'!J99)</f>
        <v>-2.4427750000000001</v>
      </c>
      <c r="R302" s="1348">
        <f>IF('App26'!K99="","",'App26'!K99)</f>
        <v>-2.555275</v>
      </c>
      <c r="S302" s="1348"/>
      <c r="T302" s="1348"/>
      <c r="U302" s="1348"/>
      <c r="V302" s="1348"/>
      <c r="W302" s="1348"/>
      <c r="X302" s="1348"/>
    </row>
    <row r="303" spans="2:24">
      <c r="B303" s="1342" t="s">
        <v>727</v>
      </c>
      <c r="C303" s="1348" t="s">
        <v>1948</v>
      </c>
      <c r="D303" s="1348" t="s">
        <v>43</v>
      </c>
      <c r="E303" s="1348" t="s">
        <v>1723</v>
      </c>
      <c r="F303" s="1348"/>
      <c r="G303" s="1348"/>
      <c r="H303" s="1348"/>
      <c r="I303" s="1348"/>
      <c r="J303" s="1348"/>
      <c r="K303" s="1348"/>
      <c r="L303" s="1348"/>
      <c r="M303" s="1348"/>
      <c r="N303" s="1348">
        <f>IF('App26'!G100="","",'App26'!G100)</f>
        <v>0</v>
      </c>
      <c r="O303" s="1348">
        <f>IF('App26'!H100="","",'App26'!H100)</f>
        <v>0</v>
      </c>
      <c r="P303" s="1348">
        <f>IF('App26'!I100="","",'App26'!I100)</f>
        <v>0</v>
      </c>
      <c r="Q303" s="1348">
        <f>IF('App26'!J100="","",'App26'!J100)</f>
        <v>0</v>
      </c>
      <c r="R303" s="1348">
        <f>IF('App26'!K100="","",'App26'!K100)</f>
        <v>0</v>
      </c>
      <c r="S303" s="1348"/>
      <c r="T303" s="1348"/>
      <c r="U303" s="1348"/>
      <c r="V303" s="1348"/>
      <c r="W303" s="1348"/>
      <c r="X303" s="1348"/>
    </row>
    <row r="304" spans="2:24">
      <c r="B304" s="1342" t="s">
        <v>729</v>
      </c>
      <c r="C304" s="1348" t="s">
        <v>1949</v>
      </c>
      <c r="D304" s="1348" t="s">
        <v>43</v>
      </c>
      <c r="E304" s="1348" t="s">
        <v>1723</v>
      </c>
      <c r="F304" s="1348"/>
      <c r="G304" s="1348"/>
      <c r="H304" s="1348"/>
      <c r="I304" s="1348"/>
      <c r="J304" s="1348"/>
      <c r="K304" s="1348"/>
      <c r="L304" s="1348"/>
      <c r="M304" s="1348"/>
      <c r="N304" s="1348">
        <f>IF('App26'!G101="","",'App26'!G101)</f>
        <v>-2.9373000000000005</v>
      </c>
      <c r="O304" s="1348">
        <f>IF('App26'!H101="","",'App26'!H101)</f>
        <v>-3.0341000000000005</v>
      </c>
      <c r="P304" s="1348">
        <f>IF('App26'!I101="","",'App26'!I101)</f>
        <v>-3.1353</v>
      </c>
      <c r="Q304" s="1348">
        <f>IF('App26'!J101="","",'App26'!J101)</f>
        <v>-3.2321</v>
      </c>
      <c r="R304" s="1348">
        <f>IF('App26'!K101="","",'App26'!K101)</f>
        <v>-3.3289</v>
      </c>
      <c r="S304" s="1348"/>
      <c r="T304" s="1348"/>
      <c r="U304" s="1348"/>
      <c r="V304" s="1348"/>
      <c r="W304" s="1348"/>
      <c r="X304" s="1348"/>
    </row>
    <row r="305" spans="2:24">
      <c r="B305" s="1342" t="s">
        <v>732</v>
      </c>
      <c r="C305" s="1348" t="s">
        <v>1950</v>
      </c>
      <c r="D305" s="1348" t="s">
        <v>43</v>
      </c>
      <c r="E305" s="1348" t="s">
        <v>1723</v>
      </c>
      <c r="F305" s="1348"/>
      <c r="G305" s="1348"/>
      <c r="H305" s="1348"/>
      <c r="I305" s="1348"/>
      <c r="J305" s="1348"/>
      <c r="K305" s="1348"/>
      <c r="L305" s="1348"/>
      <c r="M305" s="1348"/>
      <c r="N305" s="1348">
        <f>IF('App26'!G104="","",'App26'!G104)</f>
        <v>12.747181363990492</v>
      </c>
      <c r="O305" s="1348">
        <f>IF('App26'!H104="","",'App26'!H104)</f>
        <v>12.5667745409418</v>
      </c>
      <c r="P305" s="1348">
        <f>IF('App26'!I104="","",'App26'!I104)</f>
        <v>12.289712595735994</v>
      </c>
      <c r="Q305" s="1348">
        <f>IF('App26'!J104="","",'App26'!J104)</f>
        <v>12.130191510804861</v>
      </c>
      <c r="R305" s="1348">
        <f>IF('App26'!K104="","",'App26'!K104)</f>
        <v>11.929830120849754</v>
      </c>
      <c r="S305" s="1348"/>
      <c r="T305" s="1348"/>
      <c r="U305" s="1348"/>
      <c r="V305" s="1348"/>
      <c r="W305" s="1348"/>
      <c r="X305" s="1348"/>
    </row>
    <row r="306" spans="2:24">
      <c r="B306" s="1342" t="s">
        <v>734</v>
      </c>
      <c r="C306" s="1348" t="s">
        <v>1951</v>
      </c>
      <c r="D306" s="1348" t="s">
        <v>43</v>
      </c>
      <c r="E306" s="1348" t="s">
        <v>1723</v>
      </c>
      <c r="F306" s="1348"/>
      <c r="G306" s="1348"/>
      <c r="H306" s="1348"/>
      <c r="I306" s="1348"/>
      <c r="J306" s="1348"/>
      <c r="K306" s="1348"/>
      <c r="L306" s="1348"/>
      <c r="M306" s="1348"/>
      <c r="N306" s="1348">
        <f>IF('App26'!G105="","",'App26'!G105)</f>
        <v>0.23031048885852168</v>
      </c>
      <c r="O306" s="1348">
        <f>IF('App26'!H105="","",'App26'!H105)</f>
        <v>0.22789676345308801</v>
      </c>
      <c r="P306" s="1348">
        <f>IF('App26'!I105="","",'App26'!I105)</f>
        <v>0.22541767195898232</v>
      </c>
      <c r="Q306" s="1348">
        <f>IF('App26'!J105="","",'App26'!J105)</f>
        <v>0.23463138302210634</v>
      </c>
      <c r="R306" s="1348">
        <f>IF('App26'!K105="","",'App26'!K105)</f>
        <v>0.24497738809123454</v>
      </c>
      <c r="S306" s="1348"/>
      <c r="T306" s="1348"/>
      <c r="U306" s="1348"/>
      <c r="V306" s="1348"/>
      <c r="W306" s="1348"/>
      <c r="X306" s="1348"/>
    </row>
    <row r="307" spans="2:24">
      <c r="B307" s="1342" t="s">
        <v>736</v>
      </c>
      <c r="C307" s="1348" t="s">
        <v>1952</v>
      </c>
      <c r="D307" s="1348" t="s">
        <v>43</v>
      </c>
      <c r="E307" s="1348" t="s">
        <v>1723</v>
      </c>
      <c r="F307" s="1348"/>
      <c r="G307" s="1348"/>
      <c r="H307" s="1348"/>
      <c r="I307" s="1348"/>
      <c r="J307" s="1348"/>
      <c r="K307" s="1348"/>
      <c r="L307" s="1348"/>
      <c r="M307" s="1348"/>
      <c r="N307" s="1348">
        <f>IF('App26'!G106="","",'App26'!G106)</f>
        <v>0.36508396939495785</v>
      </c>
      <c r="O307" s="1348">
        <f>IF('App26'!H106="","",'App26'!H106)</f>
        <v>0.36894582880631943</v>
      </c>
      <c r="P307" s="1348">
        <f>IF('App26'!I106="","",'App26'!I106)</f>
        <v>0.37284807228288258</v>
      </c>
      <c r="Q307" s="1348">
        <f>IF('App26'!J106="","",'App26'!J106)</f>
        <v>0.36678295192261362</v>
      </c>
      <c r="R307" s="1348">
        <f>IF('App26'!K106="","",'App26'!K106)</f>
        <v>0.36095046586015</v>
      </c>
      <c r="S307" s="1348"/>
      <c r="T307" s="1348"/>
      <c r="U307" s="1348"/>
      <c r="V307" s="1348"/>
      <c r="W307" s="1348"/>
      <c r="X307" s="1348"/>
    </row>
    <row r="308" spans="2:24">
      <c r="B308" s="1342" t="s">
        <v>739</v>
      </c>
      <c r="C308" s="1348" t="s">
        <v>1953</v>
      </c>
      <c r="D308" s="1348" t="s">
        <v>43</v>
      </c>
      <c r="E308" s="1348" t="s">
        <v>1723</v>
      </c>
      <c r="F308" s="1348"/>
      <c r="G308" s="1348"/>
      <c r="H308" s="1348"/>
      <c r="I308" s="1348"/>
      <c r="J308" s="1348"/>
      <c r="K308" s="1348"/>
      <c r="L308" s="1348"/>
      <c r="M308" s="1348"/>
      <c r="N308" s="1348">
        <f>IF('App26'!G109="","",'App26'!G109)</f>
        <v>-12.747181363990492</v>
      </c>
      <c r="O308" s="1348">
        <f>IF('App26'!H109="","",'App26'!H109)</f>
        <v>-12.5667745409418</v>
      </c>
      <c r="P308" s="1348">
        <f>IF('App26'!I109="","",'App26'!I109)</f>
        <v>-12.289712595735994</v>
      </c>
      <c r="Q308" s="1348">
        <f>IF('App26'!J109="","",'App26'!J109)</f>
        <v>-12.130191510804861</v>
      </c>
      <c r="R308" s="1348">
        <f>IF('App26'!K109="","",'App26'!K109)</f>
        <v>-11.929830120849754</v>
      </c>
      <c r="S308" s="1348"/>
      <c r="T308" s="1348"/>
      <c r="U308" s="1348"/>
      <c r="V308" s="1348"/>
      <c r="W308" s="1348"/>
      <c r="X308" s="1348"/>
    </row>
    <row r="309" spans="2:24">
      <c r="B309" s="1342" t="s">
        <v>741</v>
      </c>
      <c r="C309" s="1348" t="s">
        <v>1954</v>
      </c>
      <c r="D309" s="1348" t="s">
        <v>43</v>
      </c>
      <c r="E309" s="1348" t="s">
        <v>1723</v>
      </c>
      <c r="F309" s="1348"/>
      <c r="G309" s="1348"/>
      <c r="H309" s="1348"/>
      <c r="I309" s="1348"/>
      <c r="J309" s="1348"/>
      <c r="K309" s="1348"/>
      <c r="L309" s="1348"/>
      <c r="M309" s="1348"/>
      <c r="N309" s="1348">
        <f>IF('App26'!G110="","",'App26'!G110)</f>
        <v>-0.46062097771704336</v>
      </c>
      <c r="O309" s="1348">
        <f>IF('App26'!H110="","",'App26'!H110)</f>
        <v>-0.45579352690617603</v>
      </c>
      <c r="P309" s="1348">
        <f>IF('App26'!I110="","",'App26'!I110)</f>
        <v>-0.45083534391796465</v>
      </c>
      <c r="Q309" s="1348">
        <f>IF('App26'!J110="","",'App26'!J110)</f>
        <v>-0.46926276604421269</v>
      </c>
      <c r="R309" s="1348">
        <f>IF('App26'!K110="","",'App26'!K110)</f>
        <v>-0.48995477618246908</v>
      </c>
      <c r="S309" s="1348"/>
      <c r="T309" s="1348"/>
      <c r="U309" s="1348"/>
      <c r="V309" s="1348"/>
      <c r="W309" s="1348"/>
      <c r="X309" s="1348"/>
    </row>
    <row r="310" spans="2:24">
      <c r="B310" s="1342" t="s">
        <v>743</v>
      </c>
      <c r="C310" s="1348" t="s">
        <v>1955</v>
      </c>
      <c r="D310" s="1348" t="s">
        <v>43</v>
      </c>
      <c r="E310" s="1348" t="s">
        <v>1723</v>
      </c>
      <c r="F310" s="1348"/>
      <c r="G310" s="1348"/>
      <c r="H310" s="1348"/>
      <c r="I310" s="1348"/>
      <c r="J310" s="1348"/>
      <c r="K310" s="1348"/>
      <c r="L310" s="1348"/>
      <c r="M310" s="1348"/>
      <c r="N310" s="1348">
        <f>IF('App26'!G111="","",'App26'!G111)</f>
        <v>-0.7301679387899157</v>
      </c>
      <c r="O310" s="1348">
        <f>IF('App26'!H111="","",'App26'!H111)</f>
        <v>-0.73789165761263886</v>
      </c>
      <c r="P310" s="1348">
        <f>IF('App26'!I111="","",'App26'!I111)</f>
        <v>-0.74569614456576516</v>
      </c>
      <c r="Q310" s="1348">
        <f>IF('App26'!J111="","",'App26'!J111)</f>
        <v>-0.73356590384522724</v>
      </c>
      <c r="R310" s="1348">
        <f>IF('App26'!K111="","",'App26'!K111)</f>
        <v>-0.72190093172030001</v>
      </c>
      <c r="S310" s="1348"/>
      <c r="T310" s="1348"/>
      <c r="U310" s="1348"/>
      <c r="V310" s="1348"/>
      <c r="W310" s="1348"/>
      <c r="X310" s="1348"/>
    </row>
    <row r="311" spans="2:24">
      <c r="B311" s="1342" t="s">
        <v>746</v>
      </c>
      <c r="C311" s="1348" t="s">
        <v>1956</v>
      </c>
      <c r="D311" s="1348" t="s">
        <v>43</v>
      </c>
      <c r="E311" s="1348" t="s">
        <v>1723</v>
      </c>
      <c r="F311" s="1348"/>
      <c r="G311" s="1348"/>
      <c r="H311" s="1348"/>
      <c r="I311" s="1348"/>
      <c r="J311" s="1348"/>
      <c r="K311" s="1348"/>
      <c r="L311" s="1348"/>
      <c r="M311" s="1348"/>
      <c r="N311" s="1348">
        <f>IF('App26'!G114="","",'App26'!G114)</f>
        <v>0.36348885961345578</v>
      </c>
      <c r="O311" s="1348">
        <f>IF('App26'!H114="","",'App26'!H114)</f>
        <v>1.0904665788403674</v>
      </c>
      <c r="P311" s="1348">
        <f>IF('App26'!I114="","",'App26'!I114)</f>
        <v>1.8477350363684002</v>
      </c>
      <c r="Q311" s="1348">
        <f>IF('App26'!J114="","",'App26'!J114)</f>
        <v>2.6352942321975545</v>
      </c>
      <c r="R311" s="1348">
        <f>IF('App26'!K114="","",'App26'!K114)</f>
        <v>3.4531441663278302</v>
      </c>
      <c r="S311" s="1348"/>
      <c r="T311" s="1348"/>
      <c r="U311" s="1348"/>
      <c r="V311" s="1348"/>
      <c r="W311" s="1348"/>
      <c r="X311" s="1348"/>
    </row>
    <row r="312" spans="2:24">
      <c r="B312" s="1342" t="s">
        <v>748</v>
      </c>
      <c r="C312" s="1348" t="s">
        <v>1957</v>
      </c>
      <c r="D312" s="1348" t="s">
        <v>43</v>
      </c>
      <c r="E312" s="1348" t="s">
        <v>1723</v>
      </c>
      <c r="F312" s="1348"/>
      <c r="G312" s="1348"/>
      <c r="H312" s="1348"/>
      <c r="I312" s="1348"/>
      <c r="J312" s="1348"/>
      <c r="K312" s="1348"/>
      <c r="L312" s="1348"/>
      <c r="M312" s="1348"/>
      <c r="N312" s="1348">
        <f>IF('App26'!G115="","",'App26'!G115)</f>
        <v>5.8023478643300132E-2</v>
      </c>
      <c r="O312" s="1348">
        <f>IF('App26'!H115="","",'App26'!H115)</f>
        <v>0.1740704359299004</v>
      </c>
      <c r="P312" s="1348">
        <f>IF('App26'!I115="","",'App26'!I115)</f>
        <v>0.29495268310344236</v>
      </c>
      <c r="Q312" s="1348">
        <f>IF('App26'!J115="","",'App26'!J115)</f>
        <v>0.42067022016392597</v>
      </c>
      <c r="R312" s="1348">
        <f>IF('App26'!K115="","",'App26'!K115)</f>
        <v>0.55122304711135128</v>
      </c>
      <c r="S312" s="1348"/>
      <c r="T312" s="1348"/>
      <c r="U312" s="1348"/>
      <c r="V312" s="1348"/>
      <c r="W312" s="1348"/>
      <c r="X312" s="1348"/>
    </row>
    <row r="313" spans="2:24">
      <c r="B313" s="1342" t="s">
        <v>750</v>
      </c>
      <c r="C313" s="1348" t="s">
        <v>1958</v>
      </c>
      <c r="D313" s="1348" t="s">
        <v>43</v>
      </c>
      <c r="E313" s="1348" t="s">
        <v>1723</v>
      </c>
      <c r="F313" s="1348"/>
      <c r="G313" s="1348"/>
      <c r="H313" s="1348"/>
      <c r="I313" s="1348"/>
      <c r="J313" s="1348"/>
      <c r="K313" s="1348"/>
      <c r="L313" s="1348"/>
      <c r="M313" s="1348"/>
      <c r="N313" s="1348">
        <f>IF('App26'!G116="","",'App26'!G116)</f>
        <v>0.73204639313215136</v>
      </c>
      <c r="O313" s="1348">
        <f>IF('App26'!H116="","",'App26'!H116)</f>
        <v>2.1961391793964542</v>
      </c>
      <c r="P313" s="1348">
        <f>IF('App26'!I116="","",'App26'!I116)</f>
        <v>3.7212358317551026</v>
      </c>
      <c r="Q313" s="1348">
        <f>IF('App26'!J116="","",'App26'!J116)</f>
        <v>5.3073363502080975</v>
      </c>
      <c r="R313" s="1348">
        <f>IF('App26'!K116="","",'App26'!K116)</f>
        <v>6.9544407347554387</v>
      </c>
      <c r="S313" s="1348"/>
      <c r="T313" s="1348"/>
      <c r="U313" s="1348"/>
      <c r="V313" s="1348"/>
      <c r="W313" s="1348"/>
      <c r="X313" s="1348"/>
    </row>
    <row r="314" spans="2:24">
      <c r="B314" s="1342" t="s">
        <v>752</v>
      </c>
      <c r="C314" s="1348" t="s">
        <v>1959</v>
      </c>
      <c r="D314" s="1348" t="s">
        <v>43</v>
      </c>
      <c r="E314" s="1348" t="s">
        <v>1723</v>
      </c>
      <c r="F314" s="1348"/>
      <c r="G314" s="1348"/>
      <c r="H314" s="1348"/>
      <c r="I314" s="1348"/>
      <c r="J314" s="1348"/>
      <c r="K314" s="1348"/>
      <c r="L314" s="1348"/>
      <c r="M314" s="1348"/>
      <c r="N314" s="1348">
        <f>IF('App26'!G117="","",'App26'!G117)</f>
        <v>4.6441268611092774E-2</v>
      </c>
      <c r="O314" s="1348">
        <f>IF('App26'!H117="","",'App26'!H117)</f>
        <v>0.13932380583327833</v>
      </c>
      <c r="P314" s="1348">
        <f>IF('App26'!I117="","",'App26'!I117)</f>
        <v>0.23607644877305492</v>
      </c>
      <c r="Q314" s="1348">
        <f>IF('App26'!J117="","",'App26'!J117)</f>
        <v>0.33669919743042259</v>
      </c>
      <c r="R314" s="1348">
        <f>IF('App26'!K117="","",'App26'!K117)</f>
        <v>0.44119205180538135</v>
      </c>
      <c r="S314" s="1348"/>
      <c r="T314" s="1348"/>
      <c r="U314" s="1348"/>
      <c r="V314" s="1348"/>
      <c r="W314" s="1348"/>
      <c r="X314" s="1348"/>
    </row>
    <row r="315" spans="2:24">
      <c r="B315" s="1342" t="s">
        <v>754</v>
      </c>
      <c r="C315" s="1348" t="s">
        <v>1960</v>
      </c>
      <c r="D315" s="1348" t="s">
        <v>43</v>
      </c>
      <c r="E315" s="1348" t="s">
        <v>1723</v>
      </c>
      <c r="F315" s="1348"/>
      <c r="G315" s="1348"/>
      <c r="H315" s="1348"/>
      <c r="I315" s="1348"/>
      <c r="J315" s="1348"/>
      <c r="K315" s="1348"/>
      <c r="L315" s="1348"/>
      <c r="M315" s="1348"/>
      <c r="N315" s="1348">
        <f>IF('App26'!G118="","",'App26'!G118)</f>
        <v>0</v>
      </c>
      <c r="O315" s="1348">
        <f>IF('App26'!H118="","",'App26'!H118)</f>
        <v>0</v>
      </c>
      <c r="P315" s="1348">
        <f>IF('App26'!I118="","",'App26'!I118)</f>
        <v>0</v>
      </c>
      <c r="Q315" s="1348">
        <f>IF('App26'!J118="","",'App26'!J118)</f>
        <v>0</v>
      </c>
      <c r="R315" s="1348">
        <f>IF('App26'!K118="","",'App26'!K118)</f>
        <v>0</v>
      </c>
      <c r="S315" s="1348"/>
      <c r="T315" s="1348"/>
      <c r="U315" s="1348"/>
      <c r="V315" s="1348"/>
      <c r="W315" s="1348"/>
      <c r="X315" s="1348"/>
    </row>
    <row r="316" spans="2:24">
      <c r="B316" s="1342" t="s">
        <v>758</v>
      </c>
      <c r="C316" s="1348" t="s">
        <v>1961</v>
      </c>
      <c r="D316" s="1348" t="s">
        <v>43</v>
      </c>
      <c r="E316" s="1348" t="s">
        <v>1723</v>
      </c>
      <c r="F316" s="1348"/>
      <c r="G316" s="1348"/>
      <c r="H316" s="1348"/>
      <c r="I316" s="1348"/>
      <c r="J316" s="1348"/>
      <c r="K316" s="1348"/>
      <c r="L316" s="1348"/>
      <c r="M316" s="1348"/>
      <c r="N316" s="1348">
        <f>IF('App26'!G121="","",'App26'!G121)</f>
        <v>-0.36348885961345578</v>
      </c>
      <c r="O316" s="1348">
        <f>IF('App26'!H121="","",'App26'!H121)</f>
        <v>-1.0904665788403674</v>
      </c>
      <c r="P316" s="1348">
        <f>IF('App26'!I121="","",'App26'!I121)</f>
        <v>-1.8477350363684002</v>
      </c>
      <c r="Q316" s="1348">
        <f>IF('App26'!J121="","",'App26'!J121)</f>
        <v>-2.6352942321975545</v>
      </c>
      <c r="R316" s="1348">
        <f>IF('App26'!K121="","",'App26'!K121)</f>
        <v>-3.4531441663278302</v>
      </c>
      <c r="S316" s="1348"/>
      <c r="T316" s="1348"/>
      <c r="U316" s="1348"/>
      <c r="V316" s="1348"/>
      <c r="W316" s="1348"/>
      <c r="X316" s="1348"/>
    </row>
    <row r="317" spans="2:24">
      <c r="B317" s="1342" t="s">
        <v>760</v>
      </c>
      <c r="C317" s="1348" t="s">
        <v>1962</v>
      </c>
      <c r="D317" s="1348" t="s">
        <v>43</v>
      </c>
      <c r="E317" s="1348" t="s">
        <v>1723</v>
      </c>
      <c r="F317" s="1348"/>
      <c r="G317" s="1348"/>
      <c r="H317" s="1348"/>
      <c r="I317" s="1348"/>
      <c r="J317" s="1348"/>
      <c r="K317" s="1348"/>
      <c r="L317" s="1348"/>
      <c r="M317" s="1348"/>
      <c r="N317" s="1348">
        <f>IF('App26'!G122="","",'App26'!G122)</f>
        <v>-5.8023478643300132E-2</v>
      </c>
      <c r="O317" s="1348">
        <f>IF('App26'!H122="","",'App26'!H122)</f>
        <v>-0.1740704359299004</v>
      </c>
      <c r="P317" s="1348">
        <f>IF('App26'!I122="","",'App26'!I122)</f>
        <v>-0.29495268310344236</v>
      </c>
      <c r="Q317" s="1348">
        <f>IF('App26'!J122="","",'App26'!J122)</f>
        <v>-0.42067022016392597</v>
      </c>
      <c r="R317" s="1348">
        <f>IF('App26'!K122="","",'App26'!K122)</f>
        <v>-0.55122304711135128</v>
      </c>
      <c r="S317" s="1348"/>
      <c r="T317" s="1348"/>
      <c r="U317" s="1348"/>
      <c r="V317" s="1348"/>
      <c r="W317" s="1348"/>
      <c r="X317" s="1348"/>
    </row>
    <row r="318" spans="2:24">
      <c r="B318" s="1342" t="s">
        <v>762</v>
      </c>
      <c r="C318" s="1348" t="s">
        <v>1963</v>
      </c>
      <c r="D318" s="1348" t="s">
        <v>43</v>
      </c>
      <c r="E318" s="1348" t="s">
        <v>1723</v>
      </c>
      <c r="F318" s="1348"/>
      <c r="G318" s="1348"/>
      <c r="H318" s="1348"/>
      <c r="I318" s="1348"/>
      <c r="J318" s="1348"/>
      <c r="K318" s="1348"/>
      <c r="L318" s="1348"/>
      <c r="M318" s="1348"/>
      <c r="N318" s="1348">
        <f>IF('App26'!G123="","",'App26'!G123)</f>
        <v>-0.73204639313215136</v>
      </c>
      <c r="O318" s="1348">
        <f>IF('App26'!H123="","",'App26'!H123)</f>
        <v>-2.1961391793964542</v>
      </c>
      <c r="P318" s="1348">
        <f>IF('App26'!I123="","",'App26'!I123)</f>
        <v>-3.7212358317551026</v>
      </c>
      <c r="Q318" s="1348">
        <f>IF('App26'!J123="","",'App26'!J123)</f>
        <v>-5.3073363502080975</v>
      </c>
      <c r="R318" s="1348">
        <f>IF('App26'!K123="","",'App26'!K123)</f>
        <v>-6.9544407347554387</v>
      </c>
      <c r="S318" s="1348"/>
      <c r="T318" s="1348"/>
      <c r="U318" s="1348"/>
      <c r="V318" s="1348"/>
      <c r="W318" s="1348"/>
      <c r="X318" s="1348"/>
    </row>
    <row r="319" spans="2:24">
      <c r="B319" s="1342" t="s">
        <v>764</v>
      </c>
      <c r="C319" s="1348" t="s">
        <v>1964</v>
      </c>
      <c r="D319" s="1348" t="s">
        <v>43</v>
      </c>
      <c r="E319" s="1348" t="s">
        <v>1723</v>
      </c>
      <c r="F319" s="1348"/>
      <c r="G319" s="1348"/>
      <c r="H319" s="1348"/>
      <c r="I319" s="1348"/>
      <c r="J319" s="1348"/>
      <c r="K319" s="1348"/>
      <c r="L319" s="1348"/>
      <c r="M319" s="1348"/>
      <c r="N319" s="1348">
        <f>IF('App26'!G124="","",'App26'!G124)</f>
        <v>-4.6441268611092774E-2</v>
      </c>
      <c r="O319" s="1348">
        <f>IF('App26'!H124="","",'App26'!H124)</f>
        <v>-0.13932380583327833</v>
      </c>
      <c r="P319" s="1348">
        <f>IF('App26'!I124="","",'App26'!I124)</f>
        <v>-0.23607644877305492</v>
      </c>
      <c r="Q319" s="1348">
        <f>IF('App26'!J124="","",'App26'!J124)</f>
        <v>-0.33669919743042259</v>
      </c>
      <c r="R319" s="1348">
        <f>IF('App26'!K124="","",'App26'!K124)</f>
        <v>-0.44119205180538135</v>
      </c>
      <c r="S319" s="1348"/>
      <c r="T319" s="1348"/>
      <c r="U319" s="1348"/>
      <c r="V319" s="1348"/>
      <c r="W319" s="1348"/>
      <c r="X319" s="1348"/>
    </row>
    <row r="320" spans="2:24">
      <c r="B320" s="1342" t="s">
        <v>766</v>
      </c>
      <c r="C320" s="1348" t="s">
        <v>1965</v>
      </c>
      <c r="D320" s="1348" t="s">
        <v>43</v>
      </c>
      <c r="E320" s="1348" t="s">
        <v>1723</v>
      </c>
      <c r="F320" s="1348"/>
      <c r="G320" s="1348"/>
      <c r="H320" s="1348"/>
      <c r="I320" s="1348"/>
      <c r="J320" s="1348"/>
      <c r="K320" s="1348"/>
      <c r="L320" s="1348"/>
      <c r="M320" s="1348"/>
      <c r="N320" s="1348">
        <f>IF('App26'!G125="","",'App26'!G125)</f>
        <v>0</v>
      </c>
      <c r="O320" s="1348">
        <f>IF('App26'!H125="","",'App26'!H125)</f>
        <v>0</v>
      </c>
      <c r="P320" s="1348">
        <f>IF('App26'!I125="","",'App26'!I125)</f>
        <v>0</v>
      </c>
      <c r="Q320" s="1348">
        <f>IF('App26'!J125="","",'App26'!J125)</f>
        <v>0</v>
      </c>
      <c r="R320" s="1348">
        <f>IF('App26'!K125="","",'App26'!K125)</f>
        <v>0</v>
      </c>
      <c r="S320" s="1348"/>
      <c r="T320" s="1348"/>
      <c r="U320" s="1348"/>
      <c r="V320" s="1348"/>
      <c r="W320" s="1348"/>
      <c r="X320" s="1348"/>
    </row>
    <row r="321" spans="2:24">
      <c r="B321" s="1342" t="s">
        <v>772</v>
      </c>
      <c r="C321" s="1348" t="s">
        <v>1966</v>
      </c>
      <c r="D321" s="1348" t="s">
        <v>28</v>
      </c>
      <c r="E321" s="1348" t="s">
        <v>1723</v>
      </c>
      <c r="F321" s="1348"/>
      <c r="G321" s="1348"/>
      <c r="H321" s="1348"/>
      <c r="I321" s="1348"/>
      <c r="J321" s="1348"/>
      <c r="K321" s="1348"/>
      <c r="L321" s="1348"/>
      <c r="M321" s="1348"/>
      <c r="N321" s="1348" t="str">
        <f>IF('App26'!G129="","",'App26'!G129)</f>
        <v/>
      </c>
      <c r="O321" s="1348" t="str">
        <f>IF('App26'!H129="","",'App26'!H129)</f>
        <v/>
      </c>
      <c r="P321" s="1348" t="str">
        <f>IF('App26'!I129="","",'App26'!I129)</f>
        <v/>
      </c>
      <c r="Q321" s="1348" t="str">
        <f>IF('App26'!J129="","",'App26'!J129)</f>
        <v/>
      </c>
      <c r="R321" s="1348" t="str">
        <f>IF('App26'!K129="","",'App26'!K129)</f>
        <v/>
      </c>
      <c r="S321" s="1348"/>
      <c r="T321" s="1348"/>
      <c r="U321" s="1348"/>
      <c r="V321" s="1348"/>
      <c r="W321" s="1348"/>
      <c r="X321" s="1348"/>
    </row>
    <row r="322" spans="2:24">
      <c r="B322" s="1342" t="s">
        <v>775</v>
      </c>
      <c r="C322" s="1348" t="s">
        <v>1967</v>
      </c>
      <c r="D322" s="1348" t="s">
        <v>43</v>
      </c>
      <c r="E322" s="1348" t="s">
        <v>1723</v>
      </c>
      <c r="F322" s="1348"/>
      <c r="G322" s="1348"/>
      <c r="H322" s="1348"/>
      <c r="I322" s="1348"/>
      <c r="J322" s="1348"/>
      <c r="K322" s="1348"/>
      <c r="L322" s="1348"/>
      <c r="M322" s="1348"/>
      <c r="N322" s="1348">
        <f>IF('App26'!G134="","",'App26'!G134)</f>
        <v>6.8911768131625779</v>
      </c>
      <c r="O322" s="1348">
        <f>IF('App26'!H134="","",'App26'!H134)</f>
        <v>7.0127427435639182</v>
      </c>
      <c r="P322" s="1348">
        <f>IF('App26'!I134="","",'App26'!I134)</f>
        <v>7.0087945060906351</v>
      </c>
      <c r="Q322" s="1348">
        <f>IF('App26'!J134="","",'App26'!J134)</f>
        <v>6.9652443047199082</v>
      </c>
      <c r="R322" s="1348">
        <f>IF('App26'!K134="","",'App26'!K134)</f>
        <v>6.8971254681422174</v>
      </c>
      <c r="S322" s="1348"/>
      <c r="T322" s="1348"/>
      <c r="U322" s="1348"/>
      <c r="V322" s="1348"/>
      <c r="W322" s="1348"/>
      <c r="X322" s="1348"/>
    </row>
    <row r="323" spans="2:24">
      <c r="B323" s="1342" t="s">
        <v>778</v>
      </c>
      <c r="C323" s="1348" t="s">
        <v>1968</v>
      </c>
      <c r="D323" s="1348" t="s">
        <v>43</v>
      </c>
      <c r="E323" s="1348" t="s">
        <v>1723</v>
      </c>
      <c r="F323" s="1348"/>
      <c r="G323" s="1348"/>
      <c r="H323" s="1348"/>
      <c r="I323" s="1348"/>
      <c r="J323" s="1348"/>
      <c r="K323" s="1348"/>
      <c r="L323" s="1348"/>
      <c r="M323" s="1348"/>
      <c r="N323" s="1348">
        <f>IF('App26'!G135="","",'App26'!G135)</f>
        <v>0</v>
      </c>
      <c r="O323" s="1348">
        <f>IF('App26'!H135="","",'App26'!H135)</f>
        <v>0</v>
      </c>
      <c r="P323" s="1348">
        <f>IF('App26'!I135="","",'App26'!I135)</f>
        <v>0</v>
      </c>
      <c r="Q323" s="1348">
        <f>IF('App26'!J135="","",'App26'!J135)</f>
        <v>0</v>
      </c>
      <c r="R323" s="1348">
        <f>IF('App26'!K135="","",'App26'!K135)</f>
        <v>0</v>
      </c>
      <c r="S323" s="1348"/>
      <c r="T323" s="1348"/>
      <c r="U323" s="1348"/>
      <c r="V323" s="1348"/>
      <c r="W323" s="1348"/>
      <c r="X323" s="1348"/>
    </row>
    <row r="324" spans="2:24">
      <c r="B324" s="1342" t="s">
        <v>780</v>
      </c>
      <c r="C324" s="1348" t="s">
        <v>1969</v>
      </c>
      <c r="D324" s="1348" t="s">
        <v>43</v>
      </c>
      <c r="E324" s="1348" t="s">
        <v>1723</v>
      </c>
      <c r="F324" s="1348"/>
      <c r="G324" s="1348"/>
      <c r="H324" s="1348"/>
      <c r="I324" s="1348"/>
      <c r="J324" s="1348"/>
      <c r="K324" s="1348"/>
      <c r="L324" s="1348"/>
      <c r="M324" s="1348"/>
      <c r="N324" s="1348">
        <f>IF('App26'!G136="","",'App26'!G136)</f>
        <v>0</v>
      </c>
      <c r="O324" s="1348">
        <f>IF('App26'!H136="","",'App26'!H136)</f>
        <v>0</v>
      </c>
      <c r="P324" s="1348">
        <f>IF('App26'!I136="","",'App26'!I136)</f>
        <v>0</v>
      </c>
      <c r="Q324" s="1348">
        <f>IF('App26'!J136="","",'App26'!J136)</f>
        <v>0</v>
      </c>
      <c r="R324" s="1348">
        <f>IF('App26'!K136="","",'App26'!K136)</f>
        <v>0</v>
      </c>
      <c r="S324" s="1348"/>
      <c r="T324" s="1348"/>
      <c r="U324" s="1348"/>
      <c r="V324" s="1348"/>
      <c r="W324" s="1348"/>
      <c r="X324" s="1348"/>
    </row>
    <row r="325" spans="2:24">
      <c r="B325" s="1342" t="s">
        <v>782</v>
      </c>
      <c r="C325" s="1348" t="s">
        <v>1970</v>
      </c>
      <c r="D325" s="1348" t="s">
        <v>43</v>
      </c>
      <c r="E325" s="1348" t="s">
        <v>1723</v>
      </c>
      <c r="F325" s="1348"/>
      <c r="G325" s="1348"/>
      <c r="H325" s="1348"/>
      <c r="I325" s="1348"/>
      <c r="J325" s="1348"/>
      <c r="K325" s="1348"/>
      <c r="L325" s="1348"/>
      <c r="M325" s="1348"/>
      <c r="N325" s="1348">
        <f>IF('App26'!G137="","",'App26'!G137)</f>
        <v>1.1471351061454307</v>
      </c>
      <c r="O325" s="1348">
        <f>IF('App26'!H137="","",'App26'!H137)</f>
        <v>1.1643651133944823</v>
      </c>
      <c r="P325" s="1348">
        <f>IF('App26'!I137="","",'App26'!I137)</f>
        <v>1.1799092106292486</v>
      </c>
      <c r="Q325" s="1348">
        <f>IF('App26'!J137="","",'App26'!J137)</f>
        <v>1.2320878421297818</v>
      </c>
      <c r="R325" s="1348">
        <f>IF('App26'!K137="","",'App26'!K137)</f>
        <v>1.3143080363551543</v>
      </c>
      <c r="S325" s="1348"/>
      <c r="T325" s="1348"/>
      <c r="U325" s="1348"/>
      <c r="V325" s="1348"/>
      <c r="W325" s="1348"/>
      <c r="X325" s="1348"/>
    </row>
    <row r="326" spans="2:24">
      <c r="B326" s="1342" t="s">
        <v>784</v>
      </c>
      <c r="C326" s="1348" t="s">
        <v>1971</v>
      </c>
      <c r="D326" s="1348" t="s">
        <v>43</v>
      </c>
      <c r="E326" s="1348" t="s">
        <v>1723</v>
      </c>
      <c r="F326" s="1348"/>
      <c r="G326" s="1348"/>
      <c r="H326" s="1348"/>
      <c r="I326" s="1348"/>
      <c r="J326" s="1348"/>
      <c r="K326" s="1348"/>
      <c r="L326" s="1348"/>
      <c r="M326" s="1348"/>
      <c r="N326" s="1348">
        <f>IF('App26'!G138="","",'App26'!G138)</f>
        <v>0</v>
      </c>
      <c r="O326" s="1348">
        <f>IF('App26'!H138="","",'App26'!H138)</f>
        <v>0</v>
      </c>
      <c r="P326" s="1348">
        <f>IF('App26'!I138="","",'App26'!I138)</f>
        <v>0</v>
      </c>
      <c r="Q326" s="1348">
        <f>IF('App26'!J138="","",'App26'!J138)</f>
        <v>0</v>
      </c>
      <c r="R326" s="1348">
        <f>IF('App26'!K138="","",'App26'!K138)</f>
        <v>0</v>
      </c>
      <c r="S326" s="1348"/>
      <c r="T326" s="1348"/>
      <c r="U326" s="1348"/>
      <c r="V326" s="1348"/>
      <c r="W326" s="1348"/>
      <c r="X326" s="1348"/>
    </row>
    <row r="327" spans="2:24">
      <c r="B327" s="1342" t="s">
        <v>786</v>
      </c>
      <c r="C327" s="1348" t="s">
        <v>1972</v>
      </c>
      <c r="D327" s="1348" t="s">
        <v>43</v>
      </c>
      <c r="E327" s="1348" t="s">
        <v>1723</v>
      </c>
      <c r="F327" s="1348"/>
      <c r="G327" s="1348"/>
      <c r="H327" s="1348"/>
      <c r="I327" s="1348"/>
      <c r="J327" s="1348"/>
      <c r="K327" s="1348"/>
      <c r="L327" s="1348"/>
      <c r="M327" s="1348"/>
      <c r="N327" s="1348">
        <f>IF('App26'!G139="","",'App26'!G139)</f>
        <v>0</v>
      </c>
      <c r="O327" s="1348">
        <f>IF('App26'!H139="","",'App26'!H139)</f>
        <v>0</v>
      </c>
      <c r="P327" s="1348">
        <f>IF('App26'!I139="","",'App26'!I139)</f>
        <v>0</v>
      </c>
      <c r="Q327" s="1348">
        <f>IF('App26'!J139="","",'App26'!J139)</f>
        <v>0</v>
      </c>
      <c r="R327" s="1348">
        <f>IF('App26'!K139="","",'App26'!K139)</f>
        <v>0</v>
      </c>
      <c r="S327" s="1348"/>
      <c r="T327" s="1348"/>
      <c r="U327" s="1348"/>
      <c r="V327" s="1348"/>
      <c r="W327" s="1348"/>
      <c r="X327" s="1348"/>
    </row>
    <row r="328" spans="2:24">
      <c r="B328" s="1342" t="s">
        <v>788</v>
      </c>
      <c r="C328" s="1348" t="s">
        <v>1973</v>
      </c>
      <c r="D328" s="1348" t="s">
        <v>43</v>
      </c>
      <c r="E328" s="1348" t="s">
        <v>1723</v>
      </c>
      <c r="F328" s="1348"/>
      <c r="G328" s="1348"/>
      <c r="H328" s="1348"/>
      <c r="I328" s="1348"/>
      <c r="J328" s="1348"/>
      <c r="K328" s="1348"/>
      <c r="L328" s="1348"/>
      <c r="M328" s="1348"/>
      <c r="N328" s="1348">
        <f>IF('App26'!G140="","",'App26'!G140)</f>
        <v>9.2837046912209473</v>
      </c>
      <c r="O328" s="1348">
        <f>IF('App26'!H140="","",'App26'!H140)</f>
        <v>9.1901058544090048</v>
      </c>
      <c r="P328" s="1348">
        <f>IF('App26'!I140="","",'App26'!I140)</f>
        <v>9.1977275487484711</v>
      </c>
      <c r="Q328" s="1348">
        <f>IF('App26'!J140="","",'App26'!J140)</f>
        <v>9.24740746788666</v>
      </c>
      <c r="R328" s="1348">
        <f>IF('App26'!K140="","",'App26'!K140)</f>
        <v>9.375206496672206</v>
      </c>
      <c r="S328" s="1348"/>
      <c r="T328" s="1348"/>
      <c r="U328" s="1348"/>
      <c r="V328" s="1348"/>
      <c r="W328" s="1348"/>
      <c r="X328" s="1348"/>
    </row>
    <row r="329" spans="2:24">
      <c r="B329" s="1342" t="s">
        <v>790</v>
      </c>
      <c r="C329" s="1348" t="s">
        <v>1974</v>
      </c>
      <c r="D329" s="1348" t="s">
        <v>43</v>
      </c>
      <c r="E329" s="1348" t="s">
        <v>1723</v>
      </c>
      <c r="F329" s="1348"/>
      <c r="G329" s="1348"/>
      <c r="H329" s="1348"/>
      <c r="I329" s="1348"/>
      <c r="J329" s="1348"/>
      <c r="K329" s="1348"/>
      <c r="L329" s="1348"/>
      <c r="M329" s="1348"/>
      <c r="N329" s="1348">
        <f>IF('App26'!G141="","",'App26'!G141)</f>
        <v>1.0354581537167358</v>
      </c>
      <c r="O329" s="1348">
        <f>IF('App26'!H141="","",'App26'!H141)</f>
        <v>1.1076309712793078</v>
      </c>
      <c r="P329" s="1348">
        <f>IF('App26'!I141="","",'App26'!I141)</f>
        <v>1.3339915648205898</v>
      </c>
      <c r="Q329" s="1348">
        <f>IF('App26'!J141="","",'App26'!J141)</f>
        <v>1.8150091871059195</v>
      </c>
      <c r="R329" s="1348">
        <f>IF('App26'!K141="","",'App26'!K141)</f>
        <v>2.6681168434855742</v>
      </c>
      <c r="S329" s="1348"/>
      <c r="T329" s="1348"/>
      <c r="U329" s="1348"/>
      <c r="V329" s="1348"/>
      <c r="W329" s="1348"/>
      <c r="X329" s="1348"/>
    </row>
    <row r="330" spans="2:24">
      <c r="B330" s="1342" t="s">
        <v>792</v>
      </c>
      <c r="C330" s="1348" t="s">
        <v>1975</v>
      </c>
      <c r="D330" s="1348" t="s">
        <v>43</v>
      </c>
      <c r="E330" s="1348" t="s">
        <v>1723</v>
      </c>
      <c r="F330" s="1348"/>
      <c r="G330" s="1348"/>
      <c r="H330" s="1348"/>
      <c r="I330" s="1348"/>
      <c r="J330" s="1348"/>
      <c r="K330" s="1348"/>
      <c r="L330" s="1348"/>
      <c r="M330" s="1348"/>
      <c r="N330" s="1348">
        <f>IF('App26'!G142="","",'App26'!G142)</f>
        <v>0</v>
      </c>
      <c r="O330" s="1348">
        <f>IF('App26'!H142="","",'App26'!H142)</f>
        <v>0</v>
      </c>
      <c r="P330" s="1348">
        <f>IF('App26'!I142="","",'App26'!I142)</f>
        <v>0</v>
      </c>
      <c r="Q330" s="1348">
        <f>IF('App26'!J142="","",'App26'!J142)</f>
        <v>0</v>
      </c>
      <c r="R330" s="1348">
        <f>IF('App26'!K142="","",'App26'!K142)</f>
        <v>0</v>
      </c>
      <c r="S330" s="1348"/>
      <c r="T330" s="1348"/>
      <c r="U330" s="1348"/>
      <c r="V330" s="1348"/>
      <c r="W330" s="1348"/>
      <c r="X330" s="1348"/>
    </row>
    <row r="331" spans="2:24">
      <c r="B331" s="1342" t="s">
        <v>794</v>
      </c>
      <c r="C331" s="1348" t="s">
        <v>1976</v>
      </c>
      <c r="D331" s="1348" t="s">
        <v>43</v>
      </c>
      <c r="E331" s="1348" t="s">
        <v>1723</v>
      </c>
      <c r="F331" s="1348"/>
      <c r="G331" s="1348"/>
      <c r="H331" s="1348"/>
      <c r="I331" s="1348"/>
      <c r="J331" s="1348"/>
      <c r="K331" s="1348"/>
      <c r="L331" s="1348"/>
      <c r="M331" s="1348"/>
      <c r="N331" s="1348">
        <f>IF('App26'!G143="","",'App26'!G143)</f>
        <v>0.70912321219982699</v>
      </c>
      <c r="O331" s="1348">
        <f>IF('App26'!H143="","",'App26'!H143)</f>
        <v>1.0778772361880897</v>
      </c>
      <c r="P331" s="1348">
        <f>IF('App26'!I143="","",'App26'!I143)</f>
        <v>1.2747286583406243</v>
      </c>
      <c r="Q331" s="1348">
        <f>IF('App26'!J143="","",'App26'!J143)</f>
        <v>1.3513051800635845</v>
      </c>
      <c r="R331" s="1348">
        <f>IF('App26'!K143="","",'App26'!K143)</f>
        <v>1.3503082001519968</v>
      </c>
      <c r="S331" s="1348"/>
      <c r="T331" s="1348"/>
      <c r="U331" s="1348"/>
      <c r="V331" s="1348"/>
      <c r="W331" s="1348"/>
      <c r="X331" s="1348"/>
    </row>
    <row r="332" spans="2:24">
      <c r="B332" s="1342" t="s">
        <v>796</v>
      </c>
      <c r="C332" s="1348" t="s">
        <v>1977</v>
      </c>
      <c r="D332" s="1348" t="s">
        <v>43</v>
      </c>
      <c r="E332" s="1348" t="s">
        <v>1723</v>
      </c>
      <c r="F332" s="1348"/>
      <c r="G332" s="1348"/>
      <c r="H332" s="1348"/>
      <c r="I332" s="1348"/>
      <c r="J332" s="1348"/>
      <c r="K332" s="1348"/>
      <c r="L332" s="1348"/>
      <c r="M332" s="1348"/>
      <c r="N332" s="1348">
        <f>IF('App26'!G144="","",'App26'!G144)</f>
        <v>0</v>
      </c>
      <c r="O332" s="1348">
        <f>IF('App26'!H144="","",'App26'!H144)</f>
        <v>0</v>
      </c>
      <c r="P332" s="1348">
        <f>IF('App26'!I144="","",'App26'!I144)</f>
        <v>0</v>
      </c>
      <c r="Q332" s="1348">
        <f>IF('App26'!J144="","",'App26'!J144)</f>
        <v>0</v>
      </c>
      <c r="R332" s="1348">
        <f>IF('App26'!K144="","",'App26'!K144)</f>
        <v>0</v>
      </c>
      <c r="S332" s="1348"/>
      <c r="T332" s="1348"/>
      <c r="U332" s="1348"/>
      <c r="V332" s="1348"/>
      <c r="W332" s="1348"/>
      <c r="X332" s="1348"/>
    </row>
    <row r="333" spans="2:24">
      <c r="B333" s="1342" t="s">
        <v>799</v>
      </c>
      <c r="C333" s="1348" t="s">
        <v>1978</v>
      </c>
      <c r="D333" s="1348" t="s">
        <v>43</v>
      </c>
      <c r="E333" s="1348" t="s">
        <v>1723</v>
      </c>
      <c r="F333" s="1348"/>
      <c r="G333" s="1348"/>
      <c r="H333" s="1348"/>
      <c r="I333" s="1348"/>
      <c r="J333" s="1348"/>
      <c r="K333" s="1348"/>
      <c r="L333" s="1348"/>
      <c r="M333" s="1348"/>
      <c r="N333" s="1348">
        <f>IF('App26'!G147="","",'App26'!G147)</f>
        <v>-6.8911768131625779</v>
      </c>
      <c r="O333" s="1348">
        <f>IF('App26'!H147="","",'App26'!H147)</f>
        <v>-7.0127427435639182</v>
      </c>
      <c r="P333" s="1348">
        <f>IF('App26'!I147="","",'App26'!I147)</f>
        <v>-7.0087945060906351</v>
      </c>
      <c r="Q333" s="1348">
        <f>IF('App26'!J147="","",'App26'!J147)</f>
        <v>-6.9652443047199082</v>
      </c>
      <c r="R333" s="1348">
        <f>IF('App26'!K147="","",'App26'!K147)</f>
        <v>-6.8971254681422174</v>
      </c>
      <c r="S333" s="1348"/>
      <c r="T333" s="1348"/>
      <c r="U333" s="1348"/>
      <c r="V333" s="1348"/>
      <c r="W333" s="1348"/>
      <c r="X333" s="1348"/>
    </row>
    <row r="334" spans="2:24">
      <c r="B334" s="1342" t="s">
        <v>802</v>
      </c>
      <c r="C334" s="1348" t="s">
        <v>1979</v>
      </c>
      <c r="D334" s="1348" t="s">
        <v>43</v>
      </c>
      <c r="E334" s="1348" t="s">
        <v>1723</v>
      </c>
      <c r="F334" s="1348"/>
      <c r="G334" s="1348"/>
      <c r="H334" s="1348"/>
      <c r="I334" s="1348"/>
      <c r="J334" s="1348"/>
      <c r="K334" s="1348"/>
      <c r="L334" s="1348"/>
      <c r="M334" s="1348"/>
      <c r="N334" s="1348">
        <f>IF('App26'!G148="","",'App26'!G148)</f>
        <v>0</v>
      </c>
      <c r="O334" s="1348">
        <f>IF('App26'!H148="","",'App26'!H148)</f>
        <v>0</v>
      </c>
      <c r="P334" s="1348">
        <f>IF('App26'!I148="","",'App26'!I148)</f>
        <v>0</v>
      </c>
      <c r="Q334" s="1348">
        <f>IF('App26'!J148="","",'App26'!J148)</f>
        <v>0</v>
      </c>
      <c r="R334" s="1348">
        <f>IF('App26'!K148="","",'App26'!K148)</f>
        <v>0</v>
      </c>
      <c r="S334" s="1348"/>
      <c r="T334" s="1348"/>
      <c r="U334" s="1348"/>
      <c r="V334" s="1348"/>
      <c r="W334" s="1348"/>
      <c r="X334" s="1348"/>
    </row>
    <row r="335" spans="2:24">
      <c r="B335" s="1342" t="s">
        <v>804</v>
      </c>
      <c r="C335" s="1348" t="s">
        <v>1980</v>
      </c>
      <c r="D335" s="1348" t="s">
        <v>43</v>
      </c>
      <c r="E335" s="1348" t="s">
        <v>1723</v>
      </c>
      <c r="F335" s="1348"/>
      <c r="G335" s="1348"/>
      <c r="H335" s="1348"/>
      <c r="I335" s="1348"/>
      <c r="J335" s="1348"/>
      <c r="K335" s="1348"/>
      <c r="L335" s="1348"/>
      <c r="M335" s="1348"/>
      <c r="N335" s="1348">
        <f>IF('App26'!G149="","",'App26'!G149)</f>
        <v>0</v>
      </c>
      <c r="O335" s="1348">
        <f>IF('App26'!H149="","",'App26'!H149)</f>
        <v>0</v>
      </c>
      <c r="P335" s="1348">
        <f>IF('App26'!I149="","",'App26'!I149)</f>
        <v>0</v>
      </c>
      <c r="Q335" s="1348">
        <f>IF('App26'!J149="","",'App26'!J149)</f>
        <v>0</v>
      </c>
      <c r="R335" s="1348">
        <f>IF('App26'!K149="","",'App26'!K149)</f>
        <v>0</v>
      </c>
      <c r="S335" s="1348"/>
      <c r="T335" s="1348"/>
      <c r="U335" s="1348"/>
      <c r="V335" s="1348"/>
      <c r="W335" s="1348"/>
      <c r="X335" s="1348"/>
    </row>
    <row r="336" spans="2:24">
      <c r="B336" s="1342" t="s">
        <v>806</v>
      </c>
      <c r="C336" s="1348" t="s">
        <v>1981</v>
      </c>
      <c r="D336" s="1348" t="s">
        <v>43</v>
      </c>
      <c r="E336" s="1348" t="s">
        <v>1723</v>
      </c>
      <c r="F336" s="1348"/>
      <c r="G336" s="1348"/>
      <c r="H336" s="1348"/>
      <c r="I336" s="1348"/>
      <c r="J336" s="1348"/>
      <c r="K336" s="1348"/>
      <c r="L336" s="1348"/>
      <c r="M336" s="1348"/>
      <c r="N336" s="1348">
        <f>IF('App26'!G150="","",'App26'!G150)</f>
        <v>-1.1471351061454307</v>
      </c>
      <c r="O336" s="1348">
        <f>IF('App26'!H150="","",'App26'!H150)</f>
        <v>-1.1643651133944823</v>
      </c>
      <c r="P336" s="1348">
        <f>IF('App26'!I150="","",'App26'!I150)</f>
        <v>-1.1799092106292486</v>
      </c>
      <c r="Q336" s="1348">
        <f>IF('App26'!J150="","",'App26'!J150)</f>
        <v>-1.2320878421297818</v>
      </c>
      <c r="R336" s="1348">
        <f>IF('App26'!K150="","",'App26'!K150)</f>
        <v>-1.3143080363551543</v>
      </c>
      <c r="S336" s="1348"/>
      <c r="T336" s="1348"/>
      <c r="U336" s="1348"/>
      <c r="V336" s="1348"/>
      <c r="W336" s="1348"/>
      <c r="X336" s="1348"/>
    </row>
    <row r="337" spans="2:24">
      <c r="B337" s="1342" t="s">
        <v>808</v>
      </c>
      <c r="C337" s="1348" t="s">
        <v>1982</v>
      </c>
      <c r="D337" s="1348" t="s">
        <v>43</v>
      </c>
      <c r="E337" s="1348" t="s">
        <v>1723</v>
      </c>
      <c r="F337" s="1348"/>
      <c r="G337" s="1348"/>
      <c r="H337" s="1348"/>
      <c r="I337" s="1348"/>
      <c r="J337" s="1348"/>
      <c r="K337" s="1348"/>
      <c r="L337" s="1348"/>
      <c r="M337" s="1348"/>
      <c r="N337" s="1348">
        <f>IF('App26'!G151="","",'App26'!G151)</f>
        <v>0</v>
      </c>
      <c r="O337" s="1348">
        <f>IF('App26'!H151="","",'App26'!H151)</f>
        <v>0</v>
      </c>
      <c r="P337" s="1348">
        <f>IF('App26'!I151="","",'App26'!I151)</f>
        <v>0</v>
      </c>
      <c r="Q337" s="1348">
        <f>IF('App26'!J151="","",'App26'!J151)</f>
        <v>0</v>
      </c>
      <c r="R337" s="1348">
        <f>IF('App26'!K151="","",'App26'!K151)</f>
        <v>0</v>
      </c>
      <c r="S337" s="1348"/>
      <c r="T337" s="1348"/>
      <c r="U337" s="1348"/>
      <c r="V337" s="1348"/>
      <c r="W337" s="1348"/>
      <c r="X337" s="1348"/>
    </row>
    <row r="338" spans="2:24">
      <c r="B338" s="1342" t="s">
        <v>810</v>
      </c>
      <c r="C338" s="1348" t="s">
        <v>1983</v>
      </c>
      <c r="D338" s="1348" t="s">
        <v>43</v>
      </c>
      <c r="E338" s="1348" t="s">
        <v>1723</v>
      </c>
      <c r="F338" s="1348"/>
      <c r="G338" s="1348"/>
      <c r="H338" s="1348"/>
      <c r="I338" s="1348"/>
      <c r="J338" s="1348"/>
      <c r="K338" s="1348"/>
      <c r="L338" s="1348"/>
      <c r="M338" s="1348"/>
      <c r="N338" s="1348">
        <f>IF('App26'!G152="","",'App26'!G152)</f>
        <v>0</v>
      </c>
      <c r="O338" s="1348">
        <f>IF('App26'!H152="","",'App26'!H152)</f>
        <v>0</v>
      </c>
      <c r="P338" s="1348">
        <f>IF('App26'!I152="","",'App26'!I152)</f>
        <v>0</v>
      </c>
      <c r="Q338" s="1348">
        <f>IF('App26'!J152="","",'App26'!J152)</f>
        <v>0</v>
      </c>
      <c r="R338" s="1348">
        <f>IF('App26'!K152="","",'App26'!K152)</f>
        <v>0</v>
      </c>
      <c r="S338" s="1348"/>
      <c r="T338" s="1348"/>
      <c r="U338" s="1348"/>
      <c r="V338" s="1348"/>
      <c r="W338" s="1348"/>
      <c r="X338" s="1348"/>
    </row>
    <row r="339" spans="2:24">
      <c r="B339" s="1342" t="s">
        <v>812</v>
      </c>
      <c r="C339" s="1348" t="s">
        <v>1984</v>
      </c>
      <c r="D339" s="1348" t="s">
        <v>43</v>
      </c>
      <c r="E339" s="1348" t="s">
        <v>1723</v>
      </c>
      <c r="F339" s="1348"/>
      <c r="G339" s="1348"/>
      <c r="H339" s="1348"/>
      <c r="I339" s="1348"/>
      <c r="J339" s="1348"/>
      <c r="K339" s="1348"/>
      <c r="L339" s="1348"/>
      <c r="M339" s="1348"/>
      <c r="N339" s="1348">
        <f>IF('App26'!G153="","",'App26'!G153)</f>
        <v>-9.2837046912209473</v>
      </c>
      <c r="O339" s="1348">
        <f>IF('App26'!H153="","",'App26'!H153)</f>
        <v>-9.1901058544090048</v>
      </c>
      <c r="P339" s="1348">
        <f>IF('App26'!I153="","",'App26'!I153)</f>
        <v>-9.1977275487484711</v>
      </c>
      <c r="Q339" s="1348">
        <f>IF('App26'!J153="","",'App26'!J153)</f>
        <v>-9.24740746788666</v>
      </c>
      <c r="R339" s="1348">
        <f>IF('App26'!K153="","",'App26'!K153)</f>
        <v>-9.375206496672206</v>
      </c>
      <c r="S339" s="1348"/>
      <c r="T339" s="1348"/>
      <c r="U339" s="1348"/>
      <c r="V339" s="1348"/>
      <c r="W339" s="1348"/>
      <c r="X339" s="1348"/>
    </row>
    <row r="340" spans="2:24">
      <c r="B340" s="1342" t="s">
        <v>814</v>
      </c>
      <c r="C340" s="1348" t="s">
        <v>1985</v>
      </c>
      <c r="D340" s="1348" t="s">
        <v>43</v>
      </c>
      <c r="E340" s="1348" t="s">
        <v>1723</v>
      </c>
      <c r="F340" s="1348"/>
      <c r="G340" s="1348"/>
      <c r="H340" s="1348"/>
      <c r="I340" s="1348"/>
      <c r="J340" s="1348"/>
      <c r="K340" s="1348"/>
      <c r="L340" s="1348"/>
      <c r="M340" s="1348"/>
      <c r="N340" s="1348">
        <f>IF('App26'!G154="","",'App26'!G154)</f>
        <v>0</v>
      </c>
      <c r="O340" s="1348">
        <f>IF('App26'!H154="","",'App26'!H154)</f>
        <v>-1.6325679607328981E-2</v>
      </c>
      <c r="P340" s="1348">
        <f>IF('App26'!I154="","",'App26'!I154)</f>
        <v>-0.15874306064851218</v>
      </c>
      <c r="Q340" s="1348">
        <f>IF('App26'!J154="","",'App26'!J154)</f>
        <v>-0.5779341176612568</v>
      </c>
      <c r="R340" s="1348">
        <f>IF('App26'!K154="","",'App26'!K154)</f>
        <v>-0.74810764067140467</v>
      </c>
      <c r="S340" s="1348"/>
      <c r="T340" s="1348"/>
      <c r="U340" s="1348"/>
      <c r="V340" s="1348"/>
      <c r="W340" s="1348"/>
      <c r="X340" s="1348"/>
    </row>
    <row r="341" spans="2:24">
      <c r="B341" s="1342" t="s">
        <v>816</v>
      </c>
      <c r="C341" s="1348" t="s">
        <v>1986</v>
      </c>
      <c r="D341" s="1348" t="s">
        <v>43</v>
      </c>
      <c r="E341" s="1348" t="s">
        <v>1723</v>
      </c>
      <c r="F341" s="1348"/>
      <c r="G341" s="1348"/>
      <c r="H341" s="1348"/>
      <c r="I341" s="1348"/>
      <c r="J341" s="1348"/>
      <c r="K341" s="1348"/>
      <c r="L341" s="1348"/>
      <c r="M341" s="1348"/>
      <c r="N341" s="1348">
        <f>IF('App26'!G155="","",'App26'!G155)</f>
        <v>0</v>
      </c>
      <c r="O341" s="1348">
        <f>IF('App26'!H155="","",'App26'!H155)</f>
        <v>0</v>
      </c>
      <c r="P341" s="1348">
        <f>IF('App26'!I155="","",'App26'!I155)</f>
        <v>0</v>
      </c>
      <c r="Q341" s="1348">
        <f>IF('App26'!J155="","",'App26'!J155)</f>
        <v>0</v>
      </c>
      <c r="R341" s="1348">
        <f>IF('App26'!K155="","",'App26'!K155)</f>
        <v>0</v>
      </c>
      <c r="S341" s="1348"/>
      <c r="T341" s="1348"/>
      <c r="U341" s="1348"/>
      <c r="V341" s="1348"/>
      <c r="W341" s="1348"/>
      <c r="X341" s="1348"/>
    </row>
    <row r="342" spans="2:24">
      <c r="B342" s="1342" t="s">
        <v>818</v>
      </c>
      <c r="C342" s="1348" t="s">
        <v>1987</v>
      </c>
      <c r="D342" s="1348" t="s">
        <v>43</v>
      </c>
      <c r="E342" s="1348" t="s">
        <v>1723</v>
      </c>
      <c r="F342" s="1348"/>
      <c r="G342" s="1348"/>
      <c r="H342" s="1348"/>
      <c r="I342" s="1348"/>
      <c r="J342" s="1348"/>
      <c r="K342" s="1348"/>
      <c r="L342" s="1348"/>
      <c r="M342" s="1348"/>
      <c r="N342" s="1348">
        <f>IF('App26'!G156="","",'App26'!G156)</f>
        <v>-0.15485213673738127</v>
      </c>
      <c r="O342" s="1348">
        <f>IF('App26'!H156="","",'App26'!H156)</f>
        <v>-0.31844401631858438</v>
      </c>
      <c r="P342" s="1348">
        <f>IF('App26'!I156="","",'App26'!I156)</f>
        <v>-0.52861250998175768</v>
      </c>
      <c r="Q342" s="1348">
        <f>IF('App26'!J156="","",'App26'!J156)</f>
        <v>-0.79787743614013062</v>
      </c>
      <c r="R342" s="1348">
        <f>IF('App26'!K156="","",'App26'!K156)</f>
        <v>-1.0970380876538979</v>
      </c>
      <c r="S342" s="1348"/>
      <c r="T342" s="1348"/>
      <c r="U342" s="1348"/>
      <c r="V342" s="1348"/>
      <c r="W342" s="1348"/>
      <c r="X342" s="1348"/>
    </row>
    <row r="343" spans="2:24">
      <c r="B343" s="1342" t="s">
        <v>820</v>
      </c>
      <c r="C343" s="1348" t="s">
        <v>1988</v>
      </c>
      <c r="D343" s="1348" t="s">
        <v>43</v>
      </c>
      <c r="E343" s="1348" t="s">
        <v>1723</v>
      </c>
      <c r="F343" s="1348"/>
      <c r="G343" s="1348"/>
      <c r="H343" s="1348"/>
      <c r="I343" s="1348"/>
      <c r="J343" s="1348"/>
      <c r="K343" s="1348"/>
      <c r="L343" s="1348"/>
      <c r="M343" s="1348"/>
      <c r="N343" s="1348">
        <f>IF('App26'!G157="","",'App26'!G157)</f>
        <v>0</v>
      </c>
      <c r="O343" s="1348">
        <f>IF('App26'!H157="","",'App26'!H157)</f>
        <v>0</v>
      </c>
      <c r="P343" s="1348">
        <f>IF('App26'!I157="","",'App26'!I157)</f>
        <v>0</v>
      </c>
      <c r="Q343" s="1348">
        <f>IF('App26'!J157="","",'App26'!J157)</f>
        <v>0</v>
      </c>
      <c r="R343" s="1348">
        <f>IF('App26'!K157="","",'App26'!K157)</f>
        <v>0</v>
      </c>
      <c r="S343" s="1348"/>
      <c r="T343" s="1348"/>
      <c r="U343" s="1348"/>
      <c r="V343" s="1348"/>
      <c r="W343" s="1348"/>
      <c r="X343" s="1348"/>
    </row>
    <row r="344" spans="2:24">
      <c r="B344" s="1342" t="s">
        <v>823</v>
      </c>
      <c r="C344" s="1348" t="s">
        <v>1989</v>
      </c>
      <c r="D344" s="1348" t="s">
        <v>43</v>
      </c>
      <c r="E344" s="1348" t="s">
        <v>1723</v>
      </c>
      <c r="F344" s="1348"/>
      <c r="G344" s="1348"/>
      <c r="H344" s="1348"/>
      <c r="I344" s="1348"/>
      <c r="J344" s="1348"/>
      <c r="K344" s="1348"/>
      <c r="L344" s="1348"/>
      <c r="M344" s="1348"/>
      <c r="N344" s="1348">
        <f>IF('App26'!G160="","",'App26'!G160)</f>
        <v>67.111849687392109</v>
      </c>
      <c r="O344" s="1348">
        <f>IF('App26'!H160="","",'App26'!H160)</f>
        <v>60.119314869206079</v>
      </c>
      <c r="P344" s="1348">
        <f>IF('App26'!I160="","",'App26'!I160)</f>
        <v>58.259664534125641</v>
      </c>
      <c r="Q344" s="1348">
        <f>IF('App26'!J160="","",'App26'!J160)</f>
        <v>52.106585604515082</v>
      </c>
      <c r="R344" s="1348">
        <f>IF('App26'!K160="","",'App26'!K160)</f>
        <v>48.468677628587642</v>
      </c>
      <c r="S344" s="1348"/>
      <c r="T344" s="1348"/>
      <c r="U344" s="1348"/>
      <c r="V344" s="1348"/>
      <c r="W344" s="1348"/>
      <c r="X344" s="1348"/>
    </row>
    <row r="345" spans="2:24">
      <c r="B345" s="1342" t="s">
        <v>826</v>
      </c>
      <c r="C345" s="1348" t="s">
        <v>1990</v>
      </c>
      <c r="D345" s="1348" t="s">
        <v>43</v>
      </c>
      <c r="E345" s="1348" t="s">
        <v>1723</v>
      </c>
      <c r="F345" s="1348"/>
      <c r="G345" s="1348"/>
      <c r="H345" s="1348"/>
      <c r="I345" s="1348"/>
      <c r="J345" s="1348"/>
      <c r="K345" s="1348"/>
      <c r="L345" s="1348"/>
      <c r="M345" s="1348"/>
      <c r="N345" s="1348">
        <f>IF('App26'!G161="","",'App26'!G161)</f>
        <v>0</v>
      </c>
      <c r="O345" s="1348">
        <f>IF('App26'!H161="","",'App26'!H161)</f>
        <v>0</v>
      </c>
      <c r="P345" s="1348">
        <f>IF('App26'!I161="","",'App26'!I161)</f>
        <v>0</v>
      </c>
      <c r="Q345" s="1348">
        <f>IF('App26'!J161="","",'App26'!J161)</f>
        <v>0</v>
      </c>
      <c r="R345" s="1348">
        <f>IF('App26'!K161="","",'App26'!K161)</f>
        <v>0</v>
      </c>
      <c r="S345" s="1348"/>
      <c r="T345" s="1348"/>
      <c r="U345" s="1348"/>
      <c r="V345" s="1348"/>
      <c r="W345" s="1348"/>
      <c r="X345" s="1348"/>
    </row>
    <row r="346" spans="2:24">
      <c r="B346" s="1342" t="s">
        <v>828</v>
      </c>
      <c r="C346" s="1348" t="s">
        <v>1991</v>
      </c>
      <c r="D346" s="1348" t="s">
        <v>43</v>
      </c>
      <c r="E346" s="1348" t="s">
        <v>1723</v>
      </c>
      <c r="F346" s="1348"/>
      <c r="G346" s="1348"/>
      <c r="H346" s="1348"/>
      <c r="I346" s="1348"/>
      <c r="J346" s="1348"/>
      <c r="K346" s="1348"/>
      <c r="L346" s="1348"/>
      <c r="M346" s="1348"/>
      <c r="N346" s="1348">
        <f>IF('App26'!G162="","",'App26'!G162)</f>
        <v>0</v>
      </c>
      <c r="O346" s="1348">
        <f>IF('App26'!H162="","",'App26'!H162)</f>
        <v>0</v>
      </c>
      <c r="P346" s="1348">
        <f>IF('App26'!I162="","",'App26'!I162)</f>
        <v>0</v>
      </c>
      <c r="Q346" s="1348">
        <f>IF('App26'!J162="","",'App26'!J162)</f>
        <v>0</v>
      </c>
      <c r="R346" s="1348">
        <f>IF('App26'!K162="","",'App26'!K162)</f>
        <v>0</v>
      </c>
      <c r="S346" s="1348"/>
      <c r="T346" s="1348"/>
      <c r="U346" s="1348"/>
      <c r="V346" s="1348"/>
      <c r="W346" s="1348"/>
      <c r="X346" s="1348"/>
    </row>
    <row r="347" spans="2:24">
      <c r="B347" s="1342" t="s">
        <v>830</v>
      </c>
      <c r="C347" s="1348" t="s">
        <v>1992</v>
      </c>
      <c r="D347" s="1348" t="s">
        <v>43</v>
      </c>
      <c r="E347" s="1348" t="s">
        <v>1723</v>
      </c>
      <c r="F347" s="1348"/>
      <c r="G347" s="1348"/>
      <c r="H347" s="1348"/>
      <c r="I347" s="1348"/>
      <c r="J347" s="1348"/>
      <c r="K347" s="1348"/>
      <c r="L347" s="1348"/>
      <c r="M347" s="1348"/>
      <c r="N347" s="1348">
        <f>IF('App26'!G163="","",'App26'!G163)</f>
        <v>67.111849687392109</v>
      </c>
      <c r="O347" s="1348">
        <f>IF('App26'!H163="","",'App26'!H163)</f>
        <v>60.119314869206079</v>
      </c>
      <c r="P347" s="1348">
        <f>IF('App26'!I163="","",'App26'!I163)</f>
        <v>58.259664534125641</v>
      </c>
      <c r="Q347" s="1348">
        <f>IF('App26'!J163="","",'App26'!J163)</f>
        <v>52.106585604515082</v>
      </c>
      <c r="R347" s="1348">
        <f>IF('App26'!K163="","",'App26'!K163)</f>
        <v>48.468677628587642</v>
      </c>
      <c r="S347" s="1348"/>
      <c r="T347" s="1348"/>
      <c r="U347" s="1348"/>
      <c r="V347" s="1348"/>
      <c r="W347" s="1348"/>
      <c r="X347" s="1348"/>
    </row>
    <row r="348" spans="2:24">
      <c r="B348" s="1342" t="s">
        <v>833</v>
      </c>
      <c r="C348" s="1348" t="s">
        <v>1993</v>
      </c>
      <c r="D348" s="1348" t="s">
        <v>43</v>
      </c>
      <c r="E348" s="1348" t="s">
        <v>1723</v>
      </c>
      <c r="F348" s="1348"/>
      <c r="G348" s="1348"/>
      <c r="H348" s="1348"/>
      <c r="I348" s="1348"/>
      <c r="J348" s="1348"/>
      <c r="K348" s="1348"/>
      <c r="L348" s="1348"/>
      <c r="M348" s="1348"/>
      <c r="N348" s="1348">
        <f>IF('App26'!G164="","",'App26'!G164)</f>
        <v>17.757064058878942</v>
      </c>
      <c r="O348" s="1348">
        <f>IF('App26'!H164="","",'App26'!H164)</f>
        <v>14.814727751391533</v>
      </c>
      <c r="P348" s="1348">
        <f>IF('App26'!I164="","",'App26'!I164)</f>
        <v>14.603507008683543</v>
      </c>
      <c r="Q348" s="1348">
        <f>IF('App26'!J164="","",'App26'!J164)</f>
        <v>16.559288492003287</v>
      </c>
      <c r="R348" s="1348">
        <f>IF('App26'!K164="","",'App26'!K164)</f>
        <v>20.655227695678562</v>
      </c>
      <c r="S348" s="1348"/>
      <c r="T348" s="1348"/>
      <c r="U348" s="1348"/>
      <c r="V348" s="1348"/>
      <c r="W348" s="1348"/>
      <c r="X348" s="1348"/>
    </row>
    <row r="349" spans="2:24">
      <c r="B349" s="1342" t="s">
        <v>835</v>
      </c>
      <c r="C349" s="1348" t="s">
        <v>1994</v>
      </c>
      <c r="D349" s="1348" t="s">
        <v>43</v>
      </c>
      <c r="E349" s="1348" t="s">
        <v>1723</v>
      </c>
      <c r="F349" s="1348"/>
      <c r="G349" s="1348"/>
      <c r="H349" s="1348"/>
      <c r="I349" s="1348"/>
      <c r="J349" s="1348"/>
      <c r="K349" s="1348"/>
      <c r="L349" s="1348"/>
      <c r="M349" s="1348"/>
      <c r="N349" s="1348">
        <f>IF('App26'!G165="","",'App26'!G165)</f>
        <v>0</v>
      </c>
      <c r="O349" s="1348">
        <f>IF('App26'!H165="","",'App26'!H165)</f>
        <v>0</v>
      </c>
      <c r="P349" s="1348">
        <f>IF('App26'!I165="","",'App26'!I165)</f>
        <v>0</v>
      </c>
      <c r="Q349" s="1348">
        <f>IF('App26'!J165="","",'App26'!J165)</f>
        <v>0</v>
      </c>
      <c r="R349" s="1348">
        <f>IF('App26'!K165="","",'App26'!K165)</f>
        <v>0</v>
      </c>
      <c r="S349" s="1348"/>
      <c r="T349" s="1348"/>
      <c r="U349" s="1348"/>
      <c r="V349" s="1348"/>
      <c r="W349" s="1348"/>
      <c r="X349" s="1348"/>
    </row>
    <row r="350" spans="2:24">
      <c r="B350" s="1342" t="s">
        <v>837</v>
      </c>
      <c r="C350" s="1348" t="s">
        <v>1995</v>
      </c>
      <c r="D350" s="1348" t="s">
        <v>43</v>
      </c>
      <c r="E350" s="1348" t="s">
        <v>1723</v>
      </c>
      <c r="F350" s="1348"/>
      <c r="G350" s="1348"/>
      <c r="H350" s="1348"/>
      <c r="I350" s="1348"/>
      <c r="J350" s="1348"/>
      <c r="K350" s="1348"/>
      <c r="L350" s="1348"/>
      <c r="M350" s="1348"/>
      <c r="N350" s="1348">
        <f>IF('App26'!G166="","",'App26'!G166)</f>
        <v>0</v>
      </c>
      <c r="O350" s="1348">
        <f>IF('App26'!H166="","",'App26'!H166)</f>
        <v>0</v>
      </c>
      <c r="P350" s="1348">
        <f>IF('App26'!I166="","",'App26'!I166)</f>
        <v>0</v>
      </c>
      <c r="Q350" s="1348">
        <f>IF('App26'!J166="","",'App26'!J166)</f>
        <v>0</v>
      </c>
      <c r="R350" s="1348">
        <f>IF('App26'!K166="","",'App26'!K166)</f>
        <v>0</v>
      </c>
      <c r="S350" s="1348"/>
      <c r="T350" s="1348"/>
      <c r="U350" s="1348"/>
      <c r="V350" s="1348"/>
      <c r="W350" s="1348"/>
      <c r="X350" s="1348"/>
    </row>
    <row r="351" spans="2:24">
      <c r="B351" s="1342" t="s">
        <v>839</v>
      </c>
      <c r="C351" s="1348" t="s">
        <v>1996</v>
      </c>
      <c r="D351" s="1348" t="s">
        <v>43</v>
      </c>
      <c r="E351" s="1348" t="s">
        <v>1723</v>
      </c>
      <c r="F351" s="1348"/>
      <c r="G351" s="1348"/>
      <c r="H351" s="1348"/>
      <c r="I351" s="1348"/>
      <c r="J351" s="1348"/>
      <c r="K351" s="1348"/>
      <c r="L351" s="1348"/>
      <c r="M351" s="1348"/>
      <c r="N351" s="1348">
        <f>IF('App26'!G167="","",'App26'!G167)</f>
        <v>17.757064058878942</v>
      </c>
      <c r="O351" s="1348">
        <f>IF('App26'!H167="","",'App26'!H167)</f>
        <v>14.814727751391533</v>
      </c>
      <c r="P351" s="1348">
        <f>IF('App26'!I167="","",'App26'!I167)</f>
        <v>14.603507008683543</v>
      </c>
      <c r="Q351" s="1348">
        <f>IF('App26'!J167="","",'App26'!J167)</f>
        <v>16.559288492003287</v>
      </c>
      <c r="R351" s="1348">
        <f>IF('App26'!K167="","",'App26'!K167)</f>
        <v>20.655227695678562</v>
      </c>
      <c r="S351" s="1348"/>
      <c r="T351" s="1348"/>
      <c r="U351" s="1348"/>
      <c r="V351" s="1348"/>
      <c r="W351" s="1348"/>
      <c r="X351" s="1348"/>
    </row>
    <row r="352" spans="2:24">
      <c r="B352" s="1342" t="s">
        <v>842</v>
      </c>
      <c r="C352" s="1348" t="s">
        <v>1997</v>
      </c>
      <c r="D352" s="1348" t="s">
        <v>43</v>
      </c>
      <c r="E352" s="1348" t="s">
        <v>1723</v>
      </c>
      <c r="F352" s="1348"/>
      <c r="G352" s="1348"/>
      <c r="H352" s="1348"/>
      <c r="I352" s="1348"/>
      <c r="J352" s="1348"/>
      <c r="K352" s="1348"/>
      <c r="L352" s="1348"/>
      <c r="M352" s="1348"/>
      <c r="N352" s="1348">
        <f>IF('App26'!G168="","",'App26'!G168)</f>
        <v>24.050415715971724</v>
      </c>
      <c r="O352" s="1348">
        <f>IF('App26'!H168="","",'App26'!H168)</f>
        <v>28.928794566112231</v>
      </c>
      <c r="P352" s="1348">
        <f>IF('App26'!I168="","",'App26'!I168)</f>
        <v>27.74730800905964</v>
      </c>
      <c r="Q352" s="1348">
        <f>IF('App26'!J168="","",'App26'!J168)</f>
        <v>44.278753915426535</v>
      </c>
      <c r="R352" s="1348">
        <f>IF('App26'!K168="","",'App26'!K168)</f>
        <v>48.910970638381229</v>
      </c>
      <c r="S352" s="1348"/>
      <c r="T352" s="1348"/>
      <c r="U352" s="1348"/>
      <c r="V352" s="1348"/>
      <c r="W352" s="1348"/>
      <c r="X352" s="1348"/>
    </row>
    <row r="353" spans="2:24">
      <c r="B353" s="1342" t="s">
        <v>844</v>
      </c>
      <c r="C353" s="1348" t="s">
        <v>1998</v>
      </c>
      <c r="D353" s="1348" t="s">
        <v>43</v>
      </c>
      <c r="E353" s="1348" t="s">
        <v>1723</v>
      </c>
      <c r="F353" s="1348"/>
      <c r="G353" s="1348"/>
      <c r="H353" s="1348"/>
      <c r="I353" s="1348"/>
      <c r="J353" s="1348"/>
      <c r="K353" s="1348"/>
      <c r="L353" s="1348"/>
      <c r="M353" s="1348"/>
      <c r="N353" s="1348">
        <f>IF('App26'!G169="","",'App26'!G169)</f>
        <v>0</v>
      </c>
      <c r="O353" s="1348">
        <f>IF('App26'!H169="","",'App26'!H169)</f>
        <v>0</v>
      </c>
      <c r="P353" s="1348">
        <f>IF('App26'!I169="","",'App26'!I169)</f>
        <v>0</v>
      </c>
      <c r="Q353" s="1348">
        <f>IF('App26'!J169="","",'App26'!J169)</f>
        <v>0</v>
      </c>
      <c r="R353" s="1348">
        <f>IF('App26'!K169="","",'App26'!K169)</f>
        <v>0</v>
      </c>
      <c r="S353" s="1348"/>
      <c r="T353" s="1348"/>
      <c r="U353" s="1348"/>
      <c r="V353" s="1348"/>
      <c r="W353" s="1348"/>
      <c r="X353" s="1348"/>
    </row>
    <row r="354" spans="2:24">
      <c r="B354" s="1342" t="s">
        <v>846</v>
      </c>
      <c r="C354" s="1348" t="s">
        <v>1999</v>
      </c>
      <c r="D354" s="1348" t="s">
        <v>43</v>
      </c>
      <c r="E354" s="1348" t="s">
        <v>1723</v>
      </c>
      <c r="F354" s="1348"/>
      <c r="G354" s="1348"/>
      <c r="H354" s="1348"/>
      <c r="I354" s="1348"/>
      <c r="J354" s="1348"/>
      <c r="K354" s="1348"/>
      <c r="L354" s="1348"/>
      <c r="M354" s="1348"/>
      <c r="N354" s="1348">
        <f>IF('App26'!G170="","",'App26'!G170)</f>
        <v>24.050415715971724</v>
      </c>
      <c r="O354" s="1348">
        <f>IF('App26'!H170="","",'App26'!H170)</f>
        <v>28.928794566112231</v>
      </c>
      <c r="P354" s="1348">
        <f>IF('App26'!I170="","",'App26'!I170)</f>
        <v>27.74730800905964</v>
      </c>
      <c r="Q354" s="1348">
        <f>IF('App26'!J170="","",'App26'!J170)</f>
        <v>44.278753915426535</v>
      </c>
      <c r="R354" s="1348">
        <f>IF('App26'!K170="","",'App26'!K170)</f>
        <v>48.910970638381229</v>
      </c>
      <c r="S354" s="1348"/>
      <c r="T354" s="1348"/>
      <c r="U354" s="1348"/>
      <c r="V354" s="1348"/>
      <c r="W354" s="1348"/>
      <c r="X354" s="1348"/>
    </row>
    <row r="355" spans="2:24">
      <c r="B355" s="1342" t="s">
        <v>849</v>
      </c>
      <c r="C355" s="1348" t="s">
        <v>2000</v>
      </c>
      <c r="D355" s="1348" t="s">
        <v>43</v>
      </c>
      <c r="E355" s="1348" t="s">
        <v>1723</v>
      </c>
      <c r="F355" s="1348"/>
      <c r="G355" s="1348"/>
      <c r="H355" s="1348"/>
      <c r="I355" s="1348"/>
      <c r="J355" s="1348"/>
      <c r="K355" s="1348"/>
      <c r="L355" s="1348"/>
      <c r="M355" s="1348"/>
      <c r="N355" s="1348">
        <f>IF('App26'!G171="","",'App26'!G171)</f>
        <v>27.039353092949344</v>
      </c>
      <c r="O355" s="1348">
        <f>IF('App26'!H171="","",'App26'!H171)</f>
        <v>27.546184657976521</v>
      </c>
      <c r="P355" s="1348">
        <f>IF('App26'!I171="","",'App26'!I171)</f>
        <v>25.839777670645304</v>
      </c>
      <c r="Q355" s="1348">
        <f>IF('App26'!J171="","",'App26'!J171)</f>
        <v>23.714836345257542</v>
      </c>
      <c r="R355" s="1348">
        <f>IF('App26'!K171="","",'App26'!K171)</f>
        <v>24.48702743352143</v>
      </c>
      <c r="S355" s="1348"/>
      <c r="T355" s="1348"/>
      <c r="U355" s="1348"/>
      <c r="V355" s="1348"/>
      <c r="W355" s="1348"/>
      <c r="X355" s="1348"/>
    </row>
    <row r="356" spans="2:24">
      <c r="B356" s="1342" t="s">
        <v>851</v>
      </c>
      <c r="C356" s="1348" t="s">
        <v>2001</v>
      </c>
      <c r="D356" s="1348" t="s">
        <v>43</v>
      </c>
      <c r="E356" s="1348" t="s">
        <v>1723</v>
      </c>
      <c r="F356" s="1348"/>
      <c r="G356" s="1348"/>
      <c r="H356" s="1348"/>
      <c r="I356" s="1348"/>
      <c r="J356" s="1348"/>
      <c r="K356" s="1348"/>
      <c r="L356" s="1348"/>
      <c r="M356" s="1348"/>
      <c r="N356" s="1348">
        <f>IF('App26'!G172="","",'App26'!G172)</f>
        <v>0</v>
      </c>
      <c r="O356" s="1348">
        <f>IF('App26'!H172="","",'App26'!H172)</f>
        <v>0</v>
      </c>
      <c r="P356" s="1348">
        <f>IF('App26'!I172="","",'App26'!I172)</f>
        <v>0</v>
      </c>
      <c r="Q356" s="1348">
        <f>IF('App26'!J172="","",'App26'!J172)</f>
        <v>0</v>
      </c>
      <c r="R356" s="1348">
        <f>IF('App26'!K172="","",'App26'!K172)</f>
        <v>0</v>
      </c>
      <c r="S356" s="1348"/>
      <c r="T356" s="1348"/>
      <c r="U356" s="1348"/>
      <c r="V356" s="1348"/>
      <c r="W356" s="1348"/>
      <c r="X356" s="1348"/>
    </row>
    <row r="357" spans="2:24">
      <c r="B357" s="1342" t="s">
        <v>853</v>
      </c>
      <c r="C357" s="1348" t="s">
        <v>2002</v>
      </c>
      <c r="D357" s="1348" t="s">
        <v>43</v>
      </c>
      <c r="E357" s="1348" t="s">
        <v>1723</v>
      </c>
      <c r="F357" s="1348"/>
      <c r="G357" s="1348"/>
      <c r="H357" s="1348"/>
      <c r="I357" s="1348"/>
      <c r="J357" s="1348"/>
      <c r="K357" s="1348"/>
      <c r="L357" s="1348"/>
      <c r="M357" s="1348"/>
      <c r="N357" s="1348">
        <f>IF('App26'!G173="","",'App26'!G173)</f>
        <v>27.039353092949344</v>
      </c>
      <c r="O357" s="1348">
        <f>IF('App26'!H173="","",'App26'!H173)</f>
        <v>27.546184657976521</v>
      </c>
      <c r="P357" s="1348">
        <f>IF('App26'!I173="","",'App26'!I173)</f>
        <v>25.839777670645304</v>
      </c>
      <c r="Q357" s="1348">
        <f>IF('App26'!J173="","",'App26'!J173)</f>
        <v>23.714836345257542</v>
      </c>
      <c r="R357" s="1348">
        <f>IF('App26'!K173="","",'App26'!K173)</f>
        <v>24.48702743352143</v>
      </c>
      <c r="S357" s="1348"/>
      <c r="T357" s="1348"/>
      <c r="U357" s="1348"/>
      <c r="V357" s="1348"/>
      <c r="W357" s="1348"/>
      <c r="X357" s="1348"/>
    </row>
    <row r="358" spans="2:24">
      <c r="B358" s="1342" t="s">
        <v>856</v>
      </c>
      <c r="C358" s="1348" t="s">
        <v>2003</v>
      </c>
      <c r="D358" s="1348" t="s">
        <v>43</v>
      </c>
      <c r="E358" s="1348" t="s">
        <v>1723</v>
      </c>
      <c r="F358" s="1348"/>
      <c r="G358" s="1348"/>
      <c r="H358" s="1348"/>
      <c r="I358" s="1348"/>
      <c r="J358" s="1348"/>
      <c r="K358" s="1348"/>
      <c r="L358" s="1348"/>
      <c r="M358" s="1348"/>
      <c r="N358" s="1348">
        <f>IF('App26'!G174="","",'App26'!G174)</f>
        <v>0</v>
      </c>
      <c r="O358" s="1348">
        <f>IF('App26'!H174="","",'App26'!H174)</f>
        <v>0</v>
      </c>
      <c r="P358" s="1348">
        <f>IF('App26'!I174="","",'App26'!I174)</f>
        <v>0</v>
      </c>
      <c r="Q358" s="1348">
        <f>IF('App26'!J174="","",'App26'!J174)</f>
        <v>0</v>
      </c>
      <c r="R358" s="1348">
        <f>IF('App26'!K174="","",'App26'!K174)</f>
        <v>0</v>
      </c>
      <c r="S358" s="1348"/>
      <c r="T358" s="1348"/>
      <c r="U358" s="1348"/>
      <c r="V358" s="1348"/>
      <c r="W358" s="1348"/>
      <c r="X358" s="1348"/>
    </row>
    <row r="359" spans="2:24">
      <c r="B359" s="1342" t="s">
        <v>858</v>
      </c>
      <c r="C359" s="1348" t="s">
        <v>2004</v>
      </c>
      <c r="D359" s="1348" t="s">
        <v>43</v>
      </c>
      <c r="E359" s="1348" t="s">
        <v>1723</v>
      </c>
      <c r="F359" s="1348"/>
      <c r="G359" s="1348"/>
      <c r="H359" s="1348"/>
      <c r="I359" s="1348"/>
      <c r="J359" s="1348"/>
      <c r="K359" s="1348"/>
      <c r="L359" s="1348"/>
      <c r="M359" s="1348"/>
      <c r="N359" s="1348">
        <f>IF('App26'!G175="","",'App26'!G175)</f>
        <v>0</v>
      </c>
      <c r="O359" s="1348">
        <f>IF('App26'!H175="","",'App26'!H175)</f>
        <v>0</v>
      </c>
      <c r="P359" s="1348">
        <f>IF('App26'!I175="","",'App26'!I175)</f>
        <v>0</v>
      </c>
      <c r="Q359" s="1348">
        <f>IF('App26'!J175="","",'App26'!J175)</f>
        <v>0</v>
      </c>
      <c r="R359" s="1348">
        <f>IF('App26'!K175="","",'App26'!K175)</f>
        <v>0</v>
      </c>
      <c r="S359" s="1348"/>
      <c r="T359" s="1348"/>
      <c r="U359" s="1348"/>
      <c r="V359" s="1348"/>
      <c r="W359" s="1348"/>
      <c r="X359" s="1348"/>
    </row>
    <row r="360" spans="2:24">
      <c r="B360" s="1342" t="s">
        <v>860</v>
      </c>
      <c r="C360" s="1348" t="s">
        <v>2005</v>
      </c>
      <c r="D360" s="1348" t="s">
        <v>43</v>
      </c>
      <c r="E360" s="1348" t="s">
        <v>1723</v>
      </c>
      <c r="F360" s="1348"/>
      <c r="G360" s="1348"/>
      <c r="H360" s="1348"/>
      <c r="I360" s="1348"/>
      <c r="J360" s="1348"/>
      <c r="K360" s="1348"/>
      <c r="L360" s="1348"/>
      <c r="M360" s="1348"/>
      <c r="N360" s="1348">
        <f>IF('App26'!G176="","",'App26'!G176)</f>
        <v>0</v>
      </c>
      <c r="O360" s="1348">
        <f>IF('App26'!H176="","",'App26'!H176)</f>
        <v>0</v>
      </c>
      <c r="P360" s="1348">
        <f>IF('App26'!I176="","",'App26'!I176)</f>
        <v>0</v>
      </c>
      <c r="Q360" s="1348">
        <f>IF('App26'!J176="","",'App26'!J176)</f>
        <v>0</v>
      </c>
      <c r="R360" s="1348">
        <f>IF('App26'!K176="","",'App26'!K176)</f>
        <v>0</v>
      </c>
      <c r="S360" s="1348"/>
      <c r="T360" s="1348"/>
      <c r="U360" s="1348"/>
      <c r="V360" s="1348"/>
      <c r="W360" s="1348"/>
      <c r="X360" s="1348"/>
    </row>
    <row r="361" spans="2:24">
      <c r="B361" s="1342" t="s">
        <v>864</v>
      </c>
      <c r="C361" s="1348" t="s">
        <v>2006</v>
      </c>
      <c r="D361" s="1348" t="s">
        <v>43</v>
      </c>
      <c r="E361" s="1348" t="s">
        <v>1723</v>
      </c>
      <c r="F361" s="1348"/>
      <c r="G361" s="1348"/>
      <c r="H361" s="1348"/>
      <c r="I361" s="1348"/>
      <c r="J361" s="1348"/>
      <c r="K361" s="1348"/>
      <c r="L361" s="1348"/>
      <c r="M361" s="1348"/>
      <c r="N361" s="1348">
        <f>IF('App26'!G179="","",'App26'!G179)</f>
        <v>-66.388831565092843</v>
      </c>
      <c r="O361" s="1348">
        <f>IF('App26'!H179="","",'App26'!H179)</f>
        <v>-64.166225569047043</v>
      </c>
      <c r="P361" s="1348">
        <f>IF('App26'!I179="","",'App26'!I179)</f>
        <v>-63.783392083708577</v>
      </c>
      <c r="Q361" s="1348">
        <f>IF('App26'!J179="","",'App26'!J179)</f>
        <v>-60.645384258377426</v>
      </c>
      <c r="R361" s="1348">
        <f>IF('App26'!K179="","",'App26'!K179)</f>
        <v>-58.552138365673429</v>
      </c>
      <c r="S361" s="1348"/>
      <c r="T361" s="1348"/>
      <c r="U361" s="1348"/>
      <c r="V361" s="1348"/>
      <c r="W361" s="1348"/>
      <c r="X361" s="1348"/>
    </row>
    <row r="362" spans="2:24">
      <c r="B362" s="1342" t="s">
        <v>867</v>
      </c>
      <c r="C362" s="1348" t="s">
        <v>2007</v>
      </c>
      <c r="D362" s="1348" t="s">
        <v>43</v>
      </c>
      <c r="E362" s="1348" t="s">
        <v>1723</v>
      </c>
      <c r="F362" s="1348"/>
      <c r="G362" s="1348"/>
      <c r="H362" s="1348"/>
      <c r="I362" s="1348"/>
      <c r="J362" s="1348"/>
      <c r="K362" s="1348"/>
      <c r="L362" s="1348"/>
      <c r="M362" s="1348"/>
      <c r="N362" s="1348">
        <f>IF('App26'!G180="","",'App26'!G180)</f>
        <v>0</v>
      </c>
      <c r="O362" s="1348">
        <f>IF('App26'!H180="","",'App26'!H180)</f>
        <v>0</v>
      </c>
      <c r="P362" s="1348">
        <f>IF('App26'!I180="","",'App26'!I180)</f>
        <v>0</v>
      </c>
      <c r="Q362" s="1348">
        <f>IF('App26'!J180="","",'App26'!J180)</f>
        <v>0</v>
      </c>
      <c r="R362" s="1348">
        <f>IF('App26'!K180="","",'App26'!K180)</f>
        <v>0</v>
      </c>
      <c r="S362" s="1348"/>
      <c r="T362" s="1348"/>
      <c r="U362" s="1348"/>
      <c r="V362" s="1348"/>
      <c r="W362" s="1348"/>
      <c r="X362" s="1348"/>
    </row>
    <row r="363" spans="2:24">
      <c r="B363" s="1342" t="s">
        <v>869</v>
      </c>
      <c r="C363" s="1348" t="s">
        <v>2008</v>
      </c>
      <c r="D363" s="1348" t="s">
        <v>43</v>
      </c>
      <c r="E363" s="1348" t="s">
        <v>1723</v>
      </c>
      <c r="F363" s="1348"/>
      <c r="G363" s="1348"/>
      <c r="H363" s="1348"/>
      <c r="I363" s="1348"/>
      <c r="J363" s="1348"/>
      <c r="K363" s="1348"/>
      <c r="L363" s="1348"/>
      <c r="M363" s="1348"/>
      <c r="N363" s="1348">
        <f>IF('App26'!G181="","",'App26'!G181)</f>
        <v>0</v>
      </c>
      <c r="O363" s="1348">
        <f>IF('App26'!H181="","",'App26'!H181)</f>
        <v>0</v>
      </c>
      <c r="P363" s="1348">
        <f>IF('App26'!I181="","",'App26'!I181)</f>
        <v>0</v>
      </c>
      <c r="Q363" s="1348">
        <f>IF('App26'!J181="","",'App26'!J181)</f>
        <v>0</v>
      </c>
      <c r="R363" s="1348">
        <f>IF('App26'!K181="","",'App26'!K181)</f>
        <v>0</v>
      </c>
      <c r="S363" s="1348"/>
      <c r="T363" s="1348"/>
      <c r="U363" s="1348"/>
      <c r="V363" s="1348"/>
      <c r="W363" s="1348"/>
      <c r="X363" s="1348"/>
    </row>
    <row r="364" spans="2:24">
      <c r="B364" s="1342" t="s">
        <v>871</v>
      </c>
      <c r="C364" s="1348" t="s">
        <v>2009</v>
      </c>
      <c r="D364" s="1348" t="s">
        <v>43</v>
      </c>
      <c r="E364" s="1348" t="s">
        <v>1723</v>
      </c>
      <c r="F364" s="1348"/>
      <c r="G364" s="1348"/>
      <c r="H364" s="1348"/>
      <c r="I364" s="1348"/>
      <c r="J364" s="1348"/>
      <c r="K364" s="1348"/>
      <c r="L364" s="1348"/>
      <c r="M364" s="1348"/>
      <c r="N364" s="1348">
        <f>IF('App26'!G182="","",'App26'!G182)</f>
        <v>-66.388831565092843</v>
      </c>
      <c r="O364" s="1348">
        <f>IF('App26'!H182="","",'App26'!H182)</f>
        <v>-64.166225569047043</v>
      </c>
      <c r="P364" s="1348">
        <f>IF('App26'!I182="","",'App26'!I182)</f>
        <v>-63.783392083708577</v>
      </c>
      <c r="Q364" s="1348">
        <f>IF('App26'!J182="","",'App26'!J182)</f>
        <v>-60.645384258377426</v>
      </c>
      <c r="R364" s="1348">
        <f>IF('App26'!K182="","",'App26'!K182)</f>
        <v>-58.552138365673429</v>
      </c>
      <c r="S364" s="1348"/>
      <c r="T364" s="1348"/>
      <c r="U364" s="1348"/>
      <c r="V364" s="1348"/>
      <c r="W364" s="1348"/>
      <c r="X364" s="1348"/>
    </row>
    <row r="365" spans="2:24">
      <c r="B365" s="1342" t="s">
        <v>874</v>
      </c>
      <c r="C365" s="1348" t="s">
        <v>2010</v>
      </c>
      <c r="D365" s="1348" t="s">
        <v>43</v>
      </c>
      <c r="E365" s="1348" t="s">
        <v>1723</v>
      </c>
      <c r="F365" s="1348"/>
      <c r="G365" s="1348"/>
      <c r="H365" s="1348"/>
      <c r="I365" s="1348"/>
      <c r="J365" s="1348"/>
      <c r="K365" s="1348"/>
      <c r="L365" s="1348"/>
      <c r="M365" s="1348"/>
      <c r="N365" s="1348">
        <f>IF('App26'!G183="","",'App26'!G183)</f>
        <v>-14.577774435843459</v>
      </c>
      <c r="O365" s="1348">
        <f>IF('App26'!H183="","",'App26'!H183)</f>
        <v>-15.496540292288215</v>
      </c>
      <c r="P365" s="1348">
        <f>IF('App26'!I183="","",'App26'!I183)</f>
        <v>-15.981640086412295</v>
      </c>
      <c r="Q365" s="1348">
        <f>IF('App26'!J183="","",'App26'!J183)</f>
        <v>-17.963915574779382</v>
      </c>
      <c r="R365" s="1348">
        <f>IF('App26'!K183="","",'App26'!K183)</f>
        <v>-21.585077687925295</v>
      </c>
      <c r="S365" s="1348"/>
      <c r="T365" s="1348"/>
      <c r="U365" s="1348"/>
      <c r="V365" s="1348"/>
      <c r="W365" s="1348"/>
      <c r="X365" s="1348"/>
    </row>
    <row r="366" spans="2:24">
      <c r="B366" s="1342" t="s">
        <v>876</v>
      </c>
      <c r="C366" s="1348" t="s">
        <v>2011</v>
      </c>
      <c r="D366" s="1348" t="s">
        <v>43</v>
      </c>
      <c r="E366" s="1348" t="s">
        <v>1723</v>
      </c>
      <c r="F366" s="1348"/>
      <c r="G366" s="1348"/>
      <c r="H366" s="1348"/>
      <c r="I366" s="1348"/>
      <c r="J366" s="1348"/>
      <c r="K366" s="1348"/>
      <c r="L366" s="1348"/>
      <c r="M366" s="1348"/>
      <c r="N366" s="1348">
        <f>IF('App26'!G184="","",'App26'!G184)</f>
        <v>0</v>
      </c>
      <c r="O366" s="1348">
        <f>IF('App26'!H184="","",'App26'!H184)</f>
        <v>0</v>
      </c>
      <c r="P366" s="1348">
        <f>IF('App26'!I184="","",'App26'!I184)</f>
        <v>0</v>
      </c>
      <c r="Q366" s="1348">
        <f>IF('App26'!J184="","",'App26'!J184)</f>
        <v>0</v>
      </c>
      <c r="R366" s="1348">
        <f>IF('App26'!K184="","",'App26'!K184)</f>
        <v>0</v>
      </c>
      <c r="S366" s="1348"/>
      <c r="T366" s="1348"/>
      <c r="U366" s="1348"/>
      <c r="V366" s="1348"/>
      <c r="W366" s="1348"/>
      <c r="X366" s="1348"/>
    </row>
    <row r="367" spans="2:24">
      <c r="B367" s="1342" t="s">
        <v>878</v>
      </c>
      <c r="C367" s="1348" t="s">
        <v>2012</v>
      </c>
      <c r="D367" s="1348" t="s">
        <v>43</v>
      </c>
      <c r="E367" s="1348" t="s">
        <v>1723</v>
      </c>
      <c r="F367" s="1348"/>
      <c r="G367" s="1348"/>
      <c r="H367" s="1348"/>
      <c r="I367" s="1348"/>
      <c r="J367" s="1348"/>
      <c r="K367" s="1348"/>
      <c r="L367" s="1348"/>
      <c r="M367" s="1348"/>
      <c r="N367" s="1348">
        <f>IF('App26'!G185="","",'App26'!G185)</f>
        <v>0</v>
      </c>
      <c r="O367" s="1348">
        <f>IF('App26'!H185="","",'App26'!H185)</f>
        <v>0</v>
      </c>
      <c r="P367" s="1348">
        <f>IF('App26'!I185="","",'App26'!I185)</f>
        <v>0</v>
      </c>
      <c r="Q367" s="1348">
        <f>IF('App26'!J185="","",'App26'!J185)</f>
        <v>0</v>
      </c>
      <c r="R367" s="1348">
        <f>IF('App26'!K185="","",'App26'!K185)</f>
        <v>0</v>
      </c>
      <c r="S367" s="1348"/>
      <c r="T367" s="1348"/>
      <c r="U367" s="1348"/>
      <c r="V367" s="1348"/>
      <c r="W367" s="1348"/>
      <c r="X367" s="1348"/>
    </row>
    <row r="368" spans="2:24">
      <c r="B368" s="1342" t="s">
        <v>880</v>
      </c>
      <c r="C368" s="1348" t="s">
        <v>2013</v>
      </c>
      <c r="D368" s="1348" t="s">
        <v>43</v>
      </c>
      <c r="E368" s="1348" t="s">
        <v>1723</v>
      </c>
      <c r="F368" s="1348"/>
      <c r="G368" s="1348"/>
      <c r="H368" s="1348"/>
      <c r="I368" s="1348"/>
      <c r="J368" s="1348"/>
      <c r="K368" s="1348"/>
      <c r="L368" s="1348"/>
      <c r="M368" s="1348"/>
      <c r="N368" s="1348">
        <f>IF('App26'!G186="","",'App26'!G186)</f>
        <v>-14.577774435843459</v>
      </c>
      <c r="O368" s="1348">
        <f>IF('App26'!H186="","",'App26'!H186)</f>
        <v>-15.496540292288215</v>
      </c>
      <c r="P368" s="1348">
        <f>IF('App26'!I186="","",'App26'!I186)</f>
        <v>-15.981640086412295</v>
      </c>
      <c r="Q368" s="1348">
        <f>IF('App26'!J186="","",'App26'!J186)</f>
        <v>-17.963915574779382</v>
      </c>
      <c r="R368" s="1348">
        <f>IF('App26'!K186="","",'App26'!K186)</f>
        <v>-21.585077687925295</v>
      </c>
      <c r="S368" s="1348"/>
      <c r="T368" s="1348"/>
      <c r="U368" s="1348"/>
      <c r="V368" s="1348"/>
      <c r="W368" s="1348"/>
      <c r="X368" s="1348"/>
    </row>
    <row r="369" spans="2:24">
      <c r="B369" s="1342" t="s">
        <v>883</v>
      </c>
      <c r="C369" s="1348" t="s">
        <v>2014</v>
      </c>
      <c r="D369" s="1348" t="s">
        <v>43</v>
      </c>
      <c r="E369" s="1348" t="s">
        <v>1723</v>
      </c>
      <c r="F369" s="1348"/>
      <c r="G369" s="1348"/>
      <c r="H369" s="1348"/>
      <c r="I369" s="1348"/>
      <c r="J369" s="1348"/>
      <c r="K369" s="1348"/>
      <c r="L369" s="1348"/>
      <c r="M369" s="1348"/>
      <c r="N369" s="1348">
        <f>IF('App26'!G187="","",'App26'!G187)</f>
        <v>-112.74281136592033</v>
      </c>
      <c r="O369" s="1348">
        <f>IF('App26'!H187="","",'App26'!H187)</f>
        <v>-115.27444999593027</v>
      </c>
      <c r="P369" s="1348">
        <f>IF('App26'!I187="","",'App26'!I187)</f>
        <v>-103.79429580910916</v>
      </c>
      <c r="Q369" s="1348">
        <f>IF('App26'!J187="","",'App26'!J187)</f>
        <v>-139.51243812872966</v>
      </c>
      <c r="R369" s="1348">
        <f>IF('App26'!K187="","",'App26'!K187)</f>
        <v>-111.50791019586491</v>
      </c>
      <c r="S369" s="1348"/>
      <c r="T369" s="1348"/>
      <c r="U369" s="1348"/>
      <c r="V369" s="1348"/>
      <c r="W369" s="1348"/>
      <c r="X369" s="1348"/>
    </row>
    <row r="370" spans="2:24">
      <c r="B370" s="1342" t="s">
        <v>885</v>
      </c>
      <c r="C370" s="1348" t="s">
        <v>2015</v>
      </c>
      <c r="D370" s="1348" t="s">
        <v>43</v>
      </c>
      <c r="E370" s="1348" t="s">
        <v>1723</v>
      </c>
      <c r="F370" s="1348"/>
      <c r="G370" s="1348"/>
      <c r="H370" s="1348"/>
      <c r="I370" s="1348"/>
      <c r="J370" s="1348"/>
      <c r="K370" s="1348"/>
      <c r="L370" s="1348"/>
      <c r="M370" s="1348"/>
      <c r="N370" s="1348">
        <f>IF('App26'!G188="","",'App26'!G188)</f>
        <v>0</v>
      </c>
      <c r="O370" s="1348">
        <f>IF('App26'!H188="","",'App26'!H188)</f>
        <v>0</v>
      </c>
      <c r="P370" s="1348">
        <f>IF('App26'!I188="","",'App26'!I188)</f>
        <v>0</v>
      </c>
      <c r="Q370" s="1348">
        <f>IF('App26'!J188="","",'App26'!J188)</f>
        <v>0</v>
      </c>
      <c r="R370" s="1348">
        <f>IF('App26'!K188="","",'App26'!K188)</f>
        <v>0</v>
      </c>
      <c r="S370" s="1348"/>
      <c r="T370" s="1348"/>
      <c r="U370" s="1348"/>
      <c r="V370" s="1348"/>
      <c r="W370" s="1348"/>
      <c r="X370" s="1348"/>
    </row>
    <row r="371" spans="2:24">
      <c r="B371" s="1342" t="s">
        <v>887</v>
      </c>
      <c r="C371" s="1348" t="s">
        <v>2016</v>
      </c>
      <c r="D371" s="1348" t="s">
        <v>43</v>
      </c>
      <c r="E371" s="1348" t="s">
        <v>1723</v>
      </c>
      <c r="F371" s="1348"/>
      <c r="G371" s="1348"/>
      <c r="H371" s="1348"/>
      <c r="I371" s="1348"/>
      <c r="J371" s="1348"/>
      <c r="K371" s="1348"/>
      <c r="L371" s="1348"/>
      <c r="M371" s="1348"/>
      <c r="N371" s="1348">
        <f>IF('App26'!G189="","",'App26'!G189)</f>
        <v>-112.74281136592033</v>
      </c>
      <c r="O371" s="1348">
        <f>IF('App26'!H189="","",'App26'!H189)</f>
        <v>-115.27444999593027</v>
      </c>
      <c r="P371" s="1348">
        <f>IF('App26'!I189="","",'App26'!I189)</f>
        <v>-103.79429580910916</v>
      </c>
      <c r="Q371" s="1348">
        <f>IF('App26'!J189="","",'App26'!J189)</f>
        <v>-139.51243812872966</v>
      </c>
      <c r="R371" s="1348">
        <f>IF('App26'!K189="","",'App26'!K189)</f>
        <v>-111.50791019586491</v>
      </c>
      <c r="S371" s="1348"/>
      <c r="T371" s="1348"/>
      <c r="U371" s="1348"/>
      <c r="V371" s="1348"/>
      <c r="W371" s="1348"/>
      <c r="X371" s="1348"/>
    </row>
    <row r="372" spans="2:24">
      <c r="B372" s="1342" t="s">
        <v>890</v>
      </c>
      <c r="C372" s="1348" t="s">
        <v>2017</v>
      </c>
      <c r="D372" s="1348" t="s">
        <v>43</v>
      </c>
      <c r="E372" s="1348" t="s">
        <v>1723</v>
      </c>
      <c r="F372" s="1348"/>
      <c r="G372" s="1348"/>
      <c r="H372" s="1348"/>
      <c r="I372" s="1348"/>
      <c r="J372" s="1348"/>
      <c r="K372" s="1348"/>
      <c r="L372" s="1348"/>
      <c r="M372" s="1348"/>
      <c r="N372" s="1348">
        <f>IF('App26'!G190="","",'App26'!G190)</f>
        <v>-27.521575704662816</v>
      </c>
      <c r="O372" s="1348">
        <f>IF('App26'!H190="","",'App26'!H190)</f>
        <v>-29.001592313025991</v>
      </c>
      <c r="P372" s="1348">
        <f>IF('App26'!I190="","",'App26'!I190)</f>
        <v>-27.433720493300751</v>
      </c>
      <c r="Q372" s="1348">
        <f>IF('App26'!J190="","",'App26'!J190)</f>
        <v>-26.394820320382102</v>
      </c>
      <c r="R372" s="1348">
        <f>IF('App26'!K190="","",'App26'!K190)</f>
        <v>-27.191133019580857</v>
      </c>
      <c r="S372" s="1348"/>
      <c r="T372" s="1348"/>
      <c r="U372" s="1348"/>
      <c r="V372" s="1348"/>
      <c r="W372" s="1348"/>
      <c r="X372" s="1348"/>
    </row>
    <row r="373" spans="2:24">
      <c r="B373" s="1342" t="s">
        <v>892</v>
      </c>
      <c r="C373" s="1348" t="s">
        <v>2018</v>
      </c>
      <c r="D373" s="1348" t="s">
        <v>43</v>
      </c>
      <c r="E373" s="1348" t="s">
        <v>1723</v>
      </c>
      <c r="F373" s="1348"/>
      <c r="G373" s="1348"/>
      <c r="H373" s="1348"/>
      <c r="I373" s="1348"/>
      <c r="J373" s="1348"/>
      <c r="K373" s="1348"/>
      <c r="L373" s="1348"/>
      <c r="M373" s="1348"/>
      <c r="N373" s="1348">
        <f>IF('App26'!G191="","",'App26'!G191)</f>
        <v>0</v>
      </c>
      <c r="O373" s="1348">
        <f>IF('App26'!H191="","",'App26'!H191)</f>
        <v>0</v>
      </c>
      <c r="P373" s="1348">
        <f>IF('App26'!I191="","",'App26'!I191)</f>
        <v>0</v>
      </c>
      <c r="Q373" s="1348">
        <f>IF('App26'!J191="","",'App26'!J191)</f>
        <v>0</v>
      </c>
      <c r="R373" s="1348">
        <f>IF('App26'!K191="","",'App26'!K191)</f>
        <v>0</v>
      </c>
      <c r="S373" s="1348"/>
      <c r="T373" s="1348"/>
      <c r="U373" s="1348"/>
      <c r="V373" s="1348"/>
      <c r="W373" s="1348"/>
      <c r="X373" s="1348"/>
    </row>
    <row r="374" spans="2:24">
      <c r="B374" s="1342" t="s">
        <v>894</v>
      </c>
      <c r="C374" s="1348" t="s">
        <v>2019</v>
      </c>
      <c r="D374" s="1348" t="s">
        <v>43</v>
      </c>
      <c r="E374" s="1348" t="s">
        <v>1723</v>
      </c>
      <c r="F374" s="1348"/>
      <c r="G374" s="1348"/>
      <c r="H374" s="1348"/>
      <c r="I374" s="1348"/>
      <c r="J374" s="1348"/>
      <c r="K374" s="1348"/>
      <c r="L374" s="1348"/>
      <c r="M374" s="1348"/>
      <c r="N374" s="1348">
        <f>IF('App26'!G192="","",'App26'!G192)</f>
        <v>-27.521575704662816</v>
      </c>
      <c r="O374" s="1348">
        <f>IF('App26'!H192="","",'App26'!H192)</f>
        <v>-29.001592313025991</v>
      </c>
      <c r="P374" s="1348">
        <f>IF('App26'!I192="","",'App26'!I192)</f>
        <v>-27.433720493300751</v>
      </c>
      <c r="Q374" s="1348">
        <f>IF('App26'!J192="","",'App26'!J192)</f>
        <v>-26.394820320382102</v>
      </c>
      <c r="R374" s="1348">
        <f>IF('App26'!K192="","",'App26'!K192)</f>
        <v>-27.191133019580857</v>
      </c>
      <c r="S374" s="1348"/>
      <c r="T374" s="1348"/>
      <c r="U374" s="1348"/>
      <c r="V374" s="1348"/>
      <c r="W374" s="1348"/>
      <c r="X374" s="1348"/>
    </row>
    <row r="375" spans="2:24">
      <c r="B375" s="1342" t="s">
        <v>897</v>
      </c>
      <c r="C375" s="1348" t="s">
        <v>2020</v>
      </c>
      <c r="D375" s="1348" t="s">
        <v>43</v>
      </c>
      <c r="E375" s="1348" t="s">
        <v>1723</v>
      </c>
      <c r="F375" s="1348"/>
      <c r="G375" s="1348"/>
      <c r="H375" s="1348"/>
      <c r="I375" s="1348"/>
      <c r="J375" s="1348"/>
      <c r="K375" s="1348"/>
      <c r="L375" s="1348"/>
      <c r="M375" s="1348"/>
      <c r="N375" s="1348">
        <f>IF('App26'!G193="","",'App26'!G193)</f>
        <v>0</v>
      </c>
      <c r="O375" s="1348">
        <f>IF('App26'!H193="","",'App26'!H193)</f>
        <v>0</v>
      </c>
      <c r="P375" s="1348">
        <f>IF('App26'!I193="","",'App26'!I193)</f>
        <v>0</v>
      </c>
      <c r="Q375" s="1348">
        <f>IF('App26'!J193="","",'App26'!J193)</f>
        <v>0</v>
      </c>
      <c r="R375" s="1348">
        <f>IF('App26'!K193="","",'App26'!K193)</f>
        <v>0</v>
      </c>
      <c r="S375" s="1348"/>
      <c r="T375" s="1348"/>
      <c r="U375" s="1348"/>
      <c r="V375" s="1348"/>
      <c r="W375" s="1348"/>
      <c r="X375" s="1348"/>
    </row>
    <row r="376" spans="2:24">
      <c r="B376" s="1342" t="s">
        <v>899</v>
      </c>
      <c r="C376" s="1348" t="s">
        <v>2021</v>
      </c>
      <c r="D376" s="1348" t="s">
        <v>43</v>
      </c>
      <c r="E376" s="1348" t="s">
        <v>1723</v>
      </c>
      <c r="F376" s="1348"/>
      <c r="G376" s="1348"/>
      <c r="H376" s="1348"/>
      <c r="I376" s="1348"/>
      <c r="J376" s="1348"/>
      <c r="K376" s="1348"/>
      <c r="L376" s="1348"/>
      <c r="M376" s="1348"/>
      <c r="N376" s="1348">
        <f>IF('App26'!G194="","",'App26'!G194)</f>
        <v>0</v>
      </c>
      <c r="O376" s="1348">
        <f>IF('App26'!H194="","",'App26'!H194)</f>
        <v>0</v>
      </c>
      <c r="P376" s="1348">
        <f>IF('App26'!I194="","",'App26'!I194)</f>
        <v>0</v>
      </c>
      <c r="Q376" s="1348">
        <f>IF('App26'!J194="","",'App26'!J194)</f>
        <v>0</v>
      </c>
      <c r="R376" s="1348">
        <f>IF('App26'!K194="","",'App26'!K194)</f>
        <v>0</v>
      </c>
      <c r="S376" s="1348"/>
      <c r="T376" s="1348"/>
      <c r="U376" s="1348"/>
      <c r="V376" s="1348"/>
      <c r="W376" s="1348"/>
      <c r="X376" s="1348"/>
    </row>
    <row r="377" spans="2:24">
      <c r="B377" s="1342" t="s">
        <v>901</v>
      </c>
      <c r="C377" s="1348" t="s">
        <v>2022</v>
      </c>
      <c r="D377" s="1348" t="s">
        <v>43</v>
      </c>
      <c r="E377" s="1348" t="s">
        <v>1723</v>
      </c>
      <c r="F377" s="1348"/>
      <c r="G377" s="1348"/>
      <c r="H377" s="1348"/>
      <c r="I377" s="1348"/>
      <c r="J377" s="1348"/>
      <c r="K377" s="1348"/>
      <c r="L377" s="1348"/>
      <c r="M377" s="1348"/>
      <c r="N377" s="1348">
        <f>IF('App26'!G195="","",'App26'!G195)</f>
        <v>0</v>
      </c>
      <c r="O377" s="1348">
        <f>IF('App26'!H195="","",'App26'!H195)</f>
        <v>0</v>
      </c>
      <c r="P377" s="1348">
        <f>IF('App26'!I195="","",'App26'!I195)</f>
        <v>0</v>
      </c>
      <c r="Q377" s="1348">
        <f>IF('App26'!J195="","",'App26'!J195)</f>
        <v>0</v>
      </c>
      <c r="R377" s="1348">
        <f>IF('App26'!K195="","",'App26'!K195)</f>
        <v>0</v>
      </c>
      <c r="S377" s="1348"/>
      <c r="T377" s="1348"/>
      <c r="U377" s="1348"/>
      <c r="V377" s="1348"/>
      <c r="W377" s="1348"/>
      <c r="X377" s="1348"/>
    </row>
    <row r="378" spans="2:24">
      <c r="B378" s="1342" t="s">
        <v>905</v>
      </c>
      <c r="C378" s="1348" t="s">
        <v>2023</v>
      </c>
      <c r="D378" s="1348" t="s">
        <v>43</v>
      </c>
      <c r="E378" s="1348" t="s">
        <v>1723</v>
      </c>
      <c r="F378" s="1348"/>
      <c r="G378" s="1348"/>
      <c r="H378" s="1348"/>
      <c r="I378" s="1348"/>
      <c r="J378" s="1348"/>
      <c r="K378" s="1348"/>
      <c r="L378" s="1348"/>
      <c r="M378" s="1348"/>
      <c r="N378" s="1348">
        <f>IF('App26'!G198="","",'App26'!G198)</f>
        <v>14.258665837589994</v>
      </c>
      <c r="O378" s="1348">
        <f>IF('App26'!H198="","",'App26'!H198)</f>
        <v>17.561760939674731</v>
      </c>
      <c r="P378" s="1348">
        <f>IF('App26'!I198="","",'App26'!I198)</f>
        <v>21.114346369265572</v>
      </c>
      <c r="Q378" s="1348">
        <f>IF('App26'!J198="","",'App26'!J198)</f>
        <v>21.694446159713465</v>
      </c>
      <c r="R378" s="1348">
        <f>IF('App26'!K198="","",'App26'!K198)</f>
        <v>22.473588960462006</v>
      </c>
      <c r="S378" s="1348"/>
      <c r="T378" s="1348"/>
      <c r="U378" s="1348"/>
      <c r="V378" s="1348"/>
      <c r="W378" s="1348"/>
      <c r="X378" s="1348"/>
    </row>
    <row r="379" spans="2:24">
      <c r="B379" s="1342" t="s">
        <v>908</v>
      </c>
      <c r="C379" s="1348" t="s">
        <v>2024</v>
      </c>
      <c r="D379" s="1348" t="s">
        <v>43</v>
      </c>
      <c r="E379" s="1348" t="s">
        <v>1723</v>
      </c>
      <c r="F379" s="1348"/>
      <c r="G379" s="1348"/>
      <c r="H379" s="1348"/>
      <c r="I379" s="1348"/>
      <c r="J379" s="1348"/>
      <c r="K379" s="1348"/>
      <c r="L379" s="1348"/>
      <c r="M379" s="1348"/>
      <c r="N379" s="1348">
        <f>IF('App26'!G199="","",'App26'!G199)</f>
        <v>0</v>
      </c>
      <c r="O379" s="1348">
        <f>IF('App26'!H199="","",'App26'!H199)</f>
        <v>0</v>
      </c>
      <c r="P379" s="1348">
        <f>IF('App26'!I199="","",'App26'!I199)</f>
        <v>0</v>
      </c>
      <c r="Q379" s="1348">
        <f>IF('App26'!J199="","",'App26'!J199)</f>
        <v>0</v>
      </c>
      <c r="R379" s="1348">
        <f>IF('App26'!K199="","",'App26'!K199)</f>
        <v>0</v>
      </c>
      <c r="S379" s="1348"/>
      <c r="T379" s="1348"/>
      <c r="U379" s="1348"/>
      <c r="V379" s="1348"/>
      <c r="W379" s="1348"/>
      <c r="X379" s="1348"/>
    </row>
    <row r="380" spans="2:24">
      <c r="B380" s="1342" t="s">
        <v>910</v>
      </c>
      <c r="C380" s="1348" t="s">
        <v>2025</v>
      </c>
      <c r="D380" s="1348" t="s">
        <v>43</v>
      </c>
      <c r="E380" s="1348" t="s">
        <v>1723</v>
      </c>
      <c r="F380" s="1348"/>
      <c r="G380" s="1348"/>
      <c r="H380" s="1348"/>
      <c r="I380" s="1348"/>
      <c r="J380" s="1348"/>
      <c r="K380" s="1348"/>
      <c r="L380" s="1348"/>
      <c r="M380" s="1348"/>
      <c r="N380" s="1348">
        <f>IF('App26'!G200="","",'App26'!G200)</f>
        <v>14.258665837589994</v>
      </c>
      <c r="O380" s="1348">
        <f>IF('App26'!H200="","",'App26'!H200)</f>
        <v>17.561760939674731</v>
      </c>
      <c r="P380" s="1348">
        <f>IF('App26'!I200="","",'App26'!I200)</f>
        <v>21.114346369265572</v>
      </c>
      <c r="Q380" s="1348">
        <f>IF('App26'!J200="","",'App26'!J200)</f>
        <v>21.694446159713465</v>
      </c>
      <c r="R380" s="1348">
        <f>IF('App26'!K200="","",'App26'!K200)</f>
        <v>22.473588960462006</v>
      </c>
      <c r="S380" s="1348"/>
      <c r="T380" s="1348"/>
      <c r="U380" s="1348"/>
      <c r="V380" s="1348"/>
      <c r="W380" s="1348"/>
      <c r="X380" s="1348"/>
    </row>
    <row r="381" spans="2:24">
      <c r="B381" s="1342" t="s">
        <v>914</v>
      </c>
      <c r="C381" s="1348" t="s">
        <v>2026</v>
      </c>
      <c r="D381" s="1348" t="s">
        <v>43</v>
      </c>
      <c r="E381" s="1348" t="s">
        <v>1723</v>
      </c>
      <c r="F381" s="1348"/>
      <c r="G381" s="1348"/>
      <c r="H381" s="1348"/>
      <c r="I381" s="1348"/>
      <c r="J381" s="1348"/>
      <c r="K381" s="1348"/>
      <c r="L381" s="1348"/>
      <c r="M381" s="1348"/>
      <c r="N381" s="1348">
        <f>IF('App26'!G203="","",'App26'!G203)</f>
        <v>-12.779149268305396</v>
      </c>
      <c r="O381" s="1348">
        <f>IF('App26'!H203="","",'App26'!H203)</f>
        <v>-13.790981434239589</v>
      </c>
      <c r="P381" s="1348">
        <f>IF('App26'!I203="","",'App26'!I203)</f>
        <v>-17.447724640268881</v>
      </c>
      <c r="Q381" s="1348">
        <f>IF('App26'!J203="","",'App26'!J203)</f>
        <v>-18.631881156945251</v>
      </c>
      <c r="R381" s="1348">
        <f>IF('App26'!K203="","",'App26'!K203)</f>
        <v>-20.982489239413443</v>
      </c>
      <c r="S381" s="1348"/>
      <c r="T381" s="1348"/>
      <c r="U381" s="1348"/>
      <c r="V381" s="1348"/>
      <c r="W381" s="1348"/>
      <c r="X381" s="1348"/>
    </row>
    <row r="382" spans="2:24">
      <c r="B382" s="1342" t="s">
        <v>917</v>
      </c>
      <c r="C382" s="1348" t="s">
        <v>2027</v>
      </c>
      <c r="D382" s="1348" t="s">
        <v>43</v>
      </c>
      <c r="E382" s="1348" t="s">
        <v>1723</v>
      </c>
      <c r="F382" s="1348"/>
      <c r="G382" s="1348"/>
      <c r="H382" s="1348"/>
      <c r="I382" s="1348"/>
      <c r="J382" s="1348"/>
      <c r="K382" s="1348"/>
      <c r="L382" s="1348"/>
      <c r="M382" s="1348"/>
      <c r="N382" s="1348">
        <f>IF('App26'!G204="","",'App26'!G204)</f>
        <v>0</v>
      </c>
      <c r="O382" s="1348">
        <f>IF('App26'!H204="","",'App26'!H204)</f>
        <v>0</v>
      </c>
      <c r="P382" s="1348">
        <f>IF('App26'!I204="","",'App26'!I204)</f>
        <v>0</v>
      </c>
      <c r="Q382" s="1348">
        <f>IF('App26'!J204="","",'App26'!J204)</f>
        <v>0</v>
      </c>
      <c r="R382" s="1348">
        <f>IF('App26'!K204="","",'App26'!K204)</f>
        <v>0</v>
      </c>
      <c r="S382" s="1348"/>
      <c r="T382" s="1348"/>
      <c r="U382" s="1348"/>
      <c r="V382" s="1348"/>
      <c r="W382" s="1348"/>
      <c r="X382" s="1348"/>
    </row>
    <row r="383" spans="2:24">
      <c r="B383" s="1342" t="s">
        <v>919</v>
      </c>
      <c r="C383" s="1348" t="s">
        <v>2028</v>
      </c>
      <c r="D383" s="1348" t="s">
        <v>43</v>
      </c>
      <c r="E383" s="1348" t="s">
        <v>1723</v>
      </c>
      <c r="F383" s="1348"/>
      <c r="G383" s="1348"/>
      <c r="H383" s="1348"/>
      <c r="I383" s="1348"/>
      <c r="J383" s="1348"/>
      <c r="K383" s="1348"/>
      <c r="L383" s="1348"/>
      <c r="M383" s="1348"/>
      <c r="N383" s="1348">
        <f>IF('App26'!G205="","",'App26'!G205)</f>
        <v>-12.779149268305396</v>
      </c>
      <c r="O383" s="1348">
        <f>IF('App26'!H205="","",'App26'!H205)</f>
        <v>-13.790981434239589</v>
      </c>
      <c r="P383" s="1348">
        <f>IF('App26'!I205="","",'App26'!I205)</f>
        <v>-17.447724640268881</v>
      </c>
      <c r="Q383" s="1348">
        <f>IF('App26'!J205="","",'App26'!J205)</f>
        <v>-18.631881156945251</v>
      </c>
      <c r="R383" s="1348">
        <f>IF('App26'!K205="","",'App26'!K205)</f>
        <v>-20.982489239413443</v>
      </c>
      <c r="S383" s="1348"/>
      <c r="T383" s="1348"/>
      <c r="U383" s="1348"/>
      <c r="V383" s="1348"/>
      <c r="W383" s="1348"/>
      <c r="X383" s="1348"/>
    </row>
    <row r="384" spans="2:24">
      <c r="B384" s="1342" t="s">
        <v>923</v>
      </c>
      <c r="C384" s="1348" t="s">
        <v>2029</v>
      </c>
      <c r="D384" s="1348" t="s">
        <v>43</v>
      </c>
      <c r="E384" s="1348" t="s">
        <v>1723</v>
      </c>
      <c r="F384" s="1348"/>
      <c r="G384" s="1348"/>
      <c r="H384" s="1348"/>
      <c r="I384" s="1348"/>
      <c r="J384" s="1348"/>
      <c r="K384" s="1348"/>
      <c r="L384" s="1348"/>
      <c r="M384" s="1348"/>
      <c r="N384" s="1348">
        <f>IF('App26'!G208="","",'App26'!G208)</f>
        <v>0</v>
      </c>
      <c r="O384" s="1348">
        <f>IF('App26'!H208="","",'App26'!H208)</f>
        <v>0</v>
      </c>
      <c r="P384" s="1348">
        <f>IF('App26'!I208="","",'App26'!I208)</f>
        <v>0</v>
      </c>
      <c r="Q384" s="1348">
        <f>IF('App26'!J208="","",'App26'!J208)</f>
        <v>0</v>
      </c>
      <c r="R384" s="1348">
        <f>IF('App26'!K208="","",'App26'!K208)</f>
        <v>0</v>
      </c>
      <c r="S384" s="1348"/>
      <c r="T384" s="1348"/>
      <c r="U384" s="1348"/>
      <c r="V384" s="1348"/>
      <c r="W384" s="1348"/>
      <c r="X384" s="1348"/>
    </row>
    <row r="385" spans="2:24">
      <c r="B385" s="1342" t="s">
        <v>927</v>
      </c>
      <c r="C385" s="1348" t="s">
        <v>2030</v>
      </c>
      <c r="D385" s="1348" t="s">
        <v>43</v>
      </c>
      <c r="E385" s="1348" t="s">
        <v>1723</v>
      </c>
      <c r="F385" s="1348"/>
      <c r="G385" s="1348"/>
      <c r="H385" s="1348"/>
      <c r="I385" s="1348"/>
      <c r="J385" s="1348"/>
      <c r="K385" s="1348"/>
      <c r="L385" s="1348"/>
      <c r="M385" s="1348"/>
      <c r="N385" s="1348">
        <f>IF('App26'!G211="","",'App26'!G211)</f>
        <v>0</v>
      </c>
      <c r="O385" s="1348">
        <f>IF('App26'!H211="","",'App26'!H211)</f>
        <v>0</v>
      </c>
      <c r="P385" s="1348">
        <f>IF('App26'!I211="","",'App26'!I211)</f>
        <v>0</v>
      </c>
      <c r="Q385" s="1348">
        <f>IF('App26'!J211="","",'App26'!J211)</f>
        <v>0</v>
      </c>
      <c r="R385" s="1348">
        <f>IF('App26'!K211="","",'App26'!K211)</f>
        <v>0</v>
      </c>
      <c r="S385" s="1348"/>
      <c r="T385" s="1348"/>
      <c r="U385" s="1348"/>
      <c r="V385" s="1348"/>
      <c r="W385" s="1348"/>
      <c r="X385" s="1348"/>
    </row>
    <row r="386" spans="2:24">
      <c r="B386" s="1342" t="s">
        <v>931</v>
      </c>
      <c r="C386" s="1348" t="s">
        <v>2031</v>
      </c>
      <c r="D386" s="1348" t="s">
        <v>43</v>
      </c>
      <c r="E386" s="1348" t="s">
        <v>1723</v>
      </c>
      <c r="F386" s="1348"/>
      <c r="G386" s="1348"/>
      <c r="H386" s="1348"/>
      <c r="I386" s="1348"/>
      <c r="J386" s="1348"/>
      <c r="K386" s="1348"/>
      <c r="L386" s="1348"/>
      <c r="M386" s="1348"/>
      <c r="N386" s="1348">
        <f>IF('App26'!G214="","",'App26'!G214)</f>
        <v>22.431685823293186</v>
      </c>
      <c r="O386" s="1348">
        <f>IF('App26'!H214="","",'App26'!H214)</f>
        <v>27.88895898795181</v>
      </c>
      <c r="P386" s="1348">
        <f>IF('App26'!I214="","",'App26'!I214)</f>
        <v>58.594325397590367</v>
      </c>
      <c r="Q386" s="1348">
        <f>IF('App26'!J214="","",'App26'!J214)</f>
        <v>29.216729012048205</v>
      </c>
      <c r="R386" s="1348">
        <f>IF('App26'!K214="","",'App26'!K214)</f>
        <v>50.290862634538165</v>
      </c>
      <c r="S386" s="1348"/>
      <c r="T386" s="1348"/>
      <c r="U386" s="1348"/>
      <c r="V386" s="1348"/>
      <c r="W386" s="1348"/>
      <c r="X386" s="1348"/>
    </row>
    <row r="387" spans="2:24">
      <c r="B387" s="1342" t="s">
        <v>934</v>
      </c>
      <c r="C387" s="1348" t="s">
        <v>2032</v>
      </c>
      <c r="D387" s="1348" t="s">
        <v>43</v>
      </c>
      <c r="E387" s="1348" t="s">
        <v>1723</v>
      </c>
      <c r="F387" s="1348"/>
      <c r="G387" s="1348"/>
      <c r="H387" s="1348"/>
      <c r="I387" s="1348"/>
      <c r="J387" s="1348"/>
      <c r="K387" s="1348"/>
      <c r="L387" s="1348"/>
      <c r="M387" s="1348"/>
      <c r="N387" s="1348">
        <f>IF('App26'!G215="","",'App26'!G215)</f>
        <v>0.42573855421686746</v>
      </c>
      <c r="O387" s="1348">
        <f>IF('App26'!H215="","",'App26'!H215)</f>
        <v>0.12453373493975906</v>
      </c>
      <c r="P387" s="1348">
        <f>IF('App26'!I215="","",'App26'!I215)</f>
        <v>9.3478313253012077E-2</v>
      </c>
      <c r="Q387" s="1348">
        <f>IF('App26'!J215="","",'App26'!J215)</f>
        <v>9.3478313253012077E-2</v>
      </c>
      <c r="R387" s="1348">
        <f>IF('App26'!K215="","",'App26'!K215)</f>
        <v>0.3946831325301205</v>
      </c>
      <c r="S387" s="1348"/>
      <c r="T387" s="1348"/>
      <c r="U387" s="1348"/>
      <c r="V387" s="1348"/>
      <c r="W387" s="1348"/>
      <c r="X387" s="1348"/>
    </row>
    <row r="388" spans="2:24">
      <c r="B388" s="1342" t="s">
        <v>936</v>
      </c>
      <c r="C388" s="1348" t="s">
        <v>2033</v>
      </c>
      <c r="D388" s="1348" t="s">
        <v>43</v>
      </c>
      <c r="E388" s="1348" t="s">
        <v>1723</v>
      </c>
      <c r="F388" s="1348"/>
      <c r="G388" s="1348"/>
      <c r="H388" s="1348"/>
      <c r="I388" s="1348"/>
      <c r="J388" s="1348"/>
      <c r="K388" s="1348"/>
      <c r="L388" s="1348"/>
      <c r="M388" s="1348"/>
      <c r="N388" s="1348">
        <f>IF('App26'!G216="","",'App26'!G216)</f>
        <v>17.589297590361447</v>
      </c>
      <c r="O388" s="1348">
        <f>IF('App26'!H216="","",'App26'!H216)</f>
        <v>15.145814457831326</v>
      </c>
      <c r="P388" s="1348">
        <f>IF('App26'!I216="","",'App26'!I216)</f>
        <v>37.600195180722892</v>
      </c>
      <c r="Q388" s="1348">
        <f>IF('App26'!J216="","",'App26'!J216)</f>
        <v>14.610406024096381</v>
      </c>
      <c r="R388" s="1348">
        <f>IF('App26'!K216="","",'App26'!K216)</f>
        <v>36.63586385542169</v>
      </c>
      <c r="S388" s="1348"/>
      <c r="T388" s="1348"/>
      <c r="U388" s="1348"/>
      <c r="V388" s="1348"/>
      <c r="W388" s="1348"/>
      <c r="X388" s="1348"/>
    </row>
    <row r="389" spans="2:24">
      <c r="B389" s="1342" t="s">
        <v>938</v>
      </c>
      <c r="C389" s="1348" t="s">
        <v>2034</v>
      </c>
      <c r="D389" s="1348" t="s">
        <v>43</v>
      </c>
      <c r="E389" s="1348" t="s">
        <v>1723</v>
      </c>
      <c r="F389" s="1348"/>
      <c r="G389" s="1348"/>
      <c r="H389" s="1348"/>
      <c r="I389" s="1348"/>
      <c r="J389" s="1348"/>
      <c r="K389" s="1348"/>
      <c r="L389" s="1348"/>
      <c r="M389" s="1348"/>
      <c r="N389" s="1348">
        <f>IF('App26'!G217="","",'App26'!G217)</f>
        <v>0.85500000000000009</v>
      </c>
      <c r="O389" s="1348">
        <f>IF('App26'!H217="","",'App26'!H217)</f>
        <v>0.93147590361445787</v>
      </c>
      <c r="P389" s="1348">
        <f>IF('App26'!I217="","",'App26'!I217)</f>
        <v>2.9657831325301207</v>
      </c>
      <c r="Q389" s="1348">
        <f>IF('App26'!J217="","",'App26'!J217)</f>
        <v>1.3856325301204822</v>
      </c>
      <c r="R389" s="1348">
        <f>IF('App26'!K217="","",'App26'!K217)</f>
        <v>3.5705421686746992</v>
      </c>
      <c r="S389" s="1348"/>
      <c r="T389" s="1348"/>
      <c r="U389" s="1348"/>
      <c r="V389" s="1348"/>
      <c r="W389" s="1348"/>
      <c r="X389" s="1348"/>
    </row>
    <row r="390" spans="2:24">
      <c r="B390" s="1342" t="s">
        <v>940</v>
      </c>
      <c r="C390" s="1348" t="s">
        <v>2035</v>
      </c>
      <c r="D390" s="1348" t="s">
        <v>43</v>
      </c>
      <c r="E390" s="1348" t="s">
        <v>1723</v>
      </c>
      <c r="F390" s="1348"/>
      <c r="G390" s="1348"/>
      <c r="H390" s="1348"/>
      <c r="I390" s="1348"/>
      <c r="J390" s="1348"/>
      <c r="K390" s="1348"/>
      <c r="L390" s="1348"/>
      <c r="M390" s="1348"/>
      <c r="N390" s="1348">
        <f>IF('App26'!G218="","",'App26'!G218)</f>
        <v>0</v>
      </c>
      <c r="O390" s="1348">
        <f>IF('App26'!H218="","",'App26'!H218)</f>
        <v>0</v>
      </c>
      <c r="P390" s="1348">
        <f>IF('App26'!I218="","",'App26'!I218)</f>
        <v>0</v>
      </c>
      <c r="Q390" s="1348">
        <f>IF('App26'!J218="","",'App26'!J218)</f>
        <v>0</v>
      </c>
      <c r="R390" s="1348">
        <f>IF('App26'!K218="","",'App26'!K218)</f>
        <v>0</v>
      </c>
      <c r="S390" s="1348"/>
      <c r="T390" s="1348"/>
      <c r="U390" s="1348"/>
      <c r="V390" s="1348"/>
      <c r="W390" s="1348"/>
      <c r="X390" s="1348"/>
    </row>
    <row r="391" spans="2:24">
      <c r="B391" s="1342" t="s">
        <v>942</v>
      </c>
      <c r="C391" s="1348" t="s">
        <v>2036</v>
      </c>
      <c r="D391" s="1348" t="s">
        <v>43</v>
      </c>
      <c r="E391" s="1348" t="s">
        <v>1723</v>
      </c>
      <c r="F391" s="1348"/>
      <c r="G391" s="1348"/>
      <c r="H391" s="1348"/>
      <c r="I391" s="1348"/>
      <c r="J391" s="1348"/>
      <c r="K391" s="1348"/>
      <c r="L391" s="1348"/>
      <c r="M391" s="1348"/>
      <c r="N391" s="1348">
        <f>IF('App26'!G219="","",'App26'!G219)</f>
        <v>3.7638228915662655</v>
      </c>
      <c r="O391" s="1348">
        <f>IF('App26'!H219="","",'App26'!H219)</f>
        <v>3.880449397590362</v>
      </c>
      <c r="P391" s="1348">
        <f>IF('App26'!I219="","",'App26'!I219)</f>
        <v>4.0023771084337358</v>
      </c>
      <c r="Q391" s="1348">
        <f>IF('App26'!J219="","",'App26'!J219)</f>
        <v>4.1190036144578315</v>
      </c>
      <c r="R391" s="1348">
        <f>IF('App26'!K219="","",'App26'!K219)</f>
        <v>4.235630120481928</v>
      </c>
      <c r="S391" s="1348"/>
      <c r="T391" s="1348"/>
      <c r="U391" s="1348"/>
      <c r="V391" s="1348"/>
      <c r="W391" s="1348"/>
      <c r="X391" s="1348"/>
    </row>
    <row r="392" spans="2:24">
      <c r="B392" s="1342" t="s">
        <v>945</v>
      </c>
      <c r="C392" s="1348" t="s">
        <v>2037</v>
      </c>
      <c r="D392" s="1348" t="s">
        <v>43</v>
      </c>
      <c r="E392" s="1348" t="s">
        <v>1723</v>
      </c>
      <c r="F392" s="1348"/>
      <c r="G392" s="1348"/>
      <c r="H392" s="1348"/>
      <c r="I392" s="1348"/>
      <c r="J392" s="1348"/>
      <c r="K392" s="1348"/>
      <c r="L392" s="1348"/>
      <c r="M392" s="1348"/>
      <c r="N392" s="1348">
        <f>IF('App26'!G222="","",'App26'!G222)</f>
        <v>-44.38693987550198</v>
      </c>
      <c r="O392" s="1348">
        <f>IF('App26'!H222="","",'App26'!H222)</f>
        <v>-46.740733337349404</v>
      </c>
      <c r="P392" s="1348">
        <f>IF('App26'!I222="","",'App26'!I222)</f>
        <v>-48.874754746987946</v>
      </c>
      <c r="Q392" s="1348">
        <f>IF('App26'!J222="","",'App26'!J222)</f>
        <v>-50.927365783132529</v>
      </c>
      <c r="R392" s="1348">
        <f>IF('App26'!K222="","",'App26'!K222)</f>
        <v>-76.493524714859433</v>
      </c>
      <c r="S392" s="1348"/>
      <c r="T392" s="1348"/>
      <c r="U392" s="1348"/>
      <c r="V392" s="1348"/>
      <c r="W392" s="1348"/>
      <c r="X392" s="1348"/>
    </row>
    <row r="393" spans="2:24">
      <c r="B393" s="1342" t="s">
        <v>948</v>
      </c>
      <c r="C393" s="1348" t="s">
        <v>2038</v>
      </c>
      <c r="D393" s="1348" t="s">
        <v>43</v>
      </c>
      <c r="E393" s="1348" t="s">
        <v>1723</v>
      </c>
      <c r="F393" s="1348"/>
      <c r="G393" s="1348"/>
      <c r="H393" s="1348"/>
      <c r="I393" s="1348"/>
      <c r="J393" s="1348"/>
      <c r="K393" s="1348"/>
      <c r="L393" s="1348"/>
      <c r="M393" s="1348"/>
      <c r="N393" s="1348">
        <f>IF('App26'!G223="","",'App26'!G223)</f>
        <v>-1.0122074096385543</v>
      </c>
      <c r="O393" s="1348">
        <f>IF('App26'!H223="","",'App26'!H223)</f>
        <v>-1.2311916265060241</v>
      </c>
      <c r="P393" s="1348">
        <f>IF('App26'!I223="","",'App26'!I223)</f>
        <v>-0.99743373493975906</v>
      </c>
      <c r="Q393" s="1348">
        <f>IF('App26'!J223="","",'App26'!J223)</f>
        <v>-1.0072027710843374</v>
      </c>
      <c r="R393" s="1348">
        <f>IF('App26'!K223="","",'App26'!K223)</f>
        <v>-1.286427951807229</v>
      </c>
      <c r="S393" s="1348"/>
      <c r="T393" s="1348"/>
      <c r="U393" s="1348"/>
      <c r="V393" s="1348"/>
      <c r="W393" s="1348"/>
      <c r="X393" s="1348"/>
    </row>
    <row r="394" spans="2:24">
      <c r="B394" s="1342" t="s">
        <v>950</v>
      </c>
      <c r="C394" s="1348" t="s">
        <v>2039</v>
      </c>
      <c r="D394" s="1348" t="s">
        <v>43</v>
      </c>
      <c r="E394" s="1348" t="s">
        <v>1723</v>
      </c>
      <c r="F394" s="1348"/>
      <c r="G394" s="1348"/>
      <c r="H394" s="1348"/>
      <c r="I394" s="1348"/>
      <c r="J394" s="1348"/>
      <c r="K394" s="1348"/>
      <c r="L394" s="1348"/>
      <c r="M394" s="1348"/>
      <c r="N394" s="1348">
        <f>IF('App26'!G224="","",'App26'!G224)</f>
        <v>-41.032434939759035</v>
      </c>
      <c r="O394" s="1348">
        <f>IF('App26'!H224="","",'App26'!H224)</f>
        <v>-52.222785542168673</v>
      </c>
      <c r="P394" s="1348">
        <f>IF('App26'!I224="","",'App26'!I224)</f>
        <v>-59.796686746987945</v>
      </c>
      <c r="Q394" s="1348">
        <f>IF('App26'!J224="","",'App26'!J224)</f>
        <v>-70.282466265060236</v>
      </c>
      <c r="R394" s="1348">
        <f>IF('App26'!K224="","",'App26'!K224)</f>
        <v>-104.95315542168676</v>
      </c>
      <c r="S394" s="1348"/>
      <c r="T394" s="1348"/>
      <c r="U394" s="1348"/>
      <c r="V394" s="1348"/>
      <c r="W394" s="1348"/>
      <c r="X394" s="1348"/>
    </row>
    <row r="395" spans="2:24">
      <c r="B395" s="1342" t="s">
        <v>952</v>
      </c>
      <c r="C395" s="1348" t="s">
        <v>2040</v>
      </c>
      <c r="D395" s="1348" t="s">
        <v>43</v>
      </c>
      <c r="E395" s="1348" t="s">
        <v>1723</v>
      </c>
      <c r="F395" s="1348"/>
      <c r="G395" s="1348"/>
      <c r="H395" s="1348"/>
      <c r="I395" s="1348"/>
      <c r="J395" s="1348"/>
      <c r="K395" s="1348"/>
      <c r="L395" s="1348"/>
      <c r="M395" s="1348"/>
      <c r="N395" s="1348">
        <f>IF('App26'!G225="","",'App26'!G225)</f>
        <v>-2.9431024096385547</v>
      </c>
      <c r="O395" s="1348">
        <f>IF('App26'!H225="","",'App26'!H225)</f>
        <v>-3.0485240963855422</v>
      </c>
      <c r="P395" s="1348">
        <f>IF('App26'!I225="","",'App26'!I225)</f>
        <v>-2.9431024096385547</v>
      </c>
      <c r="Q395" s="1348">
        <f>IF('App26'!J225="","",'App26'!J225)</f>
        <v>-2.9431024096385547</v>
      </c>
      <c r="R395" s="1348">
        <f>IF('App26'!K225="","",'App26'!K225)</f>
        <v>-3.078644578313253</v>
      </c>
      <c r="S395" s="1348"/>
      <c r="T395" s="1348"/>
      <c r="U395" s="1348"/>
      <c r="V395" s="1348"/>
      <c r="W395" s="1348"/>
      <c r="X395" s="1348"/>
    </row>
    <row r="396" spans="2:24">
      <c r="B396" s="1342" t="s">
        <v>954</v>
      </c>
      <c r="C396" s="1348" t="s">
        <v>2041</v>
      </c>
      <c r="D396" s="1348" t="s">
        <v>43</v>
      </c>
      <c r="E396" s="1348" t="s">
        <v>1723</v>
      </c>
      <c r="F396" s="1348"/>
      <c r="G396" s="1348"/>
      <c r="H396" s="1348"/>
      <c r="I396" s="1348"/>
      <c r="J396" s="1348"/>
      <c r="K396" s="1348"/>
      <c r="L396" s="1348"/>
      <c r="M396" s="1348"/>
      <c r="N396" s="1348">
        <f>IF('App26'!G226="","",'App26'!G226)</f>
        <v>0</v>
      </c>
      <c r="O396" s="1348">
        <f>IF('App26'!H226="","",'App26'!H226)</f>
        <v>0</v>
      </c>
      <c r="P396" s="1348">
        <f>IF('App26'!I226="","",'App26'!I226)</f>
        <v>0</v>
      </c>
      <c r="Q396" s="1348">
        <f>IF('App26'!J226="","",'App26'!J226)</f>
        <v>0</v>
      </c>
      <c r="R396" s="1348">
        <f>IF('App26'!K226="","",'App26'!K226)</f>
        <v>0</v>
      </c>
      <c r="S396" s="1348"/>
      <c r="T396" s="1348"/>
      <c r="U396" s="1348"/>
      <c r="V396" s="1348"/>
      <c r="W396" s="1348"/>
      <c r="X396" s="1348"/>
    </row>
    <row r="397" spans="2:24">
      <c r="B397" s="1342" t="s">
        <v>956</v>
      </c>
      <c r="C397" s="1348" t="s">
        <v>2042</v>
      </c>
      <c r="D397" s="1348" t="s">
        <v>43</v>
      </c>
      <c r="E397" s="1348" t="s">
        <v>1723</v>
      </c>
      <c r="F397" s="1348"/>
      <c r="G397" s="1348"/>
      <c r="H397" s="1348"/>
      <c r="I397" s="1348"/>
      <c r="J397" s="1348"/>
      <c r="K397" s="1348"/>
      <c r="L397" s="1348"/>
      <c r="M397" s="1348"/>
      <c r="N397" s="1348">
        <f>IF('App26'!G227="","",'App26'!G227)</f>
        <v>-3.5389156626506031</v>
      </c>
      <c r="O397" s="1348">
        <f>IF('App26'!H227="","",'App26'!H227)</f>
        <v>-3.6555421686746996</v>
      </c>
      <c r="P397" s="1348">
        <f>IF('App26'!I227="","",'App26'!I227)</f>
        <v>-3.7774698795180726</v>
      </c>
      <c r="Q397" s="1348">
        <f>IF('App26'!J227="","",'App26'!J227)</f>
        <v>-3.8940963855421686</v>
      </c>
      <c r="R397" s="1348">
        <f>IF('App26'!K227="","",'App26'!K227)</f>
        <v>-4.0107228915662656</v>
      </c>
      <c r="S397" s="1348"/>
      <c r="T397" s="1348"/>
      <c r="U397" s="1348"/>
      <c r="V397" s="1348"/>
      <c r="W397" s="1348"/>
      <c r="X397" s="1348"/>
    </row>
    <row r="398" spans="2:24">
      <c r="B398" s="1342" t="s">
        <v>959</v>
      </c>
      <c r="C398" s="1348" t="s">
        <v>2043</v>
      </c>
      <c r="D398" s="1348" t="s">
        <v>43</v>
      </c>
      <c r="E398" s="1348" t="s">
        <v>1723</v>
      </c>
      <c r="F398" s="1348"/>
      <c r="G398" s="1348"/>
      <c r="H398" s="1348"/>
      <c r="I398" s="1348"/>
      <c r="J398" s="1348"/>
      <c r="K398" s="1348"/>
      <c r="L398" s="1348"/>
      <c r="M398" s="1348"/>
      <c r="N398" s="1348">
        <f>IF('App26'!G230="","",'App26'!G230)</f>
        <v>15.358049836133125</v>
      </c>
      <c r="O398" s="1348">
        <f>IF('App26'!H230="","",'App26'!H230)</f>
        <v>15.140692218002171</v>
      </c>
      <c r="P398" s="1348">
        <f>IF('App26'!I230="","",'App26'!I230)</f>
        <v>14.806882645465054</v>
      </c>
      <c r="Q398" s="1348">
        <f>IF('App26'!J230="","",'App26'!J230)</f>
        <v>14.614688567234774</v>
      </c>
      <c r="R398" s="1348">
        <f>IF('App26'!K230="","",'App26'!K230)</f>
        <v>14.373289302228621</v>
      </c>
      <c r="S398" s="1348"/>
      <c r="T398" s="1348"/>
      <c r="U398" s="1348"/>
      <c r="V398" s="1348"/>
      <c r="W398" s="1348"/>
      <c r="X398" s="1348"/>
    </row>
    <row r="399" spans="2:24">
      <c r="B399" s="1342" t="s">
        <v>962</v>
      </c>
      <c r="C399" s="1348" t="s">
        <v>2044</v>
      </c>
      <c r="D399" s="1348" t="s">
        <v>43</v>
      </c>
      <c r="E399" s="1348" t="s">
        <v>1723</v>
      </c>
      <c r="F399" s="1348"/>
      <c r="G399" s="1348"/>
      <c r="H399" s="1348"/>
      <c r="I399" s="1348"/>
      <c r="J399" s="1348"/>
      <c r="K399" s="1348"/>
      <c r="L399" s="1348"/>
      <c r="M399" s="1348"/>
      <c r="N399" s="1348">
        <f>IF('App26'!G231="","",'App26'!G231)</f>
        <v>0.27748251669701407</v>
      </c>
      <c r="O399" s="1348">
        <f>IF('App26'!H231="","",'App26'!H231)</f>
        <v>0.27457441379890124</v>
      </c>
      <c r="P399" s="1348">
        <f>IF('App26'!I231="","",'App26'!I231)</f>
        <v>0.27158755657708716</v>
      </c>
      <c r="Q399" s="1348">
        <f>IF('App26'!J231="","",'App26'!J231)</f>
        <v>0.28268841327964622</v>
      </c>
      <c r="R399" s="1348">
        <f>IF('App26'!K231="","",'App26'!K231)</f>
        <v>0.29515347962799343</v>
      </c>
      <c r="S399" s="1348"/>
      <c r="T399" s="1348"/>
      <c r="U399" s="1348"/>
      <c r="V399" s="1348"/>
      <c r="W399" s="1348"/>
      <c r="X399" s="1348"/>
    </row>
    <row r="400" spans="2:24">
      <c r="B400" s="1342" t="s">
        <v>964</v>
      </c>
      <c r="C400" s="1348" t="s">
        <v>2045</v>
      </c>
      <c r="D400" s="1348" t="s">
        <v>43</v>
      </c>
      <c r="E400" s="1348" t="s">
        <v>1723</v>
      </c>
      <c r="F400" s="1348"/>
      <c r="G400" s="1348"/>
      <c r="H400" s="1348"/>
      <c r="I400" s="1348"/>
      <c r="J400" s="1348"/>
      <c r="K400" s="1348"/>
      <c r="L400" s="1348"/>
      <c r="M400" s="1348"/>
      <c r="N400" s="1348">
        <f>IF('App26'!G232="","",'App26'!G232)</f>
        <v>0.43986020409031068</v>
      </c>
      <c r="O400" s="1348">
        <f>IF('App26'!H232="","",'App26'!H232)</f>
        <v>0.44451304675460174</v>
      </c>
      <c r="P400" s="1348">
        <f>IF('App26'!I232="","",'App26'!I232)</f>
        <v>0.44921454491913565</v>
      </c>
      <c r="Q400" s="1348">
        <f>IF('App26'!J232="","",'App26'!J232)</f>
        <v>0.44190717099110077</v>
      </c>
      <c r="R400" s="1348">
        <f>IF('App26'!K232="","",'App26'!K232)</f>
        <v>0.43488007934957834</v>
      </c>
      <c r="S400" s="1348"/>
      <c r="T400" s="1348"/>
      <c r="U400" s="1348"/>
      <c r="V400" s="1348"/>
      <c r="W400" s="1348"/>
      <c r="X400" s="1348"/>
    </row>
    <row r="401" spans="2:24">
      <c r="B401" s="1342" t="s">
        <v>967</v>
      </c>
      <c r="C401" s="1348" t="s">
        <v>2046</v>
      </c>
      <c r="D401" s="1348" t="s">
        <v>43</v>
      </c>
      <c r="E401" s="1348" t="s">
        <v>1723</v>
      </c>
      <c r="F401" s="1348"/>
      <c r="G401" s="1348"/>
      <c r="H401" s="1348"/>
      <c r="I401" s="1348"/>
      <c r="J401" s="1348"/>
      <c r="K401" s="1348"/>
      <c r="L401" s="1348"/>
      <c r="M401" s="1348"/>
      <c r="N401" s="1348">
        <f>IF('App26'!G235="","",'App26'!G235)</f>
        <v>-15.358049836133125</v>
      </c>
      <c r="O401" s="1348">
        <f>IF('App26'!H235="","",'App26'!H235)</f>
        <v>-15.140692218002171</v>
      </c>
      <c r="P401" s="1348">
        <f>IF('App26'!I235="","",'App26'!I235)</f>
        <v>-14.806882645465054</v>
      </c>
      <c r="Q401" s="1348">
        <f>IF('App26'!J235="","",'App26'!J235)</f>
        <v>-14.614688567234774</v>
      </c>
      <c r="R401" s="1348">
        <f>IF('App26'!K235="","",'App26'!K235)</f>
        <v>-14.373289302228621</v>
      </c>
      <c r="S401" s="1348"/>
      <c r="T401" s="1348"/>
      <c r="U401" s="1348"/>
      <c r="V401" s="1348"/>
      <c r="W401" s="1348"/>
      <c r="X401" s="1348"/>
    </row>
    <row r="402" spans="2:24">
      <c r="B402" s="1342" t="s">
        <v>970</v>
      </c>
      <c r="C402" s="1348" t="s">
        <v>2047</v>
      </c>
      <c r="D402" s="1348" t="s">
        <v>43</v>
      </c>
      <c r="E402" s="1348" t="s">
        <v>1723</v>
      </c>
      <c r="F402" s="1348"/>
      <c r="G402" s="1348"/>
      <c r="H402" s="1348"/>
      <c r="I402" s="1348"/>
      <c r="J402" s="1348"/>
      <c r="K402" s="1348"/>
      <c r="L402" s="1348"/>
      <c r="M402" s="1348"/>
      <c r="N402" s="1348">
        <f>IF('App26'!G236="","",'App26'!G236)</f>
        <v>-0.55496503339402814</v>
      </c>
      <c r="O402" s="1348">
        <f>IF('App26'!H236="","",'App26'!H236)</f>
        <v>-0.54914882759780248</v>
      </c>
      <c r="P402" s="1348">
        <f>IF('App26'!I236="","",'App26'!I236)</f>
        <v>-0.54317511315417433</v>
      </c>
      <c r="Q402" s="1348">
        <f>IF('App26'!J236="","",'App26'!J236)</f>
        <v>-0.56537682655929244</v>
      </c>
      <c r="R402" s="1348">
        <f>IF('App26'!K236="","",'App26'!K236)</f>
        <v>-0.59030695925598686</v>
      </c>
      <c r="S402" s="1348"/>
      <c r="T402" s="1348"/>
      <c r="U402" s="1348"/>
      <c r="V402" s="1348"/>
      <c r="W402" s="1348"/>
      <c r="X402" s="1348"/>
    </row>
    <row r="403" spans="2:24">
      <c r="B403" s="1342" t="s">
        <v>972</v>
      </c>
      <c r="C403" s="1348" t="s">
        <v>2048</v>
      </c>
      <c r="D403" s="1348" t="s">
        <v>43</v>
      </c>
      <c r="E403" s="1348" t="s">
        <v>1723</v>
      </c>
      <c r="F403" s="1348"/>
      <c r="G403" s="1348"/>
      <c r="H403" s="1348"/>
      <c r="I403" s="1348"/>
      <c r="J403" s="1348"/>
      <c r="K403" s="1348"/>
      <c r="L403" s="1348"/>
      <c r="M403" s="1348"/>
      <c r="N403" s="1348">
        <f>IF('App26'!G237="","",'App26'!G237)</f>
        <v>-0.87972040818062136</v>
      </c>
      <c r="O403" s="1348">
        <f>IF('App26'!H237="","",'App26'!H237)</f>
        <v>-0.88902609350920347</v>
      </c>
      <c r="P403" s="1348">
        <f>IF('App26'!I237="","",'App26'!I237)</f>
        <v>-0.8984290898382713</v>
      </c>
      <c r="Q403" s="1348">
        <f>IF('App26'!J237="","",'App26'!J237)</f>
        <v>-0.88381434198220155</v>
      </c>
      <c r="R403" s="1348">
        <f>IF('App26'!K237="","",'App26'!K237)</f>
        <v>-0.86976015869915668</v>
      </c>
      <c r="S403" s="1348"/>
      <c r="T403" s="1348"/>
      <c r="U403" s="1348"/>
      <c r="V403" s="1348"/>
      <c r="W403" s="1348"/>
      <c r="X403" s="1348"/>
    </row>
    <row r="404" spans="2:24">
      <c r="B404" s="1342" t="s">
        <v>975</v>
      </c>
      <c r="C404" s="1348" t="s">
        <v>2049</v>
      </c>
      <c r="D404" s="1348" t="s">
        <v>43</v>
      </c>
      <c r="E404" s="1348" t="s">
        <v>1723</v>
      </c>
      <c r="F404" s="1348"/>
      <c r="G404" s="1348"/>
      <c r="H404" s="1348"/>
      <c r="I404" s="1348"/>
      <c r="J404" s="1348"/>
      <c r="K404" s="1348"/>
      <c r="L404" s="1348"/>
      <c r="M404" s="1348"/>
      <c r="N404" s="1348">
        <f>IF('App26'!G240="","",'App26'!G240)</f>
        <v>0.43793838507645277</v>
      </c>
      <c r="O404" s="1348">
        <f>IF('App26'!H240="","",'App26'!H240)</f>
        <v>1.3138151552293582</v>
      </c>
      <c r="P404" s="1348">
        <f>IF('App26'!I240="","",'App26'!I240)</f>
        <v>2.2261867908053015</v>
      </c>
      <c r="Q404" s="1348">
        <f>IF('App26'!J240="","",'App26'!J240)</f>
        <v>3.1750532918042826</v>
      </c>
      <c r="R404" s="1348">
        <f>IF('App26'!K240="","",'App26'!K240)</f>
        <v>4.1604146582263013</v>
      </c>
      <c r="S404" s="1348"/>
      <c r="T404" s="1348"/>
      <c r="U404" s="1348"/>
      <c r="V404" s="1348"/>
      <c r="W404" s="1348"/>
      <c r="X404" s="1348"/>
    </row>
    <row r="405" spans="2:24">
      <c r="B405" s="1342" t="s">
        <v>978</v>
      </c>
      <c r="C405" s="1348" t="s">
        <v>2050</v>
      </c>
      <c r="D405" s="1348" t="s">
        <v>43</v>
      </c>
      <c r="E405" s="1348" t="s">
        <v>1723</v>
      </c>
      <c r="F405" s="1348"/>
      <c r="G405" s="1348"/>
      <c r="H405" s="1348"/>
      <c r="I405" s="1348"/>
      <c r="J405" s="1348"/>
      <c r="K405" s="1348"/>
      <c r="L405" s="1348"/>
      <c r="M405" s="1348"/>
      <c r="N405" s="1348">
        <f>IF('App26'!G241="","",'App26'!G241)</f>
        <v>6.9907805594337513E-2</v>
      </c>
      <c r="O405" s="1348">
        <f>IF('App26'!H241="","",'App26'!H241)</f>
        <v>0.20972341678301254</v>
      </c>
      <c r="P405" s="1348">
        <f>IF('App26'!I241="","",'App26'!I241)</f>
        <v>0.35536467843788239</v>
      </c>
      <c r="Q405" s="1348">
        <f>IF('App26'!J241="","",'App26'!J241)</f>
        <v>0.506831590558947</v>
      </c>
      <c r="R405" s="1348">
        <f>IF('App26'!K241="","",'App26'!K241)</f>
        <v>0.66412415314620643</v>
      </c>
      <c r="S405" s="1348"/>
      <c r="T405" s="1348"/>
      <c r="U405" s="1348"/>
      <c r="V405" s="1348"/>
      <c r="W405" s="1348"/>
      <c r="X405" s="1348"/>
    </row>
    <row r="406" spans="2:24">
      <c r="B406" s="1342" t="s">
        <v>980</v>
      </c>
      <c r="C406" s="1348" t="s">
        <v>2051</v>
      </c>
      <c r="D406" s="1348" t="s">
        <v>43</v>
      </c>
      <c r="E406" s="1348" t="s">
        <v>1723</v>
      </c>
      <c r="F406" s="1348"/>
      <c r="G406" s="1348"/>
      <c r="H406" s="1348"/>
      <c r="I406" s="1348"/>
      <c r="J406" s="1348"/>
      <c r="K406" s="1348"/>
      <c r="L406" s="1348"/>
      <c r="M406" s="1348"/>
      <c r="N406" s="1348">
        <f>IF('App26'!G242="","",'App26'!G242)</f>
        <v>0.88198360618331495</v>
      </c>
      <c r="O406" s="1348">
        <f>IF('App26'!H242="","",'App26'!H242)</f>
        <v>2.6459508185499447</v>
      </c>
      <c r="P406" s="1348">
        <f>IF('App26'!I242="","",'App26'!I242)</f>
        <v>4.4834166647651843</v>
      </c>
      <c r="Q406" s="1348">
        <f>IF('App26'!J242="","",'App26'!J242)</f>
        <v>6.3943811448290333</v>
      </c>
      <c r="R406" s="1348">
        <f>IF('App26'!K242="","",'App26'!K242)</f>
        <v>8.3788442587414931</v>
      </c>
      <c r="S406" s="1348"/>
      <c r="T406" s="1348"/>
      <c r="U406" s="1348"/>
      <c r="V406" s="1348"/>
      <c r="W406" s="1348"/>
      <c r="X406" s="1348"/>
    </row>
    <row r="407" spans="2:24">
      <c r="B407" s="1342" t="s">
        <v>982</v>
      </c>
      <c r="C407" s="1348" t="s">
        <v>2052</v>
      </c>
      <c r="D407" s="1348" t="s">
        <v>43</v>
      </c>
      <c r="E407" s="1348" t="s">
        <v>1723</v>
      </c>
      <c r="F407" s="1348"/>
      <c r="G407" s="1348"/>
      <c r="H407" s="1348"/>
      <c r="I407" s="1348"/>
      <c r="J407" s="1348"/>
      <c r="K407" s="1348"/>
      <c r="L407" s="1348"/>
      <c r="M407" s="1348"/>
      <c r="N407" s="1348">
        <f>IF('App26'!G243="","",'App26'!G243)</f>
        <v>5.5953335676015396E-2</v>
      </c>
      <c r="O407" s="1348">
        <f>IF('App26'!H243="","",'App26'!H243)</f>
        <v>0.16786000702804618</v>
      </c>
      <c r="P407" s="1348">
        <f>IF('App26'!I243="","",'App26'!I243)</f>
        <v>0.2844294563530782</v>
      </c>
      <c r="Q407" s="1348">
        <f>IF('App26'!J243="","",'App26'!J243)</f>
        <v>0.40566168365111155</v>
      </c>
      <c r="R407" s="1348">
        <f>IF('App26'!K243="","",'App26'!K243)</f>
        <v>0.53155668892214625</v>
      </c>
      <c r="S407" s="1348"/>
      <c r="T407" s="1348"/>
      <c r="U407" s="1348"/>
      <c r="V407" s="1348"/>
      <c r="W407" s="1348"/>
      <c r="X407" s="1348"/>
    </row>
    <row r="408" spans="2:24">
      <c r="B408" s="1342" t="s">
        <v>984</v>
      </c>
      <c r="C408" s="1348" t="s">
        <v>2053</v>
      </c>
      <c r="D408" s="1348" t="s">
        <v>43</v>
      </c>
      <c r="E408" s="1348" t="s">
        <v>1723</v>
      </c>
      <c r="F408" s="1348"/>
      <c r="G408" s="1348"/>
      <c r="H408" s="1348"/>
      <c r="I408" s="1348"/>
      <c r="J408" s="1348"/>
      <c r="K408" s="1348"/>
      <c r="L408" s="1348"/>
      <c r="M408" s="1348"/>
      <c r="N408" s="1348">
        <f>IF('App26'!G244="","",'App26'!G244)</f>
        <v>0</v>
      </c>
      <c r="O408" s="1348">
        <f>IF('App26'!H244="","",'App26'!H244)</f>
        <v>0</v>
      </c>
      <c r="P408" s="1348">
        <f>IF('App26'!I244="","",'App26'!I244)</f>
        <v>0</v>
      </c>
      <c r="Q408" s="1348">
        <f>IF('App26'!J244="","",'App26'!J244)</f>
        <v>0</v>
      </c>
      <c r="R408" s="1348">
        <f>IF('App26'!K244="","",'App26'!K244)</f>
        <v>0</v>
      </c>
      <c r="S408" s="1348"/>
      <c r="T408" s="1348"/>
      <c r="U408" s="1348"/>
      <c r="V408" s="1348"/>
      <c r="W408" s="1348"/>
      <c r="X408" s="1348"/>
    </row>
    <row r="409" spans="2:24">
      <c r="B409" s="1342" t="s">
        <v>987</v>
      </c>
      <c r="C409" s="1348" t="s">
        <v>2054</v>
      </c>
      <c r="D409" s="1348" t="s">
        <v>43</v>
      </c>
      <c r="E409" s="1348" t="s">
        <v>1723</v>
      </c>
      <c r="F409" s="1348"/>
      <c r="G409" s="1348"/>
      <c r="H409" s="1348"/>
      <c r="I409" s="1348"/>
      <c r="J409" s="1348"/>
      <c r="K409" s="1348"/>
      <c r="L409" s="1348"/>
      <c r="M409" s="1348"/>
      <c r="N409" s="1348">
        <f>IF('App26'!G247="","",'App26'!G247)</f>
        <v>-0.43793838507645277</v>
      </c>
      <c r="O409" s="1348">
        <f>IF('App26'!H247="","",'App26'!H247)</f>
        <v>-1.3138151552293582</v>
      </c>
      <c r="P409" s="1348">
        <f>IF('App26'!I247="","",'App26'!I247)</f>
        <v>-2.2261867908053015</v>
      </c>
      <c r="Q409" s="1348">
        <f>IF('App26'!J247="","",'App26'!J247)</f>
        <v>-3.1750532918042826</v>
      </c>
      <c r="R409" s="1348">
        <f>IF('App26'!K247="","",'App26'!K247)</f>
        <v>-4.1604146582263013</v>
      </c>
      <c r="S409" s="1348"/>
      <c r="T409" s="1348"/>
      <c r="U409" s="1348"/>
      <c r="V409" s="1348"/>
      <c r="W409" s="1348"/>
      <c r="X409" s="1348"/>
    </row>
    <row r="410" spans="2:24">
      <c r="B410" s="1342" t="s">
        <v>990</v>
      </c>
      <c r="C410" s="1348" t="s">
        <v>2055</v>
      </c>
      <c r="D410" s="1348" t="s">
        <v>43</v>
      </c>
      <c r="E410" s="1348" t="s">
        <v>1723</v>
      </c>
      <c r="F410" s="1348"/>
      <c r="G410" s="1348"/>
      <c r="H410" s="1348"/>
      <c r="I410" s="1348"/>
      <c r="J410" s="1348"/>
      <c r="K410" s="1348"/>
      <c r="L410" s="1348"/>
      <c r="M410" s="1348"/>
      <c r="N410" s="1348">
        <f>IF('App26'!G248="","",'App26'!G248)</f>
        <v>-6.9907805594337513E-2</v>
      </c>
      <c r="O410" s="1348">
        <f>IF('App26'!H248="","",'App26'!H248)</f>
        <v>-0.20972341678301254</v>
      </c>
      <c r="P410" s="1348">
        <f>IF('App26'!I248="","",'App26'!I248)</f>
        <v>-0.35536467843788239</v>
      </c>
      <c r="Q410" s="1348">
        <f>IF('App26'!J248="","",'App26'!J248)</f>
        <v>-0.506831590558947</v>
      </c>
      <c r="R410" s="1348">
        <f>IF('App26'!K248="","",'App26'!K248)</f>
        <v>-0.66412415314620643</v>
      </c>
      <c r="S410" s="1348"/>
      <c r="T410" s="1348"/>
      <c r="U410" s="1348"/>
      <c r="V410" s="1348"/>
      <c r="W410" s="1348"/>
      <c r="X410" s="1348"/>
    </row>
    <row r="411" spans="2:24">
      <c r="B411" s="1342" t="s">
        <v>992</v>
      </c>
      <c r="C411" s="1348" t="s">
        <v>2056</v>
      </c>
      <c r="D411" s="1348" t="s">
        <v>43</v>
      </c>
      <c r="E411" s="1348" t="s">
        <v>1723</v>
      </c>
      <c r="F411" s="1348"/>
      <c r="G411" s="1348"/>
      <c r="H411" s="1348"/>
      <c r="I411" s="1348"/>
      <c r="J411" s="1348"/>
      <c r="K411" s="1348"/>
      <c r="L411" s="1348"/>
      <c r="M411" s="1348"/>
      <c r="N411" s="1348">
        <f>IF('App26'!G249="","",'App26'!G249)</f>
        <v>-0.88198360618331495</v>
      </c>
      <c r="O411" s="1348">
        <f>IF('App26'!H249="","",'App26'!H249)</f>
        <v>-2.6459508185499447</v>
      </c>
      <c r="P411" s="1348">
        <f>IF('App26'!I249="","",'App26'!I249)</f>
        <v>-4.4834166647651843</v>
      </c>
      <c r="Q411" s="1348">
        <f>IF('App26'!J249="","",'App26'!J249)</f>
        <v>-6.3943811448290333</v>
      </c>
      <c r="R411" s="1348">
        <f>IF('App26'!K249="","",'App26'!K249)</f>
        <v>-8.3788442587414931</v>
      </c>
      <c r="S411" s="1348"/>
      <c r="T411" s="1348"/>
      <c r="U411" s="1348"/>
      <c r="V411" s="1348"/>
      <c r="W411" s="1348"/>
      <c r="X411" s="1348"/>
    </row>
    <row r="412" spans="2:24">
      <c r="B412" s="1342" t="s">
        <v>994</v>
      </c>
      <c r="C412" s="1348" t="s">
        <v>2057</v>
      </c>
      <c r="D412" s="1348" t="s">
        <v>43</v>
      </c>
      <c r="E412" s="1348" t="s">
        <v>1723</v>
      </c>
      <c r="F412" s="1348"/>
      <c r="G412" s="1348"/>
      <c r="H412" s="1348"/>
      <c r="I412" s="1348"/>
      <c r="J412" s="1348"/>
      <c r="K412" s="1348"/>
      <c r="L412" s="1348"/>
      <c r="M412" s="1348"/>
      <c r="N412" s="1348">
        <f>IF('App26'!G250="","",'App26'!G250)</f>
        <v>-5.5953335676015396E-2</v>
      </c>
      <c r="O412" s="1348">
        <f>IF('App26'!H250="","",'App26'!H250)</f>
        <v>-0.16786000702804618</v>
      </c>
      <c r="P412" s="1348">
        <f>IF('App26'!I250="","",'App26'!I250)</f>
        <v>-0.2844294563530782</v>
      </c>
      <c r="Q412" s="1348">
        <f>IF('App26'!J250="","",'App26'!J250)</f>
        <v>-0.40566168365111155</v>
      </c>
      <c r="R412" s="1348">
        <f>IF('App26'!K250="","",'App26'!K250)</f>
        <v>-0.53155668892214625</v>
      </c>
      <c r="S412" s="1348"/>
      <c r="T412" s="1348"/>
      <c r="U412" s="1348"/>
      <c r="V412" s="1348"/>
      <c r="W412" s="1348"/>
      <c r="X412" s="1348"/>
    </row>
    <row r="413" spans="2:24">
      <c r="B413" s="1342" t="s">
        <v>996</v>
      </c>
      <c r="C413" s="1348" t="s">
        <v>2058</v>
      </c>
      <c r="D413" s="1348" t="s">
        <v>43</v>
      </c>
      <c r="E413" s="1348" t="s">
        <v>1723</v>
      </c>
      <c r="F413" s="1348"/>
      <c r="G413" s="1348"/>
      <c r="H413" s="1348"/>
      <c r="I413" s="1348"/>
      <c r="J413" s="1348"/>
      <c r="K413" s="1348"/>
      <c r="L413" s="1348"/>
      <c r="M413" s="1348"/>
      <c r="N413" s="1348">
        <f>IF('App26'!G251="","",'App26'!G251)</f>
        <v>0</v>
      </c>
      <c r="O413" s="1348">
        <f>IF('App26'!H251="","",'App26'!H251)</f>
        <v>0</v>
      </c>
      <c r="P413" s="1348">
        <f>IF('App26'!I251="","",'App26'!I251)</f>
        <v>0</v>
      </c>
      <c r="Q413" s="1348">
        <f>IF('App26'!J251="","",'App26'!J251)</f>
        <v>0</v>
      </c>
      <c r="R413" s="1348">
        <f>IF('App26'!K251="","",'App26'!K251)</f>
        <v>0</v>
      </c>
      <c r="S413" s="1348"/>
      <c r="T413" s="1348"/>
      <c r="U413" s="1348"/>
      <c r="V413" s="1348"/>
      <c r="W413" s="1348"/>
      <c r="X413" s="1348"/>
    </row>
    <row r="414" spans="2:24">
      <c r="B414" s="1342" t="s">
        <v>1100</v>
      </c>
      <c r="C414" s="1348" t="s">
        <v>2059</v>
      </c>
      <c r="D414" s="1348" t="s">
        <v>43</v>
      </c>
      <c r="E414" s="1348" t="s">
        <v>1723</v>
      </c>
      <c r="F414" s="1348"/>
      <c r="G414" s="1348"/>
      <c r="H414" s="1348"/>
      <c r="I414" s="1348"/>
      <c r="J414" s="1348"/>
      <c r="K414" s="1348"/>
      <c r="L414" s="1348"/>
      <c r="M414" s="1348">
        <f>IF('App29'!G8="","",'App29'!G8)</f>
        <v>33.127321021758135</v>
      </c>
      <c r="N414" s="1348"/>
      <c r="O414" s="1348"/>
      <c r="P414" s="1348"/>
      <c r="Q414" s="1348"/>
      <c r="R414" s="1348"/>
      <c r="S414" s="1348"/>
      <c r="T414" s="1348"/>
      <c r="U414" s="1348"/>
      <c r="V414" s="1348"/>
      <c r="W414" s="1348"/>
      <c r="X414" s="1348"/>
    </row>
    <row r="415" spans="2:24">
      <c r="B415" s="1342" t="s">
        <v>1102</v>
      </c>
      <c r="C415" s="1348" t="s">
        <v>2060</v>
      </c>
      <c r="D415" s="1348" t="s">
        <v>43</v>
      </c>
      <c r="E415" s="1348" t="s">
        <v>1723</v>
      </c>
      <c r="F415" s="1348"/>
      <c r="G415" s="1348"/>
      <c r="H415" s="1348"/>
      <c r="I415" s="1348"/>
      <c r="J415" s="1348"/>
      <c r="K415" s="1348"/>
      <c r="L415" s="1348"/>
      <c r="M415" s="1348">
        <f>IF('App29'!G9="","",'App29'!G9)</f>
        <v>339.33602137758589</v>
      </c>
      <c r="N415" s="1348"/>
      <c r="O415" s="1348"/>
      <c r="P415" s="1348"/>
      <c r="Q415" s="1348"/>
      <c r="R415" s="1348"/>
      <c r="S415" s="1348"/>
      <c r="T415" s="1348"/>
      <c r="U415" s="1348"/>
      <c r="V415" s="1348"/>
      <c r="W415" s="1348"/>
      <c r="X415" s="1348"/>
    </row>
    <row r="416" spans="2:24">
      <c r="B416" s="1342" t="s">
        <v>1104</v>
      </c>
      <c r="C416" s="1348" t="s">
        <v>2061</v>
      </c>
      <c r="D416" s="1348" t="s">
        <v>43</v>
      </c>
      <c r="E416" s="1348" t="s">
        <v>1723</v>
      </c>
      <c r="F416" s="1348"/>
      <c r="G416" s="1348"/>
      <c r="H416" s="1348"/>
      <c r="I416" s="1348"/>
      <c r="J416" s="1348"/>
      <c r="K416" s="1348"/>
      <c r="L416" s="1348"/>
      <c r="M416" s="1348">
        <f>IF('App29'!G10="","",'App29'!G10)</f>
        <v>593.21914639301895</v>
      </c>
      <c r="N416" s="1348"/>
      <c r="O416" s="1348"/>
      <c r="P416" s="1348"/>
      <c r="Q416" s="1348"/>
      <c r="R416" s="1348"/>
      <c r="S416" s="1348"/>
      <c r="T416" s="1348"/>
      <c r="U416" s="1348"/>
      <c r="V416" s="1348"/>
      <c r="W416" s="1348"/>
      <c r="X416" s="1348"/>
    </row>
    <row r="417" spans="2:24">
      <c r="B417" s="1342" t="s">
        <v>1106</v>
      </c>
      <c r="C417" s="1348" t="s">
        <v>2062</v>
      </c>
      <c r="D417" s="1348" t="s">
        <v>43</v>
      </c>
      <c r="E417" s="1348" t="s">
        <v>1723</v>
      </c>
      <c r="F417" s="1348"/>
      <c r="G417" s="1348"/>
      <c r="H417" s="1348"/>
      <c r="I417" s="1348"/>
      <c r="J417" s="1348"/>
      <c r="K417" s="1348"/>
      <c r="L417" s="1348"/>
      <c r="M417" s="1348">
        <f>IF('App29'!G11="","",'App29'!G11)</f>
        <v>65.780707875162221</v>
      </c>
      <c r="N417" s="1348"/>
      <c r="O417" s="1348"/>
      <c r="P417" s="1348"/>
      <c r="Q417" s="1348"/>
      <c r="R417" s="1348"/>
      <c r="S417" s="1348"/>
      <c r="T417" s="1348"/>
      <c r="U417" s="1348"/>
      <c r="V417" s="1348"/>
      <c r="W417" s="1348"/>
      <c r="X417" s="1348"/>
    </row>
    <row r="418" spans="2:24">
      <c r="B418" s="1342" t="s">
        <v>1744</v>
      </c>
      <c r="C418" s="1348" t="s">
        <v>2063</v>
      </c>
      <c r="D418" s="1348" t="s">
        <v>43</v>
      </c>
      <c r="E418" s="1348" t="s">
        <v>1723</v>
      </c>
      <c r="F418" s="1348"/>
      <c r="G418" s="1348"/>
      <c r="H418" s="1348"/>
      <c r="I418" s="1348"/>
      <c r="J418" s="1348"/>
      <c r="K418" s="1348"/>
      <c r="L418" s="1348"/>
      <c r="M418" s="1348" t="str">
        <f>IF('App29'!G12="","",'App29'!G12)</f>
        <v/>
      </c>
      <c r="N418" s="1348"/>
      <c r="O418" s="1348"/>
      <c r="P418" s="1348"/>
      <c r="Q418" s="1348"/>
      <c r="R418" s="1348"/>
      <c r="S418" s="1348"/>
      <c r="T418" s="1348"/>
      <c r="U418" s="1348"/>
      <c r="V418" s="1348"/>
      <c r="W418" s="1348"/>
      <c r="X418" s="1348"/>
    </row>
    <row r="419" spans="2:24">
      <c r="B419" s="1342" t="s">
        <v>1109</v>
      </c>
      <c r="C419" s="1348" t="s">
        <v>2064</v>
      </c>
      <c r="D419" s="1348" t="s">
        <v>43</v>
      </c>
      <c r="E419" s="1348" t="s">
        <v>1723</v>
      </c>
      <c r="F419" s="1348"/>
      <c r="G419" s="1348"/>
      <c r="H419" s="1348"/>
      <c r="I419" s="1348"/>
      <c r="J419" s="1348"/>
      <c r="K419" s="1348"/>
      <c r="L419" s="1348"/>
      <c r="M419" s="1348">
        <f>IF('App29'!G13="","",'App29'!G13)</f>
        <v>1031.4631966675252</v>
      </c>
      <c r="N419" s="1348"/>
      <c r="O419" s="1348"/>
      <c r="P419" s="1348"/>
      <c r="Q419" s="1348"/>
      <c r="R419" s="1348"/>
      <c r="S419" s="1348"/>
      <c r="T419" s="1348"/>
      <c r="U419" s="1348"/>
      <c r="V419" s="1348"/>
      <c r="W419" s="1348"/>
      <c r="X419" s="1348"/>
    </row>
    <row r="420" spans="2:24">
      <c r="B420" s="1342" t="s">
        <v>2313</v>
      </c>
      <c r="C420" s="1348" t="s">
        <v>2319</v>
      </c>
      <c r="D420" s="1348" t="s">
        <v>43</v>
      </c>
      <c r="E420" s="1348" t="s">
        <v>1723</v>
      </c>
      <c r="F420" s="1348"/>
      <c r="G420" s="1348"/>
      <c r="H420" s="1348"/>
      <c r="I420" s="1348"/>
      <c r="J420" s="1348"/>
      <c r="K420" s="1348"/>
      <c r="L420" s="1348"/>
      <c r="M420" s="1348">
        <f>IF('App29'!G16="","",'App29'!G16)</f>
        <v>84.326115017276507</v>
      </c>
      <c r="N420" s="1348"/>
      <c r="O420" s="1348"/>
      <c r="P420" s="1348"/>
      <c r="Q420" s="1348"/>
      <c r="R420" s="1348"/>
      <c r="S420" s="1348"/>
      <c r="T420" s="1348"/>
      <c r="U420" s="1348"/>
      <c r="V420" s="1348"/>
      <c r="W420" s="1348"/>
      <c r="X420" s="1348"/>
    </row>
    <row r="421" spans="2:24">
      <c r="B421" s="1342" t="s">
        <v>2314</v>
      </c>
      <c r="C421" s="1348" t="s">
        <v>2320</v>
      </c>
      <c r="D421" s="1348" t="s">
        <v>43</v>
      </c>
      <c r="E421" s="1348" t="s">
        <v>1723</v>
      </c>
      <c r="F421" s="1348"/>
      <c r="G421" s="1348"/>
      <c r="H421" s="1348"/>
      <c r="I421" s="1348"/>
      <c r="J421" s="1348"/>
      <c r="K421" s="1348"/>
      <c r="L421" s="1348"/>
      <c r="M421" s="1348">
        <f>IF('App29'!G17="","",'App29'!G17)</f>
        <v>841.66240390318103</v>
      </c>
      <c r="N421" s="1348"/>
      <c r="O421" s="1348"/>
      <c r="P421" s="1348"/>
      <c r="Q421" s="1348"/>
      <c r="R421" s="1348"/>
      <c r="S421" s="1348"/>
      <c r="T421" s="1348"/>
      <c r="U421" s="1348"/>
      <c r="V421" s="1348"/>
      <c r="W421" s="1348"/>
      <c r="X421" s="1348"/>
    </row>
    <row r="422" spans="2:24">
      <c r="B422" s="1342" t="s">
        <v>2315</v>
      </c>
      <c r="C422" s="1348" t="s">
        <v>2321</v>
      </c>
      <c r="D422" s="1348" t="s">
        <v>43</v>
      </c>
      <c r="E422" s="1348" t="s">
        <v>1723</v>
      </c>
      <c r="F422" s="1348"/>
      <c r="G422" s="1348"/>
      <c r="H422" s="1348"/>
      <c r="I422" s="1348"/>
      <c r="J422" s="1348"/>
      <c r="K422" s="1348"/>
      <c r="L422" s="1348"/>
      <c r="M422" s="1348">
        <f>IF('App29'!G18="","",'App29'!G18)</f>
        <v>1364.0979033047599</v>
      </c>
      <c r="N422" s="1348"/>
      <c r="O422" s="1348"/>
      <c r="P422" s="1348"/>
      <c r="Q422" s="1348"/>
      <c r="R422" s="1348"/>
      <c r="S422" s="1348"/>
      <c r="T422" s="1348"/>
      <c r="U422" s="1348"/>
      <c r="V422" s="1348"/>
      <c r="W422" s="1348"/>
      <c r="X422" s="1348"/>
    </row>
    <row r="423" spans="2:24">
      <c r="B423" s="1342" t="s">
        <v>2316</v>
      </c>
      <c r="C423" s="1348" t="s">
        <v>2322</v>
      </c>
      <c r="D423" s="1348" t="s">
        <v>43</v>
      </c>
      <c r="E423" s="1348" t="s">
        <v>1723</v>
      </c>
      <c r="F423" s="1348"/>
      <c r="G423" s="1348"/>
      <c r="H423" s="1348"/>
      <c r="I423" s="1348"/>
      <c r="J423" s="1348"/>
      <c r="K423" s="1348"/>
      <c r="L423" s="1348"/>
      <c r="M423" s="1348">
        <f>IF('App29'!G19="","",'App29'!G19)</f>
        <v>92.668100099680601</v>
      </c>
      <c r="N423" s="1348"/>
      <c r="O423" s="1348"/>
      <c r="P423" s="1348"/>
      <c r="Q423" s="1348"/>
      <c r="R423" s="1348"/>
      <c r="S423" s="1348"/>
      <c r="T423" s="1348"/>
      <c r="U423" s="1348"/>
      <c r="V423" s="1348"/>
      <c r="W423" s="1348"/>
      <c r="X423" s="1348"/>
    </row>
    <row r="424" spans="2:24">
      <c r="B424" s="1342" t="s">
        <v>2317</v>
      </c>
      <c r="C424" s="1348" t="s">
        <v>2323</v>
      </c>
      <c r="D424" s="1348" t="s">
        <v>43</v>
      </c>
      <c r="E424" s="1348" t="s">
        <v>1723</v>
      </c>
      <c r="F424" s="1348"/>
      <c r="G424" s="1348"/>
      <c r="H424" s="1348"/>
      <c r="I424" s="1348"/>
      <c r="J424" s="1348"/>
      <c r="K424" s="1348"/>
      <c r="L424" s="1348"/>
      <c r="M424" s="1348" t="str">
        <f>IF('App29'!G20="","",'App29'!G20)</f>
        <v/>
      </c>
      <c r="N424" s="1348"/>
      <c r="O424" s="1348"/>
      <c r="P424" s="1348"/>
      <c r="Q424" s="1348"/>
      <c r="R424" s="1348"/>
      <c r="S424" s="1348"/>
      <c r="T424" s="1348"/>
      <c r="U424" s="1348"/>
      <c r="V424" s="1348"/>
      <c r="W424" s="1348"/>
      <c r="X424" s="1348"/>
    </row>
    <row r="425" spans="2:24">
      <c r="B425" s="1342" t="s">
        <v>2318</v>
      </c>
      <c r="C425" s="1348" t="s">
        <v>2329</v>
      </c>
      <c r="D425" s="1348" t="s">
        <v>43</v>
      </c>
      <c r="E425" s="1348" t="s">
        <v>1723</v>
      </c>
      <c r="F425" s="1348"/>
      <c r="G425" s="1348"/>
      <c r="H425" s="1348"/>
      <c r="I425" s="1348"/>
      <c r="J425" s="1348"/>
      <c r="K425" s="1348"/>
      <c r="L425" s="1348"/>
      <c r="M425" s="1348">
        <f>IF('App29'!G21="","",'App29'!G21)</f>
        <v>2382.7545223248981</v>
      </c>
      <c r="N425" s="1348"/>
      <c r="O425" s="1348"/>
      <c r="P425" s="1348"/>
      <c r="Q425" s="1348"/>
      <c r="R425" s="1348"/>
      <c r="S425" s="1348"/>
      <c r="T425" s="1348"/>
      <c r="U425" s="1348"/>
      <c r="V425" s="1348"/>
      <c r="W425" s="1348"/>
      <c r="X425" s="1348"/>
    </row>
    <row r="426" spans="2:24">
      <c r="B426" s="1342" t="s">
        <v>2299</v>
      </c>
      <c r="C426" s="1348" t="s">
        <v>2263</v>
      </c>
      <c r="D426" s="1348" t="s">
        <v>43</v>
      </c>
      <c r="E426" s="1348" t="s">
        <v>1723</v>
      </c>
      <c r="F426" s="1348"/>
      <c r="G426" s="1348"/>
      <c r="H426" s="1348"/>
      <c r="I426" s="1348"/>
      <c r="J426" s="1348"/>
      <c r="K426" s="1348"/>
      <c r="L426" s="1348"/>
      <c r="M426" s="1348">
        <f>IF('App29'!G24="","",'App29'!G24)</f>
        <v>2.6150252379471102</v>
      </c>
      <c r="N426" s="1348"/>
      <c r="O426" s="1348"/>
      <c r="P426" s="1348"/>
      <c r="Q426" s="1348"/>
      <c r="R426" s="1348"/>
      <c r="S426" s="1348"/>
      <c r="T426" s="1348"/>
      <c r="U426" s="1348"/>
      <c r="V426" s="1348"/>
      <c r="W426" s="1348"/>
      <c r="X426" s="1348"/>
    </row>
    <row r="427" spans="2:24">
      <c r="B427" s="1342" t="s">
        <v>2300</v>
      </c>
      <c r="C427" s="1348" t="s">
        <v>2264</v>
      </c>
      <c r="D427" s="1348" t="s">
        <v>43</v>
      </c>
      <c r="E427" s="1348" t="s">
        <v>1723</v>
      </c>
      <c r="F427" s="1348"/>
      <c r="G427" s="1348"/>
      <c r="H427" s="1348"/>
      <c r="I427" s="1348"/>
      <c r="J427" s="1348"/>
      <c r="K427" s="1348"/>
      <c r="L427" s="1348"/>
      <c r="M427" s="1348">
        <f>IF('App29'!G25="","",'App29'!G25)</f>
        <v>16.0693870087146</v>
      </c>
      <c r="N427" s="1348"/>
      <c r="O427" s="1348"/>
      <c r="P427" s="1348"/>
      <c r="Q427" s="1348"/>
      <c r="R427" s="1348"/>
      <c r="S427" s="1348"/>
      <c r="T427" s="1348"/>
      <c r="U427" s="1348"/>
      <c r="V427" s="1348"/>
      <c r="W427" s="1348"/>
      <c r="X427" s="1348"/>
    </row>
    <row r="428" spans="2:24">
      <c r="B428" s="1342" t="s">
        <v>2301</v>
      </c>
      <c r="C428" s="1348" t="s">
        <v>2265</v>
      </c>
      <c r="D428" s="1348" t="s">
        <v>43</v>
      </c>
      <c r="E428" s="1348" t="s">
        <v>1723</v>
      </c>
      <c r="F428" s="1348"/>
      <c r="G428" s="1348"/>
      <c r="H428" s="1348"/>
      <c r="I428" s="1348"/>
      <c r="J428" s="1348"/>
      <c r="K428" s="1348"/>
      <c r="L428" s="1348"/>
      <c r="M428" s="1348">
        <f>IF('App29'!G26="","",'App29'!G26)</f>
        <v>14.904996040704599</v>
      </c>
      <c r="N428" s="1348"/>
      <c r="O428" s="1348"/>
      <c r="P428" s="1348"/>
      <c r="Q428" s="1348"/>
      <c r="R428" s="1348"/>
      <c r="S428" s="1348"/>
      <c r="T428" s="1348"/>
      <c r="U428" s="1348"/>
      <c r="V428" s="1348"/>
      <c r="W428" s="1348"/>
      <c r="X428" s="1348"/>
    </row>
    <row r="429" spans="2:24">
      <c r="B429" s="1342" t="s">
        <v>2302</v>
      </c>
      <c r="C429" s="1348" t="s">
        <v>2266</v>
      </c>
      <c r="D429" s="1348" t="s">
        <v>43</v>
      </c>
      <c r="E429" s="1348" t="s">
        <v>1723</v>
      </c>
      <c r="F429" s="1348"/>
      <c r="G429" s="1348"/>
      <c r="H429" s="1348"/>
      <c r="I429" s="1348"/>
      <c r="J429" s="1348"/>
      <c r="K429" s="1348"/>
      <c r="L429" s="1348"/>
      <c r="M429" s="1348">
        <f>IF('App29'!G27="","",'App29'!G27)</f>
        <v>1.26922287279343</v>
      </c>
      <c r="N429" s="1348"/>
      <c r="O429" s="1348"/>
      <c r="P429" s="1348"/>
      <c r="Q429" s="1348"/>
      <c r="R429" s="1348"/>
      <c r="S429" s="1348"/>
      <c r="T429" s="1348"/>
      <c r="U429" s="1348"/>
      <c r="V429" s="1348"/>
      <c r="W429" s="1348"/>
      <c r="X429" s="1348"/>
    </row>
    <row r="430" spans="2:24">
      <c r="B430" s="1342" t="s">
        <v>2303</v>
      </c>
      <c r="C430" s="1348" t="s">
        <v>2267</v>
      </c>
      <c r="D430" s="1348" t="s">
        <v>43</v>
      </c>
      <c r="E430" s="1348" t="s">
        <v>1723</v>
      </c>
      <c r="F430" s="1348"/>
      <c r="G430" s="1348"/>
      <c r="H430" s="1348"/>
      <c r="I430" s="1348"/>
      <c r="J430" s="1348"/>
      <c r="K430" s="1348"/>
      <c r="L430" s="1348"/>
      <c r="M430" s="1348" t="str">
        <f>IF('App29'!G28="","",'App29'!G28)</f>
        <v/>
      </c>
      <c r="N430" s="1348"/>
      <c r="O430" s="1348"/>
      <c r="P430" s="1348"/>
      <c r="Q430" s="1348"/>
      <c r="R430" s="1348"/>
      <c r="S430" s="1348"/>
      <c r="T430" s="1348"/>
      <c r="U430" s="1348"/>
      <c r="V430" s="1348"/>
      <c r="W430" s="1348"/>
      <c r="X430" s="1348"/>
    </row>
    <row r="431" spans="2:24">
      <c r="B431" s="1342" t="s">
        <v>2307</v>
      </c>
      <c r="C431" s="1348" t="s">
        <v>2268</v>
      </c>
      <c r="D431" s="1348" t="s">
        <v>43</v>
      </c>
      <c r="E431" s="1348" t="s">
        <v>1723</v>
      </c>
      <c r="F431" s="1348"/>
      <c r="G431" s="1348"/>
      <c r="H431" s="1348"/>
      <c r="I431" s="1348"/>
      <c r="J431" s="1348"/>
      <c r="K431" s="1348"/>
      <c r="L431" s="1348"/>
      <c r="M431" s="1348">
        <f>IF('App29'!G29="","",'App29'!G29)</f>
        <v>34.858631160159739</v>
      </c>
      <c r="N431" s="1348"/>
      <c r="O431" s="1348"/>
      <c r="P431" s="1348"/>
      <c r="Q431" s="1348"/>
      <c r="R431" s="1348"/>
      <c r="S431" s="1348"/>
      <c r="T431" s="1348"/>
      <c r="U431" s="1348"/>
      <c r="V431" s="1348"/>
      <c r="W431" s="1348"/>
      <c r="X431" s="1348"/>
    </row>
    <row r="432" spans="2:24">
      <c r="B432" s="1342" t="s">
        <v>1112</v>
      </c>
      <c r="C432" s="1348" t="s">
        <v>2065</v>
      </c>
      <c r="D432" s="1348" t="s">
        <v>28</v>
      </c>
      <c r="E432" s="1348" t="s">
        <v>1723</v>
      </c>
      <c r="F432" s="1348"/>
      <c r="G432" s="1348"/>
      <c r="H432" s="1348"/>
      <c r="I432" s="1348"/>
      <c r="J432" s="1348"/>
      <c r="K432" s="1348"/>
      <c r="L432" s="1348"/>
      <c r="M432" s="1348"/>
      <c r="N432" s="1348">
        <f>IF('App29'!H32="","",'App29'!H32)</f>
        <v>0.35310144773953128</v>
      </c>
      <c r="O432" s="1348">
        <f>IF('App29'!I32="","",'App29'!I32)</f>
        <v>0.34886689098294255</v>
      </c>
      <c r="P432" s="1348">
        <f>IF('App29'!J32="","",'App29'!J32)</f>
        <v>0.33970618894990046</v>
      </c>
      <c r="Q432" s="1348">
        <f>IF('App29'!K32="","",'App29'!K32)</f>
        <v>0.20764424127086797</v>
      </c>
      <c r="R432" s="1348">
        <f>IF('App29'!L32="","",'App29'!L32)</f>
        <v>0.1120856135855598</v>
      </c>
      <c r="S432" s="1348"/>
      <c r="T432" s="1348"/>
      <c r="U432" s="1348"/>
      <c r="V432" s="1348"/>
      <c r="W432" s="1348"/>
      <c r="X432" s="1348"/>
    </row>
    <row r="433" spans="2:24">
      <c r="B433" s="1342" t="s">
        <v>2330</v>
      </c>
      <c r="C433" s="1348" t="s">
        <v>2340</v>
      </c>
      <c r="D433" s="1348" t="s">
        <v>28</v>
      </c>
      <c r="E433" s="1348" t="s">
        <v>1723</v>
      </c>
      <c r="F433" s="1348"/>
      <c r="G433" s="1348"/>
      <c r="H433" s="1348"/>
      <c r="I433" s="1348"/>
      <c r="J433" s="1348"/>
      <c r="K433" s="1348"/>
      <c r="L433" s="1348"/>
      <c r="M433" s="1348"/>
      <c r="N433" s="1348">
        <f>IF('App29'!H33="","",'App29'!H33)</f>
        <v>1.9487038674533719E-2</v>
      </c>
      <c r="O433" s="1348">
        <f>IF('App29'!I33="","",'App29'!I33)</f>
        <v>0.12485111017531027</v>
      </c>
      <c r="P433" s="1348">
        <f>IF('App29'!J33="","",'App29'!J33)</f>
        <v>6.6219681121098106E-2</v>
      </c>
      <c r="Q433" s="1348">
        <f>IF('App29'!K33="","",'App29'!K33)</f>
        <v>0.40503621425750258</v>
      </c>
      <c r="R433" s="1348">
        <f>IF('App29'!L33="","",'App29'!L33)</f>
        <v>0.67350486279943389</v>
      </c>
      <c r="S433" s="1348"/>
      <c r="T433" s="1348"/>
      <c r="U433" s="1348"/>
      <c r="V433" s="1348"/>
      <c r="W433" s="1348"/>
      <c r="X433" s="1348"/>
    </row>
    <row r="434" spans="2:24">
      <c r="B434" s="1342" t="s">
        <v>2324</v>
      </c>
      <c r="C434" s="1348" t="s">
        <v>2274</v>
      </c>
      <c r="D434" s="1348" t="s">
        <v>28</v>
      </c>
      <c r="E434" s="1348" t="s">
        <v>1723</v>
      </c>
      <c r="F434" s="1348"/>
      <c r="G434" s="1348"/>
      <c r="H434" s="1348"/>
      <c r="I434" s="1348"/>
      <c r="J434" s="1348"/>
      <c r="K434" s="1348"/>
      <c r="L434" s="1348"/>
      <c r="M434" s="1348"/>
      <c r="N434" s="1348">
        <f>IF('App29'!H34="","",'App29'!H34)</f>
        <v>0.47775085392576017</v>
      </c>
      <c r="O434" s="1348">
        <f>IF('App29'!I34="","",'App29'!I34)</f>
        <v>0.38541519760851706</v>
      </c>
      <c r="P434" s="1348">
        <f>IF('App29'!J34="","",'App29'!J34)</f>
        <v>0.42226919318748646</v>
      </c>
      <c r="Q434" s="1348">
        <f>IF('App29'!K34="","",'App29'!K34)</f>
        <v>0.30217251589047295</v>
      </c>
      <c r="R434" s="1348">
        <f>IF('App29'!L34="","",'App29'!L34)</f>
        <v>0.16278074345871987</v>
      </c>
      <c r="S434" s="1348"/>
      <c r="T434" s="1348"/>
      <c r="U434" s="1348"/>
      <c r="V434" s="1348"/>
      <c r="W434" s="1348"/>
      <c r="X434" s="1348"/>
    </row>
    <row r="435" spans="2:24">
      <c r="B435" s="1342" t="s">
        <v>1114</v>
      </c>
      <c r="C435" s="1348" t="s">
        <v>2066</v>
      </c>
      <c r="D435" s="1348" t="s">
        <v>28</v>
      </c>
      <c r="E435" s="1348" t="s">
        <v>1723</v>
      </c>
      <c r="F435" s="1348"/>
      <c r="G435" s="1348"/>
      <c r="H435" s="1348"/>
      <c r="I435" s="1348"/>
      <c r="J435" s="1348"/>
      <c r="K435" s="1348"/>
      <c r="L435" s="1348"/>
      <c r="M435" s="1348"/>
      <c r="N435" s="1348">
        <f>IF('App29'!H35="","",'App29'!H35)</f>
        <v>0.11534270601378377</v>
      </c>
      <c r="O435" s="1348">
        <f>IF('App29'!I35="","",'App29'!I35)</f>
        <v>0.11023659008936593</v>
      </c>
      <c r="P435" s="1348">
        <f>IF('App29'!J35="","",'App29'!J35)</f>
        <v>0.1391226255807535</v>
      </c>
      <c r="Q435" s="1348">
        <f>IF('App29'!K35="","",'App29'!K35)</f>
        <v>6.4323296080169068E-2</v>
      </c>
      <c r="R435" s="1348">
        <f>IF('App29'!L35="","",'App29'!L35)</f>
        <v>4.0201450354267143E-2</v>
      </c>
      <c r="S435" s="1348"/>
      <c r="T435" s="1348"/>
      <c r="U435" s="1348"/>
      <c r="V435" s="1348"/>
      <c r="W435" s="1348"/>
      <c r="X435" s="1348"/>
    </row>
    <row r="436" spans="2:24">
      <c r="B436" s="1342" t="s">
        <v>1116</v>
      </c>
      <c r="C436" s="1348" t="s">
        <v>2067</v>
      </c>
      <c r="D436" s="1348" t="s">
        <v>28</v>
      </c>
      <c r="E436" s="1348" t="s">
        <v>1723</v>
      </c>
      <c r="F436" s="1348"/>
      <c r="G436" s="1348"/>
      <c r="H436" s="1348"/>
      <c r="I436" s="1348"/>
      <c r="J436" s="1348"/>
      <c r="K436" s="1348"/>
      <c r="L436" s="1348"/>
      <c r="M436" s="1348"/>
      <c r="N436" s="1348">
        <f>IF('App29'!H36="","",'App29'!H36)</f>
        <v>3.4317953646391321E-2</v>
      </c>
      <c r="O436" s="1348">
        <f>IF('App29'!I36="","",'App29'!I36)</f>
        <v>3.0630211143864144E-2</v>
      </c>
      <c r="P436" s="1348">
        <f>IF('App29'!J36="","",'App29'!J36)</f>
        <v>3.2682311160761562E-2</v>
      </c>
      <c r="Q436" s="1348">
        <f>IF('App29'!K36="","",'App29'!K36)</f>
        <v>2.0823732500987412E-2</v>
      </c>
      <c r="R436" s="1348">
        <f>IF('App29'!L36="","",'App29'!L36)</f>
        <v>1.1427329802019815E-2</v>
      </c>
      <c r="S436" s="1348"/>
      <c r="T436" s="1348"/>
      <c r="U436" s="1348"/>
      <c r="V436" s="1348"/>
      <c r="W436" s="1348"/>
      <c r="X436" s="1348"/>
    </row>
    <row r="437" spans="2:24">
      <c r="B437" s="1342" t="s">
        <v>1118</v>
      </c>
      <c r="C437" s="1348" t="s">
        <v>2068</v>
      </c>
      <c r="D437" s="1348" t="s">
        <v>28</v>
      </c>
      <c r="E437" s="1348" t="s">
        <v>1723</v>
      </c>
      <c r="F437" s="1348"/>
      <c r="G437" s="1348"/>
      <c r="H437" s="1348"/>
      <c r="I437" s="1348"/>
      <c r="J437" s="1348"/>
      <c r="K437" s="1348"/>
      <c r="L437" s="1348"/>
      <c r="M437" s="1348"/>
      <c r="N437" s="1348">
        <f>IF('App29'!H37="","",'App29'!H37)</f>
        <v>0</v>
      </c>
      <c r="O437" s="1348">
        <f>IF('App29'!I37="","",'App29'!I37)</f>
        <v>0</v>
      </c>
      <c r="P437" s="1348">
        <f>IF('App29'!J37="","",'App29'!J37)</f>
        <v>0</v>
      </c>
      <c r="Q437" s="1348">
        <f>IF('App29'!K37="","",'App29'!K37)</f>
        <v>0</v>
      </c>
      <c r="R437" s="1348">
        <f>IF('App29'!L37="","",'App29'!L37)</f>
        <v>0</v>
      </c>
      <c r="S437" s="1348"/>
      <c r="T437" s="1348"/>
      <c r="U437" s="1348"/>
      <c r="V437" s="1348"/>
      <c r="W437" s="1348"/>
      <c r="X437" s="1348"/>
    </row>
    <row r="438" spans="2:24">
      <c r="B438" s="1342" t="s">
        <v>1120</v>
      </c>
      <c r="C438" s="1348" t="s">
        <v>2069</v>
      </c>
      <c r="D438" s="1348" t="s">
        <v>28</v>
      </c>
      <c r="E438" s="1348" t="s">
        <v>1723</v>
      </c>
      <c r="F438" s="1348"/>
      <c r="G438" s="1348"/>
      <c r="H438" s="1348"/>
      <c r="I438" s="1348"/>
      <c r="J438" s="1348"/>
      <c r="K438" s="1348"/>
      <c r="L438" s="1348"/>
      <c r="M438" s="1348"/>
      <c r="N438" s="1348">
        <f>IF('App29'!H38="","",'App29'!H38)</f>
        <v>1.0000000000000002</v>
      </c>
      <c r="O438" s="1348">
        <f>IF('App29'!I38="","",'App29'!I38)</f>
        <v>0.99999999999999989</v>
      </c>
      <c r="P438" s="1348">
        <f>IF('App29'!J38="","",'App29'!J38)</f>
        <v>1</v>
      </c>
      <c r="Q438" s="1348">
        <f>IF('App29'!K38="","",'App29'!K38)</f>
        <v>1</v>
      </c>
      <c r="R438" s="1348">
        <f>IF('App29'!L38="","",'App29'!L38)</f>
        <v>1.0000000000000004</v>
      </c>
      <c r="S438" s="1348"/>
      <c r="T438" s="1348"/>
      <c r="U438" s="1348"/>
      <c r="V438" s="1348"/>
      <c r="W438" s="1348"/>
      <c r="X438" s="1348"/>
    </row>
    <row r="439" spans="2:24">
      <c r="B439" s="1342" t="s">
        <v>1123</v>
      </c>
      <c r="C439" s="1348" t="s">
        <v>2070</v>
      </c>
      <c r="D439" s="1348" t="s">
        <v>28</v>
      </c>
      <c r="E439" s="1348" t="s">
        <v>1723</v>
      </c>
      <c r="F439" s="1348"/>
      <c r="G439" s="1348"/>
      <c r="H439" s="1348"/>
      <c r="I439" s="1348"/>
      <c r="J439" s="1348"/>
      <c r="K439" s="1348"/>
      <c r="L439" s="1348"/>
      <c r="M439" s="1348"/>
      <c r="N439" s="1348">
        <f>IF('App29'!H39="","",'App29'!H39)</f>
        <v>0.30307206691508581</v>
      </c>
      <c r="O439" s="1348">
        <f>IF('App29'!I39="","",'App29'!I39)</f>
        <v>0.45847996611359948</v>
      </c>
      <c r="P439" s="1348">
        <f>IF('App29'!J39="","",'App29'!J39)</f>
        <v>0.4503836325559355</v>
      </c>
      <c r="Q439" s="1348">
        <f>IF('App29'!K39="","",'App29'!K39)</f>
        <v>0.46574652775523262</v>
      </c>
      <c r="R439" s="1348">
        <f>IF('App29'!L39="","",'App29'!L39)</f>
        <v>0.44268156322812302</v>
      </c>
      <c r="S439" s="1348"/>
      <c r="T439" s="1348"/>
      <c r="U439" s="1348"/>
      <c r="V439" s="1348"/>
      <c r="W439" s="1348"/>
      <c r="X439" s="1348"/>
    </row>
    <row r="440" spans="2:24">
      <c r="B440" s="1342" t="s">
        <v>2331</v>
      </c>
      <c r="C440" s="1348" t="s">
        <v>2341</v>
      </c>
      <c r="D440" s="1348" t="s">
        <v>28</v>
      </c>
      <c r="E440" s="1348" t="s">
        <v>1723</v>
      </c>
      <c r="F440" s="1348"/>
      <c r="G440" s="1348"/>
      <c r="H440" s="1348"/>
      <c r="I440" s="1348"/>
      <c r="J440" s="1348"/>
      <c r="K440" s="1348"/>
      <c r="L440" s="1348"/>
      <c r="M440" s="1348"/>
      <c r="N440" s="1348">
        <f>IF('App29'!H40="","",'App29'!H40)</f>
        <v>0.56712566577884993</v>
      </c>
      <c r="O440" s="1348">
        <f>IF('App29'!I40="","",'App29'!I40)</f>
        <v>0.43428998964598003</v>
      </c>
      <c r="P440" s="1348">
        <f>IF('App29'!J40="","",'App29'!J40)</f>
        <v>0.44206399982887362</v>
      </c>
      <c r="Q440" s="1348">
        <f>IF('App29'!K40="","",'App29'!K40)</f>
        <v>0.42575378795432334</v>
      </c>
      <c r="R440" s="1348">
        <f>IF('App29'!L40="","",'App29'!L40)</f>
        <v>0.44187238757577446</v>
      </c>
      <c r="S440" s="1348"/>
      <c r="T440" s="1348"/>
      <c r="U440" s="1348"/>
      <c r="V440" s="1348"/>
      <c r="W440" s="1348"/>
      <c r="X440" s="1348"/>
    </row>
    <row r="441" spans="2:24">
      <c r="B441" s="1342" t="s">
        <v>2325</v>
      </c>
      <c r="C441" s="1348" t="s">
        <v>2304</v>
      </c>
      <c r="D441" s="1348" t="s">
        <v>28</v>
      </c>
      <c r="E441" s="1348" t="s">
        <v>1723</v>
      </c>
      <c r="F441" s="1348"/>
      <c r="G441" s="1348"/>
      <c r="H441" s="1348"/>
      <c r="I441" s="1348"/>
      <c r="J441" s="1348"/>
      <c r="K441" s="1348"/>
      <c r="L441" s="1348"/>
      <c r="M441" s="1348"/>
      <c r="N441" s="1348">
        <f>IF('App29'!H41="","",'App29'!H41)</f>
        <v>9.243977054275837E-2</v>
      </c>
      <c r="O441" s="1348">
        <f>IF('App29'!I41="","",'App29'!I41)</f>
        <v>6.5320408124342866E-2</v>
      </c>
      <c r="P441" s="1348">
        <f>IF('App29'!J41="","",'App29'!J41)</f>
        <v>6.0900812105158922E-2</v>
      </c>
      <c r="Q441" s="1348">
        <f>IF('App29'!K41="","",'App29'!K41)</f>
        <v>6.8440778472088182E-2</v>
      </c>
      <c r="R441" s="1348">
        <f>IF('App29'!L41="","",'App29'!L41)</f>
        <v>7.5039189680565638E-2</v>
      </c>
      <c r="S441" s="1348"/>
      <c r="T441" s="1348"/>
      <c r="U441" s="1348"/>
      <c r="V441" s="1348"/>
      <c r="W441" s="1348"/>
      <c r="X441" s="1348"/>
    </row>
    <row r="442" spans="2:24">
      <c r="B442" s="1342" t="s">
        <v>1125</v>
      </c>
      <c r="C442" s="1348" t="s">
        <v>2071</v>
      </c>
      <c r="D442" s="1348" t="s">
        <v>28</v>
      </c>
      <c r="E442" s="1348" t="s">
        <v>1723</v>
      </c>
      <c r="F442" s="1348"/>
      <c r="G442" s="1348"/>
      <c r="H442" s="1348"/>
      <c r="I442" s="1348"/>
      <c r="J442" s="1348"/>
      <c r="K442" s="1348"/>
      <c r="L442" s="1348"/>
      <c r="M442" s="1348"/>
      <c r="N442" s="1348">
        <f>IF('App29'!H42="","",'App29'!H42)</f>
        <v>2.2317601716629637E-2</v>
      </c>
      <c r="O442" s="1348">
        <f>IF('App29'!I42="","",'App29'!I42)</f>
        <v>1.8682966057263023E-2</v>
      </c>
      <c r="P442" s="1348">
        <f>IF('App29'!J42="","",'App29'!J42)</f>
        <v>2.006464363671448E-2</v>
      </c>
      <c r="Q442" s="1348">
        <f>IF('App29'!K42="","",'App29'!K42)</f>
        <v>1.4568950603082317E-2</v>
      </c>
      <c r="R442" s="1348">
        <f>IF('App29'!L42="","",'App29'!L42)</f>
        <v>1.8532193639554564E-2</v>
      </c>
      <c r="S442" s="1348"/>
      <c r="T442" s="1348"/>
      <c r="U442" s="1348"/>
      <c r="V442" s="1348"/>
      <c r="W442" s="1348"/>
      <c r="X442" s="1348"/>
    </row>
    <row r="443" spans="2:24">
      <c r="B443" s="1342" t="s">
        <v>1127</v>
      </c>
      <c r="C443" s="1348" t="s">
        <v>2072</v>
      </c>
      <c r="D443" s="1348" t="s">
        <v>28</v>
      </c>
      <c r="E443" s="1348" t="s">
        <v>1723</v>
      </c>
      <c r="F443" s="1348"/>
      <c r="G443" s="1348"/>
      <c r="H443" s="1348"/>
      <c r="I443" s="1348"/>
      <c r="J443" s="1348"/>
      <c r="K443" s="1348"/>
      <c r="L443" s="1348"/>
      <c r="M443" s="1348"/>
      <c r="N443" s="1348">
        <f>IF('App29'!H43="","",'App29'!H43)</f>
        <v>1.5044895046676009E-2</v>
      </c>
      <c r="O443" s="1348">
        <f>IF('App29'!I43="","",'App29'!I43)</f>
        <v>2.322667005881467E-2</v>
      </c>
      <c r="P443" s="1348">
        <f>IF('App29'!J43="","",'App29'!J43)</f>
        <v>2.658691187331742E-2</v>
      </c>
      <c r="Q443" s="1348">
        <f>IF('App29'!K43="","",'App29'!K43)</f>
        <v>2.5489955215273388E-2</v>
      </c>
      <c r="R443" s="1348">
        <f>IF('App29'!L43="","",'App29'!L43)</f>
        <v>2.1874665875981972E-2</v>
      </c>
      <c r="S443" s="1348"/>
      <c r="T443" s="1348"/>
      <c r="U443" s="1348"/>
      <c r="V443" s="1348"/>
      <c r="W443" s="1348"/>
      <c r="X443" s="1348"/>
    </row>
    <row r="444" spans="2:24">
      <c r="B444" s="1342" t="s">
        <v>1129</v>
      </c>
      <c r="C444" s="1348" t="s">
        <v>2073</v>
      </c>
      <c r="D444" s="1348" t="s">
        <v>28</v>
      </c>
      <c r="E444" s="1348" t="s">
        <v>1723</v>
      </c>
      <c r="F444" s="1348"/>
      <c r="G444" s="1348"/>
      <c r="H444" s="1348"/>
      <c r="I444" s="1348"/>
      <c r="J444" s="1348"/>
      <c r="K444" s="1348"/>
      <c r="L444" s="1348"/>
      <c r="M444" s="1348"/>
      <c r="N444" s="1348">
        <f>IF('App29'!H44="","",'App29'!H44)</f>
        <v>0</v>
      </c>
      <c r="O444" s="1348">
        <f>IF('App29'!I44="","",'App29'!I44)</f>
        <v>0</v>
      </c>
      <c r="P444" s="1348">
        <f>IF('App29'!J44="","",'App29'!J44)</f>
        <v>0</v>
      </c>
      <c r="Q444" s="1348">
        <f>IF('App29'!K44="","",'App29'!K44)</f>
        <v>0</v>
      </c>
      <c r="R444" s="1348">
        <f>IF('App29'!L44="","",'App29'!L44)</f>
        <v>0</v>
      </c>
      <c r="S444" s="1348"/>
      <c r="T444" s="1348"/>
      <c r="U444" s="1348"/>
      <c r="V444" s="1348"/>
      <c r="W444" s="1348"/>
      <c r="X444" s="1348"/>
    </row>
    <row r="445" spans="2:24">
      <c r="B445" s="1342" t="s">
        <v>1131</v>
      </c>
      <c r="C445" s="1348" t="s">
        <v>2074</v>
      </c>
      <c r="D445" s="1348" t="s">
        <v>28</v>
      </c>
      <c r="E445" s="1348" t="s">
        <v>1723</v>
      </c>
      <c r="F445" s="1348"/>
      <c r="G445" s="1348"/>
      <c r="H445" s="1348"/>
      <c r="I445" s="1348"/>
      <c r="J445" s="1348"/>
      <c r="K445" s="1348"/>
      <c r="L445" s="1348"/>
      <c r="M445" s="1348"/>
      <c r="N445" s="1348">
        <f>IF('App29'!H45="","",'App29'!H45)</f>
        <v>0.99999999999999978</v>
      </c>
      <c r="O445" s="1348">
        <f>IF('App29'!I45="","",'App29'!I45)</f>
        <v>1.0000000000000002</v>
      </c>
      <c r="P445" s="1348">
        <f>IF('App29'!J45="","",'App29'!J45)</f>
        <v>1</v>
      </c>
      <c r="Q445" s="1348">
        <f>IF('App29'!K45="","",'App29'!K45)</f>
        <v>0.99999999999999989</v>
      </c>
      <c r="R445" s="1348">
        <f>IF('App29'!L45="","",'App29'!L45)</f>
        <v>0.99999999999999978</v>
      </c>
      <c r="S445" s="1348"/>
      <c r="T445" s="1348"/>
      <c r="U445" s="1348"/>
      <c r="V445" s="1348"/>
      <c r="W445" s="1348"/>
      <c r="X445" s="1348"/>
    </row>
    <row r="446" spans="2:24">
      <c r="B446" s="1342" t="s">
        <v>1133</v>
      </c>
      <c r="C446" s="1348" t="s">
        <v>2075</v>
      </c>
      <c r="D446" s="1348" t="s">
        <v>28</v>
      </c>
      <c r="E446" s="1348" t="s">
        <v>1723</v>
      </c>
      <c r="F446" s="1348"/>
      <c r="G446" s="1348"/>
      <c r="H446" s="1348"/>
      <c r="I446" s="1348"/>
      <c r="J446" s="1348"/>
      <c r="K446" s="1348"/>
      <c r="L446" s="1348"/>
      <c r="M446" s="1348"/>
      <c r="N446" s="1348">
        <f>IF('App29'!H46="","",'App29'!H46)</f>
        <v>0.35162980803249599</v>
      </c>
      <c r="O446" s="1348">
        <f>IF('App29'!I46="","",'App29'!I46)</f>
        <v>0.36565877038073352</v>
      </c>
      <c r="P446" s="1348">
        <f>IF('App29'!J46="","",'App29'!J46)</f>
        <v>0.36563567136022518</v>
      </c>
      <c r="Q446" s="1348">
        <f>IF('App29'!K46="","",'App29'!K46)</f>
        <v>0.33893822598341128</v>
      </c>
      <c r="R446" s="1348">
        <f>IF('App29'!L46="","",'App29'!L46)</f>
        <v>0.33366943359296591</v>
      </c>
      <c r="S446" s="1348"/>
      <c r="T446" s="1348"/>
      <c r="U446" s="1348"/>
      <c r="V446" s="1348"/>
      <c r="W446" s="1348"/>
      <c r="X446" s="1348"/>
    </row>
    <row r="447" spans="2:24">
      <c r="B447" s="1342" t="s">
        <v>2332</v>
      </c>
      <c r="C447" s="1348" t="s">
        <v>2342</v>
      </c>
      <c r="D447" s="1348" t="s">
        <v>28</v>
      </c>
      <c r="E447" s="1348" t="s">
        <v>1723</v>
      </c>
      <c r="F447" s="1348"/>
      <c r="G447" s="1348"/>
      <c r="H447" s="1348"/>
      <c r="I447" s="1348"/>
      <c r="J447" s="1348"/>
      <c r="K447" s="1348"/>
      <c r="L447" s="1348"/>
      <c r="M447" s="1348"/>
      <c r="N447" s="1348">
        <f>IF('App29'!H47="","",'App29'!H47)</f>
        <v>0.52113610981882585</v>
      </c>
      <c r="O447" s="1348">
        <f>IF('App29'!I47="","",'App29'!I47)</f>
        <v>0.51026391686560246</v>
      </c>
      <c r="P447" s="1348">
        <f>IF('App29'!J47="","",'App29'!J47)</f>
        <v>0.50838873191947254</v>
      </c>
      <c r="Q447" s="1348">
        <f>IF('App29'!K47="","",'App29'!K47)</f>
        <v>0.53664088532970089</v>
      </c>
      <c r="R447" s="1348">
        <f>IF('App29'!L47="","",'App29'!L47)</f>
        <v>0.53939966634801384</v>
      </c>
      <c r="S447" s="1348"/>
      <c r="T447" s="1348"/>
      <c r="U447" s="1348"/>
      <c r="V447" s="1348"/>
      <c r="W447" s="1348"/>
      <c r="X447" s="1348"/>
    </row>
    <row r="448" spans="2:24">
      <c r="B448" s="1342" t="s">
        <v>2326</v>
      </c>
      <c r="C448" s="1348" t="s">
        <v>2276</v>
      </c>
      <c r="D448" s="1348" t="s">
        <v>28</v>
      </c>
      <c r="E448" s="1348" t="s">
        <v>1723</v>
      </c>
      <c r="F448" s="1348"/>
      <c r="G448" s="1348"/>
      <c r="H448" s="1348"/>
      <c r="I448" s="1348"/>
      <c r="J448" s="1348"/>
      <c r="K448" s="1348"/>
      <c r="L448" s="1348"/>
      <c r="M448" s="1348"/>
      <c r="N448" s="1348">
        <f>IF('App29'!H48="","",'App29'!H48)</f>
        <v>7.8543975851017675E-2</v>
      </c>
      <c r="O448" s="1348">
        <f>IF('App29'!I48="","",'App29'!I48)</f>
        <v>7.303165299373017E-2</v>
      </c>
      <c r="P448" s="1348">
        <f>IF('App29'!J48="","",'App29'!J48)</f>
        <v>7.2530312046332077E-2</v>
      </c>
      <c r="Q448" s="1348">
        <f>IF('App29'!K48="","",'App29'!K48)</f>
        <v>7.6776587426233944E-2</v>
      </c>
      <c r="R448" s="1348">
        <f>IF('App29'!L48="","",'App29'!L48)</f>
        <v>7.7200694744406453E-2</v>
      </c>
      <c r="S448" s="1348"/>
      <c r="T448" s="1348"/>
      <c r="U448" s="1348"/>
      <c r="V448" s="1348"/>
      <c r="W448" s="1348"/>
      <c r="X448" s="1348"/>
    </row>
    <row r="449" spans="2:24">
      <c r="B449" s="1342" t="s">
        <v>1135</v>
      </c>
      <c r="C449" s="1348" t="s">
        <v>2076</v>
      </c>
      <c r="D449" s="1348" t="s">
        <v>28</v>
      </c>
      <c r="E449" s="1348" t="s">
        <v>1723</v>
      </c>
      <c r="F449" s="1348"/>
      <c r="G449" s="1348"/>
      <c r="H449" s="1348"/>
      <c r="I449" s="1348"/>
      <c r="J449" s="1348"/>
      <c r="K449" s="1348"/>
      <c r="L449" s="1348"/>
      <c r="M449" s="1348"/>
      <c r="N449" s="1348">
        <f>IF('App29'!H49="","",'App29'!H49)</f>
        <v>1.8962759859651526E-2</v>
      </c>
      <c r="O449" s="1348">
        <f>IF('App29'!I49="","",'App29'!I49)</f>
        <v>2.0888539021225033E-2</v>
      </c>
      <c r="P449" s="1348">
        <f>IF('App29'!J49="","",'App29'!J49)</f>
        <v>2.3896148733722228E-2</v>
      </c>
      <c r="Q449" s="1348">
        <f>IF('App29'!K49="","",'App29'!K49)</f>
        <v>1.634338963783416E-2</v>
      </c>
      <c r="R449" s="1348">
        <f>IF('App29'!L49="","",'App29'!L49)</f>
        <v>1.9066013774959742E-2</v>
      </c>
      <c r="S449" s="1348"/>
      <c r="T449" s="1348"/>
      <c r="U449" s="1348"/>
      <c r="V449" s="1348"/>
      <c r="W449" s="1348"/>
      <c r="X449" s="1348"/>
    </row>
    <row r="450" spans="2:24">
      <c r="B450" s="1342" t="s">
        <v>1137</v>
      </c>
      <c r="C450" s="1348" t="s">
        <v>2077</v>
      </c>
      <c r="D450" s="1348" t="s">
        <v>28</v>
      </c>
      <c r="E450" s="1348" t="s">
        <v>1723</v>
      </c>
      <c r="F450" s="1348"/>
      <c r="G450" s="1348"/>
      <c r="H450" s="1348"/>
      <c r="I450" s="1348"/>
      <c r="J450" s="1348"/>
      <c r="K450" s="1348"/>
      <c r="L450" s="1348"/>
      <c r="M450" s="1348"/>
      <c r="N450" s="1348">
        <f>IF('App29'!H50="","",'App29'!H50)</f>
        <v>2.9727346438008732E-2</v>
      </c>
      <c r="O450" s="1348">
        <f>IF('App29'!I50="","",'App29'!I50)</f>
        <v>3.0157120738708899E-2</v>
      </c>
      <c r="P450" s="1348">
        <f>IF('App29'!J50="","",'App29'!J50)</f>
        <v>2.9549135940247984E-2</v>
      </c>
      <c r="Q450" s="1348">
        <f>IF('App29'!K50="","",'App29'!K50)</f>
        <v>3.1300911622819734E-2</v>
      </c>
      <c r="R450" s="1348">
        <f>IF('App29'!L50="","",'App29'!L50)</f>
        <v>3.0664191539654197E-2</v>
      </c>
      <c r="S450" s="1348"/>
      <c r="T450" s="1348"/>
      <c r="U450" s="1348"/>
      <c r="V450" s="1348"/>
      <c r="W450" s="1348"/>
      <c r="X450" s="1348"/>
    </row>
    <row r="451" spans="2:24">
      <c r="B451" s="1342" t="s">
        <v>1139</v>
      </c>
      <c r="C451" s="1348" t="s">
        <v>2078</v>
      </c>
      <c r="D451" s="1348" t="s">
        <v>28</v>
      </c>
      <c r="E451" s="1348" t="s">
        <v>1723</v>
      </c>
      <c r="F451" s="1348"/>
      <c r="G451" s="1348"/>
      <c r="H451" s="1348"/>
      <c r="I451" s="1348"/>
      <c r="J451" s="1348"/>
      <c r="K451" s="1348"/>
      <c r="L451" s="1348"/>
      <c r="M451" s="1348"/>
      <c r="N451" s="1348">
        <f>IF('App29'!H51="","",'App29'!H51)</f>
        <v>0</v>
      </c>
      <c r="O451" s="1348">
        <f>IF('App29'!I51="","",'App29'!I51)</f>
        <v>0</v>
      </c>
      <c r="P451" s="1348">
        <f>IF('App29'!J51="","",'App29'!J51)</f>
        <v>0</v>
      </c>
      <c r="Q451" s="1348">
        <f>IF('App29'!K51="","",'App29'!K51)</f>
        <v>0</v>
      </c>
      <c r="R451" s="1348">
        <f>IF('App29'!L51="","",'App29'!L51)</f>
        <v>0</v>
      </c>
      <c r="S451" s="1348"/>
      <c r="T451" s="1348"/>
      <c r="U451" s="1348"/>
      <c r="V451" s="1348"/>
      <c r="W451" s="1348"/>
      <c r="X451" s="1348"/>
    </row>
    <row r="452" spans="2:24">
      <c r="B452" s="1342" t="s">
        <v>1141</v>
      </c>
      <c r="C452" s="1348" t="s">
        <v>2079</v>
      </c>
      <c r="D452" s="1348" t="s">
        <v>28</v>
      </c>
      <c r="E452" s="1348" t="s">
        <v>1723</v>
      </c>
      <c r="F452" s="1348"/>
      <c r="G452" s="1348"/>
      <c r="H452" s="1348"/>
      <c r="I452" s="1348"/>
      <c r="J452" s="1348"/>
      <c r="K452" s="1348"/>
      <c r="L452" s="1348"/>
      <c r="M452" s="1348"/>
      <c r="N452" s="1348">
        <f>IF('App29'!H52="","",'App29'!H52)</f>
        <v>0.99999999999999989</v>
      </c>
      <c r="O452" s="1348">
        <f>IF('App29'!I52="","",'App29'!I52)</f>
        <v>1</v>
      </c>
      <c r="P452" s="1348">
        <f>IF('App29'!J52="","",'App29'!J52)</f>
        <v>1</v>
      </c>
      <c r="Q452" s="1348">
        <f>IF('App29'!K52="","",'App29'!K52)</f>
        <v>1</v>
      </c>
      <c r="R452" s="1348">
        <f>IF('App29'!L52="","",'App29'!L52)</f>
        <v>1.0000000000000002</v>
      </c>
      <c r="S452" s="1348"/>
      <c r="T452" s="1348"/>
      <c r="U452" s="1348"/>
      <c r="V452" s="1348"/>
      <c r="W452" s="1348"/>
      <c r="X452" s="1348"/>
    </row>
    <row r="453" spans="2:24">
      <c r="B453" s="1342" t="s">
        <v>1144</v>
      </c>
      <c r="C453" s="1348" t="s">
        <v>2080</v>
      </c>
      <c r="D453" s="1348" t="s">
        <v>28</v>
      </c>
      <c r="E453" s="1348" t="s">
        <v>1723</v>
      </c>
      <c r="F453" s="1348"/>
      <c r="G453" s="1348"/>
      <c r="H453" s="1348"/>
      <c r="I453" s="1348"/>
      <c r="J453" s="1348"/>
      <c r="K453" s="1348"/>
      <c r="L453" s="1348"/>
      <c r="M453" s="1348"/>
      <c r="N453" s="1348">
        <f>IF('App29'!H53="","",'App29'!H53)</f>
        <v>0.52004695196838657</v>
      </c>
      <c r="O453" s="1348">
        <f>IF('App29'!I53="","",'App29'!I53)</f>
        <v>0.50443254744692789</v>
      </c>
      <c r="P453" s="1348">
        <f>IF('App29'!J53="","",'App29'!J53)</f>
        <v>0.5206914020633876</v>
      </c>
      <c r="Q453" s="1348">
        <f>IF('App29'!K53="","",'App29'!K53)</f>
        <v>0.53156744837990677</v>
      </c>
      <c r="R453" s="1348">
        <f>IF('App29'!L53="","",'App29'!L53)</f>
        <v>0.53112740345315046</v>
      </c>
      <c r="S453" s="1348"/>
      <c r="T453" s="1348"/>
      <c r="U453" s="1348"/>
      <c r="V453" s="1348"/>
      <c r="W453" s="1348"/>
      <c r="X453" s="1348"/>
    </row>
    <row r="454" spans="2:24">
      <c r="B454" s="1342" t="s">
        <v>2333</v>
      </c>
      <c r="C454" s="1348" t="s">
        <v>2343</v>
      </c>
      <c r="D454" s="1348" t="s">
        <v>28</v>
      </c>
      <c r="E454" s="1348" t="s">
        <v>1723</v>
      </c>
      <c r="F454" s="1348"/>
      <c r="G454" s="1348"/>
      <c r="H454" s="1348"/>
      <c r="I454" s="1348"/>
      <c r="J454" s="1348"/>
      <c r="K454" s="1348"/>
      <c r="L454" s="1348"/>
      <c r="M454" s="1348"/>
      <c r="N454" s="1348">
        <f>IF('App29'!H54="","",'App29'!H54)</f>
        <v>0.39338359559236374</v>
      </c>
      <c r="O454" s="1348">
        <f>IF('App29'!I54="","",'App29'!I54)</f>
        <v>0.40679161686622484</v>
      </c>
      <c r="P454" s="1348">
        <f>IF('App29'!J54="","",'App29'!J54)</f>
        <v>0.39283020909774319</v>
      </c>
      <c r="Q454" s="1348">
        <f>IF('App29'!K54="","",'App29'!K54)</f>
        <v>0.38349099541290615</v>
      </c>
      <c r="R454" s="1348">
        <f>IF('App29'!L54="","",'App29'!L54)</f>
        <v>0.38386886007827292</v>
      </c>
      <c r="S454" s="1348"/>
      <c r="T454" s="1348"/>
      <c r="U454" s="1348"/>
      <c r="V454" s="1348"/>
      <c r="W454" s="1348"/>
      <c r="X454" s="1348"/>
    </row>
    <row r="455" spans="2:24">
      <c r="B455" s="1342" t="s">
        <v>2327</v>
      </c>
      <c r="C455" s="1348" t="s">
        <v>2305</v>
      </c>
      <c r="D455" s="1348" t="s">
        <v>28</v>
      </c>
      <c r="E455" s="1348" t="s">
        <v>1723</v>
      </c>
      <c r="F455" s="1348"/>
      <c r="G455" s="1348"/>
      <c r="H455" s="1348"/>
      <c r="I455" s="1348"/>
      <c r="J455" s="1348"/>
      <c r="K455" s="1348"/>
      <c r="L455" s="1348"/>
      <c r="M455" s="1348"/>
      <c r="N455" s="1348">
        <f>IF('App29'!H55="","",'App29'!H55)</f>
        <v>4.1540410490794773E-2</v>
      </c>
      <c r="O455" s="1348">
        <f>IF('App29'!I55="","",'App29'!I55)</f>
        <v>4.1815695720727547E-2</v>
      </c>
      <c r="P455" s="1348">
        <f>IF('App29'!J55="","",'App29'!J55)</f>
        <v>3.872115160010018E-2</v>
      </c>
      <c r="Q455" s="1348">
        <f>IF('App29'!K55="","",'App29'!K55)</f>
        <v>4.1176365987560151E-2</v>
      </c>
      <c r="R455" s="1348">
        <f>IF('App29'!L55="","",'App29'!L55)</f>
        <v>4.0100292765424005E-2</v>
      </c>
      <c r="S455" s="1348"/>
      <c r="T455" s="1348"/>
      <c r="U455" s="1348"/>
      <c r="V455" s="1348"/>
      <c r="W455" s="1348"/>
      <c r="X455" s="1348"/>
    </row>
    <row r="456" spans="2:24">
      <c r="B456" s="1342" t="s">
        <v>1146</v>
      </c>
      <c r="C456" s="1348" t="s">
        <v>2081</v>
      </c>
      <c r="D456" s="1348" t="s">
        <v>28</v>
      </c>
      <c r="E456" s="1348" t="s">
        <v>1723</v>
      </c>
      <c r="F456" s="1348"/>
      <c r="G456" s="1348"/>
      <c r="H456" s="1348"/>
      <c r="I456" s="1348"/>
      <c r="J456" s="1348"/>
      <c r="K456" s="1348"/>
      <c r="L456" s="1348"/>
      <c r="M456" s="1348"/>
      <c r="N456" s="1348">
        <f>IF('App29'!H56="","",'App29'!H56)</f>
        <v>1.0029041948454928E-2</v>
      </c>
      <c r="O456" s="1348">
        <f>IF('App29'!I56="","",'App29'!I56)</f>
        <v>1.1960139966119554E-2</v>
      </c>
      <c r="P456" s="1348">
        <f>IF('App29'!J56="","",'App29'!J56)</f>
        <v>1.2757237238768919E-2</v>
      </c>
      <c r="Q456" s="1348">
        <f>IF('App29'!K56="","",'App29'!K56)</f>
        <v>8.7651902196269546E-3</v>
      </c>
      <c r="R456" s="1348">
        <f>IF('App29'!L56="","",'App29'!L56)</f>
        <v>9.9034437031525896E-3</v>
      </c>
      <c r="S456" s="1348"/>
      <c r="T456" s="1348"/>
      <c r="U456" s="1348"/>
      <c r="V456" s="1348"/>
      <c r="W456" s="1348"/>
      <c r="X456" s="1348"/>
    </row>
    <row r="457" spans="2:24">
      <c r="B457" s="1342" t="s">
        <v>1148</v>
      </c>
      <c r="C457" s="1348" t="s">
        <v>2082</v>
      </c>
      <c r="D457" s="1348" t="s">
        <v>28</v>
      </c>
      <c r="E457" s="1348" t="s">
        <v>1723</v>
      </c>
      <c r="F457" s="1348"/>
      <c r="G457" s="1348"/>
      <c r="H457" s="1348"/>
      <c r="I457" s="1348"/>
      <c r="J457" s="1348"/>
      <c r="K457" s="1348"/>
      <c r="L457" s="1348"/>
      <c r="M457" s="1348"/>
      <c r="N457" s="1348">
        <f>IF('App29'!H57="","",'App29'!H57)</f>
        <v>3.5000000000000003E-2</v>
      </c>
      <c r="O457" s="1348">
        <f>IF('App29'!I57="","",'App29'!I57)</f>
        <v>3.5000000000000003E-2</v>
      </c>
      <c r="P457" s="1348">
        <f>IF('App29'!J57="","",'App29'!J57)</f>
        <v>3.5000000000000003E-2</v>
      </c>
      <c r="Q457" s="1348">
        <f>IF('App29'!K57="","",'App29'!K57)</f>
        <v>3.5000000000000003E-2</v>
      </c>
      <c r="R457" s="1348">
        <f>IF('App29'!L57="","",'App29'!L57)</f>
        <v>3.5000000000000003E-2</v>
      </c>
      <c r="S457" s="1348"/>
      <c r="T457" s="1348"/>
      <c r="U457" s="1348"/>
      <c r="V457" s="1348"/>
      <c r="W457" s="1348"/>
      <c r="X457" s="1348"/>
    </row>
    <row r="458" spans="2:24">
      <c r="B458" s="1342" t="s">
        <v>1150</v>
      </c>
      <c r="C458" s="1348" t="s">
        <v>2083</v>
      </c>
      <c r="D458" s="1348" t="s">
        <v>28</v>
      </c>
      <c r="E458" s="1348" t="s">
        <v>1723</v>
      </c>
      <c r="F458" s="1348"/>
      <c r="G458" s="1348"/>
      <c r="H458" s="1348"/>
      <c r="I458" s="1348"/>
      <c r="J458" s="1348"/>
      <c r="K458" s="1348"/>
      <c r="L458" s="1348"/>
      <c r="M458" s="1348"/>
      <c r="N458" s="1348">
        <f>IF('App29'!H58="","",'App29'!H58)</f>
        <v>0</v>
      </c>
      <c r="O458" s="1348">
        <f>IF('App29'!I58="","",'App29'!I58)</f>
        <v>0</v>
      </c>
      <c r="P458" s="1348">
        <f>IF('App29'!J58="","",'App29'!J58)</f>
        <v>0</v>
      </c>
      <c r="Q458" s="1348">
        <f>IF('App29'!K58="","",'App29'!K58)</f>
        <v>0</v>
      </c>
      <c r="R458" s="1348">
        <f>IF('App29'!L58="","",'App29'!L58)</f>
        <v>0</v>
      </c>
      <c r="S458" s="1348"/>
      <c r="T458" s="1348"/>
      <c r="U458" s="1348"/>
      <c r="V458" s="1348"/>
      <c r="W458" s="1348"/>
      <c r="X458" s="1348"/>
    </row>
    <row r="459" spans="2:24">
      <c r="B459" s="1342" t="s">
        <v>1152</v>
      </c>
      <c r="C459" s="1348" t="s">
        <v>2084</v>
      </c>
      <c r="D459" s="1348" t="s">
        <v>28</v>
      </c>
      <c r="E459" s="1348" t="s">
        <v>1723</v>
      </c>
      <c r="F459" s="1348"/>
      <c r="G459" s="1348"/>
      <c r="H459" s="1348"/>
      <c r="I459" s="1348"/>
      <c r="J459" s="1348"/>
      <c r="K459" s="1348"/>
      <c r="L459" s="1348"/>
      <c r="M459" s="1348"/>
      <c r="N459" s="1348">
        <f>IF('App29'!H59="","",'App29'!H59)</f>
        <v>1</v>
      </c>
      <c r="O459" s="1348">
        <f>IF('App29'!I59="","",'App29'!I59)</f>
        <v>0.99999999999999978</v>
      </c>
      <c r="P459" s="1348">
        <f>IF('App29'!J59="","",'App29'!J59)</f>
        <v>0.99999999999999989</v>
      </c>
      <c r="Q459" s="1348">
        <f>IF('App29'!K59="","",'App29'!K59)</f>
        <v>1</v>
      </c>
      <c r="R459" s="1348">
        <f>IF('App29'!L59="","",'App29'!L59)</f>
        <v>1</v>
      </c>
      <c r="S459" s="1348"/>
      <c r="T459" s="1348"/>
      <c r="U459" s="1348"/>
      <c r="V459" s="1348"/>
      <c r="W459" s="1348"/>
      <c r="X459" s="1348"/>
    </row>
    <row r="460" spans="2:24">
      <c r="B460" s="1342" t="s">
        <v>1154</v>
      </c>
      <c r="C460" s="1348" t="s">
        <v>2085</v>
      </c>
      <c r="D460" s="1348" t="s">
        <v>28</v>
      </c>
      <c r="E460" s="1348" t="s">
        <v>1723</v>
      </c>
      <c r="F460" s="1348"/>
      <c r="G460" s="1348"/>
      <c r="H460" s="1348"/>
      <c r="I460" s="1348"/>
      <c r="J460" s="1348"/>
      <c r="K460" s="1348"/>
      <c r="L460" s="1348"/>
      <c r="M460" s="1348"/>
      <c r="N460" s="1348" t="str">
        <f>IF('App29'!H60="","",'App29'!H60)</f>
        <v/>
      </c>
      <c r="O460" s="1348" t="str">
        <f>IF('App29'!I60="","",'App29'!I60)</f>
        <v/>
      </c>
      <c r="P460" s="1348" t="str">
        <f>IF('App29'!J60="","",'App29'!J60)</f>
        <v/>
      </c>
      <c r="Q460" s="1348" t="str">
        <f>IF('App29'!K60="","",'App29'!K60)</f>
        <v/>
      </c>
      <c r="R460" s="1348" t="str">
        <f>IF('App29'!L60="","",'App29'!L60)</f>
        <v/>
      </c>
      <c r="S460" s="1348"/>
      <c r="T460" s="1348"/>
      <c r="U460" s="1348"/>
      <c r="V460" s="1348"/>
      <c r="W460" s="1348"/>
      <c r="X460" s="1348"/>
    </row>
    <row r="461" spans="2:24">
      <c r="B461" s="1342" t="s">
        <v>2334</v>
      </c>
      <c r="C461" s="1348" t="s">
        <v>2339</v>
      </c>
      <c r="D461" s="1348" t="s">
        <v>28</v>
      </c>
      <c r="E461" s="1348" t="s">
        <v>1723</v>
      </c>
      <c r="F461" s="1348"/>
      <c r="G461" s="1348"/>
      <c r="H461" s="1348"/>
      <c r="I461" s="1348"/>
      <c r="J461" s="1348"/>
      <c r="K461" s="1348"/>
      <c r="L461" s="1348"/>
      <c r="M461" s="1348"/>
      <c r="N461" s="1348" t="str">
        <f>IF('App29'!H61="","",'App29'!H61)</f>
        <v/>
      </c>
      <c r="O461" s="1348" t="str">
        <f>IF('App29'!I61="","",'App29'!I61)</f>
        <v/>
      </c>
      <c r="P461" s="1348" t="str">
        <f>IF('App29'!J61="","",'App29'!J61)</f>
        <v/>
      </c>
      <c r="Q461" s="1348" t="str">
        <f>IF('App29'!K61="","",'App29'!K61)</f>
        <v/>
      </c>
      <c r="R461" s="1348" t="str">
        <f>IF('App29'!L61="","",'App29'!L61)</f>
        <v/>
      </c>
      <c r="S461" s="1348"/>
      <c r="T461" s="1348"/>
      <c r="U461" s="1348"/>
      <c r="V461" s="1348"/>
      <c r="W461" s="1348"/>
      <c r="X461" s="1348"/>
    </row>
    <row r="462" spans="2:24">
      <c r="B462" s="1342" t="s">
        <v>2328</v>
      </c>
      <c r="C462" s="1348" t="s">
        <v>2278</v>
      </c>
      <c r="D462" s="1348" t="s">
        <v>28</v>
      </c>
      <c r="E462" s="1348" t="s">
        <v>1723</v>
      </c>
      <c r="F462" s="1348"/>
      <c r="G462" s="1348"/>
      <c r="H462" s="1348"/>
      <c r="I462" s="1348"/>
      <c r="J462" s="1348"/>
      <c r="K462" s="1348"/>
      <c r="L462" s="1348"/>
      <c r="M462" s="1348"/>
      <c r="N462" s="1348" t="str">
        <f>IF('App29'!H62="","",'App29'!H62)</f>
        <v/>
      </c>
      <c r="O462" s="1348" t="str">
        <f>IF('App29'!I62="","",'App29'!I62)</f>
        <v/>
      </c>
      <c r="P462" s="1348" t="str">
        <f>IF('App29'!J62="","",'App29'!J62)</f>
        <v/>
      </c>
      <c r="Q462" s="1348" t="str">
        <f>IF('App29'!K62="","",'App29'!K62)</f>
        <v/>
      </c>
      <c r="R462" s="1348" t="str">
        <f>IF('App29'!L62="","",'App29'!L62)</f>
        <v/>
      </c>
      <c r="S462" s="1348"/>
      <c r="T462" s="1348"/>
      <c r="U462" s="1348"/>
      <c r="V462" s="1348"/>
      <c r="W462" s="1348"/>
      <c r="X462" s="1348"/>
    </row>
    <row r="463" spans="2:24">
      <c r="B463" s="1342" t="s">
        <v>1156</v>
      </c>
      <c r="C463" s="1348" t="s">
        <v>2086</v>
      </c>
      <c r="D463" s="1348" t="s">
        <v>28</v>
      </c>
      <c r="E463" s="1348" t="s">
        <v>1723</v>
      </c>
      <c r="F463" s="1348"/>
      <c r="G463" s="1348"/>
      <c r="H463" s="1348"/>
      <c r="I463" s="1348"/>
      <c r="J463" s="1348"/>
      <c r="K463" s="1348"/>
      <c r="L463" s="1348"/>
      <c r="M463" s="1348"/>
      <c r="N463" s="1348" t="str">
        <f>IF('App29'!H63="","",'App29'!H63)</f>
        <v/>
      </c>
      <c r="O463" s="1348" t="str">
        <f>IF('App29'!I63="","",'App29'!I63)</f>
        <v/>
      </c>
      <c r="P463" s="1348" t="str">
        <f>IF('App29'!J63="","",'App29'!J63)</f>
        <v/>
      </c>
      <c r="Q463" s="1348" t="str">
        <f>IF('App29'!K63="","",'App29'!K63)</f>
        <v/>
      </c>
      <c r="R463" s="1348" t="str">
        <f>IF('App29'!L63="","",'App29'!L63)</f>
        <v/>
      </c>
      <c r="S463" s="1348"/>
      <c r="T463" s="1348"/>
      <c r="U463" s="1348"/>
      <c r="V463" s="1348"/>
      <c r="W463" s="1348"/>
      <c r="X463" s="1348"/>
    </row>
    <row r="464" spans="2:24">
      <c r="B464" s="1342" t="s">
        <v>1158</v>
      </c>
      <c r="C464" s="1348" t="s">
        <v>2087</v>
      </c>
      <c r="D464" s="1348" t="s">
        <v>28</v>
      </c>
      <c r="E464" s="1348" t="s">
        <v>1723</v>
      </c>
      <c r="F464" s="1348"/>
      <c r="G464" s="1348"/>
      <c r="H464" s="1348"/>
      <c r="I464" s="1348"/>
      <c r="J464" s="1348"/>
      <c r="K464" s="1348"/>
      <c r="L464" s="1348"/>
      <c r="M464" s="1348"/>
      <c r="N464" s="1348" t="str">
        <f>IF('App29'!H64="","",'App29'!H64)</f>
        <v/>
      </c>
      <c r="O464" s="1348" t="str">
        <f>IF('App29'!I64="","",'App29'!I64)</f>
        <v/>
      </c>
      <c r="P464" s="1348" t="str">
        <f>IF('App29'!J64="","",'App29'!J64)</f>
        <v/>
      </c>
      <c r="Q464" s="1348" t="str">
        <f>IF('App29'!K64="","",'App29'!K64)</f>
        <v/>
      </c>
      <c r="R464" s="1348" t="str">
        <f>IF('App29'!L64="","",'App29'!L64)</f>
        <v/>
      </c>
      <c r="S464" s="1348"/>
      <c r="T464" s="1348"/>
      <c r="U464" s="1348"/>
      <c r="V464" s="1348"/>
      <c r="W464" s="1348"/>
      <c r="X464" s="1348"/>
    </row>
    <row r="465" spans="2:24">
      <c r="B465" s="1342" t="s">
        <v>1160</v>
      </c>
      <c r="C465" s="1348" t="s">
        <v>2088</v>
      </c>
      <c r="D465" s="1348" t="s">
        <v>28</v>
      </c>
      <c r="E465" s="1348" t="s">
        <v>1723</v>
      </c>
      <c r="F465" s="1348"/>
      <c r="G465" s="1348"/>
      <c r="H465" s="1348"/>
      <c r="I465" s="1348"/>
      <c r="J465" s="1348"/>
      <c r="K465" s="1348"/>
      <c r="L465" s="1348"/>
      <c r="M465" s="1348"/>
      <c r="N465" s="1348" t="str">
        <f>IF('App29'!H65="","",'App29'!H65)</f>
        <v/>
      </c>
      <c r="O465" s="1348" t="str">
        <f>IF('App29'!I65="","",'App29'!I65)</f>
        <v/>
      </c>
      <c r="P465" s="1348" t="str">
        <f>IF('App29'!J65="","",'App29'!J65)</f>
        <v/>
      </c>
      <c r="Q465" s="1348" t="str">
        <f>IF('App29'!K65="","",'App29'!K65)</f>
        <v/>
      </c>
      <c r="R465" s="1348" t="str">
        <f>IF('App29'!L65="","",'App29'!L65)</f>
        <v/>
      </c>
      <c r="S465" s="1348"/>
      <c r="T465" s="1348"/>
      <c r="U465" s="1348"/>
      <c r="V465" s="1348"/>
      <c r="W465" s="1348"/>
      <c r="X465" s="1348"/>
    </row>
    <row r="466" spans="2:24">
      <c r="B466" s="1342" t="s">
        <v>1162</v>
      </c>
      <c r="C466" s="1348" t="s">
        <v>2089</v>
      </c>
      <c r="D466" s="1348" t="s">
        <v>28</v>
      </c>
      <c r="E466" s="1348" t="s">
        <v>1723</v>
      </c>
      <c r="F466" s="1348"/>
      <c r="G466" s="1348"/>
      <c r="H466" s="1348"/>
      <c r="I466" s="1348"/>
      <c r="J466" s="1348"/>
      <c r="K466" s="1348"/>
      <c r="L466" s="1348"/>
      <c r="M466" s="1348"/>
      <c r="N466" s="1348">
        <f>IF('App29'!H66="","",'App29'!H66)</f>
        <v>0</v>
      </c>
      <c r="O466" s="1348">
        <f>IF('App29'!I66="","",'App29'!I66)</f>
        <v>0</v>
      </c>
      <c r="P466" s="1348">
        <f>IF('App29'!J66="","",'App29'!J66)</f>
        <v>0</v>
      </c>
      <c r="Q466" s="1348">
        <f>IF('App29'!K66="","",'App29'!K66)</f>
        <v>0</v>
      </c>
      <c r="R466" s="1348">
        <f>IF('App29'!L66="","",'App29'!L66)</f>
        <v>0</v>
      </c>
      <c r="S466" s="1348"/>
      <c r="T466" s="1348"/>
      <c r="U466" s="1348"/>
      <c r="V466" s="1348"/>
      <c r="W466" s="1348"/>
      <c r="X466" s="1348"/>
    </row>
    <row r="467" spans="2:24">
      <c r="B467" s="1342" t="s">
        <v>1166</v>
      </c>
      <c r="C467" s="1348" t="s">
        <v>2090</v>
      </c>
      <c r="D467" s="1348" t="s">
        <v>43</v>
      </c>
      <c r="E467" s="1348" t="s">
        <v>1723</v>
      </c>
      <c r="F467" s="1348"/>
      <c r="G467" s="1348"/>
      <c r="H467" s="1348"/>
      <c r="I467" s="1348"/>
      <c r="J467" s="1348"/>
      <c r="K467" s="1348"/>
      <c r="L467" s="1348"/>
      <c r="M467" s="1348"/>
      <c r="N467" s="1348">
        <f>IF('App29'!H69="","",'App29'!H69)</f>
        <v>0.57848286986032593</v>
      </c>
      <c r="O467" s="1348">
        <f>IF('App29'!I69="","",'App29'!I69)</f>
        <v>0.58311784566172353</v>
      </c>
      <c r="P467" s="1348">
        <f>IF('App29'!J69="","",'App29'!J69)</f>
        <v>0.58955306929818763</v>
      </c>
      <c r="Q467" s="1348">
        <f>IF('App29'!K69="","",'App29'!K69)</f>
        <v>0.59207560909541734</v>
      </c>
      <c r="R467" s="1348">
        <f>IF('App29'!L69="","",'App29'!L69)</f>
        <v>0.60957766175039518</v>
      </c>
      <c r="S467" s="1348"/>
      <c r="T467" s="1348"/>
      <c r="U467" s="1348"/>
      <c r="V467" s="1348"/>
      <c r="W467" s="1348"/>
      <c r="X467" s="1348"/>
    </row>
    <row r="468" spans="2:24">
      <c r="B468" s="1342" t="s">
        <v>1680</v>
      </c>
      <c r="C468" s="1348" t="s">
        <v>2091</v>
      </c>
      <c r="D468" s="1348" t="s">
        <v>43</v>
      </c>
      <c r="E468" s="1348" t="s">
        <v>1723</v>
      </c>
      <c r="F468" s="1348"/>
      <c r="G468" s="1348"/>
      <c r="H468" s="1348"/>
      <c r="I468" s="1348"/>
      <c r="J468" s="1348"/>
      <c r="K468" s="1348"/>
      <c r="L468" s="1348"/>
      <c r="M468" s="1348"/>
      <c r="N468" s="1348">
        <f>IF('App29'!H70="","",'App29'!H70)</f>
        <v>3.6472219267262052</v>
      </c>
      <c r="O468" s="1348">
        <f>IF('App29'!I70="","",'App29'!I70)</f>
        <v>3.699467747016199</v>
      </c>
      <c r="P468" s="1348">
        <f>IF('App29'!J70="","",'App29'!J70)</f>
        <v>3.7619197177922969</v>
      </c>
      <c r="Q468" s="1348">
        <f>IF('App29'!K70="","",'App29'!K70)</f>
        <v>3.7408611147331481</v>
      </c>
      <c r="R468" s="1348">
        <f>IF('App29'!L70="","",'App29'!L70)</f>
        <v>3.729149347203784</v>
      </c>
      <c r="S468" s="1348"/>
      <c r="T468" s="1348"/>
      <c r="U468" s="1348"/>
      <c r="V468" s="1348"/>
      <c r="W468" s="1348"/>
      <c r="X468" s="1348"/>
    </row>
    <row r="469" spans="2:24">
      <c r="B469" s="1342" t="s">
        <v>1681</v>
      </c>
      <c r="C469" s="1348" t="s">
        <v>2092</v>
      </c>
      <c r="D469" s="1348" t="s">
        <v>43</v>
      </c>
      <c r="E469" s="1348" t="s">
        <v>1723</v>
      </c>
      <c r="F469" s="1348"/>
      <c r="G469" s="1348"/>
      <c r="H469" s="1348"/>
      <c r="I469" s="1348"/>
      <c r="J469" s="1348"/>
      <c r="K469" s="1348"/>
      <c r="L469" s="1348"/>
      <c r="M469" s="1348"/>
      <c r="N469" s="1348">
        <f>IF('App29'!H71="","",'App29'!H71)</f>
        <v>7.2132499739372928</v>
      </c>
      <c r="O469" s="1348">
        <f>IF('App29'!I71="","",'App29'!I71)</f>
        <v>7.3456862194373684</v>
      </c>
      <c r="P469" s="1348">
        <f>IF('App29'!J71="","",'App29'!J71)</f>
        <v>7.4705414393451974</v>
      </c>
      <c r="Q469" s="1348">
        <f>IF('App29'!K71="","",'App29'!K71)</f>
        <v>7.6963630255149891</v>
      </c>
      <c r="R469" s="1348">
        <f>IF('App29'!L71="","",'App29'!L71)</f>
        <v>7.894071042959812</v>
      </c>
      <c r="S469" s="1348"/>
      <c r="T469" s="1348"/>
      <c r="U469" s="1348"/>
      <c r="V469" s="1348"/>
      <c r="W469" s="1348"/>
      <c r="X469" s="1348"/>
    </row>
    <row r="470" spans="2:24">
      <c r="B470" s="1342" t="s">
        <v>1170</v>
      </c>
      <c r="C470" s="1348" t="s">
        <v>2093</v>
      </c>
      <c r="D470" s="1348" t="s">
        <v>43</v>
      </c>
      <c r="E470" s="1348" t="s">
        <v>1723</v>
      </c>
      <c r="F470" s="1348"/>
      <c r="G470" s="1348"/>
      <c r="H470" s="1348"/>
      <c r="I470" s="1348"/>
      <c r="J470" s="1348"/>
      <c r="K470" s="1348"/>
      <c r="L470" s="1348"/>
      <c r="M470" s="1348"/>
      <c r="N470" s="1348">
        <f>IF('App29'!H72="","",'App29'!H72)</f>
        <v>0.46104522947617443</v>
      </c>
      <c r="O470" s="1348">
        <f>IF('App29'!I72="","",'App29'!I72)</f>
        <v>0.47172818788470872</v>
      </c>
      <c r="P470" s="1348">
        <f>IF('App29'!J72="","",'App29'!J72)</f>
        <v>0.47798577356431809</v>
      </c>
      <c r="Q470" s="1348">
        <f>IF('App29'!K72="","",'App29'!K72)</f>
        <v>0.47070025065644561</v>
      </c>
      <c r="R470" s="1348">
        <f>IF('App29'!L72="","",'App29'!L72)</f>
        <v>0.46720194808600907</v>
      </c>
      <c r="S470" s="1348"/>
      <c r="T470" s="1348"/>
      <c r="U470" s="1348"/>
      <c r="V470" s="1348"/>
      <c r="W470" s="1348"/>
      <c r="X470" s="1348"/>
    </row>
    <row r="471" spans="2:24">
      <c r="B471" s="1342" t="s">
        <v>1172</v>
      </c>
      <c r="C471" s="1348" t="s">
        <v>2094</v>
      </c>
      <c r="D471" s="1348" t="s">
        <v>43</v>
      </c>
      <c r="E471" s="1348" t="s">
        <v>1723</v>
      </c>
      <c r="F471" s="1348"/>
      <c r="G471" s="1348"/>
      <c r="H471" s="1348"/>
      <c r="I471" s="1348"/>
      <c r="J471" s="1348"/>
      <c r="K471" s="1348"/>
      <c r="L471" s="1348"/>
      <c r="M471" s="1348"/>
      <c r="N471" s="1348" t="str">
        <f>IF('App29'!H73="","",'App29'!H73)</f>
        <v/>
      </c>
      <c r="O471" s="1348" t="str">
        <f>IF('App29'!I73="","",'App29'!I73)</f>
        <v/>
      </c>
      <c r="P471" s="1348" t="str">
        <f>IF('App29'!J73="","",'App29'!J73)</f>
        <v/>
      </c>
      <c r="Q471" s="1348" t="str">
        <f>IF('App29'!K73="","",'App29'!K73)</f>
        <v/>
      </c>
      <c r="R471" s="1348" t="str">
        <f>IF('App29'!L73="","",'App29'!L73)</f>
        <v/>
      </c>
      <c r="S471" s="1348"/>
      <c r="T471" s="1348"/>
      <c r="U471" s="1348"/>
      <c r="V471" s="1348"/>
      <c r="W471" s="1348"/>
      <c r="X471" s="1348"/>
    </row>
    <row r="472" spans="2:24">
      <c r="B472" s="1342" t="s">
        <v>1174</v>
      </c>
      <c r="C472" s="1348" t="s">
        <v>2095</v>
      </c>
      <c r="D472" s="1348" t="s">
        <v>43</v>
      </c>
      <c r="E472" s="1348" t="s">
        <v>1723</v>
      </c>
      <c r="F472" s="1348"/>
      <c r="G472" s="1348"/>
      <c r="H472" s="1348"/>
      <c r="I472" s="1348"/>
      <c r="J472" s="1348"/>
      <c r="K472" s="1348"/>
      <c r="L472" s="1348"/>
      <c r="M472" s="1348"/>
      <c r="N472" s="1348">
        <f>IF('App29'!H74="","",'App29'!H74)</f>
        <v>0</v>
      </c>
      <c r="O472" s="1348">
        <f>IF('App29'!I74="","",'App29'!I74)</f>
        <v>0</v>
      </c>
      <c r="P472" s="1348">
        <f>IF('App29'!J74="","",'App29'!J74)</f>
        <v>0</v>
      </c>
      <c r="Q472" s="1348">
        <f>IF('App29'!K74="","",'App29'!K74)</f>
        <v>0</v>
      </c>
      <c r="R472" s="1348">
        <f>IF('App29'!L74="","",'App29'!L74)</f>
        <v>0</v>
      </c>
      <c r="S472" s="1348"/>
      <c r="T472" s="1348"/>
      <c r="U472" s="1348"/>
      <c r="V472" s="1348"/>
      <c r="W472" s="1348"/>
      <c r="X472" s="1348"/>
    </row>
    <row r="473" spans="2:24">
      <c r="B473" s="1342" t="s">
        <v>1176</v>
      </c>
      <c r="C473" s="1348" t="s">
        <v>2096</v>
      </c>
      <c r="D473" s="1348" t="s">
        <v>43</v>
      </c>
      <c r="E473" s="1348" t="s">
        <v>1723</v>
      </c>
      <c r="F473" s="1348"/>
      <c r="G473" s="1348"/>
      <c r="H473" s="1348"/>
      <c r="I473" s="1348"/>
      <c r="J473" s="1348"/>
      <c r="K473" s="1348"/>
      <c r="L473" s="1348"/>
      <c r="M473" s="1348"/>
      <c r="N473" s="1348">
        <f>IF('App29'!H75="","",'App29'!H75)</f>
        <v>5.9740704022602928</v>
      </c>
      <c r="O473" s="1348">
        <f>IF('App29'!I75="","",'App29'!I75)</f>
        <v>6.672102826278631</v>
      </c>
      <c r="P473" s="1348">
        <f>IF('App29'!J75="","",'App29'!J75)</f>
        <v>6.8165898745892024</v>
      </c>
      <c r="Q473" s="1348">
        <f>IF('App29'!K75="","",'App29'!K75)</f>
        <v>6.3994369408235752</v>
      </c>
      <c r="R473" s="1348">
        <f>IF('App29'!L75="","",'App29'!L75)</f>
        <v>6.0060080685909689</v>
      </c>
      <c r="S473" s="1348"/>
      <c r="T473" s="1348"/>
      <c r="U473" s="1348"/>
      <c r="V473" s="1348"/>
      <c r="W473" s="1348"/>
      <c r="X473" s="1348"/>
    </row>
    <row r="474" spans="2:24">
      <c r="B474" s="1342" t="s">
        <v>1178</v>
      </c>
      <c r="C474" s="1348" t="s">
        <v>2097</v>
      </c>
      <c r="D474" s="1348" t="s">
        <v>43</v>
      </c>
      <c r="E474" s="1348" t="s">
        <v>1723</v>
      </c>
      <c r="F474" s="1348"/>
      <c r="G474" s="1348"/>
      <c r="H474" s="1348"/>
      <c r="I474" s="1348"/>
      <c r="J474" s="1348"/>
      <c r="K474" s="1348"/>
      <c r="L474" s="1348"/>
      <c r="M474" s="1348"/>
      <c r="N474" s="1348">
        <f>IF('App29'!H76="","",'App29'!H76)</f>
        <v>4.5546413946046727</v>
      </c>
      <c r="O474" s="1348">
        <f>IF('App29'!I76="","",'App29'!I76)</f>
        <v>4.6564965810893808</v>
      </c>
      <c r="P474" s="1348">
        <f>IF('App29'!J76="","",'App29'!J76)</f>
        <v>4.7527600473337213</v>
      </c>
      <c r="Q474" s="1348">
        <f>IF('App29'!K76="","",'App29'!K76)</f>
        <v>4.8659229383637186</v>
      </c>
      <c r="R474" s="1348">
        <f>IF('App29'!L76="","",'App29'!L76)</f>
        <v>4.9339374713987825</v>
      </c>
      <c r="S474" s="1348"/>
      <c r="T474" s="1348"/>
      <c r="U474" s="1348"/>
      <c r="V474" s="1348"/>
      <c r="W474" s="1348"/>
      <c r="X474" s="1348"/>
    </row>
    <row r="475" spans="2:24">
      <c r="B475" s="1342" t="s">
        <v>1180</v>
      </c>
      <c r="C475" s="1348" t="s">
        <v>2098</v>
      </c>
      <c r="D475" s="1348" t="s">
        <v>43</v>
      </c>
      <c r="E475" s="1348" t="s">
        <v>1723</v>
      </c>
      <c r="F475" s="1348"/>
      <c r="G475" s="1348"/>
      <c r="H475" s="1348"/>
      <c r="I475" s="1348"/>
      <c r="J475" s="1348"/>
      <c r="K475" s="1348"/>
      <c r="L475" s="1348"/>
      <c r="M475" s="1348"/>
      <c r="N475" s="1348">
        <f>IF('App29'!H77="","",'App29'!H77)</f>
        <v>0</v>
      </c>
      <c r="O475" s="1348">
        <f>IF('App29'!I77="","",'App29'!I77)</f>
        <v>0</v>
      </c>
      <c r="P475" s="1348">
        <f>IF('App29'!J77="","",'App29'!J77)</f>
        <v>0</v>
      </c>
      <c r="Q475" s="1348">
        <f>IF('App29'!K77="","",'App29'!K77)</f>
        <v>0</v>
      </c>
      <c r="R475" s="1348">
        <f>IF('App29'!L77="","",'App29'!L77)</f>
        <v>0</v>
      </c>
      <c r="S475" s="1348"/>
      <c r="T475" s="1348"/>
      <c r="U475" s="1348"/>
      <c r="V475" s="1348"/>
      <c r="W475" s="1348"/>
      <c r="X475" s="1348"/>
    </row>
    <row r="476" spans="2:24">
      <c r="B476" s="1342" t="s">
        <v>1182</v>
      </c>
      <c r="C476" s="1348" t="s">
        <v>2099</v>
      </c>
      <c r="D476" s="1348" t="s">
        <v>43</v>
      </c>
      <c r="E476" s="1348" t="s">
        <v>1723</v>
      </c>
      <c r="F476" s="1348"/>
      <c r="G476" s="1348"/>
      <c r="H476" s="1348"/>
      <c r="I476" s="1348"/>
      <c r="J476" s="1348"/>
      <c r="K476" s="1348"/>
      <c r="L476" s="1348"/>
      <c r="M476" s="1348"/>
      <c r="N476" s="1348" t="str">
        <f>IF('App29'!H78="","",'App29'!H78)</f>
        <v/>
      </c>
      <c r="O476" s="1348" t="str">
        <f>IF('App29'!I78="","",'App29'!I78)</f>
        <v/>
      </c>
      <c r="P476" s="1348" t="str">
        <f>IF('App29'!J78="","",'App29'!J78)</f>
        <v/>
      </c>
      <c r="Q476" s="1348" t="str">
        <f>IF('App29'!K78="","",'App29'!K78)</f>
        <v/>
      </c>
      <c r="R476" s="1348" t="str">
        <f>IF('App29'!L78="","",'App29'!L78)</f>
        <v/>
      </c>
      <c r="S476" s="1348"/>
      <c r="T476" s="1348"/>
      <c r="U476" s="1348"/>
      <c r="V476" s="1348"/>
      <c r="W476" s="1348"/>
      <c r="X476" s="1348"/>
    </row>
    <row r="477" spans="2:24">
      <c r="B477" s="1342" t="s">
        <v>1184</v>
      </c>
      <c r="C477" s="1348" t="s">
        <v>2100</v>
      </c>
      <c r="D477" s="1348" t="s">
        <v>43</v>
      </c>
      <c r="E477" s="1348" t="s">
        <v>1723</v>
      </c>
      <c r="F477" s="1348"/>
      <c r="G477" s="1348"/>
      <c r="H477" s="1348"/>
      <c r="I477" s="1348"/>
      <c r="J477" s="1348"/>
      <c r="K477" s="1348"/>
      <c r="L477" s="1348"/>
      <c r="M477" s="1348"/>
      <c r="N477" s="1348">
        <f>IF('App29'!H79="","",'App29'!H79)</f>
        <v>0.2336420494384723</v>
      </c>
      <c r="O477" s="1348">
        <f>IF('App29'!I79="","",'App29'!I79)</f>
        <v>0.12782268519208942</v>
      </c>
      <c r="P477" s="1348">
        <f>IF('App29'!J79="","",'App29'!J79)</f>
        <v>-9.6612285263580223E-3</v>
      </c>
      <c r="Q477" s="1348">
        <f>IF('App29'!K79="","",'App29'!K79)</f>
        <v>-9.7382717816409722E-3</v>
      </c>
      <c r="R477" s="1348">
        <f>IF('App29'!L79="","",'App29'!L79)</f>
        <v>0.15792823080622698</v>
      </c>
      <c r="S477" s="1348"/>
      <c r="T477" s="1348"/>
      <c r="U477" s="1348"/>
      <c r="V477" s="1348"/>
      <c r="W477" s="1348"/>
      <c r="X477" s="1348"/>
    </row>
    <row r="478" spans="2:24">
      <c r="B478" s="1342" t="s">
        <v>1686</v>
      </c>
      <c r="C478" s="1348" t="s">
        <v>2101</v>
      </c>
      <c r="D478" s="1348" t="s">
        <v>43</v>
      </c>
      <c r="E478" s="1348" t="s">
        <v>1723</v>
      </c>
      <c r="F478" s="1348"/>
      <c r="G478" s="1348"/>
      <c r="H478" s="1348"/>
      <c r="I478" s="1348"/>
      <c r="J478" s="1348"/>
      <c r="K478" s="1348"/>
      <c r="L478" s="1348"/>
      <c r="M478" s="1348"/>
      <c r="N478" s="1348">
        <f>IF('App29'!H80="","",'App29'!H80)</f>
        <v>1.4730676569956058</v>
      </c>
      <c r="O478" s="1348">
        <f>IF('App29'!I80="","",'App29'!I80)</f>
        <v>0.81094397079979474</v>
      </c>
      <c r="P478" s="1348">
        <f>IF('App29'!J80="","",'App29'!J80)</f>
        <v>-6.1647997413818892E-2</v>
      </c>
      <c r="Q478" s="1348">
        <f>IF('App29'!K80="","",'App29'!K80)</f>
        <v>-6.1528496822055252E-2</v>
      </c>
      <c r="R478" s="1348">
        <f>IF('App29'!L80="","",'App29'!L80)</f>
        <v>0.96614097886225236</v>
      </c>
      <c r="S478" s="1348"/>
      <c r="T478" s="1348"/>
      <c r="U478" s="1348"/>
      <c r="V478" s="1348"/>
      <c r="W478" s="1348"/>
      <c r="X478" s="1348"/>
    </row>
    <row r="479" spans="2:24">
      <c r="B479" s="1342" t="s">
        <v>1687</v>
      </c>
      <c r="C479" s="1348" t="s">
        <v>2102</v>
      </c>
      <c r="D479" s="1348" t="s">
        <v>43</v>
      </c>
      <c r="E479" s="1348" t="s">
        <v>1723</v>
      </c>
      <c r="F479" s="1348"/>
      <c r="G479" s="1348"/>
      <c r="H479" s="1348"/>
      <c r="I479" s="1348"/>
      <c r="J479" s="1348"/>
      <c r="K479" s="1348"/>
      <c r="L479" s="1348"/>
      <c r="M479" s="1348"/>
      <c r="N479" s="1348">
        <f>IF('App29'!H81="","",'App29'!H81)</f>
        <v>2.9133421140536697</v>
      </c>
      <c r="O479" s="1348">
        <f>IF('App29'!I81="","",'App29'!I81)</f>
        <v>1.610215403511609</v>
      </c>
      <c r="P479" s="1348">
        <f>IF('App29'!J81="","",'App29'!J81)</f>
        <v>-0.1224225804592269</v>
      </c>
      <c r="Q479" s="1348">
        <f>IF('App29'!K81="","",'App29'!K81)</f>
        <v>-0.12658733736244646</v>
      </c>
      <c r="R479" s="1348">
        <f>IF('App29'!L81="","",'App29'!L81)</f>
        <v>2.0451810358231222</v>
      </c>
      <c r="S479" s="1348"/>
      <c r="T479" s="1348"/>
      <c r="U479" s="1348"/>
      <c r="V479" s="1348"/>
      <c r="W479" s="1348"/>
      <c r="X479" s="1348"/>
    </row>
    <row r="480" spans="2:24">
      <c r="B480" s="1342" t="s">
        <v>1188</v>
      </c>
      <c r="C480" s="1348" t="s">
        <v>2103</v>
      </c>
      <c r="D480" s="1348" t="s">
        <v>43</v>
      </c>
      <c r="E480" s="1348" t="s">
        <v>1723</v>
      </c>
      <c r="F480" s="1348"/>
      <c r="G480" s="1348"/>
      <c r="H480" s="1348"/>
      <c r="I480" s="1348"/>
      <c r="J480" s="1348"/>
      <c r="K480" s="1348"/>
      <c r="L480" s="1348"/>
      <c r="M480" s="1348"/>
      <c r="N480" s="1348">
        <f>IF('App29'!H82="","",'App29'!H82)</f>
        <v>0.18621044444177393</v>
      </c>
      <c r="O480" s="1348">
        <f>IF('App29'!I82="","",'App29'!I82)</f>
        <v>0.10340545072462345</v>
      </c>
      <c r="P480" s="1348">
        <f>IF('App29'!J82="","",'App29'!J82)</f>
        <v>-7.8329331679167502E-3</v>
      </c>
      <c r="Q480" s="1348">
        <f>IF('App29'!K82="","",'App29'!K82)</f>
        <v>-7.7419283925277919E-3</v>
      </c>
      <c r="R480" s="1348">
        <f>IF('App29'!L82="","",'App29'!L82)</f>
        <v>0.12104179946255759</v>
      </c>
      <c r="S480" s="1348"/>
      <c r="T480" s="1348"/>
      <c r="U480" s="1348"/>
      <c r="V480" s="1348"/>
      <c r="W480" s="1348"/>
      <c r="X480" s="1348"/>
    </row>
    <row r="481" spans="2:24">
      <c r="B481" s="1342" t="s">
        <v>1190</v>
      </c>
      <c r="C481" s="1348" t="s">
        <v>2104</v>
      </c>
      <c r="D481" s="1348" t="s">
        <v>43</v>
      </c>
      <c r="E481" s="1348" t="s">
        <v>1723</v>
      </c>
      <c r="F481" s="1348"/>
      <c r="G481" s="1348"/>
      <c r="H481" s="1348"/>
      <c r="I481" s="1348"/>
      <c r="J481" s="1348"/>
      <c r="K481" s="1348"/>
      <c r="L481" s="1348"/>
      <c r="M481" s="1348"/>
      <c r="N481" s="1348" t="str">
        <f>IF('App29'!H83="","",'App29'!H83)</f>
        <v/>
      </c>
      <c r="O481" s="1348" t="str">
        <f>IF('App29'!I83="","",'App29'!I83)</f>
        <v/>
      </c>
      <c r="P481" s="1348" t="str">
        <f>IF('App29'!J83="","",'App29'!J83)</f>
        <v/>
      </c>
      <c r="Q481" s="1348" t="str">
        <f>IF('App29'!K83="","",'App29'!K83)</f>
        <v/>
      </c>
      <c r="R481" s="1348" t="str">
        <f>IF('App29'!L83="","",'App29'!L83)</f>
        <v/>
      </c>
      <c r="S481" s="1348"/>
      <c r="T481" s="1348"/>
      <c r="U481" s="1348"/>
      <c r="V481" s="1348"/>
      <c r="W481" s="1348"/>
      <c r="X481" s="1348"/>
    </row>
    <row r="482" spans="2:24">
      <c r="B482" s="1342" t="s">
        <v>1193</v>
      </c>
      <c r="C482" s="1348" t="s">
        <v>2105</v>
      </c>
      <c r="D482" s="1348" t="s">
        <v>43</v>
      </c>
      <c r="E482" s="1348" t="s">
        <v>1723</v>
      </c>
      <c r="F482" s="1348"/>
      <c r="G482" s="1348"/>
      <c r="H482" s="1348"/>
      <c r="I482" s="1348"/>
      <c r="J482" s="1348"/>
      <c r="K482" s="1348"/>
      <c r="L482" s="1348"/>
      <c r="M482" s="1348"/>
      <c r="N482" s="1348">
        <f>IF('App29'!H86="","",'App29'!H86)</f>
        <v>-2.0295024561707535</v>
      </c>
      <c r="O482" s="1348">
        <f>IF('App29'!I86="","",'App29'!I86)</f>
        <v>-2.0295024561707535</v>
      </c>
      <c r="P482" s="1348">
        <f>IF('App29'!J86="","",'App29'!J86)</f>
        <v>-2.0295024561707535</v>
      </c>
      <c r="Q482" s="1348">
        <f>IF('App29'!K86="","",'App29'!K86)</f>
        <v>-2.0295024561707535</v>
      </c>
      <c r="R482" s="1348">
        <f>IF('App29'!L86="","",'App29'!L86)</f>
        <v>-2.0295024561707535</v>
      </c>
      <c r="S482" s="1348"/>
      <c r="T482" s="1348"/>
      <c r="U482" s="1348"/>
      <c r="V482" s="1348"/>
      <c r="W482" s="1348"/>
      <c r="X482" s="1348"/>
    </row>
    <row r="483" spans="2:24">
      <c r="B483" s="1342" t="s">
        <v>1195</v>
      </c>
      <c r="C483" s="1348" t="s">
        <v>2106</v>
      </c>
      <c r="D483" s="1348" t="s">
        <v>43</v>
      </c>
      <c r="E483" s="1348" t="s">
        <v>1723</v>
      </c>
      <c r="F483" s="1348"/>
      <c r="G483" s="1348"/>
      <c r="H483" s="1348"/>
      <c r="I483" s="1348"/>
      <c r="J483" s="1348"/>
      <c r="K483" s="1348"/>
      <c r="L483" s="1348"/>
      <c r="M483" s="1348"/>
      <c r="N483" s="1348">
        <f>IF('App29'!H87="","",'App29'!H87)</f>
        <v>-12.466943659334621</v>
      </c>
      <c r="O483" s="1348">
        <f>IF('App29'!I87="","",'App29'!I87)</f>
        <v>-12.466943659334621</v>
      </c>
      <c r="P483" s="1348">
        <f>IF('App29'!J87="","",'App29'!J87)</f>
        <v>-12.466943659334621</v>
      </c>
      <c r="Q483" s="1348">
        <f>IF('App29'!K87="","",'App29'!K87)</f>
        <v>-12.466943659334621</v>
      </c>
      <c r="R483" s="1348">
        <f>IF('App29'!L87="","",'App29'!L87)</f>
        <v>-12.466943659334621</v>
      </c>
      <c r="S483" s="1348"/>
      <c r="T483" s="1348"/>
      <c r="U483" s="1348"/>
      <c r="V483" s="1348"/>
      <c r="W483" s="1348"/>
      <c r="X483" s="1348"/>
    </row>
    <row r="484" spans="2:24">
      <c r="B484" s="1342" t="s">
        <v>1197</v>
      </c>
      <c r="C484" s="1348" t="s">
        <v>2107</v>
      </c>
      <c r="D484" s="1348" t="s">
        <v>43</v>
      </c>
      <c r="E484" s="1348" t="s">
        <v>1723</v>
      </c>
      <c r="F484" s="1348"/>
      <c r="G484" s="1348"/>
      <c r="H484" s="1348"/>
      <c r="I484" s="1348"/>
      <c r="J484" s="1348"/>
      <c r="K484" s="1348"/>
      <c r="L484" s="1348"/>
      <c r="M484" s="1348"/>
      <c r="N484" s="1348">
        <f>IF('App29'!H88="","",'App29'!H88)</f>
        <v>-24.43655616653578</v>
      </c>
      <c r="O484" s="1348">
        <f>IF('App29'!I88="","",'App29'!I88)</f>
        <v>-24.43655616653578</v>
      </c>
      <c r="P484" s="1348">
        <f>IF('App29'!J88="","",'App29'!J88)</f>
        <v>-24.43655616653578</v>
      </c>
      <c r="Q484" s="1348">
        <f>IF('App29'!K88="","",'App29'!K88)</f>
        <v>-24.43655616653578</v>
      </c>
      <c r="R484" s="1348">
        <f>IF('App29'!L88="","",'App29'!L88)</f>
        <v>-24.43655616653578</v>
      </c>
      <c r="S484" s="1348"/>
      <c r="T484" s="1348"/>
      <c r="U484" s="1348"/>
      <c r="V484" s="1348"/>
      <c r="W484" s="1348"/>
      <c r="X484" s="1348"/>
    </row>
    <row r="485" spans="2:24">
      <c r="B485" s="1342" t="s">
        <v>1199</v>
      </c>
      <c r="C485" s="1348" t="s">
        <v>2108</v>
      </c>
      <c r="D485" s="1348" t="s">
        <v>43</v>
      </c>
      <c r="E485" s="1348" t="s">
        <v>1723</v>
      </c>
      <c r="F485" s="1348"/>
      <c r="G485" s="1348"/>
      <c r="H485" s="1348"/>
      <c r="I485" s="1348"/>
      <c r="J485" s="1348"/>
      <c r="K485" s="1348"/>
      <c r="L485" s="1348"/>
      <c r="M485" s="1348"/>
      <c r="N485" s="1348">
        <f>IF('App29'!H89="","",'App29'!H89)</f>
        <v>-1.5549977179588408</v>
      </c>
      <c r="O485" s="1348">
        <f>IF('App29'!I89="","",'App29'!I89)</f>
        <v>-1.5549977179588408</v>
      </c>
      <c r="P485" s="1348">
        <f>IF('App29'!J89="","",'App29'!J89)</f>
        <v>-1.5549977179588408</v>
      </c>
      <c r="Q485" s="1348">
        <f>IF('App29'!K89="","",'App29'!K89)</f>
        <v>-1.5549977179588408</v>
      </c>
      <c r="R485" s="1348">
        <f>IF('App29'!L89="","",'App29'!L89)</f>
        <v>-1.5549977179588408</v>
      </c>
      <c r="S485" s="1348"/>
      <c r="T485" s="1348"/>
      <c r="U485" s="1348"/>
      <c r="V485" s="1348"/>
      <c r="W485" s="1348"/>
      <c r="X485" s="1348"/>
    </row>
    <row r="486" spans="2:24">
      <c r="B486" s="1342" t="s">
        <v>1201</v>
      </c>
      <c r="C486" s="1348" t="s">
        <v>2109</v>
      </c>
      <c r="D486" s="1348" t="s">
        <v>43</v>
      </c>
      <c r="E486" s="1348" t="s">
        <v>1723</v>
      </c>
      <c r="F486" s="1348"/>
      <c r="G486" s="1348"/>
      <c r="H486" s="1348"/>
      <c r="I486" s="1348"/>
      <c r="J486" s="1348"/>
      <c r="K486" s="1348"/>
      <c r="L486" s="1348"/>
      <c r="M486" s="1348"/>
      <c r="N486" s="1348" t="str">
        <f>IF('App29'!H90="","",'App29'!H90)</f>
        <v/>
      </c>
      <c r="O486" s="1348" t="str">
        <f>IF('App29'!I90="","",'App29'!I90)</f>
        <v/>
      </c>
      <c r="P486" s="1348" t="str">
        <f>IF('App29'!J90="","",'App29'!J90)</f>
        <v/>
      </c>
      <c r="Q486" s="1348" t="str">
        <f>IF('App29'!K90="","",'App29'!K90)</f>
        <v/>
      </c>
      <c r="R486" s="1348" t="str">
        <f>IF('App29'!L90="","",'App29'!L90)</f>
        <v/>
      </c>
      <c r="S486" s="1348"/>
      <c r="T486" s="1348"/>
      <c r="U486" s="1348"/>
      <c r="V486" s="1348"/>
      <c r="W486" s="1348"/>
      <c r="X486" s="1348"/>
    </row>
    <row r="487" spans="2:24">
      <c r="B487" s="1342" t="s">
        <v>1203</v>
      </c>
      <c r="C487" s="1348" t="s">
        <v>2110</v>
      </c>
      <c r="D487" s="1348" t="s">
        <v>43</v>
      </c>
      <c r="E487" s="1348" t="s">
        <v>1723</v>
      </c>
      <c r="F487" s="1348"/>
      <c r="G487" s="1348"/>
      <c r="H487" s="1348"/>
      <c r="I487" s="1348"/>
      <c r="J487" s="1348"/>
      <c r="K487" s="1348"/>
      <c r="L487" s="1348"/>
      <c r="M487" s="1348"/>
      <c r="N487" s="1348">
        <f>IF('App29'!H91="","",'App29'!H91)</f>
        <v>5.8609153080466572E-6</v>
      </c>
      <c r="O487" s="1348">
        <f>IF('App29'!I91="","",'App29'!I91)</f>
        <v>5.7459954000457414E-6</v>
      </c>
      <c r="P487" s="1348">
        <f>IF('App29'!J91="","",'App29'!J91)</f>
        <v>5.6333288235742561E-6</v>
      </c>
      <c r="Q487" s="1348">
        <f>IF('App29'!K91="","",'App29'!K91)</f>
        <v>5.5228713956610336E-6</v>
      </c>
      <c r="R487" s="1348">
        <f>IF('App29'!L91="","",'App29'!L91)</f>
        <v>5.4145797996676804E-6</v>
      </c>
      <c r="S487" s="1348"/>
      <c r="T487" s="1348"/>
      <c r="U487" s="1348"/>
      <c r="V487" s="1348"/>
      <c r="W487" s="1348"/>
      <c r="X487" s="1348"/>
    </row>
    <row r="488" spans="2:24">
      <c r="B488" s="1342" t="s">
        <v>1682</v>
      </c>
      <c r="C488" s="1348" t="s">
        <v>2111</v>
      </c>
      <c r="D488" s="1348" t="s">
        <v>43</v>
      </c>
      <c r="E488" s="1348" t="s">
        <v>1723</v>
      </c>
      <c r="F488" s="1348"/>
      <c r="G488" s="1348"/>
      <c r="H488" s="1348"/>
      <c r="I488" s="1348"/>
      <c r="J488" s="1348"/>
      <c r="K488" s="1348"/>
      <c r="L488" s="1348"/>
      <c r="M488" s="1348"/>
      <c r="N488" s="1348">
        <f>IF('App29'!H92="","",'App29'!H92)</f>
        <v>9.4128746268274235E-2</v>
      </c>
      <c r="O488" s="1348">
        <f>IF('App29'!I92="","",'App29'!I92)</f>
        <v>0.10342166746914735</v>
      </c>
      <c r="P488" s="1348">
        <f>IF('App29'!J92="","",'App29'!J92)</f>
        <v>0.1045521679862445</v>
      </c>
      <c r="Q488" s="1348">
        <f>IF('App29'!K92="","",'App29'!K92)</f>
        <v>0.10555709698720274</v>
      </c>
      <c r="R488" s="1348">
        <f>IF('App29'!L92="","",'App29'!L92)</f>
        <v>0.10520422204463345</v>
      </c>
      <c r="S488" s="1348"/>
      <c r="T488" s="1348"/>
      <c r="U488" s="1348"/>
      <c r="V488" s="1348"/>
      <c r="W488" s="1348"/>
      <c r="X488" s="1348"/>
    </row>
    <row r="489" spans="2:24">
      <c r="B489" s="1342" t="s">
        <v>1683</v>
      </c>
      <c r="C489" s="1348" t="s">
        <v>2112</v>
      </c>
      <c r="D489" s="1348" t="s">
        <v>43</v>
      </c>
      <c r="E489" s="1348" t="s">
        <v>1723</v>
      </c>
      <c r="F489" s="1348"/>
      <c r="G489" s="1348"/>
      <c r="H489" s="1348"/>
      <c r="I489" s="1348"/>
      <c r="J489" s="1348"/>
      <c r="K489" s="1348"/>
      <c r="L489" s="1348"/>
      <c r="M489" s="1348"/>
      <c r="N489" s="1348">
        <f>IF('App29'!H93="","",'App29'!H93)</f>
        <v>0.79558683039494216</v>
      </c>
      <c r="O489" s="1348">
        <f>IF('App29'!I93="","",'App29'!I93)</f>
        <v>0.80969341198156775</v>
      </c>
      <c r="P489" s="1348">
        <f>IF('App29'!J93="","",'App29'!J93)</f>
        <v>0.80320218667693066</v>
      </c>
      <c r="Q489" s="1348">
        <f>IF('App29'!K93="","",'App29'!K93)</f>
        <v>0.811645803277525</v>
      </c>
      <c r="R489" s="1348">
        <f>IF('App29'!L93="","",'App29'!L93)</f>
        <v>0.78133417789879733</v>
      </c>
      <c r="S489" s="1348"/>
      <c r="T489" s="1348"/>
      <c r="U489" s="1348"/>
      <c r="V489" s="1348"/>
      <c r="W489" s="1348"/>
      <c r="X489" s="1348"/>
    </row>
    <row r="490" spans="2:24">
      <c r="B490" s="1342" t="s">
        <v>1207</v>
      </c>
      <c r="C490" s="1348" t="s">
        <v>2113</v>
      </c>
      <c r="D490" s="1348" t="s">
        <v>43</v>
      </c>
      <c r="E490" s="1348" t="s">
        <v>1723</v>
      </c>
      <c r="F490" s="1348"/>
      <c r="G490" s="1348"/>
      <c r="H490" s="1348"/>
      <c r="I490" s="1348"/>
      <c r="J490" s="1348"/>
      <c r="K490" s="1348"/>
      <c r="L490" s="1348"/>
      <c r="M490" s="1348"/>
      <c r="N490" s="1348">
        <f>IF('App29'!H94="","",'App29'!H94)</f>
        <v>1.6273403296031039E-2</v>
      </c>
      <c r="O490" s="1348">
        <f>IF('App29'!I94="","",'App29'!I94)</f>
        <v>1.4028840034919738E-2</v>
      </c>
      <c r="P490" s="1348">
        <f>IF('App29'!J94="","",'App29'!J94)</f>
        <v>1.9702984699108712E-2</v>
      </c>
      <c r="Q490" s="1348">
        <f>IF('App29'!K94="","",'App29'!K94)</f>
        <v>1.8154488000000003E-2</v>
      </c>
      <c r="R490" s="1348">
        <f>IF('App29'!L94="","",'App29'!L94)</f>
        <v>1.8154488000000003E-2</v>
      </c>
      <c r="S490" s="1348"/>
      <c r="T490" s="1348"/>
      <c r="U490" s="1348"/>
      <c r="V490" s="1348"/>
      <c r="W490" s="1348"/>
      <c r="X490" s="1348"/>
    </row>
    <row r="491" spans="2:24">
      <c r="B491" s="1342" t="s">
        <v>1209</v>
      </c>
      <c r="C491" s="1348" t="s">
        <v>2114</v>
      </c>
      <c r="D491" s="1348" t="s">
        <v>43</v>
      </c>
      <c r="E491" s="1348" t="s">
        <v>1723</v>
      </c>
      <c r="F491" s="1348"/>
      <c r="G491" s="1348"/>
      <c r="H491" s="1348"/>
      <c r="I491" s="1348"/>
      <c r="J491" s="1348"/>
      <c r="K491" s="1348"/>
      <c r="L491" s="1348"/>
      <c r="M491" s="1348"/>
      <c r="N491" s="1348" t="str">
        <f>IF('App29'!H95="","",'App29'!H95)</f>
        <v/>
      </c>
      <c r="O491" s="1348" t="str">
        <f>IF('App29'!I95="","",'App29'!I95)</f>
        <v/>
      </c>
      <c r="P491" s="1348" t="str">
        <f>IF('App29'!J95="","",'App29'!J95)</f>
        <v/>
      </c>
      <c r="Q491" s="1348" t="str">
        <f>IF('App29'!K95="","",'App29'!K95)</f>
        <v/>
      </c>
      <c r="R491" s="1348" t="str">
        <f>IF('App29'!L95="","",'App29'!L95)</f>
        <v/>
      </c>
      <c r="S491" s="1348"/>
      <c r="T491" s="1348"/>
      <c r="U491" s="1348"/>
      <c r="V491" s="1348"/>
      <c r="W491" s="1348"/>
      <c r="X491" s="1348"/>
    </row>
    <row r="492" spans="2:24">
      <c r="B492" s="1342" t="s">
        <v>1212</v>
      </c>
      <c r="C492" s="1348" t="s">
        <v>2115</v>
      </c>
      <c r="D492" s="1348" t="s">
        <v>43</v>
      </c>
      <c r="E492" s="1348" t="s">
        <v>1723</v>
      </c>
      <c r="F492" s="1348"/>
      <c r="G492" s="1348"/>
      <c r="H492" s="1348"/>
      <c r="I492" s="1348"/>
      <c r="J492" s="1348"/>
      <c r="K492" s="1348"/>
      <c r="L492" s="1348"/>
      <c r="M492" s="1348"/>
      <c r="N492" s="1348">
        <f>IF('App29'!H98="","",'App29'!H98)</f>
        <v>0</v>
      </c>
      <c r="O492" s="1348">
        <f>IF('App29'!I98="","",'App29'!I98)</f>
        <v>0</v>
      </c>
      <c r="P492" s="1348">
        <f>IF('App29'!J98="","",'App29'!J98)</f>
        <v>0</v>
      </c>
      <c r="Q492" s="1348">
        <f>IF('App29'!K98="","",'App29'!K98)</f>
        <v>0</v>
      </c>
      <c r="R492" s="1348">
        <f>IF('App29'!L98="","",'App29'!L98)</f>
        <v>0</v>
      </c>
      <c r="S492" s="1348"/>
      <c r="T492" s="1348"/>
      <c r="U492" s="1348"/>
      <c r="V492" s="1348"/>
      <c r="W492" s="1348"/>
      <c r="X492" s="1348"/>
    </row>
    <row r="493" spans="2:24">
      <c r="B493" s="1342" t="s">
        <v>1684</v>
      </c>
      <c r="C493" s="1348" t="s">
        <v>2116</v>
      </c>
      <c r="D493" s="1348" t="s">
        <v>43</v>
      </c>
      <c r="E493" s="1348" t="s">
        <v>1723</v>
      </c>
      <c r="F493" s="1348"/>
      <c r="G493" s="1348"/>
      <c r="H493" s="1348"/>
      <c r="I493" s="1348"/>
      <c r="J493" s="1348"/>
      <c r="K493" s="1348"/>
      <c r="L493" s="1348"/>
      <c r="M493" s="1348"/>
      <c r="N493" s="1348">
        <f>IF('App29'!H99="","",'App29'!H99)</f>
        <v>0</v>
      </c>
      <c r="O493" s="1348">
        <f>IF('App29'!I99="","",'App29'!I99)</f>
        <v>0</v>
      </c>
      <c r="P493" s="1348">
        <f>IF('App29'!J99="","",'App29'!J99)</f>
        <v>0</v>
      </c>
      <c r="Q493" s="1348">
        <f>IF('App29'!K99="","",'App29'!K99)</f>
        <v>0</v>
      </c>
      <c r="R493" s="1348">
        <f>IF('App29'!L99="","",'App29'!L99)</f>
        <v>0</v>
      </c>
      <c r="S493" s="1348"/>
      <c r="T493" s="1348"/>
      <c r="U493" s="1348"/>
      <c r="V493" s="1348"/>
      <c r="W493" s="1348"/>
      <c r="X493" s="1348"/>
    </row>
    <row r="494" spans="2:24">
      <c r="B494" s="1342" t="s">
        <v>1685</v>
      </c>
      <c r="C494" s="1348" t="s">
        <v>2117</v>
      </c>
      <c r="D494" s="1348" t="s">
        <v>43</v>
      </c>
      <c r="E494" s="1348" t="s">
        <v>1723</v>
      </c>
      <c r="F494" s="1348"/>
      <c r="G494" s="1348"/>
      <c r="H494" s="1348"/>
      <c r="I494" s="1348"/>
      <c r="J494" s="1348"/>
      <c r="K494" s="1348"/>
      <c r="L494" s="1348"/>
      <c r="M494" s="1348"/>
      <c r="N494" s="1348">
        <f>IF('App29'!H100="","",'App29'!H100)</f>
        <v>0</v>
      </c>
      <c r="O494" s="1348">
        <f>IF('App29'!I100="","",'App29'!I100)</f>
        <v>0</v>
      </c>
      <c r="P494" s="1348">
        <f>IF('App29'!J100="","",'App29'!J100)</f>
        <v>0</v>
      </c>
      <c r="Q494" s="1348">
        <f>IF('App29'!K100="","",'App29'!K100)</f>
        <v>0</v>
      </c>
      <c r="R494" s="1348">
        <f>IF('App29'!L100="","",'App29'!L100)</f>
        <v>0</v>
      </c>
      <c r="S494" s="1348"/>
      <c r="T494" s="1348"/>
      <c r="U494" s="1348"/>
      <c r="V494" s="1348"/>
      <c r="W494" s="1348"/>
      <c r="X494" s="1348"/>
    </row>
    <row r="495" spans="2:24">
      <c r="B495" s="1342" t="s">
        <v>1216</v>
      </c>
      <c r="C495" s="1348" t="s">
        <v>2118</v>
      </c>
      <c r="D495" s="1348" t="s">
        <v>43</v>
      </c>
      <c r="E495" s="1348" t="s">
        <v>1723</v>
      </c>
      <c r="F495" s="1348"/>
      <c r="G495" s="1348"/>
      <c r="H495" s="1348"/>
      <c r="I495" s="1348"/>
      <c r="J495" s="1348"/>
      <c r="K495" s="1348"/>
      <c r="L495" s="1348"/>
      <c r="M495" s="1348"/>
      <c r="N495" s="1348">
        <f>IF('App29'!H101="","",'App29'!H101)</f>
        <v>0</v>
      </c>
      <c r="O495" s="1348">
        <f>IF('App29'!I101="","",'App29'!I101)</f>
        <v>0</v>
      </c>
      <c r="P495" s="1348">
        <f>IF('App29'!J101="","",'App29'!J101)</f>
        <v>0</v>
      </c>
      <c r="Q495" s="1348">
        <f>IF('App29'!K101="","",'App29'!K101)</f>
        <v>0</v>
      </c>
      <c r="R495" s="1348">
        <f>IF('App29'!L101="","",'App29'!L101)</f>
        <v>0</v>
      </c>
      <c r="S495" s="1348"/>
      <c r="T495" s="1348"/>
      <c r="U495" s="1348"/>
      <c r="V495" s="1348"/>
      <c r="W495" s="1348"/>
      <c r="X495" s="1348"/>
    </row>
    <row r="496" spans="2:24">
      <c r="B496" s="1342" t="s">
        <v>1218</v>
      </c>
      <c r="C496" s="1348" t="s">
        <v>2119</v>
      </c>
      <c r="D496" s="1348" t="s">
        <v>43</v>
      </c>
      <c r="E496" s="1348" t="s">
        <v>1723</v>
      </c>
      <c r="F496" s="1348"/>
      <c r="G496" s="1348"/>
      <c r="H496" s="1348"/>
      <c r="I496" s="1348"/>
      <c r="J496" s="1348"/>
      <c r="K496" s="1348"/>
      <c r="L496" s="1348"/>
      <c r="M496" s="1348"/>
      <c r="N496" s="1348" t="str">
        <f>IF('App29'!H102="","",'App29'!H102)</f>
        <v/>
      </c>
      <c r="O496" s="1348" t="str">
        <f>IF('App29'!I102="","",'App29'!I102)</f>
        <v/>
      </c>
      <c r="P496" s="1348" t="str">
        <f>IF('App29'!J102="","",'App29'!J102)</f>
        <v/>
      </c>
      <c r="Q496" s="1348" t="str">
        <f>IF('App29'!K102="","",'App29'!K102)</f>
        <v/>
      </c>
      <c r="R496" s="1348" t="str">
        <f>IF('App29'!L102="","",'App29'!L102)</f>
        <v/>
      </c>
      <c r="S496" s="1348"/>
      <c r="T496" s="1348"/>
      <c r="U496" s="1348"/>
      <c r="V496" s="1348"/>
      <c r="W496" s="1348"/>
      <c r="X496" s="1348"/>
    </row>
    <row r="497" spans="2:24">
      <c r="B497" s="1342" t="s">
        <v>1220</v>
      </c>
      <c r="C497" s="1348" t="s">
        <v>2120</v>
      </c>
      <c r="D497" s="1348" t="s">
        <v>43</v>
      </c>
      <c r="E497" s="1348" t="s">
        <v>1723</v>
      </c>
      <c r="F497" s="1348"/>
      <c r="G497" s="1348"/>
      <c r="H497" s="1348"/>
      <c r="I497" s="1348"/>
      <c r="J497" s="1348"/>
      <c r="K497" s="1348"/>
      <c r="L497" s="1348"/>
      <c r="M497" s="1348"/>
      <c r="N497" s="1348">
        <f>IF('App29'!H103="","",'App29'!H103)</f>
        <v>0</v>
      </c>
      <c r="O497" s="1348">
        <f>IF('App29'!I103="","",'App29'!I103)</f>
        <v>0</v>
      </c>
      <c r="P497" s="1348">
        <f>IF('App29'!J103="","",'App29'!J103)</f>
        <v>0</v>
      </c>
      <c r="Q497" s="1348">
        <f>IF('App29'!K103="","",'App29'!K103)</f>
        <v>0</v>
      </c>
      <c r="R497" s="1348">
        <f>IF('App29'!L103="","",'App29'!L103)</f>
        <v>0</v>
      </c>
      <c r="S497" s="1348"/>
      <c r="T497" s="1348"/>
      <c r="U497" s="1348"/>
      <c r="V497" s="1348"/>
      <c r="W497" s="1348"/>
      <c r="X497" s="1348"/>
    </row>
    <row r="498" spans="2:24">
      <c r="B498" s="1342" t="s">
        <v>1688</v>
      </c>
      <c r="C498" s="1348" t="s">
        <v>2121</v>
      </c>
      <c r="D498" s="1348" t="s">
        <v>43</v>
      </c>
      <c r="E498" s="1348" t="s">
        <v>1723</v>
      </c>
      <c r="F498" s="1348"/>
      <c r="G498" s="1348"/>
      <c r="H498" s="1348"/>
      <c r="I498" s="1348"/>
      <c r="J498" s="1348"/>
      <c r="K498" s="1348"/>
      <c r="L498" s="1348"/>
      <c r="M498" s="1348"/>
      <c r="N498" s="1348">
        <f>IF('App29'!H104="","",'App29'!H104)</f>
        <v>0</v>
      </c>
      <c r="O498" s="1348">
        <f>IF('App29'!I104="","",'App29'!I104)</f>
        <v>0</v>
      </c>
      <c r="P498" s="1348">
        <f>IF('App29'!J104="","",'App29'!J104)</f>
        <v>0</v>
      </c>
      <c r="Q498" s="1348">
        <f>IF('App29'!K104="","",'App29'!K104)</f>
        <v>0</v>
      </c>
      <c r="R498" s="1348">
        <f>IF('App29'!L104="","",'App29'!L104)</f>
        <v>0</v>
      </c>
      <c r="S498" s="1348"/>
      <c r="T498" s="1348"/>
      <c r="U498" s="1348"/>
      <c r="V498" s="1348"/>
      <c r="W498" s="1348"/>
      <c r="X498" s="1348"/>
    </row>
    <row r="499" spans="2:24">
      <c r="B499" s="1342" t="s">
        <v>1689</v>
      </c>
      <c r="C499" s="1348" t="s">
        <v>2122</v>
      </c>
      <c r="D499" s="1348" t="s">
        <v>43</v>
      </c>
      <c r="E499" s="1348" t="s">
        <v>1723</v>
      </c>
      <c r="F499" s="1348"/>
      <c r="G499" s="1348"/>
      <c r="H499" s="1348"/>
      <c r="I499" s="1348"/>
      <c r="J499" s="1348"/>
      <c r="K499" s="1348"/>
      <c r="L499" s="1348"/>
      <c r="M499" s="1348"/>
      <c r="N499" s="1348">
        <f>IF('App29'!H105="","",'App29'!H105)</f>
        <v>0</v>
      </c>
      <c r="O499" s="1348">
        <f>IF('App29'!I105="","",'App29'!I105)</f>
        <v>0</v>
      </c>
      <c r="P499" s="1348">
        <f>IF('App29'!J105="","",'App29'!J105)</f>
        <v>0</v>
      </c>
      <c r="Q499" s="1348">
        <f>IF('App29'!K105="","",'App29'!K105)</f>
        <v>0</v>
      </c>
      <c r="R499" s="1348">
        <f>IF('App29'!L105="","",'App29'!L105)</f>
        <v>0</v>
      </c>
      <c r="S499" s="1348"/>
      <c r="T499" s="1348"/>
      <c r="U499" s="1348"/>
      <c r="V499" s="1348"/>
      <c r="W499" s="1348"/>
      <c r="X499" s="1348"/>
    </row>
    <row r="500" spans="2:24">
      <c r="B500" s="1342" t="s">
        <v>1224</v>
      </c>
      <c r="C500" s="1348" t="s">
        <v>2123</v>
      </c>
      <c r="D500" s="1348" t="s">
        <v>43</v>
      </c>
      <c r="E500" s="1348" t="s">
        <v>1723</v>
      </c>
      <c r="F500" s="1348"/>
      <c r="G500" s="1348"/>
      <c r="H500" s="1348"/>
      <c r="I500" s="1348"/>
      <c r="J500" s="1348"/>
      <c r="K500" s="1348"/>
      <c r="L500" s="1348"/>
      <c r="M500" s="1348"/>
      <c r="N500" s="1348">
        <f>IF('App29'!H106="","",'App29'!H106)</f>
        <v>0</v>
      </c>
      <c r="O500" s="1348">
        <f>IF('App29'!I106="","",'App29'!I106)</f>
        <v>0</v>
      </c>
      <c r="P500" s="1348">
        <f>IF('App29'!J106="","",'App29'!J106)</f>
        <v>0</v>
      </c>
      <c r="Q500" s="1348">
        <f>IF('App29'!K106="","",'App29'!K106)</f>
        <v>0</v>
      </c>
      <c r="R500" s="1348">
        <f>IF('App29'!L106="","",'App29'!L106)</f>
        <v>0</v>
      </c>
      <c r="S500" s="1348"/>
      <c r="T500" s="1348"/>
      <c r="U500" s="1348"/>
      <c r="V500" s="1348"/>
      <c r="W500" s="1348"/>
      <c r="X500" s="1348"/>
    </row>
    <row r="501" spans="2:24">
      <c r="B501" s="1342" t="s">
        <v>1226</v>
      </c>
      <c r="C501" s="1348" t="s">
        <v>2124</v>
      </c>
      <c r="D501" s="1348" t="s">
        <v>43</v>
      </c>
      <c r="E501" s="1348" t="s">
        <v>1723</v>
      </c>
      <c r="F501" s="1348"/>
      <c r="G501" s="1348"/>
      <c r="H501" s="1348"/>
      <c r="I501" s="1348"/>
      <c r="J501" s="1348"/>
      <c r="K501" s="1348"/>
      <c r="L501" s="1348"/>
      <c r="M501" s="1348"/>
      <c r="N501" s="1348" t="str">
        <f>IF('App29'!H107="","",'App29'!H107)</f>
        <v/>
      </c>
      <c r="O501" s="1348" t="str">
        <f>IF('App29'!I107="","",'App29'!I107)</f>
        <v/>
      </c>
      <c r="P501" s="1348" t="str">
        <f>IF('App29'!J107="","",'App29'!J107)</f>
        <v/>
      </c>
      <c r="Q501" s="1348" t="str">
        <f>IF('App29'!K107="","",'App29'!K107)</f>
        <v/>
      </c>
      <c r="R501" s="1348" t="str">
        <f>IF('App29'!L107="","",'App29'!L107)</f>
        <v/>
      </c>
      <c r="S501" s="1348"/>
      <c r="T501" s="1348"/>
      <c r="U501" s="1348"/>
      <c r="V501" s="1348"/>
      <c r="W501" s="1348"/>
      <c r="X501" s="1348"/>
    </row>
    <row r="502" spans="2:24">
      <c r="B502" s="1342" t="s">
        <v>1228</v>
      </c>
      <c r="C502" s="1348" t="s">
        <v>2125</v>
      </c>
      <c r="D502" s="1348" t="s">
        <v>43</v>
      </c>
      <c r="E502" s="1348" t="s">
        <v>1723</v>
      </c>
      <c r="F502" s="1348"/>
      <c r="G502" s="1348"/>
      <c r="H502" s="1348"/>
      <c r="I502" s="1348"/>
      <c r="J502" s="1348"/>
      <c r="K502" s="1348"/>
      <c r="L502" s="1348"/>
      <c r="M502" s="1348"/>
      <c r="N502" s="1348">
        <f>IF('App29'!H108="","",'App29'!H108)</f>
        <v>-1.0265802332750669</v>
      </c>
      <c r="O502" s="1348">
        <f>IF('App29'!I108="","",'App29'!I108)</f>
        <v>-0.7729778514078085</v>
      </c>
      <c r="P502" s="1348">
        <f>IF('App29'!J108="","",'App29'!J108)</f>
        <v>-0.58660331993257286</v>
      </c>
      <c r="Q502" s="1348">
        <f>IF('App29'!K108="","",'App29'!K108)</f>
        <v>-0.39580127647399793</v>
      </c>
      <c r="R502" s="1348">
        <f>IF('App29'!L108="","",'App29'!L108)</f>
        <v>-7.1655494420499566E-2</v>
      </c>
      <c r="S502" s="1348"/>
      <c r="T502" s="1348"/>
      <c r="U502" s="1348"/>
      <c r="V502" s="1348"/>
      <c r="W502" s="1348"/>
      <c r="X502" s="1348"/>
    </row>
    <row r="503" spans="2:24">
      <c r="B503" s="1342" t="s">
        <v>1690</v>
      </c>
      <c r="C503" s="1348" t="s">
        <v>2126</v>
      </c>
      <c r="D503" s="1348" t="s">
        <v>43</v>
      </c>
      <c r="E503" s="1348" t="s">
        <v>1723</v>
      </c>
      <c r="F503" s="1348"/>
      <c r="G503" s="1348"/>
      <c r="H503" s="1348"/>
      <c r="I503" s="1348"/>
      <c r="J503" s="1348"/>
      <c r="K503" s="1348"/>
      <c r="L503" s="1348"/>
      <c r="M503" s="1348"/>
      <c r="N503" s="1348">
        <f>IF('App29'!H109="","",'App29'!H109)</f>
        <v>-7.7511533372764738</v>
      </c>
      <c r="O503" s="1348">
        <f>IF('App29'!I109="","",'App29'!I109)</f>
        <v>-5.8900457004140012</v>
      </c>
      <c r="P503" s="1348">
        <f>IF('App29'!J109="","",'App29'!J109)</f>
        <v>-4.510827285188225</v>
      </c>
      <c r="Q503" s="1348">
        <f>IF('App29'!K109="","",'App29'!K109)</f>
        <v>-3.0199304499489124</v>
      </c>
      <c r="R503" s="1348">
        <f>IF('App29'!L109="","",'App29'!L109)</f>
        <v>-0.52863578686973689</v>
      </c>
      <c r="S503" s="1348"/>
      <c r="T503" s="1348"/>
      <c r="U503" s="1348"/>
      <c r="V503" s="1348"/>
      <c r="W503" s="1348"/>
      <c r="X503" s="1348"/>
    </row>
    <row r="504" spans="2:24">
      <c r="B504" s="1342" t="s">
        <v>1691</v>
      </c>
      <c r="C504" s="1348" t="s">
        <v>2127</v>
      </c>
      <c r="D504" s="1348" t="s">
        <v>43</v>
      </c>
      <c r="E504" s="1348" t="s">
        <v>1723</v>
      </c>
      <c r="F504" s="1348"/>
      <c r="G504" s="1348"/>
      <c r="H504" s="1348"/>
      <c r="I504" s="1348"/>
      <c r="J504" s="1348"/>
      <c r="K504" s="1348"/>
      <c r="L504" s="1348"/>
      <c r="M504" s="1348"/>
      <c r="N504" s="1348">
        <f>IF('App29'!H110="","",'App29'!H110)</f>
        <v>-14.965454995294056</v>
      </c>
      <c r="O504" s="1348">
        <f>IF('App29'!I110="","",'App29'!I110)</f>
        <v>-11.403362712988455</v>
      </c>
      <c r="P504" s="1348">
        <f>IF('App29'!J110="","",'App29'!J110)</f>
        <v>-8.7220049608278174</v>
      </c>
      <c r="Q504" s="1348">
        <f>IF('App29'!K110="","",'App29'!K110)</f>
        <v>-6.0424254901386156</v>
      </c>
      <c r="R504" s="1348">
        <f>IF('App29'!L110="","",'App29'!L110)</f>
        <v>-1.086745216733503</v>
      </c>
      <c r="S504" s="1348"/>
      <c r="T504" s="1348"/>
      <c r="U504" s="1348"/>
      <c r="V504" s="1348"/>
      <c r="W504" s="1348"/>
      <c r="X504" s="1348"/>
    </row>
    <row r="505" spans="2:24">
      <c r="B505" s="1342" t="s">
        <v>1232</v>
      </c>
      <c r="C505" s="1348" t="s">
        <v>2128</v>
      </c>
      <c r="D505" s="1348" t="s">
        <v>43</v>
      </c>
      <c r="E505" s="1348" t="s">
        <v>1723</v>
      </c>
      <c r="F505" s="1348"/>
      <c r="G505" s="1348"/>
      <c r="H505" s="1348"/>
      <c r="I505" s="1348"/>
      <c r="J505" s="1348"/>
      <c r="K505" s="1348"/>
      <c r="L505" s="1348"/>
      <c r="M505" s="1348"/>
      <c r="N505" s="1348">
        <f>IF('App29'!H111="","",'App29'!H111)</f>
        <v>-0.95848543415439869</v>
      </c>
      <c r="O505" s="1348">
        <f>IF('App29'!I111="","",'App29'!I111)</f>
        <v>-0.73528773518973312</v>
      </c>
      <c r="P505" s="1348">
        <f>IF('App29'!J111="","",'App29'!J111)</f>
        <v>-0.56148443405138559</v>
      </c>
      <c r="Q505" s="1348">
        <f>IF('App29'!K111="","",'App29'!K111)</f>
        <v>-0.37247078343847301</v>
      </c>
      <c r="R505" s="1348">
        <f>IF('App29'!L111="","",'App29'!L111)</f>
        <v>-6.4963501976260551E-2</v>
      </c>
      <c r="S505" s="1348"/>
      <c r="T505" s="1348"/>
      <c r="U505" s="1348"/>
      <c r="V505" s="1348"/>
      <c r="W505" s="1348"/>
      <c r="X505" s="1348"/>
    </row>
    <row r="506" spans="2:24">
      <c r="B506" s="1342" t="s">
        <v>1234</v>
      </c>
      <c r="C506" s="1348" t="s">
        <v>2129</v>
      </c>
      <c r="D506" s="1348" t="s">
        <v>43</v>
      </c>
      <c r="E506" s="1348" t="s">
        <v>1723</v>
      </c>
      <c r="F506" s="1348"/>
      <c r="G506" s="1348"/>
      <c r="H506" s="1348"/>
      <c r="I506" s="1348"/>
      <c r="J506" s="1348"/>
      <c r="K506" s="1348"/>
      <c r="L506" s="1348"/>
      <c r="M506" s="1348"/>
      <c r="N506" s="1348" t="str">
        <f>IF('App29'!H112="","",'App29'!H112)</f>
        <v/>
      </c>
      <c r="O506" s="1348" t="str">
        <f>IF('App29'!I112="","",'App29'!I112)</f>
        <v/>
      </c>
      <c r="P506" s="1348" t="str">
        <f>IF('App29'!J112="","",'App29'!J112)</f>
        <v/>
      </c>
      <c r="Q506" s="1348" t="str">
        <f>IF('App29'!K112="","",'App29'!K112)</f>
        <v/>
      </c>
      <c r="R506" s="1348" t="str">
        <f>IF('App29'!L112="","",'App29'!L112)</f>
        <v/>
      </c>
      <c r="S506" s="1348"/>
      <c r="T506" s="1348"/>
      <c r="U506" s="1348"/>
      <c r="V506" s="1348"/>
      <c r="W506" s="1348"/>
      <c r="X506" s="1348"/>
    </row>
    <row r="507" spans="2:24">
      <c r="B507" s="1342" t="s">
        <v>1237</v>
      </c>
      <c r="C507" s="1348" t="s">
        <v>2130</v>
      </c>
      <c r="D507" s="1348" t="s">
        <v>43</v>
      </c>
      <c r="E507" s="1348" t="s">
        <v>1723</v>
      </c>
      <c r="F507" s="1348"/>
      <c r="G507" s="1348"/>
      <c r="H507" s="1348"/>
      <c r="I507" s="1348"/>
      <c r="J507" s="1348"/>
      <c r="K507" s="1348"/>
      <c r="L507" s="1348"/>
      <c r="M507" s="1348"/>
      <c r="N507" s="1348">
        <f>IF('App29'!H115="","",'App29'!H115)</f>
        <v>0</v>
      </c>
      <c r="O507" s="1348">
        <f>IF('App29'!I115="","",'App29'!I115)</f>
        <v>0</v>
      </c>
      <c r="P507" s="1348">
        <f>IF('App29'!J115="","",'App29'!J115)</f>
        <v>0</v>
      </c>
      <c r="Q507" s="1348">
        <f>IF('App29'!K115="","",'App29'!K115)</f>
        <v>0</v>
      </c>
      <c r="R507" s="1348">
        <f>IF('App29'!L115="","",'App29'!L115)</f>
        <v>0</v>
      </c>
      <c r="S507" s="1348"/>
      <c r="T507" s="1348"/>
      <c r="U507" s="1348"/>
      <c r="V507" s="1348"/>
      <c r="W507" s="1348"/>
      <c r="X507" s="1348"/>
    </row>
    <row r="508" spans="2:24">
      <c r="B508" s="1342" t="s">
        <v>1692</v>
      </c>
      <c r="C508" s="1348" t="s">
        <v>2131</v>
      </c>
      <c r="D508" s="1348" t="s">
        <v>43</v>
      </c>
      <c r="E508" s="1348" t="s">
        <v>1723</v>
      </c>
      <c r="F508" s="1348"/>
      <c r="G508" s="1348"/>
      <c r="H508" s="1348"/>
      <c r="I508" s="1348"/>
      <c r="J508" s="1348"/>
      <c r="K508" s="1348"/>
      <c r="L508" s="1348"/>
      <c r="M508" s="1348"/>
      <c r="N508" s="1348">
        <f>IF('App29'!H116="","",'App29'!H116)</f>
        <v>0</v>
      </c>
      <c r="O508" s="1348">
        <f>IF('App29'!I116="","",'App29'!I116)</f>
        <v>0</v>
      </c>
      <c r="P508" s="1348">
        <f>IF('App29'!J116="","",'App29'!J116)</f>
        <v>0</v>
      </c>
      <c r="Q508" s="1348">
        <f>IF('App29'!K116="","",'App29'!K116)</f>
        <v>0</v>
      </c>
      <c r="R508" s="1348">
        <f>IF('App29'!L116="","",'App29'!L116)</f>
        <v>0</v>
      </c>
      <c r="S508" s="1348"/>
      <c r="T508" s="1348"/>
      <c r="U508" s="1348"/>
      <c r="V508" s="1348"/>
      <c r="W508" s="1348"/>
      <c r="X508" s="1348"/>
    </row>
    <row r="509" spans="2:24">
      <c r="B509" s="1342" t="s">
        <v>1693</v>
      </c>
      <c r="C509" s="1348" t="s">
        <v>2132</v>
      </c>
      <c r="D509" s="1348" t="s">
        <v>43</v>
      </c>
      <c r="E509" s="1348" t="s">
        <v>1723</v>
      </c>
      <c r="F509" s="1348"/>
      <c r="G509" s="1348"/>
      <c r="H509" s="1348"/>
      <c r="I509" s="1348"/>
      <c r="J509" s="1348"/>
      <c r="K509" s="1348"/>
      <c r="L509" s="1348"/>
      <c r="M509" s="1348"/>
      <c r="N509" s="1348">
        <f>IF('App29'!H117="","",'App29'!H117)</f>
        <v>0</v>
      </c>
      <c r="O509" s="1348">
        <f>IF('App29'!I117="","",'App29'!I117)</f>
        <v>0</v>
      </c>
      <c r="P509" s="1348">
        <f>IF('App29'!J117="","",'App29'!J117)</f>
        <v>0</v>
      </c>
      <c r="Q509" s="1348">
        <f>IF('App29'!K117="","",'App29'!K117)</f>
        <v>0</v>
      </c>
      <c r="R509" s="1348">
        <f>IF('App29'!L117="","",'App29'!L117)</f>
        <v>0</v>
      </c>
      <c r="S509" s="1348"/>
      <c r="T509" s="1348"/>
      <c r="U509" s="1348"/>
      <c r="V509" s="1348"/>
      <c r="W509" s="1348"/>
      <c r="X509" s="1348"/>
    </row>
    <row r="510" spans="2:24">
      <c r="B510" s="1342" t="s">
        <v>1241</v>
      </c>
      <c r="C510" s="1348" t="s">
        <v>2133</v>
      </c>
      <c r="D510" s="1348" t="s">
        <v>43</v>
      </c>
      <c r="E510" s="1348" t="s">
        <v>1723</v>
      </c>
      <c r="F510" s="1348"/>
      <c r="G510" s="1348"/>
      <c r="H510" s="1348"/>
      <c r="I510" s="1348"/>
      <c r="J510" s="1348"/>
      <c r="K510" s="1348"/>
      <c r="L510" s="1348"/>
      <c r="M510" s="1348"/>
      <c r="N510" s="1348">
        <f>IF('App29'!H118="","",'App29'!H118)</f>
        <v>0</v>
      </c>
      <c r="O510" s="1348">
        <f>IF('App29'!I118="","",'App29'!I118)</f>
        <v>0</v>
      </c>
      <c r="P510" s="1348">
        <f>IF('App29'!J118="","",'App29'!J118)</f>
        <v>0</v>
      </c>
      <c r="Q510" s="1348">
        <f>IF('App29'!K118="","",'App29'!K118)</f>
        <v>0</v>
      </c>
      <c r="R510" s="1348">
        <f>IF('App29'!L118="","",'App29'!L118)</f>
        <v>0</v>
      </c>
      <c r="S510" s="1348"/>
      <c r="T510" s="1348"/>
      <c r="U510" s="1348"/>
      <c r="V510" s="1348"/>
      <c r="W510" s="1348"/>
      <c r="X510" s="1348"/>
    </row>
    <row r="511" spans="2:24">
      <c r="B511" s="1342" t="s">
        <v>1243</v>
      </c>
      <c r="C511" s="1348" t="s">
        <v>2134</v>
      </c>
      <c r="D511" s="1348" t="s">
        <v>43</v>
      </c>
      <c r="E511" s="1348" t="s">
        <v>1723</v>
      </c>
      <c r="F511" s="1348"/>
      <c r="G511" s="1348"/>
      <c r="H511" s="1348"/>
      <c r="I511" s="1348"/>
      <c r="J511" s="1348"/>
      <c r="K511" s="1348"/>
      <c r="L511" s="1348"/>
      <c r="M511" s="1348"/>
      <c r="N511" s="1348" t="str">
        <f>IF('App29'!H119="","",'App29'!H119)</f>
        <v/>
      </c>
      <c r="O511" s="1348" t="str">
        <f>IF('App29'!I119="","",'App29'!I119)</f>
        <v/>
      </c>
      <c r="P511" s="1348" t="str">
        <f>IF('App29'!J119="","",'App29'!J119)</f>
        <v/>
      </c>
      <c r="Q511" s="1348" t="str">
        <f>IF('App29'!K119="","",'App29'!K119)</f>
        <v/>
      </c>
      <c r="R511" s="1348" t="str">
        <f>IF('App29'!L119="","",'App29'!L119)</f>
        <v/>
      </c>
      <c r="S511" s="1348"/>
      <c r="T511" s="1348"/>
      <c r="U511" s="1348"/>
      <c r="V511" s="1348"/>
      <c r="W511" s="1348"/>
      <c r="X511" s="1348"/>
    </row>
    <row r="512" spans="2:24">
      <c r="B512" s="1342" t="s">
        <v>1674</v>
      </c>
      <c r="C512" s="1348" t="s">
        <v>2135</v>
      </c>
      <c r="D512" s="1348" t="s">
        <v>28</v>
      </c>
      <c r="E512" s="1348" t="s">
        <v>1723</v>
      </c>
      <c r="F512" s="1348"/>
      <c r="G512" s="1348"/>
      <c r="H512" s="1348"/>
      <c r="I512" s="1348"/>
      <c r="J512" s="1348"/>
      <c r="K512" s="1348"/>
      <c r="L512" s="1348"/>
      <c r="M512" s="1348"/>
      <c r="N512" s="1348">
        <f>IF('App29'!H122="","",'App29'!H122)</f>
        <v>0.17</v>
      </c>
      <c r="O512" s="1348">
        <f>IF('App29'!I122="","",'App29'!I122)</f>
        <v>0.17</v>
      </c>
      <c r="P512" s="1348">
        <f>IF('App29'!J122="","",'App29'!J122)</f>
        <v>0.17</v>
      </c>
      <c r="Q512" s="1348">
        <f>IF('App29'!K122="","",'App29'!K122)</f>
        <v>0.17</v>
      </c>
      <c r="R512" s="1348">
        <f>IF('App29'!L122="","",'App29'!L122)</f>
        <v>0.17</v>
      </c>
      <c r="S512" s="1348"/>
      <c r="T512" s="1348"/>
      <c r="U512" s="1348"/>
      <c r="V512" s="1348"/>
      <c r="W512" s="1348"/>
      <c r="X512" s="1348"/>
    </row>
    <row r="513" spans="2:24">
      <c r="B513" s="1342" t="s">
        <v>2217</v>
      </c>
      <c r="C513" s="1348" t="s">
        <v>2227</v>
      </c>
      <c r="D513" s="1348" t="s">
        <v>43</v>
      </c>
      <c r="E513" s="1348" t="s">
        <v>1723</v>
      </c>
      <c r="F513" s="1348"/>
      <c r="G513" s="1348"/>
      <c r="H513" s="1348"/>
      <c r="I513" s="1348"/>
      <c r="J513" s="1348"/>
      <c r="K513" s="1348">
        <f>IF(WS1a!$G$12="","",WS1a!$G$12)</f>
        <v>0</v>
      </c>
      <c r="L513" s="1348">
        <f>IF(WS1a!$L$12="","",WS1a!$L$12)</f>
        <v>0</v>
      </c>
      <c r="M513" s="1348">
        <f>IF(WS1a!$Q$12="","",WS1a!$Q$12)</f>
        <v>0</v>
      </c>
      <c r="N513" s="1348">
        <f>IF(WS1a!$V$12="","",WS1a!$V$12)</f>
        <v>0</v>
      </c>
      <c r="O513" s="1348">
        <f>IF(WS1a!$AA$12="","",WS1a!$AA$12)</f>
        <v>0</v>
      </c>
      <c r="P513" s="1348">
        <f>IF(WS1a!$AF$12="","",WS1a!$AF$12)</f>
        <v>0</v>
      </c>
      <c r="Q513" s="1348">
        <f>IF(WS1a!$AK$12="","",WS1a!$AK$12)</f>
        <v>0</v>
      </c>
      <c r="R513" s="1348">
        <f>IF(WS1a!$AP$12="","",WS1a!$AP$12)</f>
        <v>0</v>
      </c>
      <c r="S513" s="1348"/>
      <c r="T513" s="1348"/>
      <c r="U513" s="1348"/>
      <c r="V513" s="1348"/>
      <c r="W513" s="1348"/>
      <c r="X513" s="1348"/>
    </row>
    <row r="514" spans="2:24">
      <c r="B514" s="1342" t="s">
        <v>2222</v>
      </c>
      <c r="C514" s="1348" t="s">
        <v>1753</v>
      </c>
      <c r="D514" s="1348" t="s">
        <v>43</v>
      </c>
      <c r="E514" s="1348" t="s">
        <v>1723</v>
      </c>
      <c r="F514" s="1348"/>
      <c r="G514" s="1348"/>
      <c r="H514" s="1348"/>
      <c r="I514" s="1348"/>
      <c r="J514" s="1348"/>
      <c r="K514" s="1348">
        <f>IF(WS1a!$G$13="","",WS1a!$G$13)</f>
        <v>0</v>
      </c>
      <c r="L514" s="1348">
        <f>IF(WS1a!$L$13="","",WS1a!$L$13)</f>
        <v>0</v>
      </c>
      <c r="M514" s="1348">
        <f>IF(WS1a!$Q$13="","",WS1a!$Q$13)</f>
        <v>0</v>
      </c>
      <c r="N514" s="1348">
        <f>IF(WS1a!$V$13="","",WS1a!$V$13)</f>
        <v>0</v>
      </c>
      <c r="O514" s="1348">
        <f>IF(WS1a!$AA$13="","",WS1a!$AA$13)</f>
        <v>0</v>
      </c>
      <c r="P514" s="1348">
        <f>IF(WS1a!$AF$13="","",WS1a!$AF$13)</f>
        <v>0</v>
      </c>
      <c r="Q514" s="1348">
        <f>IF(WS1a!$AK$13="","",WS1a!$AK$13)</f>
        <v>0</v>
      </c>
      <c r="R514" s="1348">
        <f>IF(WS1a!$AP$13="","",WS1a!$AP$13)</f>
        <v>0</v>
      </c>
      <c r="S514" s="1348"/>
      <c r="T514" s="1348"/>
      <c r="U514" s="1348"/>
      <c r="V514" s="1348"/>
      <c r="W514" s="1348"/>
      <c r="X514" s="1348"/>
    </row>
    <row r="515" spans="2:24">
      <c r="B515" s="1342" t="s">
        <v>2218</v>
      </c>
      <c r="C515" s="1348" t="s">
        <v>2214</v>
      </c>
      <c r="D515" s="1348" t="s">
        <v>43</v>
      </c>
      <c r="E515" s="1348" t="s">
        <v>1723</v>
      </c>
      <c r="F515" s="1348"/>
      <c r="G515" s="1348"/>
      <c r="H515" s="1348"/>
      <c r="I515" s="1348"/>
      <c r="J515" s="1348"/>
      <c r="K515" s="1348">
        <f>IF(WS1a!$H$12="","",WS1a!$H$12)</f>
        <v>0</v>
      </c>
      <c r="L515" s="1348">
        <f>IF(WS1a!$M$12="","",WS1a!$M$12)</f>
        <v>0</v>
      </c>
      <c r="M515" s="1348">
        <f>IF(WS1a!$R$12="","",WS1a!$R$12)</f>
        <v>0</v>
      </c>
      <c r="N515" s="1348">
        <f>IF(WS1a!$W$12="","",WS1a!$W$12)</f>
        <v>0</v>
      </c>
      <c r="O515" s="1348">
        <f>IF(WS1a!$AB$12="","",WS1a!$AB$12)</f>
        <v>0</v>
      </c>
      <c r="P515" s="1348">
        <f>IF(WS1a!$AG$12="","",WS1a!$AG$12)</f>
        <v>0</v>
      </c>
      <c r="Q515" s="1348">
        <f>IF(WS1a!$AL$12="","",WS1a!$AL$12)</f>
        <v>0</v>
      </c>
      <c r="R515" s="1348">
        <f>IF(WS1a!$AQ$12="","",WS1a!$AQ$12)</f>
        <v>0</v>
      </c>
      <c r="S515" s="1348"/>
      <c r="T515" s="1348"/>
      <c r="U515" s="1348"/>
      <c r="V515" s="1348"/>
      <c r="W515" s="1348"/>
      <c r="X515" s="1348"/>
    </row>
    <row r="516" spans="2:24">
      <c r="B516" s="1342" t="s">
        <v>2223</v>
      </c>
      <c r="C516" s="1348" t="s">
        <v>1754</v>
      </c>
      <c r="D516" s="1348" t="s">
        <v>43</v>
      </c>
      <c r="E516" s="1348" t="s">
        <v>1723</v>
      </c>
      <c r="F516" s="1348"/>
      <c r="G516" s="1348"/>
      <c r="H516" s="1348"/>
      <c r="I516" s="1348"/>
      <c r="J516" s="1348"/>
      <c r="K516" s="1348">
        <f>IF(WS1a!$H$13="","",WS1a!$H$13)</f>
        <v>0</v>
      </c>
      <c r="L516" s="1348">
        <f>IF(WS1a!$M$13="","",WS1a!$M$13)</f>
        <v>0</v>
      </c>
      <c r="M516" s="1348">
        <f>IF(WS1a!$R$13="","",WS1a!$R$13)</f>
        <v>0</v>
      </c>
      <c r="N516" s="1348">
        <f>IF(WS1a!$W$13="","",WS1a!$W$13)</f>
        <v>0</v>
      </c>
      <c r="O516" s="1348">
        <f>IF(WS1a!$AB$13="","",WS1a!$AB$13)</f>
        <v>0</v>
      </c>
      <c r="P516" s="1348">
        <f>IF(WS1a!$AG$13="","",WS1a!$AG$13)</f>
        <v>0</v>
      </c>
      <c r="Q516" s="1348">
        <f>IF(WS1a!$AL$13="","",WS1a!$AL$13)</f>
        <v>0</v>
      </c>
      <c r="R516" s="1348">
        <f>IF(WS1a!$AQ$13="","",WS1a!$AQ$13)</f>
        <v>0</v>
      </c>
      <c r="S516" s="1348"/>
      <c r="T516" s="1348"/>
      <c r="U516" s="1348"/>
      <c r="V516" s="1348"/>
      <c r="W516" s="1348"/>
      <c r="X516" s="1348"/>
    </row>
    <row r="517" spans="2:24">
      <c r="B517" s="1342" t="s">
        <v>2219</v>
      </c>
      <c r="C517" s="1348" t="s">
        <v>2215</v>
      </c>
      <c r="D517" s="1348" t="s">
        <v>43</v>
      </c>
      <c r="E517" s="1348" t="s">
        <v>1723</v>
      </c>
      <c r="F517" s="1348"/>
      <c r="G517" s="1348"/>
      <c r="H517" s="1348"/>
      <c r="I517" s="1348"/>
      <c r="J517" s="1348"/>
      <c r="K517" s="1348">
        <f>IF(WS1a!$I$12="","",WS1a!$I$12)</f>
        <v>0</v>
      </c>
      <c r="L517" s="1348">
        <f>IF(WS1a!$N$12="","",WS1a!$N$12)</f>
        <v>0</v>
      </c>
      <c r="M517" s="1348">
        <f>IF(WS1a!$S$12="","",WS1a!$S$12)</f>
        <v>0</v>
      </c>
      <c r="N517" s="1348">
        <f>IF(WS1a!$X$12="","",WS1a!$X$12)</f>
        <v>0</v>
      </c>
      <c r="O517" s="1348">
        <f>IF(WS1a!$AC$12="","",WS1a!$AC$12)</f>
        <v>0</v>
      </c>
      <c r="P517" s="1348">
        <f>IF(WS1a!$AH$12="","",WS1a!$AH$12)</f>
        <v>0</v>
      </c>
      <c r="Q517" s="1348">
        <f>IF(WS1a!$AM$12="","",WS1a!$AM$12)</f>
        <v>0</v>
      </c>
      <c r="R517" s="1348">
        <f>IF(WS1a!$AR$12="","",WS1a!$AR$12)</f>
        <v>0</v>
      </c>
      <c r="S517" s="1348"/>
      <c r="T517" s="1348"/>
      <c r="U517" s="1348"/>
      <c r="V517" s="1348"/>
      <c r="W517" s="1348"/>
      <c r="X517" s="1348"/>
    </row>
    <row r="518" spans="2:24">
      <c r="B518" s="1342" t="s">
        <v>2224</v>
      </c>
      <c r="C518" s="1348" t="s">
        <v>1755</v>
      </c>
      <c r="D518" s="1348" t="s">
        <v>43</v>
      </c>
      <c r="E518" s="1348" t="s">
        <v>1723</v>
      </c>
      <c r="F518" s="1348"/>
      <c r="G518" s="1348"/>
      <c r="H518" s="1348"/>
      <c r="I518" s="1348"/>
      <c r="J518" s="1348"/>
      <c r="K518" s="1348">
        <f>IF(WS1a!$I$13="","",WS1a!$I$13)</f>
        <v>0</v>
      </c>
      <c r="L518" s="1348">
        <f>IF(WS1a!$N$13="","",WS1a!$N$13)</f>
        <v>0</v>
      </c>
      <c r="M518" s="1348">
        <f>IF(WS1a!$S$13="","",WS1a!$S$13)</f>
        <v>0</v>
      </c>
      <c r="N518" s="1348">
        <f>IF(WS1a!$X$13="","",WS1a!$X$13)</f>
        <v>0</v>
      </c>
      <c r="O518" s="1348">
        <f>IF(WS1a!$AC$13="","",WS1a!$AC$13)</f>
        <v>0</v>
      </c>
      <c r="P518" s="1348">
        <f>IF(WS1a!$AH$13="","",WS1a!$AH$13)</f>
        <v>0</v>
      </c>
      <c r="Q518" s="1348">
        <f>IF(WS1a!$AM$13="","",WS1a!$AM$13)</f>
        <v>0</v>
      </c>
      <c r="R518" s="1348">
        <f>IF(WS1a!$AR$13="","",WS1a!$AR$13)</f>
        <v>0</v>
      </c>
      <c r="S518" s="1348"/>
      <c r="T518" s="1348"/>
      <c r="U518" s="1348"/>
      <c r="V518" s="1348"/>
      <c r="W518" s="1348"/>
      <c r="X518" s="1348"/>
    </row>
    <row r="519" spans="2:24">
      <c r="B519" s="1342" t="s">
        <v>2220</v>
      </c>
      <c r="C519" s="1348" t="s">
        <v>2216</v>
      </c>
      <c r="D519" s="1348" t="s">
        <v>43</v>
      </c>
      <c r="E519" s="1348" t="s">
        <v>1723</v>
      </c>
      <c r="F519" s="1348"/>
      <c r="G519" s="1348"/>
      <c r="H519" s="1348"/>
      <c r="I519" s="1348"/>
      <c r="J519" s="1348"/>
      <c r="K519" s="1348">
        <f>IF(WS1a!$J$12="","",WS1a!$J$12)</f>
        <v>7.9190186834</v>
      </c>
      <c r="L519" s="1348">
        <f>IF(WS1a!$O$12="","",WS1a!$O$12)</f>
        <v>3.0734974292811161</v>
      </c>
      <c r="M519" s="1348">
        <f>IF(WS1a!$T$12="","",WS1a!$T$12)</f>
        <v>5.9311436234899357</v>
      </c>
      <c r="N519" s="1348">
        <f>IF(WS1a!$Y$12="","",WS1a!$Y$12)</f>
        <v>6.2901733547251979</v>
      </c>
      <c r="O519" s="1348">
        <f>IF(WS1a!$AD$12="","",WS1a!$AD$12)</f>
        <v>6.3518417209479852</v>
      </c>
      <c r="P519" s="1348">
        <f>IF(WS1a!$AI$12="","",WS1a!$AI$12)</f>
        <v>6.4141146789964996</v>
      </c>
      <c r="Q519" s="1348">
        <f>IF(WS1a!$AN$12="","",WS1a!$AN$12)</f>
        <v>21.776998156241572</v>
      </c>
      <c r="R519" s="1348">
        <f>IF(WS1a!$AS$12="","",WS1a!$AS$12)</f>
        <v>21.840498138165486</v>
      </c>
      <c r="S519" s="1348"/>
      <c r="T519" s="1348"/>
      <c r="U519" s="1348"/>
      <c r="V519" s="1348"/>
      <c r="W519" s="1348"/>
      <c r="X519" s="1348"/>
    </row>
    <row r="520" spans="2:24">
      <c r="B520" s="1342" t="s">
        <v>2225</v>
      </c>
      <c r="C520" s="1348" t="s">
        <v>1756</v>
      </c>
      <c r="D520" s="1348" t="s">
        <v>43</v>
      </c>
      <c r="E520" s="1348" t="s">
        <v>1723</v>
      </c>
      <c r="F520" s="1348"/>
      <c r="G520" s="1348"/>
      <c r="H520" s="1348"/>
      <c r="I520" s="1348"/>
      <c r="J520" s="1348"/>
      <c r="K520" s="1348">
        <f>IF(WS1a!$J$13="","",WS1a!$J$13)</f>
        <v>14.822856530099482</v>
      </c>
      <c r="L520" s="1348">
        <f>IF(WS1a!$O$13="","",WS1a!$O$13)</f>
        <v>16.347304092963249</v>
      </c>
      <c r="M520" s="1348">
        <f>IF(WS1a!$T$13="","",WS1a!$T$13)</f>
        <v>16.814908063838978</v>
      </c>
      <c r="N520" s="1348">
        <f>IF(WS1a!$Y$13="","",WS1a!$Y$13)</f>
        <v>3.0143792458456202</v>
      </c>
      <c r="O520" s="1348">
        <f>IF(WS1a!$AD$13="","",WS1a!$AD$13)</f>
        <v>2.8570651285645972</v>
      </c>
      <c r="P520" s="1348">
        <f>IF(WS1a!$AI$13="","",WS1a!$AI$13)</f>
        <v>2.6965406314517506</v>
      </c>
      <c r="Q520" s="1348">
        <f>IF(WS1a!$AN$13="","",WS1a!$AN$13)</f>
        <v>3.0031266597913326</v>
      </c>
      <c r="R520" s="1348">
        <f>IF(WS1a!$AS$13="","",WS1a!$AS$13)</f>
        <v>3.3543969737222432</v>
      </c>
      <c r="S520" s="1348"/>
      <c r="T520" s="1348"/>
      <c r="U520" s="1348"/>
      <c r="V520" s="1348"/>
      <c r="W520" s="1348"/>
      <c r="X520" s="1348"/>
    </row>
    <row r="521" spans="2:24">
      <c r="B521" s="1342" t="s">
        <v>2221</v>
      </c>
      <c r="C521" s="1354" t="s">
        <v>2309</v>
      </c>
      <c r="D521" s="1354" t="s">
        <v>43</v>
      </c>
      <c r="E521" s="1354" t="s">
        <v>1723</v>
      </c>
      <c r="F521" s="1354"/>
      <c r="G521" s="1354"/>
      <c r="H521" s="1354"/>
      <c r="I521" s="1354"/>
      <c r="J521" s="1354"/>
      <c r="K521" s="1354">
        <f>IF(WS1a!$K$12="","",WS1a!$K$12)</f>
        <v>7.9190186834</v>
      </c>
      <c r="L521" s="1354">
        <f>IF(WS1a!$P$12="","",WS1a!$P$12)</f>
        <v>3.0734974292811161</v>
      </c>
      <c r="M521" s="1354">
        <f>IF(WS1a!$U$12="","",WS1a!$U$12)</f>
        <v>5.9311436234899357</v>
      </c>
      <c r="N521" s="1354">
        <f>IF(WS1a!$Z$12="","",WS1a!$Z$12)</f>
        <v>6.2901733547251979</v>
      </c>
      <c r="O521" s="1354">
        <f>IF(WS1a!$AE$12="","",WS1a!$AE$12)</f>
        <v>6.3518417209479852</v>
      </c>
      <c r="P521" s="1354">
        <f>IF(WS1a!$AJ$12="","",WS1a!$AJ$12)</f>
        <v>6.4141146789964996</v>
      </c>
      <c r="Q521" s="1354">
        <f>IF(WS1a!$AO$12="","",WS1a!$AO$12)</f>
        <v>21.776998156241572</v>
      </c>
      <c r="R521" s="1354">
        <f>IF(WS1a!$AT$12="","",WS1a!$AT$12)</f>
        <v>21.840498138165486</v>
      </c>
      <c r="S521" s="1348"/>
      <c r="T521" s="1348"/>
      <c r="U521" s="1348"/>
      <c r="V521" s="1348"/>
      <c r="W521" s="1348"/>
      <c r="X521" s="1348"/>
    </row>
    <row r="522" spans="2:24">
      <c r="B522" s="1342" t="s">
        <v>2226</v>
      </c>
      <c r="C522" s="1354" t="s">
        <v>2310</v>
      </c>
      <c r="D522" s="1354" t="s">
        <v>43</v>
      </c>
      <c r="E522" s="1354" t="s">
        <v>1723</v>
      </c>
      <c r="F522" s="1354"/>
      <c r="G522" s="1354"/>
      <c r="H522" s="1354"/>
      <c r="I522" s="1354"/>
      <c r="J522" s="1354"/>
      <c r="K522" s="1354">
        <f>IF(WS1a!$K$13="","",WS1a!$K$13)</f>
        <v>14.822856530099482</v>
      </c>
      <c r="L522" s="1354">
        <f>IF(WS1a!$P$13="","",WS1a!$P$13)</f>
        <v>16.347304092963249</v>
      </c>
      <c r="M522" s="1354">
        <f>IF(WS1a!$U$13="","",WS1a!$U$13)</f>
        <v>16.814908063838978</v>
      </c>
      <c r="N522" s="1354">
        <f>IF(WS1a!$Z$13="","",WS1a!$Z$13)</f>
        <v>3.0143792458456202</v>
      </c>
      <c r="O522" s="1354">
        <f>IF(WS1a!$AE$13="","",WS1a!$AE$13)</f>
        <v>2.8570651285645972</v>
      </c>
      <c r="P522" s="1354">
        <f>IF(WS1a!$AJ$13="","",WS1a!$AJ$13)</f>
        <v>2.6965406314517506</v>
      </c>
      <c r="Q522" s="1354">
        <f>IF(WS1a!$AO$13="","",WS1a!$AO$13)</f>
        <v>3.0031266597913326</v>
      </c>
      <c r="R522" s="1354">
        <f>IF(WS1a!$AT$13="","",WS1a!$AT$13)</f>
        <v>3.3543969737222432</v>
      </c>
      <c r="S522" s="1348"/>
      <c r="T522" s="1348"/>
      <c r="U522" s="1348"/>
      <c r="V522" s="1348"/>
      <c r="W522" s="1348"/>
      <c r="X522" s="1348"/>
    </row>
    <row r="523" spans="2:24">
      <c r="B523" s="1342" t="s">
        <v>2144</v>
      </c>
      <c r="C523" s="1348" t="s">
        <v>2146</v>
      </c>
      <c r="D523" s="1348" t="s">
        <v>43</v>
      </c>
      <c r="E523" s="1348" t="s">
        <v>1723</v>
      </c>
      <c r="F523" s="1348"/>
      <c r="G523" s="1348"/>
      <c r="H523" s="1348"/>
      <c r="I523" s="1348"/>
      <c r="J523" s="1348"/>
      <c r="K523" s="1348"/>
      <c r="L523" s="1348"/>
      <c r="M523" s="1348">
        <f>IF('Wr3'!G8="","",'Wr3'!G8)</f>
        <v>0</v>
      </c>
      <c r="N523" s="1348">
        <f>IF('Wr3'!H8="","",'Wr3'!H8)</f>
        <v>0</v>
      </c>
      <c r="O523" s="1348">
        <f>IF('Wr3'!I8="","",'Wr3'!I8)</f>
        <v>0</v>
      </c>
      <c r="P523" s="1348">
        <f>IF('Wr3'!J8="","",'Wr3'!J8)</f>
        <v>0</v>
      </c>
      <c r="Q523" s="1348">
        <f>IF('Wr3'!K8="","",'Wr3'!K8)</f>
        <v>0</v>
      </c>
      <c r="R523" s="1348">
        <f>IF('Wr3'!L8="","",'Wr3'!L8)</f>
        <v>0</v>
      </c>
      <c r="S523" s="1348">
        <f>IF('Wr3'!M8="","",'Wr3'!M8)</f>
        <v>0</v>
      </c>
      <c r="T523" s="1348"/>
      <c r="U523" s="1348"/>
      <c r="V523" s="1348"/>
      <c r="W523" s="1348"/>
      <c r="X523" s="1348">
        <f>IF('Wr3'!M8="","",'Wr3'!M8)</f>
        <v>0</v>
      </c>
    </row>
    <row r="524" spans="2:24">
      <c r="B524" s="1342" t="s">
        <v>2145</v>
      </c>
      <c r="C524" s="1348" t="s">
        <v>2147</v>
      </c>
      <c r="D524" s="1348" t="s">
        <v>43</v>
      </c>
      <c r="E524" s="1348" t="s">
        <v>1723</v>
      </c>
      <c r="F524" s="1348"/>
      <c r="G524" s="1348"/>
      <c r="H524" s="1348"/>
      <c r="I524" s="1348"/>
      <c r="J524" s="1348"/>
      <c r="K524" s="1348"/>
      <c r="L524" s="1348"/>
      <c r="M524" s="1348"/>
      <c r="N524" s="1348">
        <f>IF('Wr3'!H9="","",'Wr3'!H9)</f>
        <v>0</v>
      </c>
      <c r="O524" s="1348">
        <f>IF('Wr3'!I9="","",'Wr3'!I9)</f>
        <v>0</v>
      </c>
      <c r="P524" s="1348">
        <f>IF('Wr3'!J9="","",'Wr3'!J9)</f>
        <v>0</v>
      </c>
      <c r="Q524" s="1348">
        <f>IF('Wr3'!K9="","",'Wr3'!K9)</f>
        <v>0</v>
      </c>
      <c r="R524" s="1348">
        <f>IF('Wr3'!L9="","",'Wr3'!L9)</f>
        <v>0</v>
      </c>
      <c r="S524" s="1348">
        <f>IF('Wr3'!M9="","",'Wr3'!M9)</f>
        <v>0</v>
      </c>
      <c r="T524" s="1348"/>
      <c r="U524" s="1348"/>
      <c r="V524" s="1348"/>
      <c r="W524" s="1348"/>
      <c r="X524" s="1348">
        <f>IF('Wr3'!M9="","",'Wr3'!M9)</f>
        <v>0</v>
      </c>
    </row>
    <row r="525" spans="2:24">
      <c r="B525" s="1342" t="s">
        <v>2260</v>
      </c>
      <c r="C525" s="1348" t="s">
        <v>2148</v>
      </c>
      <c r="D525" s="1348" t="s">
        <v>43</v>
      </c>
      <c r="E525" s="1348" t="s">
        <v>1723</v>
      </c>
      <c r="F525" s="1348"/>
      <c r="G525" s="1348"/>
      <c r="H525" s="1348"/>
      <c r="I525" s="1348"/>
      <c r="J525" s="1348"/>
      <c r="K525" s="1348"/>
      <c r="L525" s="1348"/>
      <c r="M525" s="1348"/>
      <c r="N525" s="1348">
        <f>IF('Wr3'!H10="","",'Wr3'!H10)</f>
        <v>0</v>
      </c>
      <c r="O525" s="1348">
        <f>IF('Wr3'!I10="","",'Wr3'!I10)</f>
        <v>0</v>
      </c>
      <c r="P525" s="1348">
        <f>IF('Wr3'!J10="","",'Wr3'!J10)</f>
        <v>0</v>
      </c>
      <c r="Q525" s="1348">
        <f>IF('Wr3'!K10="","",'Wr3'!K10)</f>
        <v>0</v>
      </c>
      <c r="R525" s="1348">
        <f>IF('Wr3'!L10="","",'Wr3'!L10)</f>
        <v>0</v>
      </c>
      <c r="S525" s="1348">
        <f>IF('Wr3'!M10="","",'Wr3'!M10)</f>
        <v>0</v>
      </c>
      <c r="T525" s="1348"/>
      <c r="U525" s="1348"/>
      <c r="V525" s="1348"/>
      <c r="W525" s="1348"/>
      <c r="X525" s="1348">
        <f>IF('Wr3'!M10="","",'Wr3'!M10)</f>
        <v>0</v>
      </c>
    </row>
    <row r="526" spans="2:24">
      <c r="B526" s="1342" t="s">
        <v>2261</v>
      </c>
      <c r="C526" s="1348" t="s">
        <v>2149</v>
      </c>
      <c r="D526" s="1348" t="s">
        <v>43</v>
      </c>
      <c r="E526" s="1348" t="s">
        <v>1723</v>
      </c>
      <c r="F526" s="1348"/>
      <c r="G526" s="1348"/>
      <c r="H526" s="1348"/>
      <c r="I526" s="1348"/>
      <c r="J526" s="1348"/>
      <c r="K526" s="1348"/>
      <c r="L526" s="1348"/>
      <c r="M526" s="1348">
        <f>IF('Wr3'!G11="","",'Wr3'!G11)</f>
        <v>0</v>
      </c>
      <c r="N526" s="1348">
        <f>IF('Wr3'!H11="","",'Wr3'!H11)</f>
        <v>0</v>
      </c>
      <c r="O526" s="1348">
        <f>IF('Wr3'!I11="","",'Wr3'!I11)</f>
        <v>0</v>
      </c>
      <c r="P526" s="1348">
        <f>IF('Wr3'!J11="","",'Wr3'!J11)</f>
        <v>0</v>
      </c>
      <c r="Q526" s="1348">
        <f>IF('Wr3'!K11="","",'Wr3'!K11)</f>
        <v>0</v>
      </c>
      <c r="R526" s="1348">
        <f>IF('Wr3'!L11="","",'Wr3'!L11)</f>
        <v>0</v>
      </c>
      <c r="S526" s="1348">
        <f>IF('Wr3'!M11="","",'Wr3'!M11)</f>
        <v>0</v>
      </c>
      <c r="T526" s="1348"/>
      <c r="U526" s="1348"/>
      <c r="V526" s="1348"/>
      <c r="W526" s="1348"/>
      <c r="X526" s="1348">
        <f>IF('Wr3'!M11="","",'Wr3'!M11)</f>
        <v>0</v>
      </c>
    </row>
    <row r="527" spans="2:24">
      <c r="B527" s="1342" t="s">
        <v>2157</v>
      </c>
      <c r="C527" s="1348" t="s">
        <v>2156</v>
      </c>
      <c r="D527" s="1348" t="s">
        <v>43</v>
      </c>
      <c r="E527" s="1348" t="s">
        <v>1723</v>
      </c>
      <c r="F527" s="1348"/>
      <c r="G527" s="1348"/>
      <c r="H527" s="1348"/>
      <c r="I527" s="1348"/>
      <c r="J527" s="1348"/>
      <c r="K527" s="1348"/>
      <c r="L527" s="1348"/>
      <c r="M527" s="1348">
        <f>IF('Wn3'!G8="","",'Wn3'!G8)</f>
        <v>0</v>
      </c>
      <c r="N527" s="1348">
        <f>IF('Wn3'!H8="","",'Wn3'!H8)</f>
        <v>1.4357966805589508</v>
      </c>
      <c r="O527" s="1348">
        <f>IF('Wn3'!I8="","",'Wn3'!I8)</f>
        <v>1.4498731186036462</v>
      </c>
      <c r="P527" s="1348">
        <f>IF('Wn3'!J8="","",'Wn3'!J8)</f>
        <v>1.4640875609428983</v>
      </c>
      <c r="Q527" s="1348">
        <f>IF('Wn3'!K8="","",'Wn3'!K8)</f>
        <v>1.4784413605599849</v>
      </c>
      <c r="R527" s="1348">
        <f>IF('Wn3'!L8="","",'Wn3'!L8)</f>
        <v>1.4929358837027298</v>
      </c>
      <c r="S527" s="1348"/>
      <c r="T527" s="1348"/>
      <c r="U527" s="1348"/>
      <c r="V527" s="1348"/>
      <c r="W527" s="1348"/>
      <c r="X527" s="1348">
        <f>IF('Wn3'!M8="","",'Wn3'!M8)</f>
        <v>7.3211346043682095</v>
      </c>
    </row>
    <row r="528" spans="2:24">
      <c r="B528" s="1342" t="s">
        <v>2159</v>
      </c>
      <c r="C528" s="1348" t="s">
        <v>2158</v>
      </c>
      <c r="D528" s="1348" t="s">
        <v>43</v>
      </c>
      <c r="E528" s="1348" t="s">
        <v>1723</v>
      </c>
      <c r="F528" s="1348"/>
      <c r="G528" s="1348"/>
      <c r="H528" s="1348"/>
      <c r="I528" s="1348"/>
      <c r="J528" s="1348"/>
      <c r="K528" s="1348"/>
      <c r="L528" s="1348"/>
      <c r="M528" s="1348">
        <f>IF('Wn3'!G9="","",'Wn3'!G9)</f>
        <v>17.449893338635594</v>
      </c>
      <c r="N528" s="1348">
        <f>IF('Wn3'!H9="","",'Wn3'!H9)</f>
        <v>2.9222461996156746</v>
      </c>
      <c r="O528" s="1348">
        <f>IF('Wn3'!I9="","",'Wn3'!I9)</f>
        <v>2.7640288171755309</v>
      </c>
      <c r="P528" s="1348">
        <f>IF('Wn3'!J9="","",'Wn3'!J9)</f>
        <v>2.6025921993627921</v>
      </c>
      <c r="Q528" s="1348">
        <f>IF('Wn3'!K9="","",'Wn3'!K9)</f>
        <v>2.9082571646426922</v>
      </c>
      <c r="R528" s="1348">
        <f>IF('Wn3'!L9="","",'Wn3'!L9)</f>
        <v>3.2585973854838834</v>
      </c>
      <c r="S528" s="1348"/>
      <c r="T528" s="1348"/>
      <c r="U528" s="1348"/>
      <c r="V528" s="1348"/>
      <c r="W528" s="1348"/>
      <c r="X528" s="1348">
        <f>IF('Wn3'!M9="","",'Wn3'!M9)</f>
        <v>14.455721766280574</v>
      </c>
    </row>
    <row r="529" spans="2:24">
      <c r="B529" s="1342" t="s">
        <v>2161</v>
      </c>
      <c r="C529" s="1348" t="s">
        <v>2160</v>
      </c>
      <c r="D529" s="1348" t="s">
        <v>43</v>
      </c>
      <c r="E529" s="1348" t="s">
        <v>1723</v>
      </c>
      <c r="F529" s="1348"/>
      <c r="G529" s="1348"/>
      <c r="H529" s="1348"/>
      <c r="I529" s="1348"/>
      <c r="J529" s="1348"/>
      <c r="K529" s="1348"/>
      <c r="L529" s="1348"/>
      <c r="M529" s="1348">
        <f>IF('Wn3'!G10="","",'Wn3'!G10)</f>
        <v>6.1850163106388436</v>
      </c>
      <c r="N529" s="1348">
        <f>IF('Wn3'!H10="","",'Wn3'!H10)</f>
        <v>4.8543766741662466</v>
      </c>
      <c r="O529" s="1348">
        <f>IF('Wn3'!I10="","",'Wn3'!I10)</f>
        <v>4.901968602344339</v>
      </c>
      <c r="P529" s="1348">
        <f>IF('Wn3'!J10="","",'Wn3'!J10)</f>
        <v>4.9500271180536011</v>
      </c>
      <c r="Q529" s="1348">
        <f>IF('Wn3'!K10="","",'Wn3'!K10)</f>
        <v>20.298556795681588</v>
      </c>
      <c r="R529" s="1348">
        <f>IF('Wn3'!L10="","",'Wn3'!L10)</f>
        <v>20.347562254462755</v>
      </c>
      <c r="S529" s="1348"/>
      <c r="T529" s="1348"/>
      <c r="U529" s="1348"/>
      <c r="V529" s="1348"/>
      <c r="W529" s="1348"/>
      <c r="X529" s="1348">
        <f>IF('Wn3'!M10="","",'Wn3'!M10)</f>
        <v>55.352491444708534</v>
      </c>
    </row>
    <row r="530" spans="2:24">
      <c r="B530" s="1342" t="s">
        <v>2163</v>
      </c>
      <c r="C530" s="1348" t="s">
        <v>2162</v>
      </c>
      <c r="D530" s="1348" t="s">
        <v>43</v>
      </c>
      <c r="E530" s="1348" t="s">
        <v>1723</v>
      </c>
      <c r="F530" s="1348"/>
      <c r="G530" s="1348"/>
      <c r="H530" s="1348"/>
      <c r="I530" s="1348"/>
      <c r="J530" s="1348"/>
      <c r="K530" s="1348"/>
      <c r="L530" s="1348"/>
      <c r="M530" s="1348">
        <f>IF('Wn3'!G11="","",'Wn3'!G11)</f>
        <v>0.10349658442270657</v>
      </c>
      <c r="N530" s="1348">
        <f>IF('Wn3'!H11="","",'Wn3'!H11)</f>
        <v>9.213304622994567E-2</v>
      </c>
      <c r="O530" s="1348">
        <f>IF('Wn3'!I11="","",'Wn3'!I11)</f>
        <v>9.3036311389066206E-2</v>
      </c>
      <c r="P530" s="1348">
        <f>IF('Wn3'!J11="","",'Wn3'!J11)</f>
        <v>9.3948432088958533E-2</v>
      </c>
      <c r="Q530" s="1348">
        <f>IF('Wn3'!K11="","",'Wn3'!K11)</f>
        <v>9.4869495148640404E-2</v>
      </c>
      <c r="R530" s="1348">
        <f>IF('Wn3'!L11="","",'Wn3'!L11)</f>
        <v>9.5799588238359767E-2</v>
      </c>
      <c r="S530" s="1348"/>
      <c r="T530" s="1348"/>
      <c r="U530" s="1348"/>
      <c r="V530" s="1348"/>
      <c r="W530" s="1348"/>
      <c r="X530" s="1348">
        <f>IF('Wn3'!M11="","",'Wn3'!M11)</f>
        <v>0.46978687309497058</v>
      </c>
    </row>
    <row r="531" spans="2:24">
      <c r="B531" s="1342" t="s">
        <v>2247</v>
      </c>
      <c r="C531" s="1348" t="s">
        <v>2242</v>
      </c>
      <c r="D531" s="1348" t="s">
        <v>43</v>
      </c>
      <c r="E531" s="1348" t="s">
        <v>1723</v>
      </c>
      <c r="F531" s="1348"/>
      <c r="G531" s="1348"/>
      <c r="H531" s="1348"/>
      <c r="I531" s="1348"/>
      <c r="J531" s="1348"/>
      <c r="K531" s="1348">
        <f>IF(WWS1a!$G$13="","",WWS1a!$G$13)</f>
        <v>5.1054166199999997</v>
      </c>
      <c r="L531" s="1348">
        <f>IF(WWS1a!$M$13="","",WWS1a!$M$13)</f>
        <v>2.4564105570109955</v>
      </c>
      <c r="M531" s="1348">
        <f>IF(WWS1a!$S$13="","",WWS1a!$S$13)</f>
        <v>1.1776924324116194</v>
      </c>
      <c r="N531" s="1348">
        <f>IF(WWS1a!$Y$13="","",WWS1a!$Y$13)</f>
        <v>4.7115604802200979</v>
      </c>
      <c r="O531" s="1348">
        <f>IF(WWS1a!$AE$13="","",WWS1a!$AE$13)</f>
        <v>4.758597117993677</v>
      </c>
      <c r="P531" s="1348">
        <f>IF(WWS1a!$AK$13="","",WWS1a!$AK$13)</f>
        <v>4.806102441071757</v>
      </c>
      <c r="Q531" s="1348">
        <f>IF(WWS1a!$AQ$13="","",WWS1a!$AQ$13)</f>
        <v>12.854081859573704</v>
      </c>
      <c r="R531" s="1348">
        <f>IF(WWS1a!$AW$13="","",WWS1a!$AW$13)</f>
        <v>12.902539347593562</v>
      </c>
      <c r="S531" s="1348"/>
      <c r="T531" s="1348"/>
      <c r="U531" s="1348"/>
      <c r="V531" s="1348"/>
      <c r="W531" s="1348"/>
      <c r="X531" s="1348"/>
    </row>
    <row r="532" spans="2:24">
      <c r="B532" s="1342" t="s">
        <v>2253</v>
      </c>
      <c r="C532" s="1348" t="s">
        <v>1829</v>
      </c>
      <c r="D532" s="1348" t="s">
        <v>43</v>
      </c>
      <c r="E532" s="1348" t="s">
        <v>1723</v>
      </c>
      <c r="F532" s="1348"/>
      <c r="G532" s="1348"/>
      <c r="H532" s="1348"/>
      <c r="I532" s="1348"/>
      <c r="J532" s="1348"/>
      <c r="K532" s="1348">
        <f>IF(WWS1a!$G$14="","",WWS1a!$G$14)</f>
        <v>10.205350651260002</v>
      </c>
      <c r="L532" s="1348">
        <f>IF(WWS1a!$M$14="","",WWS1a!$M$14)</f>
        <v>9.0808025063861422</v>
      </c>
      <c r="M532" s="1348">
        <f>IF(WWS1a!$S$14="","",WWS1a!$S$14)</f>
        <v>9.1839431319729865</v>
      </c>
      <c r="N532" s="1348">
        <f>IF(WWS1a!$Y$14="","",WWS1a!$Y$14)</f>
        <v>9.8917982955782158</v>
      </c>
      <c r="O532" s="1348">
        <f>IF(WWS1a!$AE$14="","",WWS1a!$AE$14)</f>
        <v>9.9992360342590967</v>
      </c>
      <c r="P532" s="1348">
        <f>IF(WWS1a!$AK$14="","",WWS1a!$AK$14)</f>
        <v>10.107820450243544</v>
      </c>
      <c r="Q532" s="1348">
        <f>IF(WWS1a!$AQ$14="","",WWS1a!$AQ$14)</f>
        <v>9.817236217330839</v>
      </c>
      <c r="R532" s="1348">
        <f>IF(WWS1a!$AW$14="","",WWS1a!$AW$14)</f>
        <v>9.5354792868124392</v>
      </c>
      <c r="S532" s="1348"/>
      <c r="T532" s="1348"/>
      <c r="U532" s="1348"/>
      <c r="V532" s="1348"/>
      <c r="W532" s="1348"/>
      <c r="X532" s="1348"/>
    </row>
    <row r="533" spans="2:24">
      <c r="B533" s="1342" t="s">
        <v>2248</v>
      </c>
      <c r="C533" s="1348" t="s">
        <v>2243</v>
      </c>
      <c r="D533" s="1348" t="s">
        <v>43</v>
      </c>
      <c r="E533" s="1348" t="s">
        <v>1723</v>
      </c>
      <c r="F533" s="1348"/>
      <c r="G533" s="1348"/>
      <c r="H533" s="1348"/>
      <c r="I533" s="1348"/>
      <c r="J533" s="1348"/>
      <c r="K533" s="1348">
        <f>IF(WWS1a!$H$13="","",WWS1a!$H$13)</f>
        <v>0</v>
      </c>
      <c r="L533" s="1348">
        <f>IF(WWS1a!$N$13="","",WWS1a!$N$13)</f>
        <v>0</v>
      </c>
      <c r="M533" s="1348">
        <f>IF(WWS1a!$T$13="","",WWS1a!$T$13)</f>
        <v>0</v>
      </c>
      <c r="N533" s="1348">
        <f>IF(WWS1a!$Z$13="","",WWS1a!$Z$13)</f>
        <v>0</v>
      </c>
      <c r="O533" s="1348">
        <f>IF(WWS1a!$AF$13="","",WWS1a!$AF$13)</f>
        <v>0</v>
      </c>
      <c r="P533" s="1348">
        <f>IF(WWS1a!$AL$13="","",WWS1a!$AL$13)</f>
        <v>0</v>
      </c>
      <c r="Q533" s="1348">
        <f>IF(WWS1a!$AR$13="","",WWS1a!$AR$13)</f>
        <v>0</v>
      </c>
      <c r="R533" s="1348">
        <f>IF(WWS1a!$AX$13="","",WWS1a!$AX$13)</f>
        <v>0</v>
      </c>
      <c r="S533" s="1348"/>
      <c r="T533" s="1348"/>
      <c r="U533" s="1348"/>
      <c r="V533" s="1348"/>
      <c r="W533" s="1348"/>
      <c r="X533" s="1348"/>
    </row>
    <row r="534" spans="2:24">
      <c r="B534" s="1342" t="s">
        <v>2254</v>
      </c>
      <c r="C534" s="1348" t="s">
        <v>1830</v>
      </c>
      <c r="D534" s="1348" t="s">
        <v>43</v>
      </c>
      <c r="E534" s="1348" t="s">
        <v>1723</v>
      </c>
      <c r="F534" s="1348"/>
      <c r="G534" s="1348"/>
      <c r="H534" s="1348"/>
      <c r="I534" s="1348"/>
      <c r="J534" s="1348"/>
      <c r="K534" s="1348">
        <f>IF(WWS1a!$H$14="","",WWS1a!$H$14)</f>
        <v>0.23887543000000017</v>
      </c>
      <c r="L534" s="1348">
        <f>IF(WWS1a!$N$14="","",WWS1a!$N$14)</f>
        <v>0</v>
      </c>
      <c r="M534" s="1348">
        <f>IF(WWS1a!$T$14="","",WWS1a!$T$14)</f>
        <v>0</v>
      </c>
      <c r="N534" s="1348">
        <f>IF(WWS1a!$Z$14="","",WWS1a!$Z$14)</f>
        <v>0</v>
      </c>
      <c r="O534" s="1348">
        <f>IF(WWS1a!$AF$14="","",WWS1a!$AF$14)</f>
        <v>0</v>
      </c>
      <c r="P534" s="1348">
        <f>IF(WWS1a!$AL$14="","",WWS1a!$AL$14)</f>
        <v>0</v>
      </c>
      <c r="Q534" s="1348">
        <f>IF(WWS1a!$AR$14="","",WWS1a!$AR$14)</f>
        <v>0</v>
      </c>
      <c r="R534" s="1348">
        <f>IF(WWS1a!$AX$14="","",WWS1a!$AX$14)</f>
        <v>0</v>
      </c>
      <c r="S534" s="1348"/>
      <c r="T534" s="1348"/>
      <c r="U534" s="1348"/>
      <c r="V534" s="1348"/>
      <c r="W534" s="1348"/>
      <c r="X534" s="1348"/>
    </row>
    <row r="535" spans="2:24">
      <c r="B535" s="1342" t="s">
        <v>2249</v>
      </c>
      <c r="C535" s="1348" t="s">
        <v>2244</v>
      </c>
      <c r="D535" s="1348" t="s">
        <v>43</v>
      </c>
      <c r="E535" s="1348" t="s">
        <v>1723</v>
      </c>
      <c r="F535" s="1348"/>
      <c r="G535" s="1348"/>
      <c r="H535" s="1348"/>
      <c r="I535" s="1348"/>
      <c r="J535" s="1348"/>
      <c r="K535" s="1348">
        <f>IF(WWS1a!$I$13="","",WWS1a!$I$13)</f>
        <v>0</v>
      </c>
      <c r="L535" s="1348">
        <f>IF(WWS1a!$O$13="","",WWS1a!$O$13)</f>
        <v>0</v>
      </c>
      <c r="M535" s="1348">
        <f>IF(WWS1a!$U$13="","",WWS1a!$U$13)</f>
        <v>0</v>
      </c>
      <c r="N535" s="1348">
        <f>IF(WWS1a!$AA$13="","",WWS1a!$AA$13)</f>
        <v>0</v>
      </c>
      <c r="O535" s="1348">
        <f>IF(WWS1a!$AG$13="","",WWS1a!$AG$13)</f>
        <v>0</v>
      </c>
      <c r="P535" s="1348">
        <f>IF(WWS1a!$AM$13="","",WWS1a!$AM$13)</f>
        <v>0</v>
      </c>
      <c r="Q535" s="1348">
        <f>IF(WWS1a!$AS$13="","",WWS1a!$AS$13)</f>
        <v>0</v>
      </c>
      <c r="R535" s="1348">
        <f>IF(WWS1a!$AY$13="","",WWS1a!$AY$13)</f>
        <v>0</v>
      </c>
      <c r="S535" s="1348"/>
      <c r="T535" s="1348"/>
      <c r="U535" s="1348"/>
      <c r="V535" s="1348"/>
      <c r="W535" s="1348"/>
      <c r="X535" s="1348"/>
    </row>
    <row r="536" spans="2:24">
      <c r="B536" s="1342" t="s">
        <v>2255</v>
      </c>
      <c r="C536" s="1348" t="s">
        <v>1831</v>
      </c>
      <c r="D536" s="1348" t="s">
        <v>43</v>
      </c>
      <c r="E536" s="1348" t="s">
        <v>1723</v>
      </c>
      <c r="F536" s="1348"/>
      <c r="G536" s="1348"/>
      <c r="H536" s="1348"/>
      <c r="I536" s="1348"/>
      <c r="J536" s="1348"/>
      <c r="K536" s="1348">
        <f>IF(WWS1a!$I$14="","",WWS1a!$I$14)</f>
        <v>0</v>
      </c>
      <c r="L536" s="1348">
        <f>IF(WWS1a!$O$14="","",WWS1a!$O$14)</f>
        <v>0</v>
      </c>
      <c r="M536" s="1348">
        <f>IF(WWS1a!$U$14="","",WWS1a!$U$14)</f>
        <v>0</v>
      </c>
      <c r="N536" s="1348">
        <f>IF(WWS1a!$AA$14="","",WWS1a!$AA$14)</f>
        <v>0</v>
      </c>
      <c r="O536" s="1348">
        <f>IF(WWS1a!$AG$14="","",WWS1a!$AG$14)</f>
        <v>0</v>
      </c>
      <c r="P536" s="1348">
        <f>IF(WWS1a!$AM$14="","",WWS1a!$AM$14)</f>
        <v>0</v>
      </c>
      <c r="Q536" s="1348">
        <f>IF(WWS1a!$AS$14="","",WWS1a!$AS$14)</f>
        <v>0</v>
      </c>
      <c r="R536" s="1348">
        <f>IF(WWS1a!$AY$14="","",WWS1a!$AY$14)</f>
        <v>0</v>
      </c>
      <c r="S536" s="1348"/>
      <c r="T536" s="1348"/>
      <c r="U536" s="1348"/>
      <c r="V536" s="1348"/>
      <c r="W536" s="1348"/>
      <c r="X536" s="1348"/>
    </row>
    <row r="537" spans="2:24">
      <c r="B537" s="1342" t="s">
        <v>2250</v>
      </c>
      <c r="C537" s="1348" t="s">
        <v>2344</v>
      </c>
      <c r="D537" s="1348" t="s">
        <v>43</v>
      </c>
      <c r="E537" s="1348" t="s">
        <v>1723</v>
      </c>
      <c r="F537" s="1348"/>
      <c r="G537" s="1348"/>
      <c r="H537" s="1348"/>
      <c r="I537" s="1348"/>
      <c r="J537" s="1348"/>
      <c r="K537" s="1348">
        <f>IF(WWS1a!$J$13="","",WWS1a!$J$13)</f>
        <v>0</v>
      </c>
      <c r="L537" s="1348">
        <f>IF(WWS1a!$P$13="","",WWS1a!$P$13)</f>
        <v>0</v>
      </c>
      <c r="M537" s="1348">
        <f>IF(WWS1a!$V$13="","",WWS1a!$V$13)</f>
        <v>0</v>
      </c>
      <c r="N537" s="1348">
        <f>IF(WWS1a!$AB$13="","",WWS1a!$AB$13)</f>
        <v>0</v>
      </c>
      <c r="O537" s="1348">
        <f>IF(WWS1a!$AH$13="","",WWS1a!$AH$13)</f>
        <v>0</v>
      </c>
      <c r="P537" s="1348">
        <f>IF(WWS1a!$AN$13="","",WWS1a!$AN$13)</f>
        <v>0</v>
      </c>
      <c r="Q537" s="1348">
        <f>IF(WWS1a!$AT$13="","",WWS1a!$AT$13)</f>
        <v>0</v>
      </c>
      <c r="R537" s="1348">
        <f>IF(WWS1a!$AZ$13="","",WWS1a!$AZ$13)</f>
        <v>0</v>
      </c>
      <c r="S537" s="1348"/>
      <c r="T537" s="1348"/>
      <c r="U537" s="1348"/>
      <c r="V537" s="1348"/>
      <c r="W537" s="1348"/>
      <c r="X537" s="1348"/>
    </row>
    <row r="538" spans="2:24">
      <c r="B538" s="1342" t="s">
        <v>2256</v>
      </c>
      <c r="C538" s="1348" t="s">
        <v>2345</v>
      </c>
      <c r="D538" s="1348" t="s">
        <v>43</v>
      </c>
      <c r="E538" s="1348" t="s">
        <v>1723</v>
      </c>
      <c r="F538" s="1348"/>
      <c r="G538" s="1348"/>
      <c r="H538" s="1348"/>
      <c r="I538" s="1348"/>
      <c r="J538" s="1348"/>
      <c r="K538" s="1348">
        <f>IF(WWS1a!$J$14="","",WWS1a!$J$14)</f>
        <v>0</v>
      </c>
      <c r="L538" s="1348">
        <f>IF(WWS1a!$P$14="","",WWS1a!$P$14)</f>
        <v>0</v>
      </c>
      <c r="M538" s="1348">
        <f>IF(WWS1a!$V$14="","",WWS1a!$V$14)</f>
        <v>0</v>
      </c>
      <c r="N538" s="1348">
        <f>IF(WWS1a!$AB$14="","",WWS1a!$AB$14)</f>
        <v>0</v>
      </c>
      <c r="O538" s="1348">
        <f>IF(WWS1a!$AH$14="","",WWS1a!$AH$14)</f>
        <v>0</v>
      </c>
      <c r="P538" s="1348">
        <f>IF(WWS1a!$AN$14="","",WWS1a!$AN$14)</f>
        <v>0</v>
      </c>
      <c r="Q538" s="1348">
        <f>IF(WWS1a!$AT$14="","",WWS1a!$AT$14)</f>
        <v>0</v>
      </c>
      <c r="R538" s="1348">
        <f>IF(WWS1a!$AZ$14="","",WWS1a!$AZ$14)</f>
        <v>0</v>
      </c>
      <c r="S538" s="1348"/>
      <c r="T538" s="1348"/>
      <c r="U538" s="1348"/>
      <c r="V538" s="1348"/>
      <c r="W538" s="1348"/>
      <c r="X538" s="1348"/>
    </row>
    <row r="539" spans="2:24">
      <c r="B539" s="1342" t="s">
        <v>2251</v>
      </c>
      <c r="C539" s="1348" t="s">
        <v>2246</v>
      </c>
      <c r="D539" s="1348" t="s">
        <v>43</v>
      </c>
      <c r="E539" s="1348" t="s">
        <v>1723</v>
      </c>
      <c r="F539" s="1348"/>
      <c r="G539" s="1348"/>
      <c r="H539" s="1348"/>
      <c r="I539" s="1348"/>
      <c r="J539" s="1348"/>
      <c r="K539" s="1348">
        <f>IF(WWS1a!$K$13="","",WWS1a!$K$13)</f>
        <v>0</v>
      </c>
      <c r="L539" s="1348">
        <f>IF(WWS1a!$Q$13="","",WWS1a!$Q$13)</f>
        <v>0</v>
      </c>
      <c r="M539" s="1348">
        <f>IF(WWS1a!$W$13="","",WWS1a!$W$13)</f>
        <v>0</v>
      </c>
      <c r="N539" s="1348">
        <f>IF(WWS1a!$AC$13="","",WWS1a!$AC$13)</f>
        <v>0</v>
      </c>
      <c r="O539" s="1348">
        <f>IF(WWS1a!$AI$13="","",WWS1a!$AI$13)</f>
        <v>0</v>
      </c>
      <c r="P539" s="1348">
        <f>IF(WWS1a!$AO$13="","",WWS1a!$AO$13)</f>
        <v>0</v>
      </c>
      <c r="Q539" s="1348">
        <f>IF(WWS1a!$AU$13="","",WWS1a!$AU$13)</f>
        <v>0</v>
      </c>
      <c r="R539" s="1348">
        <f>IF(WWS1a!$BA$13="","",WWS1a!$BA$13)</f>
        <v>0</v>
      </c>
      <c r="S539" s="1348"/>
      <c r="T539" s="1348"/>
      <c r="U539" s="1348"/>
      <c r="V539" s="1348"/>
      <c r="W539" s="1348"/>
      <c r="X539" s="1348"/>
    </row>
    <row r="540" spans="2:24">
      <c r="B540" s="1342" t="s">
        <v>2257</v>
      </c>
      <c r="C540" s="1348" t="s">
        <v>1833</v>
      </c>
      <c r="D540" s="1348" t="s">
        <v>43</v>
      </c>
      <c r="E540" s="1348" t="s">
        <v>1723</v>
      </c>
      <c r="F540" s="1348"/>
      <c r="G540" s="1348"/>
      <c r="H540" s="1348"/>
      <c r="I540" s="1348"/>
      <c r="J540" s="1348"/>
      <c r="K540" s="1348">
        <f>IF(WWS1a!$K$14="","",WWS1a!$K$14)</f>
        <v>0</v>
      </c>
      <c r="L540" s="1348">
        <f>IF(WWS1a!$Q$14="","",WWS1a!$Q$14)</f>
        <v>0</v>
      </c>
      <c r="M540" s="1348">
        <f>IF(WWS1a!$W$14="","",WWS1a!$W$14)</f>
        <v>0</v>
      </c>
      <c r="N540" s="1348">
        <f>IF(WWS1a!$AC$14="","",WWS1a!$AC$14)</f>
        <v>0</v>
      </c>
      <c r="O540" s="1348">
        <f>IF(WWS1a!$AI$14="","",WWS1a!$AI$14)</f>
        <v>0</v>
      </c>
      <c r="P540" s="1348">
        <f>IF(WWS1a!$AO$14="","",WWS1a!$AO$14)</f>
        <v>0</v>
      </c>
      <c r="Q540" s="1348">
        <f>IF(WWS1a!$AU$14="","",WWS1a!$AU$14)</f>
        <v>0</v>
      </c>
      <c r="R540" s="1348">
        <f>IF(WWS1a!$BA$14="","",WWS1a!$BA$14)</f>
        <v>0</v>
      </c>
      <c r="S540" s="1348"/>
      <c r="T540" s="1348"/>
      <c r="U540" s="1348"/>
      <c r="V540" s="1348"/>
      <c r="W540" s="1348"/>
      <c r="X540" s="1348"/>
    </row>
    <row r="541" spans="2:24">
      <c r="B541" s="1342" t="s">
        <v>2252</v>
      </c>
      <c r="C541" s="1354" t="s">
        <v>2311</v>
      </c>
      <c r="D541" s="1354" t="s">
        <v>43</v>
      </c>
      <c r="E541" s="1354" t="s">
        <v>1723</v>
      </c>
      <c r="F541" s="1354"/>
      <c r="G541" s="1354"/>
      <c r="H541" s="1354"/>
      <c r="I541" s="1354"/>
      <c r="J541" s="1354"/>
      <c r="K541" s="1354">
        <f>IF(WWS1a!$L$13="","",WWS1a!$L$13)</f>
        <v>5.1054166199999997</v>
      </c>
      <c r="L541" s="1354">
        <f>IF(WWS1a!$R$13="","",WWS1a!$R$13)</f>
        <v>2.4564105570109955</v>
      </c>
      <c r="M541" s="1354">
        <f>IF(WWS1a!$X$13="","",WWS1a!$X$13)</f>
        <v>1.1776924324116194</v>
      </c>
      <c r="N541" s="1354">
        <f>IF(WWS1a!$AD$13="","",WWS1a!$AD$13)</f>
        <v>4.7115604802200979</v>
      </c>
      <c r="O541" s="1354">
        <f>IF(WWS1a!$AJ$13="","",WWS1a!$AJ$13)</f>
        <v>4.758597117993677</v>
      </c>
      <c r="P541" s="1354">
        <f>IF(WWS1a!$AP$13="","",WWS1a!$AP$13)</f>
        <v>4.806102441071757</v>
      </c>
      <c r="Q541" s="1354">
        <f>IF(WWS1a!$AV$13="","",WWS1a!$AV$13)</f>
        <v>12.854081859573704</v>
      </c>
      <c r="R541" s="1354">
        <f>IF(WWS1a!$BB$13="","",WWS1a!$BB$13)</f>
        <v>12.902539347593562</v>
      </c>
      <c r="S541" s="1348"/>
      <c r="T541" s="1348"/>
      <c r="U541" s="1348"/>
      <c r="V541" s="1348"/>
      <c r="W541" s="1348"/>
      <c r="X541" s="1348"/>
    </row>
    <row r="542" spans="2:24">
      <c r="B542" s="1342" t="s">
        <v>2258</v>
      </c>
      <c r="C542" s="1354" t="s">
        <v>2312</v>
      </c>
      <c r="D542" s="1354" t="s">
        <v>43</v>
      </c>
      <c r="E542" s="1354" t="s">
        <v>1723</v>
      </c>
      <c r="F542" s="1354"/>
      <c r="G542" s="1354"/>
      <c r="H542" s="1354"/>
      <c r="I542" s="1354"/>
      <c r="J542" s="1354"/>
      <c r="K542" s="1354">
        <f>IF(WWS1a!$L$14="","",WWS1a!$L$14)</f>
        <v>10.444226081260002</v>
      </c>
      <c r="L542" s="1354">
        <f>IF(WWS1a!$R$14="","",WWS1a!$R$14)</f>
        <v>9.0808025063861422</v>
      </c>
      <c r="M542" s="1354">
        <f>IF(WWS1a!$X$14="","",WWS1a!$X$14)</f>
        <v>9.1839431319729865</v>
      </c>
      <c r="N542" s="1354">
        <f>IF(WWS1a!$AD$14="","",WWS1a!$AD$14)</f>
        <v>9.8917982955782158</v>
      </c>
      <c r="O542" s="1354">
        <f>IF(WWS1a!$AJ$14="","",WWS1a!$AJ$14)</f>
        <v>9.9992360342590967</v>
      </c>
      <c r="P542" s="1354">
        <f>IF(WWS1a!$AP$14="","",WWS1a!$AP$14)</f>
        <v>10.107820450243544</v>
      </c>
      <c r="Q542" s="1354">
        <f>IF(WWS1a!$AV$14="","",WWS1a!$AV$14)</f>
        <v>9.817236217330839</v>
      </c>
      <c r="R542" s="1354">
        <f>IF(WWS1a!$BB$14="","",WWS1a!$BB$14)</f>
        <v>9.5354792868124392</v>
      </c>
      <c r="S542" s="1348"/>
      <c r="T542" s="1348"/>
      <c r="U542" s="1348"/>
      <c r="V542" s="1348"/>
      <c r="W542" s="1348"/>
      <c r="X542" s="1348"/>
    </row>
    <row r="543" spans="2:24">
      <c r="B543" s="1342" t="s">
        <v>2169</v>
      </c>
      <c r="C543" s="1348" t="s">
        <v>2168</v>
      </c>
      <c r="D543" s="1348" t="s">
        <v>43</v>
      </c>
      <c r="E543" s="1348" t="s">
        <v>1723</v>
      </c>
      <c r="F543" s="1348"/>
      <c r="G543" s="1348"/>
      <c r="H543" s="1348"/>
      <c r="I543" s="1348"/>
      <c r="J543" s="1348"/>
      <c r="K543" s="1348"/>
      <c r="L543" s="1348"/>
      <c r="M543" s="1348">
        <f>IF('WWn5'!G8="","",'WWn5'!G8)</f>
        <v>0</v>
      </c>
      <c r="N543" s="1348">
        <f>IF('WWn5'!H8="","",'WWn5'!H8)</f>
        <v>0.36103114218091975</v>
      </c>
      <c r="O543" s="1348">
        <f>IF('WWn5'!I8="","",'WWn5'!I8)</f>
        <v>0.36457066318269343</v>
      </c>
      <c r="P543" s="1348">
        <f>IF('WWn5'!J8="","",'WWn5'!J8)</f>
        <v>0.36814488537075918</v>
      </c>
      <c r="Q543" s="1348">
        <f>IF('WWn5'!K8="","",'WWn5'!K8)</f>
        <v>0.37175414895282527</v>
      </c>
      <c r="R543" s="1348">
        <f>IF('WWn5'!L8="","",'WWn5'!L8)</f>
        <v>0.37539879747197069</v>
      </c>
      <c r="S543" s="1348"/>
      <c r="T543" s="1348"/>
      <c r="U543" s="1348"/>
      <c r="V543" s="1348"/>
      <c r="W543" s="1348"/>
      <c r="X543" s="1348">
        <f>IF('WWn5'!M8="","",'WWn5'!M8)</f>
        <v>1.8408996371591684</v>
      </c>
    </row>
    <row r="544" spans="2:24">
      <c r="B544" s="1342" t="s">
        <v>2171</v>
      </c>
      <c r="C544" s="1348" t="s">
        <v>2170</v>
      </c>
      <c r="D544" s="1348" t="s">
        <v>43</v>
      </c>
      <c r="E544" s="1348" t="s">
        <v>1723</v>
      </c>
      <c r="F544" s="1348"/>
      <c r="G544" s="1348"/>
      <c r="H544" s="1348"/>
      <c r="I544" s="1348"/>
      <c r="J544" s="1348"/>
      <c r="K544" s="1348"/>
      <c r="L544" s="1348"/>
      <c r="M544" s="1348">
        <f>IF('WWn5'!G9="","",'WWn5'!G9)</f>
        <v>7.5260577522175822</v>
      </c>
      <c r="N544" s="1348">
        <f>IF('WWn5'!H9="","",'WWn5'!H9)</f>
        <v>9.8917982955782158</v>
      </c>
      <c r="O544" s="1348">
        <f>IF('WWn5'!I9="","",'WWn5'!I9)</f>
        <v>9.9992360342590967</v>
      </c>
      <c r="P544" s="1348">
        <f>IF('WWn5'!J9="","",'WWn5'!J9)</f>
        <v>10.107820450243544</v>
      </c>
      <c r="Q544" s="1348">
        <f>IF('WWn5'!K9="","",'WWn5'!K9)</f>
        <v>9.817236217330839</v>
      </c>
      <c r="R544" s="1348">
        <f>IF('WWn5'!L9="","",'WWn5'!L9)</f>
        <v>9.5354792868124392</v>
      </c>
      <c r="S544" s="1348"/>
      <c r="T544" s="1348"/>
      <c r="U544" s="1348"/>
      <c r="V544" s="1348"/>
      <c r="W544" s="1348"/>
      <c r="X544" s="1348">
        <f>IF('WWn5'!M9="","",'WWn5'!M9)</f>
        <v>49.351570284224131</v>
      </c>
    </row>
    <row r="545" spans="2:24">
      <c r="B545" s="1342" t="s">
        <v>2173</v>
      </c>
      <c r="C545" s="1348" t="s">
        <v>2172</v>
      </c>
      <c r="D545" s="1348" t="s">
        <v>43</v>
      </c>
      <c r="E545" s="1348" t="s">
        <v>1723</v>
      </c>
      <c r="F545" s="1348"/>
      <c r="G545" s="1348"/>
      <c r="H545" s="1348"/>
      <c r="I545" s="1348"/>
      <c r="J545" s="1348"/>
      <c r="K545" s="1348"/>
      <c r="L545" s="1348"/>
      <c r="M545" s="1348">
        <f>IF('WWn5'!G10="","",'WWn5'!G10)</f>
        <v>1.2160327303843275</v>
      </c>
      <c r="N545" s="1348">
        <f>IF('WWn5'!H10="","",'WWn5'!H10)</f>
        <v>4.3505293380391779</v>
      </c>
      <c r="O545" s="1348">
        <f>IF('WWn5'!I10="","",'WWn5'!I10)</f>
        <v>4.3940264548109838</v>
      </c>
      <c r="P545" s="1348">
        <f>IF('WWn5'!J10="","",'WWn5'!J10)</f>
        <v>4.437957555700998</v>
      </c>
      <c r="Q545" s="1348">
        <f>IF('WWn5'!K10="","",'WWn5'!K10)</f>
        <v>12.482327710620879</v>
      </c>
      <c r="R545" s="1348">
        <f>IF('WWn5'!L10="","",'WWn5'!L10)</f>
        <v>12.527140550121592</v>
      </c>
      <c r="S545" s="1348"/>
      <c r="T545" s="1348"/>
      <c r="U545" s="1348"/>
      <c r="V545" s="1348"/>
      <c r="W545" s="1348"/>
      <c r="X545" s="1348">
        <f>IF('WWn5'!M10="","",'WWn5'!M10)</f>
        <v>38.191981609293627</v>
      </c>
    </row>
    <row r="546" spans="2:24">
      <c r="B546" s="1342" t="s">
        <v>2175</v>
      </c>
      <c r="C546" s="1348" t="s">
        <v>2174</v>
      </c>
      <c r="D546" s="1348" t="s">
        <v>43</v>
      </c>
      <c r="E546" s="1348" t="s">
        <v>1723</v>
      </c>
      <c r="F546" s="1348"/>
      <c r="G546" s="1348"/>
      <c r="H546" s="1348"/>
      <c r="I546" s="1348"/>
      <c r="J546" s="1348"/>
      <c r="K546" s="1348"/>
      <c r="L546" s="1348"/>
      <c r="M546" s="1348">
        <f>IF('WWn5'!G11="","",'WWn5'!G11)</f>
        <v>1.3702253797804939E-2</v>
      </c>
      <c r="N546" s="1348">
        <f>IF('WWn5'!H11="","",'WWn5'!H11)</f>
        <v>0</v>
      </c>
      <c r="O546" s="1348">
        <f>IF('WWn5'!I11="","",'WWn5'!I11)</f>
        <v>0</v>
      </c>
      <c r="P546" s="1348">
        <f>IF('WWn5'!J11="","",'WWn5'!J11)</f>
        <v>0</v>
      </c>
      <c r="Q546" s="1348">
        <f>IF('WWn5'!K11="","",'WWn5'!K11)</f>
        <v>0</v>
      </c>
      <c r="R546" s="1348">
        <f>IF('WWn5'!L11="","",'WWn5'!L11)</f>
        <v>0</v>
      </c>
      <c r="S546" s="1348"/>
      <c r="T546" s="1348"/>
      <c r="U546" s="1348"/>
      <c r="V546" s="1348"/>
      <c r="W546" s="1348"/>
      <c r="X546" s="1348">
        <f>IF('WWn5'!M11="","",'WWn5'!M11)</f>
        <v>0</v>
      </c>
    </row>
    <row r="547" spans="2:24">
      <c r="B547" s="1342" t="s">
        <v>2349</v>
      </c>
      <c r="C547" s="1348" t="s">
        <v>2347</v>
      </c>
      <c r="D547" s="1348" t="s">
        <v>43</v>
      </c>
      <c r="E547" s="1348" t="s">
        <v>1723</v>
      </c>
      <c r="F547" s="1348"/>
      <c r="G547" s="1348"/>
      <c r="H547" s="1348"/>
      <c r="I547" s="1348"/>
      <c r="J547" s="1348"/>
      <c r="K547" s="1348"/>
      <c r="L547" s="1348"/>
      <c r="M547" s="1348"/>
      <c r="N547" s="1348" t="str">
        <f>IF(Dmmy1!G8="","",Dmmy1!G8)</f>
        <v/>
      </c>
      <c r="O547" s="1348" t="str">
        <f>IF(Dmmy1!H8="","",Dmmy1!H8)</f>
        <v/>
      </c>
      <c r="P547" s="1348" t="str">
        <f>IF(Dmmy1!I8="","",Dmmy1!I8)</f>
        <v/>
      </c>
      <c r="Q547" s="1348" t="str">
        <f>IF(Dmmy1!J8="","",Dmmy1!J8)</f>
        <v/>
      </c>
      <c r="R547" s="1348" t="str">
        <f>IF(Dmmy1!K8="","",Dmmy1!K8)</f>
        <v/>
      </c>
      <c r="S547" s="1348"/>
      <c r="T547" s="1348"/>
      <c r="U547" s="1348"/>
      <c r="V547" s="1348"/>
      <c r="W547" s="1348"/>
      <c r="X547" s="1348">
        <f>IF(Dmmy1!L8="","",Dmmy1!L8)</f>
        <v>0</v>
      </c>
    </row>
    <row r="548" spans="2:24">
      <c r="B548" s="1342" t="s">
        <v>2350</v>
      </c>
      <c r="C548" s="1348" t="s">
        <v>2348</v>
      </c>
      <c r="D548" s="1348" t="s">
        <v>43</v>
      </c>
      <c r="E548" s="1348" t="s">
        <v>1723</v>
      </c>
      <c r="F548" s="1348"/>
      <c r="G548" s="1348"/>
      <c r="H548" s="1348"/>
      <c r="I548" s="1348"/>
      <c r="J548" s="1348"/>
      <c r="K548" s="1348"/>
      <c r="L548" s="1348"/>
      <c r="M548" s="1348"/>
      <c r="N548" s="1348" t="str">
        <f>IF(Dmmy1!G9="","",Dmmy1!G9)</f>
        <v/>
      </c>
      <c r="O548" s="1348" t="str">
        <f>IF(Dmmy1!H9="","",Dmmy1!H9)</f>
        <v/>
      </c>
      <c r="P548" s="1348" t="str">
        <f>IF(Dmmy1!I9="","",Dmmy1!I9)</f>
        <v/>
      </c>
      <c r="Q548" s="1348" t="str">
        <f>IF(Dmmy1!J9="","",Dmmy1!J9)</f>
        <v/>
      </c>
      <c r="R548" s="1348" t="str">
        <f>IF(Dmmy1!K9="","",Dmmy1!K9)</f>
        <v/>
      </c>
      <c r="S548" s="1348"/>
      <c r="T548" s="1348"/>
      <c r="U548" s="1348"/>
      <c r="V548" s="1348"/>
      <c r="W548" s="1348"/>
      <c r="X548" s="1348">
        <f>IF(Dmmy1!L9="","",Dmmy1!L9)</f>
        <v>0</v>
      </c>
    </row>
    <row r="549" spans="2:24">
      <c r="B549" s="1342" t="s">
        <v>2182</v>
      </c>
      <c r="C549" s="1348" t="s">
        <v>2181</v>
      </c>
      <c r="D549" s="1348" t="s">
        <v>43</v>
      </c>
      <c r="E549" s="1348" t="s">
        <v>1723</v>
      </c>
      <c r="F549" s="1348"/>
      <c r="G549" s="1348"/>
      <c r="H549" s="1348"/>
      <c r="I549" s="1348"/>
      <c r="J549" s="1348"/>
      <c r="K549" s="1348"/>
      <c r="L549" s="1348"/>
      <c r="M549" s="1348" t="str">
        <f>IF(Dmmy7!G8="","",Dmmy7!G8)</f>
        <v/>
      </c>
      <c r="N549" s="1348" t="str">
        <f>IF(Dmmy7!H8="","",Dmmy7!H8)</f>
        <v/>
      </c>
      <c r="O549" s="1348" t="str">
        <f>IF(Dmmy7!I8="","",Dmmy7!I8)</f>
        <v/>
      </c>
      <c r="P549" s="1348" t="str">
        <f>IF(Dmmy7!J8="","",Dmmy7!J8)</f>
        <v/>
      </c>
      <c r="Q549" s="1348" t="str">
        <f>IF(Dmmy7!K8="","",Dmmy7!K8)</f>
        <v/>
      </c>
      <c r="R549" s="1348" t="str">
        <f>IF(Dmmy7!L8="","",Dmmy7!L8)</f>
        <v/>
      </c>
      <c r="S549" s="1348"/>
      <c r="T549" s="1348"/>
      <c r="U549" s="1348"/>
      <c r="V549" s="1348"/>
      <c r="W549" s="1348"/>
      <c r="X549" s="1348">
        <f>IF(Dmmy7!M8="","",Dmmy7!M8)</f>
        <v>0</v>
      </c>
    </row>
    <row r="550" spans="2:24">
      <c r="B550" s="1342" t="s">
        <v>2184</v>
      </c>
      <c r="C550" s="1348" t="s">
        <v>2183</v>
      </c>
      <c r="D550" s="1348" t="s">
        <v>43</v>
      </c>
      <c r="E550" s="1348" t="s">
        <v>1723</v>
      </c>
      <c r="F550" s="1348"/>
      <c r="G550" s="1348"/>
      <c r="H550" s="1348"/>
      <c r="I550" s="1348"/>
      <c r="J550" s="1348"/>
      <c r="K550" s="1348"/>
      <c r="L550" s="1348"/>
      <c r="M550" s="1348" t="str">
        <f>IF(Dmmy7!G9="","",Dmmy7!G9)</f>
        <v/>
      </c>
      <c r="N550" s="1348" t="str">
        <f>IF(Dmmy7!H9="","",Dmmy7!H9)</f>
        <v/>
      </c>
      <c r="O550" s="1348" t="str">
        <f>IF(Dmmy7!I9="","",Dmmy7!I9)</f>
        <v/>
      </c>
      <c r="P550" s="1348" t="str">
        <f>IF(Dmmy7!J9="","",Dmmy7!J9)</f>
        <v/>
      </c>
      <c r="Q550" s="1348" t="str">
        <f>IF(Dmmy7!K9="","",Dmmy7!K9)</f>
        <v/>
      </c>
      <c r="R550" s="1348" t="str">
        <f>IF(Dmmy7!L9="","",Dmmy7!L9)</f>
        <v/>
      </c>
      <c r="S550" s="1348"/>
      <c r="T550" s="1348"/>
      <c r="U550" s="1348"/>
      <c r="V550" s="1348"/>
      <c r="W550" s="1348"/>
      <c r="X550" s="1348">
        <f>IF(Dmmy7!M9="","",Dmmy7!M9)</f>
        <v>0</v>
      </c>
    </row>
    <row r="551" spans="2:24">
      <c r="B551" s="1342" t="s">
        <v>2186</v>
      </c>
      <c r="C551" s="1348" t="s">
        <v>2185</v>
      </c>
      <c r="D551" s="1348" t="s">
        <v>43</v>
      </c>
      <c r="E551" s="1348" t="s">
        <v>1723</v>
      </c>
      <c r="F551" s="1348"/>
      <c r="G551" s="1348"/>
      <c r="H551" s="1348"/>
      <c r="I551" s="1348"/>
      <c r="J551" s="1348"/>
      <c r="K551" s="1348"/>
      <c r="L551" s="1348"/>
      <c r="M551" s="1348" t="str">
        <f>IF(Dmmy7!G10="","",Dmmy7!G10)</f>
        <v/>
      </c>
      <c r="N551" s="1348" t="str">
        <f>IF(Dmmy7!H10="","",Dmmy7!H10)</f>
        <v/>
      </c>
      <c r="O551" s="1348" t="str">
        <f>IF(Dmmy7!I10="","",Dmmy7!I10)</f>
        <v/>
      </c>
      <c r="P551" s="1348" t="str">
        <f>IF(Dmmy7!J10="","",Dmmy7!J10)</f>
        <v/>
      </c>
      <c r="Q551" s="1348" t="str">
        <f>IF(Dmmy7!K10="","",Dmmy7!K10)</f>
        <v/>
      </c>
      <c r="R551" s="1348" t="str">
        <f>IF(Dmmy7!L10="","",Dmmy7!L10)</f>
        <v/>
      </c>
      <c r="S551" s="1348"/>
      <c r="T551" s="1348"/>
      <c r="U551" s="1348"/>
      <c r="V551" s="1348"/>
      <c r="W551" s="1348"/>
      <c r="X551" s="1348">
        <f>IF(Dmmy7!M10="","",Dmmy7!M10)</f>
        <v>0</v>
      </c>
    </row>
    <row r="552" spans="2:24">
      <c r="B552" s="1342" t="s">
        <v>2188</v>
      </c>
      <c r="C552" s="1348" t="s">
        <v>2187</v>
      </c>
      <c r="D552" s="1348" t="s">
        <v>43</v>
      </c>
      <c r="E552" s="1348" t="s">
        <v>1723</v>
      </c>
      <c r="F552" s="1348"/>
      <c r="G552" s="1348"/>
      <c r="H552" s="1348"/>
      <c r="I552" s="1348"/>
      <c r="J552" s="1348"/>
      <c r="K552" s="1348"/>
      <c r="L552" s="1348"/>
      <c r="M552" s="1348" t="str">
        <f>IF(Dmmy7!G11="","",Dmmy7!G11)</f>
        <v/>
      </c>
      <c r="N552" s="1348" t="str">
        <f>IF(Dmmy7!H11="","",Dmmy7!H11)</f>
        <v/>
      </c>
      <c r="O552" s="1348" t="str">
        <f>IF(Dmmy7!I11="","",Dmmy7!I11)</f>
        <v/>
      </c>
      <c r="P552" s="1348" t="str">
        <f>IF(Dmmy7!J11="","",Dmmy7!J11)</f>
        <v/>
      </c>
      <c r="Q552" s="1348" t="str">
        <f>IF(Dmmy7!K11="","",Dmmy7!K11)</f>
        <v/>
      </c>
      <c r="R552" s="1348" t="str">
        <f>IF(Dmmy7!L11="","",Dmmy7!L11)</f>
        <v/>
      </c>
      <c r="S552" s="1348"/>
      <c r="T552" s="1348"/>
      <c r="U552" s="1348"/>
      <c r="V552" s="1348"/>
      <c r="W552" s="1348"/>
      <c r="X552" s="1348">
        <f>IF(Dmmy7!M11="","",Dmmy7!M11)</f>
        <v>0</v>
      </c>
    </row>
    <row r="553" spans="2:24">
      <c r="B553" s="1347" t="s">
        <v>1834</v>
      </c>
      <c r="C553" s="1347" t="s">
        <v>1835</v>
      </c>
      <c r="D553" s="1342" t="s">
        <v>548</v>
      </c>
      <c r="E553" s="1342" t="s">
        <v>1723</v>
      </c>
      <c r="F553" s="1648" t="str">
        <f ca="1">CONCATENATE("[…]", TEXT(NOW(),"dd/mm/yyy hh:mm:ss"))</f>
        <v>[…]01/03/2019 16:23:35</v>
      </c>
    </row>
    <row r="554" spans="2:24" ht="16.5" customHeight="1">
      <c r="B554" s="1347" t="s">
        <v>1836</v>
      </c>
      <c r="C554" s="1347" t="s">
        <v>1837</v>
      </c>
      <c r="D554" s="1342" t="s">
        <v>548</v>
      </c>
      <c r="E554" s="1342" t="s">
        <v>1723</v>
      </c>
      <c r="F554" s="1342" t="str">
        <f ca="1">MID(CELL("filename"),SEARCH("[",CELL("filename"))+1,SEARCH("]",CELL("filename"))-SEARCH("[",CELL("filename"))-1)</f>
        <v>Copy of I012 - PR19-Business-plan-data-tables-Jan2019 (United Utilities - fast t.._ (002).xlsx</v>
      </c>
    </row>
  </sheetData>
  <sheetProtection autoFilter="0"/>
  <conditionalFormatting sqref="B6">
    <cfRule type="duplicateValues" dxfId="401" priority="108"/>
  </conditionalFormatting>
  <conditionalFormatting sqref="B6">
    <cfRule type="duplicateValues" dxfId="400" priority="109"/>
  </conditionalFormatting>
  <conditionalFormatting sqref="B8">
    <cfRule type="duplicateValues" dxfId="399" priority="106"/>
  </conditionalFormatting>
  <conditionalFormatting sqref="B8">
    <cfRule type="duplicateValues" dxfId="398" priority="107"/>
  </conditionalFormatting>
  <conditionalFormatting sqref="B10">
    <cfRule type="duplicateValues" dxfId="397" priority="104"/>
  </conditionalFormatting>
  <conditionalFormatting sqref="B10">
    <cfRule type="duplicateValues" dxfId="396" priority="105"/>
  </conditionalFormatting>
  <conditionalFormatting sqref="B513">
    <cfRule type="duplicateValues" dxfId="395" priority="101"/>
  </conditionalFormatting>
  <conditionalFormatting sqref="B513">
    <cfRule type="duplicateValues" dxfId="394" priority="102"/>
  </conditionalFormatting>
  <conditionalFormatting sqref="B513">
    <cfRule type="duplicateValues" dxfId="393" priority="103"/>
  </conditionalFormatting>
  <conditionalFormatting sqref="B515">
    <cfRule type="duplicateValues" dxfId="392" priority="98"/>
  </conditionalFormatting>
  <conditionalFormatting sqref="B515">
    <cfRule type="duplicateValues" dxfId="391" priority="99"/>
  </conditionalFormatting>
  <conditionalFormatting sqref="B515">
    <cfRule type="duplicateValues" dxfId="390" priority="100"/>
  </conditionalFormatting>
  <conditionalFormatting sqref="B517">
    <cfRule type="duplicateValues" dxfId="389" priority="95"/>
  </conditionalFormatting>
  <conditionalFormatting sqref="B517">
    <cfRule type="duplicateValues" dxfId="388" priority="96"/>
  </conditionalFormatting>
  <conditionalFormatting sqref="B517">
    <cfRule type="duplicateValues" dxfId="387" priority="97"/>
  </conditionalFormatting>
  <conditionalFormatting sqref="B519">
    <cfRule type="duplicateValues" dxfId="386" priority="92"/>
  </conditionalFormatting>
  <conditionalFormatting sqref="B519">
    <cfRule type="duplicateValues" dxfId="385" priority="93"/>
  </conditionalFormatting>
  <conditionalFormatting sqref="B519">
    <cfRule type="duplicateValues" dxfId="384" priority="94"/>
  </conditionalFormatting>
  <conditionalFormatting sqref="B104">
    <cfRule type="duplicateValues" dxfId="383" priority="90"/>
  </conditionalFormatting>
  <conditionalFormatting sqref="B104">
    <cfRule type="duplicateValues" dxfId="382" priority="91"/>
  </conditionalFormatting>
  <conditionalFormatting sqref="B106">
    <cfRule type="duplicateValues" dxfId="381" priority="88"/>
  </conditionalFormatting>
  <conditionalFormatting sqref="B106">
    <cfRule type="duplicateValues" dxfId="380" priority="89"/>
  </conditionalFormatting>
  <conditionalFormatting sqref="B108">
    <cfRule type="duplicateValues" dxfId="379" priority="86"/>
  </conditionalFormatting>
  <conditionalFormatting sqref="B108">
    <cfRule type="duplicateValues" dxfId="378" priority="87"/>
  </conditionalFormatting>
  <conditionalFormatting sqref="B110">
    <cfRule type="duplicateValues" dxfId="377" priority="84"/>
  </conditionalFormatting>
  <conditionalFormatting sqref="B110">
    <cfRule type="duplicateValues" dxfId="376" priority="85"/>
  </conditionalFormatting>
  <conditionalFormatting sqref="B112">
    <cfRule type="duplicateValues" dxfId="375" priority="82"/>
  </conditionalFormatting>
  <conditionalFormatting sqref="B112">
    <cfRule type="duplicateValues" dxfId="374" priority="83"/>
  </conditionalFormatting>
  <conditionalFormatting sqref="B531">
    <cfRule type="duplicateValues" dxfId="373" priority="79"/>
  </conditionalFormatting>
  <conditionalFormatting sqref="B531">
    <cfRule type="duplicateValues" dxfId="372" priority="80"/>
  </conditionalFormatting>
  <conditionalFormatting sqref="B531">
    <cfRule type="duplicateValues" dxfId="371" priority="81"/>
  </conditionalFormatting>
  <conditionalFormatting sqref="B533">
    <cfRule type="duplicateValues" dxfId="370" priority="76"/>
  </conditionalFormatting>
  <conditionalFormatting sqref="B533">
    <cfRule type="duplicateValues" dxfId="369" priority="77"/>
  </conditionalFormatting>
  <conditionalFormatting sqref="B533">
    <cfRule type="duplicateValues" dxfId="368" priority="78"/>
  </conditionalFormatting>
  <conditionalFormatting sqref="B535">
    <cfRule type="duplicateValues" dxfId="367" priority="73"/>
  </conditionalFormatting>
  <conditionalFormatting sqref="B535">
    <cfRule type="duplicateValues" dxfId="366" priority="74"/>
  </conditionalFormatting>
  <conditionalFormatting sqref="B535">
    <cfRule type="duplicateValues" dxfId="365" priority="75"/>
  </conditionalFormatting>
  <conditionalFormatting sqref="B537">
    <cfRule type="duplicateValues" dxfId="364" priority="70"/>
  </conditionalFormatting>
  <conditionalFormatting sqref="B537">
    <cfRule type="duplicateValues" dxfId="363" priority="71"/>
  </conditionalFormatting>
  <conditionalFormatting sqref="B537">
    <cfRule type="duplicateValues" dxfId="362" priority="72"/>
  </conditionalFormatting>
  <conditionalFormatting sqref="B539">
    <cfRule type="duplicateValues" dxfId="361" priority="67"/>
  </conditionalFormatting>
  <conditionalFormatting sqref="B539">
    <cfRule type="duplicateValues" dxfId="360" priority="68"/>
  </conditionalFormatting>
  <conditionalFormatting sqref="B539">
    <cfRule type="duplicateValues" dxfId="359" priority="69"/>
  </conditionalFormatting>
  <conditionalFormatting sqref="B528">
    <cfRule type="duplicateValues" dxfId="358" priority="64"/>
  </conditionalFormatting>
  <conditionalFormatting sqref="B528">
    <cfRule type="duplicateValues" dxfId="357" priority="65"/>
  </conditionalFormatting>
  <conditionalFormatting sqref="B528">
    <cfRule type="duplicateValues" dxfId="356" priority="66"/>
  </conditionalFormatting>
  <conditionalFormatting sqref="B529">
    <cfRule type="duplicateValues" dxfId="355" priority="61"/>
  </conditionalFormatting>
  <conditionalFormatting sqref="B529">
    <cfRule type="duplicateValues" dxfId="354" priority="62"/>
  </conditionalFormatting>
  <conditionalFormatting sqref="B529">
    <cfRule type="duplicateValues" dxfId="353" priority="63"/>
  </conditionalFormatting>
  <conditionalFormatting sqref="B462">
    <cfRule type="duplicateValues" dxfId="352" priority="58"/>
  </conditionalFormatting>
  <conditionalFormatting sqref="B462">
    <cfRule type="duplicateValues" dxfId="351" priority="59"/>
  </conditionalFormatting>
  <conditionalFormatting sqref="B462">
    <cfRule type="duplicateValues" dxfId="350" priority="60"/>
  </conditionalFormatting>
  <conditionalFormatting sqref="B455">
    <cfRule type="duplicateValues" dxfId="349" priority="55"/>
  </conditionalFormatting>
  <conditionalFormatting sqref="B455">
    <cfRule type="duplicateValues" dxfId="348" priority="56"/>
  </conditionalFormatting>
  <conditionalFormatting sqref="B455">
    <cfRule type="duplicateValues" dxfId="347" priority="57"/>
  </conditionalFormatting>
  <conditionalFormatting sqref="B448">
    <cfRule type="duplicateValues" dxfId="346" priority="52"/>
  </conditionalFormatting>
  <conditionalFormatting sqref="B448">
    <cfRule type="duplicateValues" dxfId="345" priority="53"/>
  </conditionalFormatting>
  <conditionalFormatting sqref="B448">
    <cfRule type="duplicateValues" dxfId="344" priority="54"/>
  </conditionalFormatting>
  <conditionalFormatting sqref="B441">
    <cfRule type="duplicateValues" dxfId="343" priority="49"/>
  </conditionalFormatting>
  <conditionalFormatting sqref="B441">
    <cfRule type="duplicateValues" dxfId="342" priority="50"/>
  </conditionalFormatting>
  <conditionalFormatting sqref="B441">
    <cfRule type="duplicateValues" dxfId="341" priority="51"/>
  </conditionalFormatting>
  <conditionalFormatting sqref="B434">
    <cfRule type="duplicateValues" dxfId="340" priority="46"/>
  </conditionalFormatting>
  <conditionalFormatting sqref="B434">
    <cfRule type="duplicateValues" dxfId="339" priority="47"/>
  </conditionalFormatting>
  <conditionalFormatting sqref="B434">
    <cfRule type="duplicateValues" dxfId="338" priority="48"/>
  </conditionalFormatting>
  <conditionalFormatting sqref="D123">
    <cfRule type="duplicateValues" dxfId="337" priority="31"/>
  </conditionalFormatting>
  <conditionalFormatting sqref="D124">
    <cfRule type="duplicateValues" dxfId="336" priority="30"/>
  </conditionalFormatting>
  <conditionalFormatting sqref="D132">
    <cfRule type="duplicateValues" dxfId="335" priority="23"/>
  </conditionalFormatting>
  <conditionalFormatting sqref="D133">
    <cfRule type="duplicateValues" dxfId="334" priority="22"/>
  </conditionalFormatting>
  <conditionalFormatting sqref="D141">
    <cfRule type="duplicateValues" dxfId="333" priority="21"/>
  </conditionalFormatting>
  <conditionalFormatting sqref="D142">
    <cfRule type="duplicateValues" dxfId="332" priority="20"/>
  </conditionalFormatting>
  <conditionalFormatting sqref="D150">
    <cfRule type="duplicateValues" dxfId="331" priority="19"/>
  </conditionalFormatting>
  <conditionalFormatting sqref="D151">
    <cfRule type="duplicateValues" dxfId="330" priority="18"/>
  </conditionalFormatting>
  <conditionalFormatting sqref="C132">
    <cfRule type="duplicateValues" dxfId="329" priority="17"/>
  </conditionalFormatting>
  <conditionalFormatting sqref="C133">
    <cfRule type="duplicateValues" dxfId="328" priority="16"/>
  </conditionalFormatting>
  <conditionalFormatting sqref="C141">
    <cfRule type="duplicateValues" dxfId="327" priority="15"/>
  </conditionalFormatting>
  <conditionalFormatting sqref="C142">
    <cfRule type="duplicateValues" dxfId="326" priority="14"/>
  </conditionalFormatting>
  <conditionalFormatting sqref="C150">
    <cfRule type="duplicateValues" dxfId="325" priority="13"/>
  </conditionalFormatting>
  <conditionalFormatting sqref="C151">
    <cfRule type="duplicateValues" dxfId="324" priority="12"/>
  </conditionalFormatting>
  <conditionalFormatting sqref="B194:B224">
    <cfRule type="duplicateValues" dxfId="323" priority="6"/>
  </conditionalFormatting>
  <conditionalFormatting sqref="C194:C224">
    <cfRule type="duplicateValues" dxfId="322" priority="7"/>
  </conditionalFormatting>
  <conditionalFormatting sqref="B194:B224">
    <cfRule type="duplicateValues" dxfId="321" priority="8"/>
  </conditionalFormatting>
  <conditionalFormatting sqref="B194:B224">
    <cfRule type="duplicateValues" dxfId="320" priority="9"/>
  </conditionalFormatting>
  <conditionalFormatting sqref="B194:B224">
    <cfRule type="duplicateValues" dxfId="319" priority="10"/>
  </conditionalFormatting>
  <conditionalFormatting sqref="B541:B542 B521:B522 B1:B5 B7 B9 B105 B107 B109 B111 B11:B103 B113:B115">
    <cfRule type="duplicateValues" dxfId="318" priority="721"/>
  </conditionalFormatting>
  <conditionalFormatting sqref="B541:B542">
    <cfRule type="duplicateValues" dxfId="317" priority="733"/>
  </conditionalFormatting>
  <conditionalFormatting sqref="B555:B1048576 B1:B552">
    <cfRule type="duplicateValues" dxfId="316" priority="5"/>
  </conditionalFormatting>
  <conditionalFormatting sqref="B553:B554">
    <cfRule type="duplicateValues" dxfId="315" priority="3"/>
  </conditionalFormatting>
  <conditionalFormatting sqref="C553:C554">
    <cfRule type="duplicateValues" dxfId="314" priority="4"/>
  </conditionalFormatting>
  <conditionalFormatting sqref="B553:B554">
    <cfRule type="duplicateValues" dxfId="313" priority="2"/>
  </conditionalFormatting>
  <conditionalFormatting sqref="B1:B1048576">
    <cfRule type="duplicateValues" dxfId="312" priority="1"/>
  </conditionalFormatting>
  <conditionalFormatting sqref="B530 B527">
    <cfRule type="duplicateValues" dxfId="311" priority="23037"/>
  </conditionalFormatting>
  <conditionalFormatting sqref="B540 B532 B534 B536 B538">
    <cfRule type="duplicateValues" dxfId="310" priority="46288"/>
  </conditionalFormatting>
  <conditionalFormatting sqref="B532">
    <cfRule type="duplicateValues" dxfId="309" priority="46461"/>
  </conditionalFormatting>
  <conditionalFormatting sqref="B520 B514 B516 B518">
    <cfRule type="duplicateValues" dxfId="308" priority="46635"/>
  </conditionalFormatting>
  <conditionalFormatting sqref="A4:A115">
    <cfRule type="duplicateValues" dxfId="307" priority="48059"/>
  </conditionalFormatting>
  <conditionalFormatting sqref="B523:B526 B432:B433 B463:B512 B456:B461 B449:B454 B442:B447 B435:B440 B225:B425 B116:B193">
    <cfRule type="duplicateValues" dxfId="306" priority="48732"/>
  </conditionalFormatting>
  <conditionalFormatting sqref="B549:B552">
    <cfRule type="duplicateValues" dxfId="305" priority="48878"/>
  </conditionalFormatting>
  <conditionalFormatting sqref="B547:B548">
    <cfRule type="duplicateValues" dxfId="304" priority="48940"/>
  </conditionalFormatting>
  <conditionalFormatting sqref="B543:B546">
    <cfRule type="duplicateValues" dxfId="303" priority="48971"/>
  </conditionalFormatting>
  <conditionalFormatting sqref="B543:B552 B532 B514 B516 B518 B520 B534 B536 B538 B530 B540 B432:B433 B463:B512 B456:B461 B449:B454 B442:B447 B435:B440 B523:B527 B225:B425 B116:B193">
    <cfRule type="duplicateValues" dxfId="302" priority="49001"/>
  </conditionalFormatting>
  <conditionalFormatting sqref="B225:B552 B1:B193">
    <cfRule type="duplicateValues" dxfId="301" priority="49022"/>
  </conditionalFormatting>
  <conditionalFormatting sqref="C134:C140 C143:C149 C1:C131 C152:C193 C225:C552">
    <cfRule type="duplicateValues" dxfId="300" priority="49025"/>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6">
    <tabColor rgb="FFCA0083"/>
  </sheetPr>
  <dimension ref="A1:F77"/>
  <sheetViews>
    <sheetView zoomScaleNormal="100" workbookViewId="0">
      <selection activeCell="B1" sqref="B1"/>
    </sheetView>
  </sheetViews>
  <sheetFormatPr defaultColWidth="0" defaultRowHeight="14.25" zeroHeight="1"/>
  <cols>
    <col min="1" max="1" width="1.25" style="657" customWidth="1"/>
    <col min="2" max="2" width="8.75" style="655" customWidth="1"/>
    <col min="3" max="3" width="27.5" style="656" customWidth="1"/>
    <col min="4" max="4" width="104.125" style="656" customWidth="1"/>
    <col min="5" max="5" width="15.125" style="655" customWidth="1"/>
    <col min="6" max="6" width="2.5" style="657" customWidth="1"/>
    <col min="7" max="16384" width="8.625" style="657" hidden="1"/>
  </cols>
  <sheetData>
    <row r="1" spans="2:5" ht="7.5" customHeight="1"/>
    <row r="2" spans="2:5" s="658" customFormat="1" ht="18" customHeight="1">
      <c r="B2" s="1455" t="s">
        <v>2422</v>
      </c>
      <c r="C2" s="1456"/>
      <c r="D2" s="1456"/>
      <c r="E2" s="1457"/>
    </row>
    <row r="3" spans="2:5" s="659" customFormat="1" ht="7.5" customHeight="1">
      <c r="B3" s="1727"/>
      <c r="C3" s="1724"/>
      <c r="D3" s="1724"/>
      <c r="E3" s="1728"/>
    </row>
    <row r="4" spans="2:5" s="659" customFormat="1" ht="180" customHeight="1">
      <c r="B4" s="1729" t="s">
        <v>2671</v>
      </c>
      <c r="C4" s="1730"/>
      <c r="D4" s="1730"/>
      <c r="E4" s="1731"/>
    </row>
    <row r="5" spans="2:5" ht="11.25" customHeight="1"/>
    <row r="6" spans="2:5" ht="33" customHeight="1">
      <c r="B6" s="660" t="s">
        <v>261</v>
      </c>
      <c r="C6" s="661" t="s">
        <v>312</v>
      </c>
      <c r="D6" s="661" t="s">
        <v>313</v>
      </c>
      <c r="E6" s="662" t="s">
        <v>314</v>
      </c>
    </row>
    <row r="7" spans="2:5" s="659" customFormat="1" ht="18.75" customHeight="1">
      <c r="B7" s="1460" t="s">
        <v>2453</v>
      </c>
      <c r="C7" s="1461"/>
      <c r="D7" s="1462"/>
      <c r="E7" s="1463"/>
    </row>
    <row r="8" spans="2:5" s="659" customFormat="1" ht="15" customHeight="1">
      <c r="B8" s="663" t="s">
        <v>62</v>
      </c>
      <c r="C8" s="664" t="s">
        <v>315</v>
      </c>
      <c r="D8" s="664" t="s">
        <v>2441</v>
      </c>
      <c r="E8" s="663"/>
    </row>
    <row r="9" spans="2:5" s="659" customFormat="1" ht="15" customHeight="1">
      <c r="B9" s="665">
        <v>1</v>
      </c>
      <c r="C9" s="1458" t="s">
        <v>157</v>
      </c>
      <c r="D9" s="664" t="s">
        <v>2438</v>
      </c>
      <c r="E9" s="663"/>
    </row>
    <row r="10" spans="2:5" s="659" customFormat="1" ht="15" customHeight="1">
      <c r="B10" s="665">
        <v>2</v>
      </c>
      <c r="C10" s="1458" t="s">
        <v>156</v>
      </c>
      <c r="D10" s="664" t="s">
        <v>2438</v>
      </c>
      <c r="E10" s="663"/>
    </row>
    <row r="11" spans="2:5" s="659" customFormat="1" ht="15" customHeight="1">
      <c r="B11" s="665">
        <v>3</v>
      </c>
      <c r="C11" s="1458" t="s">
        <v>13</v>
      </c>
      <c r="D11" s="664" t="s">
        <v>2438</v>
      </c>
      <c r="E11" s="663"/>
    </row>
    <row r="12" spans="2:5" s="659" customFormat="1" ht="15" customHeight="1">
      <c r="B12" s="665">
        <v>4</v>
      </c>
      <c r="C12" s="1458" t="s">
        <v>320</v>
      </c>
      <c r="D12" s="664" t="s">
        <v>2438</v>
      </c>
      <c r="E12" s="663"/>
    </row>
    <row r="13" spans="2:5" s="659" customFormat="1" ht="15" customHeight="1">
      <c r="B13" s="665">
        <v>5</v>
      </c>
      <c r="C13" s="1458" t="s">
        <v>283</v>
      </c>
      <c r="D13" s="664" t="s">
        <v>2438</v>
      </c>
      <c r="E13" s="663"/>
    </row>
    <row r="14" spans="2:5" s="659" customFormat="1" ht="15" customHeight="1">
      <c r="B14" s="665">
        <v>6</v>
      </c>
      <c r="C14" s="1458" t="s">
        <v>2423</v>
      </c>
      <c r="D14" s="664" t="s">
        <v>2438</v>
      </c>
      <c r="E14" s="663"/>
    </row>
    <row r="15" spans="2:5" s="659" customFormat="1" ht="15" customHeight="1">
      <c r="B15" s="665">
        <v>7</v>
      </c>
      <c r="C15" s="1458" t="s">
        <v>17</v>
      </c>
      <c r="D15" s="664" t="s">
        <v>2438</v>
      </c>
      <c r="E15" s="663"/>
    </row>
    <row r="16" spans="2:5" s="659" customFormat="1" ht="15" customHeight="1">
      <c r="B16" s="665">
        <v>8</v>
      </c>
      <c r="C16" s="1458" t="s">
        <v>18</v>
      </c>
      <c r="D16" s="664" t="s">
        <v>2438</v>
      </c>
      <c r="E16" s="663"/>
    </row>
    <row r="17" spans="2:5" s="659" customFormat="1" ht="15" customHeight="1">
      <c r="B17" s="665">
        <v>9</v>
      </c>
      <c r="C17" s="1458" t="s">
        <v>163</v>
      </c>
      <c r="D17" s="664" t="s">
        <v>2438</v>
      </c>
      <c r="E17" s="663"/>
    </row>
    <row r="18" spans="2:5" s="659" customFormat="1" ht="15" customHeight="1">
      <c r="B18" s="665">
        <v>10</v>
      </c>
      <c r="C18" s="1458" t="s">
        <v>164</v>
      </c>
      <c r="D18" s="664" t="s">
        <v>2438</v>
      </c>
      <c r="E18" s="663"/>
    </row>
    <row r="19" spans="2:5" s="659" customFormat="1" ht="15" customHeight="1">
      <c r="B19" s="665">
        <v>11</v>
      </c>
      <c r="C19" s="1459" t="s">
        <v>165</v>
      </c>
      <c r="D19" s="664" t="s">
        <v>2438</v>
      </c>
      <c r="E19" s="663"/>
    </row>
    <row r="20" spans="2:5" s="659" customFormat="1" ht="15" customHeight="1">
      <c r="B20" s="665">
        <v>12</v>
      </c>
      <c r="C20" s="1458" t="s">
        <v>166</v>
      </c>
      <c r="D20" s="664" t="s">
        <v>2438</v>
      </c>
      <c r="E20" s="663"/>
    </row>
    <row r="21" spans="2:5" s="659" customFormat="1" ht="15" customHeight="1">
      <c r="B21" s="665">
        <v>13</v>
      </c>
      <c r="C21" s="1458" t="s">
        <v>174</v>
      </c>
      <c r="D21" s="664" t="s">
        <v>2438</v>
      </c>
      <c r="E21" s="663"/>
    </row>
    <row r="22" spans="2:5" s="659" customFormat="1" ht="18.75" customHeight="1">
      <c r="B22" s="1460" t="s">
        <v>2424</v>
      </c>
      <c r="C22" s="1461"/>
      <c r="D22" s="1462"/>
      <c r="E22" s="1463"/>
    </row>
    <row r="23" spans="2:5" s="659" customFormat="1" ht="31.5" customHeight="1">
      <c r="B23" s="670">
        <v>14</v>
      </c>
      <c r="C23" s="1458" t="s">
        <v>2425</v>
      </c>
      <c r="D23" s="668" t="s">
        <v>2449</v>
      </c>
      <c r="E23" s="663"/>
    </row>
    <row r="24" spans="2:5" s="659" customFormat="1" ht="30.75" customHeight="1">
      <c r="B24" s="670">
        <v>15</v>
      </c>
      <c r="C24" s="1458" t="s">
        <v>237</v>
      </c>
      <c r="D24" s="668" t="s">
        <v>2451</v>
      </c>
      <c r="E24" s="663"/>
    </row>
    <row r="25" spans="2:5" s="659" customFormat="1" ht="31.5" customHeight="1">
      <c r="B25" s="670">
        <v>16</v>
      </c>
      <c r="C25" s="1458" t="s">
        <v>2404</v>
      </c>
      <c r="D25" s="668" t="s">
        <v>2450</v>
      </c>
      <c r="E25" s="663"/>
    </row>
    <row r="26" spans="2:5" s="659" customFormat="1" ht="93.75" customHeight="1">
      <c r="B26" s="670">
        <v>17</v>
      </c>
      <c r="C26" s="1458" t="s">
        <v>2405</v>
      </c>
      <c r="D26" s="668" t="s">
        <v>2426</v>
      </c>
      <c r="E26" s="663"/>
    </row>
    <row r="27" spans="2:5" s="659" customFormat="1" ht="18.75" customHeight="1">
      <c r="B27" s="1460" t="s">
        <v>177</v>
      </c>
      <c r="C27" s="1461"/>
      <c r="D27" s="1462"/>
      <c r="E27" s="1463"/>
    </row>
    <row r="28" spans="2:5" s="659" customFormat="1" ht="30" customHeight="1">
      <c r="B28" s="665">
        <v>18</v>
      </c>
      <c r="C28" s="1458" t="s">
        <v>2406</v>
      </c>
      <c r="D28" s="667" t="s">
        <v>2447</v>
      </c>
      <c r="E28" s="663" t="s">
        <v>6</v>
      </c>
    </row>
    <row r="29" spans="2:5" s="659" customFormat="1" ht="32.25" customHeight="1">
      <c r="B29" s="665">
        <v>19</v>
      </c>
      <c r="C29" s="1458" t="s">
        <v>2427</v>
      </c>
      <c r="D29" s="664" t="s">
        <v>2446</v>
      </c>
      <c r="E29" s="663" t="s">
        <v>6</v>
      </c>
    </row>
    <row r="30" spans="2:5" s="659" customFormat="1" ht="30.75" customHeight="1">
      <c r="B30" s="665">
        <v>20</v>
      </c>
      <c r="C30" s="1458" t="s">
        <v>2408</v>
      </c>
      <c r="D30" s="664" t="s">
        <v>2428</v>
      </c>
      <c r="E30" s="663"/>
    </row>
    <row r="31" spans="2:5" s="659" customFormat="1" ht="30.75" customHeight="1">
      <c r="B31" s="665">
        <v>21</v>
      </c>
      <c r="C31" s="1458" t="s">
        <v>2429</v>
      </c>
      <c r="D31" s="664" t="s">
        <v>2430</v>
      </c>
      <c r="E31" s="663"/>
    </row>
    <row r="32" spans="2:5" s="659" customFormat="1" ht="31.5" customHeight="1">
      <c r="B32" s="665">
        <v>22</v>
      </c>
      <c r="C32" s="1458" t="s">
        <v>2410</v>
      </c>
      <c r="D32" s="664" t="s">
        <v>2454</v>
      </c>
      <c r="E32" s="663"/>
    </row>
    <row r="33" spans="2:5" s="659" customFormat="1" ht="43.5" customHeight="1">
      <c r="B33" s="665">
        <v>23</v>
      </c>
      <c r="C33" s="1458" t="s">
        <v>2431</v>
      </c>
      <c r="D33" s="668" t="s">
        <v>2675</v>
      </c>
      <c r="E33" s="663"/>
    </row>
    <row r="34" spans="2:5" s="659" customFormat="1" ht="42" customHeight="1">
      <c r="B34" s="665">
        <v>24</v>
      </c>
      <c r="C34" s="1458" t="s">
        <v>2432</v>
      </c>
      <c r="D34" s="664" t="s">
        <v>2660</v>
      </c>
      <c r="E34" s="663"/>
    </row>
    <row r="35" spans="2:5" s="659" customFormat="1" ht="18.75" customHeight="1">
      <c r="B35" s="1460" t="s">
        <v>181</v>
      </c>
      <c r="C35" s="1461"/>
      <c r="D35" s="1462"/>
      <c r="E35" s="1463"/>
    </row>
    <row r="36" spans="2:5" s="659" customFormat="1" ht="32.25" customHeight="1">
      <c r="B36" s="665">
        <v>25</v>
      </c>
      <c r="C36" s="1458" t="s">
        <v>2406</v>
      </c>
      <c r="D36" s="667" t="s">
        <v>2448</v>
      </c>
      <c r="E36" s="663" t="s">
        <v>6</v>
      </c>
    </row>
    <row r="37" spans="2:5" s="659" customFormat="1" ht="32.25" customHeight="1">
      <c r="B37" s="665">
        <v>26</v>
      </c>
      <c r="C37" s="1458" t="s">
        <v>2427</v>
      </c>
      <c r="D37" s="664" t="s">
        <v>2445</v>
      </c>
      <c r="E37" s="663" t="s">
        <v>6</v>
      </c>
    </row>
    <row r="38" spans="2:5" s="659" customFormat="1" ht="32.25" customHeight="1">
      <c r="B38" s="665">
        <v>27</v>
      </c>
      <c r="C38" s="1458" t="s">
        <v>2408</v>
      </c>
      <c r="D38" s="664" t="s">
        <v>2433</v>
      </c>
      <c r="E38" s="663"/>
    </row>
    <row r="39" spans="2:5" s="659" customFormat="1" ht="28.5" customHeight="1">
      <c r="B39" s="665">
        <v>28</v>
      </c>
      <c r="C39" s="1458" t="s">
        <v>2434</v>
      </c>
      <c r="D39" s="664" t="s">
        <v>2435</v>
      </c>
      <c r="E39" s="663"/>
    </row>
    <row r="40" spans="2:5" ht="31.5" customHeight="1">
      <c r="B40" s="665">
        <v>29</v>
      </c>
      <c r="C40" s="1458" t="s">
        <v>2414</v>
      </c>
      <c r="D40" s="664" t="s">
        <v>2455</v>
      </c>
      <c r="E40" s="663"/>
    </row>
    <row r="41" spans="2:5" ht="44.25" customHeight="1">
      <c r="B41" s="665">
        <v>30</v>
      </c>
      <c r="C41" s="1458" t="s">
        <v>2436</v>
      </c>
      <c r="D41" s="668" t="s">
        <v>2676</v>
      </c>
      <c r="E41" s="663"/>
    </row>
    <row r="42" spans="2:5" ht="42.75" customHeight="1">
      <c r="B42" s="670">
        <v>31</v>
      </c>
      <c r="C42" s="1458" t="s">
        <v>2437</v>
      </c>
      <c r="D42" s="664" t="s">
        <v>2661</v>
      </c>
      <c r="E42" s="663"/>
    </row>
    <row r="43" spans="2:5" s="659" customFormat="1" ht="18.75" customHeight="1">
      <c r="B43" s="1460" t="s">
        <v>2457</v>
      </c>
      <c r="C43" s="1461"/>
      <c r="D43" s="1462"/>
      <c r="E43" s="1463"/>
    </row>
    <row r="44" spans="2:5" ht="82.5" customHeight="1">
      <c r="B44" s="670">
        <v>32</v>
      </c>
      <c r="C44" s="1458" t="s">
        <v>2452</v>
      </c>
      <c r="D44" s="666" t="s">
        <v>2497</v>
      </c>
      <c r="E44" s="663"/>
    </row>
    <row r="45" spans="2:5"/>
    <row r="46" spans="2:5" ht="18.75" customHeight="1">
      <c r="B46" s="1470" t="s">
        <v>2442</v>
      </c>
    </row>
    <row r="47" spans="2:5" ht="18.75" customHeight="1">
      <c r="B47" s="1732" t="s">
        <v>2443</v>
      </c>
      <c r="C47" s="1733"/>
      <c r="D47" s="1733"/>
    </row>
    <row r="48" spans="2:5"/>
    <row r="49"/>
    <row r="50"/>
    <row r="51"/>
    <row r="52"/>
    <row r="53"/>
    <row r="54"/>
    <row r="55"/>
    <row r="56"/>
    <row r="57"/>
    <row r="58"/>
    <row r="59"/>
    <row r="60"/>
    <row r="61"/>
    <row r="62"/>
    <row r="63"/>
    <row r="64"/>
    <row r="65"/>
    <row r="66"/>
    <row r="67"/>
    <row r="68"/>
    <row r="69"/>
    <row r="70"/>
    <row r="71"/>
    <row r="72"/>
    <row r="73"/>
    <row r="74"/>
    <row r="75"/>
    <row r="76"/>
    <row r="77"/>
  </sheetData>
  <sheetProtection algorithmName="SHA-512" hashValue="hU6wYUvqQDvMj313DTKIVVt103ohgbt01z1AntKltP9uC3i3lvaKnrfqWnm8EDA9pgIqwblh95Gwc41DxOYhag==" saltValue="HJLcmatmhsm5Ak2CufaXLA==" spinCount="100000" sheet="1" objects="1" scenarios="1" autoFilter="0"/>
  <mergeCells count="3">
    <mergeCell ref="B3:E3"/>
    <mergeCell ref="B4:E4"/>
    <mergeCell ref="B47:D47"/>
  </mergeCells>
  <hyperlinks>
    <hyperlink ref="B47" r:id="rId1" xr:uid="{00000000-0004-0000-0900-000000000000}"/>
  </hyperlinks>
  <pageMargins left="0.70866141732283472" right="0.70866141732283472" top="0.74803149606299213" bottom="0.74803149606299213" header="0.31496062992125984" footer="0.31496062992125984"/>
  <pageSetup paperSize="9" fitToHeight="5" orientation="portrait" r:id="rId2"/>
  <headerFooter>
    <oddHeader>&amp;LPage &amp;P of &amp;N &amp;CPR19 Business plan data tables - Jan 2019&amp;R&amp;G</oddHeader>
    <oddFooter>&amp;L&amp;A&amp;RPrinted: &amp;D &amp;T</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5">
    <tabColor rgb="FFCA0083"/>
  </sheetPr>
  <dimension ref="A1:FT115"/>
  <sheetViews>
    <sheetView zoomScale="25" zoomScaleNormal="25" workbookViewId="0">
      <selection activeCell="AA7" sqref="AA7"/>
    </sheetView>
  </sheetViews>
  <sheetFormatPr defaultColWidth="0" defaultRowHeight="12.75" zeroHeight="1"/>
  <cols>
    <col min="1" max="1" width="1.125" style="561" customWidth="1"/>
    <col min="2" max="2" width="12.5" style="561" customWidth="1"/>
    <col min="3" max="3" width="20" style="561" customWidth="1"/>
    <col min="4" max="4" width="44.125" style="640" customWidth="1"/>
    <col min="5" max="5" width="15.125" style="640" customWidth="1"/>
    <col min="6" max="6" width="10.5" style="641" customWidth="1"/>
    <col min="7" max="8" width="62.5" style="640" customWidth="1"/>
    <col min="9" max="10" width="10" style="640" customWidth="1"/>
    <col min="11" max="11" width="10.5" style="640" customWidth="1"/>
    <col min="12" max="12" width="11.125" style="640" customWidth="1"/>
    <col min="13" max="14" width="10" style="640" customWidth="1"/>
    <col min="15" max="15" width="13.125" style="640" customWidth="1"/>
    <col min="16" max="16" width="10" style="640" customWidth="1"/>
    <col min="17" max="17" width="7" style="640" customWidth="1"/>
    <col min="18" max="18" width="12.5" style="641" customWidth="1"/>
    <col min="19" max="19" width="18.125" style="640" customWidth="1"/>
    <col min="20" max="20" width="10.5" style="641" customWidth="1"/>
    <col min="21" max="21" width="38.125" style="640" customWidth="1"/>
    <col min="22" max="22" width="8.625" style="640" customWidth="1"/>
    <col min="23" max="23" width="43.125" style="640" customWidth="1"/>
    <col min="24" max="24" width="13" style="644" bestFit="1" customWidth="1"/>
    <col min="25" max="25" width="9.125" style="647" customWidth="1"/>
    <col min="26" max="26" width="38.625" style="640" customWidth="1"/>
    <col min="27" max="27" width="8.75" style="641" customWidth="1"/>
    <col min="28" max="28" width="43.125" style="641" customWidth="1"/>
    <col min="29" max="30" width="13.125" style="641" customWidth="1"/>
    <col min="31" max="51" width="11.125" style="640" customWidth="1"/>
    <col min="52" max="52" width="7.125" style="649" customWidth="1"/>
    <col min="53" max="56" width="7.5" style="649" customWidth="1"/>
    <col min="57" max="76" width="9.625" style="650" customWidth="1"/>
    <col min="77" max="86" width="10" style="650" customWidth="1"/>
    <col min="87" max="94" width="17.5" style="650" customWidth="1"/>
    <col min="95" max="95" width="10" style="649" customWidth="1"/>
    <col min="96" max="96" width="9.625" style="651" customWidth="1"/>
    <col min="97" max="97" width="10.625" style="652" customWidth="1"/>
    <col min="98" max="102" width="10" style="650" customWidth="1"/>
    <col min="103" max="103" width="10.125" style="650" customWidth="1"/>
    <col min="104" max="108" width="10" style="650" customWidth="1"/>
    <col min="109" max="109" width="10.125" style="650" customWidth="1"/>
    <col min="110" max="114" width="10" style="650" customWidth="1"/>
    <col min="115" max="115" width="10.125" style="650" customWidth="1"/>
    <col min="116" max="120" width="10" style="650" customWidth="1"/>
    <col min="121" max="121" width="10.125" style="650" customWidth="1"/>
    <col min="122" max="126" width="10" style="650" customWidth="1"/>
    <col min="127" max="127" width="10.125" style="650" customWidth="1"/>
    <col min="128" max="132" width="11.25" style="650" customWidth="1"/>
    <col min="133" max="137" width="10" style="650" customWidth="1"/>
    <col min="138" max="138" width="10.125" style="650" customWidth="1"/>
    <col min="139" max="143" width="11.25" style="650" customWidth="1"/>
    <col min="144" max="144" width="9" style="498" customWidth="1"/>
    <col min="145" max="176" width="0" style="498" hidden="1" customWidth="1"/>
    <col min="177" max="16384" width="9" style="498" hidden="1"/>
  </cols>
  <sheetData>
    <row r="1" spans="1:143" s="875" customFormat="1" ht="26.25" customHeight="1">
      <c r="A1" s="496"/>
      <c r="B1" s="497" t="s">
        <v>2456</v>
      </c>
      <c r="C1" s="497"/>
      <c r="D1" s="497"/>
      <c r="E1" s="876"/>
      <c r="F1" s="497" t="s">
        <v>2458</v>
      </c>
      <c r="G1" s="876"/>
      <c r="H1" s="497" t="str">
        <f>AppValidation!D2</f>
        <v>United Utilities</v>
      </c>
      <c r="I1" s="497" t="str">
        <f>AppValidation!H2</f>
        <v>UU</v>
      </c>
      <c r="J1" s="876"/>
      <c r="K1" s="876"/>
      <c r="L1" s="876"/>
      <c r="M1" s="876"/>
      <c r="N1" s="876"/>
      <c r="O1" s="876"/>
      <c r="P1" s="876"/>
      <c r="Q1" s="876"/>
      <c r="R1" s="877"/>
      <c r="S1" s="876"/>
      <c r="T1" s="877"/>
      <c r="U1" s="876"/>
      <c r="V1" s="876"/>
      <c r="W1" s="876"/>
      <c r="X1" s="878"/>
      <c r="Y1" s="876"/>
      <c r="Z1" s="878" t="str">
        <f>AppValidation!D2</f>
        <v>United Utilities</v>
      </c>
      <c r="AA1" s="877"/>
      <c r="AB1" s="877"/>
      <c r="AC1" s="877"/>
      <c r="AD1" s="877"/>
      <c r="AE1" s="876"/>
      <c r="AF1" s="876"/>
      <c r="AG1" s="879" t="str">
        <f>AppValidation!D2</f>
        <v>United Utilities</v>
      </c>
      <c r="AH1" s="876"/>
      <c r="AI1" s="876"/>
      <c r="AJ1" s="876"/>
      <c r="AK1" s="876"/>
      <c r="AL1" s="876"/>
      <c r="AM1" s="876"/>
      <c r="AN1" s="876"/>
      <c r="AO1" s="876"/>
      <c r="AP1" s="876"/>
      <c r="AQ1" s="876"/>
      <c r="AR1" s="876"/>
      <c r="AS1" s="876"/>
      <c r="AT1" s="876"/>
      <c r="AU1" s="876"/>
      <c r="AV1" s="876"/>
      <c r="AW1" s="876"/>
      <c r="AX1" s="876"/>
      <c r="AY1" s="874" t="str">
        <f>AppValidation!D2</f>
        <v>United Utilities</v>
      </c>
      <c r="AZ1" s="877"/>
      <c r="BA1" s="877"/>
      <c r="BB1" s="877"/>
      <c r="BC1" s="877"/>
      <c r="BD1" s="877"/>
      <c r="BE1" s="878"/>
      <c r="BF1" s="878"/>
      <c r="BG1" s="878"/>
      <c r="BH1" s="878"/>
      <c r="BI1" s="878"/>
      <c r="BJ1" s="878"/>
      <c r="BK1" s="878"/>
      <c r="BL1" s="878"/>
      <c r="BM1" s="878"/>
      <c r="BN1" s="878"/>
      <c r="BO1" s="874" t="str">
        <f>AppValidation!D2</f>
        <v>United Utilities</v>
      </c>
      <c r="BP1" s="878"/>
      <c r="BQ1" s="878"/>
      <c r="BR1" s="878"/>
      <c r="BS1" s="878"/>
      <c r="BT1" s="878"/>
      <c r="BU1" s="878"/>
      <c r="BV1" s="878"/>
      <c r="BW1" s="878"/>
      <c r="BX1" s="878"/>
      <c r="BY1" s="878"/>
      <c r="BZ1" s="878"/>
      <c r="CA1" s="878"/>
      <c r="CB1" s="878"/>
      <c r="CC1" s="878"/>
      <c r="CD1" s="878"/>
      <c r="CE1" s="878"/>
      <c r="CF1" s="878"/>
      <c r="CG1" s="878"/>
      <c r="CH1" s="878"/>
      <c r="CI1" s="497" t="str">
        <f>AppValidation!D2</f>
        <v>United Utilities</v>
      </c>
      <c r="CJ1" s="878"/>
      <c r="CK1" s="878"/>
      <c r="CL1" s="878"/>
      <c r="CM1" s="878"/>
      <c r="CN1" s="878"/>
      <c r="CO1" s="878"/>
      <c r="CP1" s="878"/>
      <c r="CQ1" s="877"/>
      <c r="CR1" s="878"/>
      <c r="CS1" s="874" t="str">
        <f>AppValidation!D2</f>
        <v>United Utilities</v>
      </c>
      <c r="CT1" s="878"/>
      <c r="CU1" s="878"/>
      <c r="CV1" s="878"/>
      <c r="CW1" s="878"/>
      <c r="CX1" s="878"/>
      <c r="CY1" s="878"/>
      <c r="CZ1" s="878"/>
      <c r="DA1" s="878"/>
      <c r="DB1" s="878"/>
      <c r="DC1" s="878"/>
      <c r="DD1" s="878"/>
      <c r="DE1" s="878"/>
      <c r="DF1" s="874" t="str">
        <f>AppValidation!D2</f>
        <v>United Utilities</v>
      </c>
      <c r="DG1" s="878"/>
      <c r="DH1" s="878"/>
      <c r="DI1" s="878"/>
      <c r="DJ1" s="878"/>
      <c r="DK1" s="878"/>
      <c r="DL1" s="878"/>
      <c r="DM1" s="878"/>
      <c r="DN1" s="878"/>
      <c r="DO1" s="878"/>
      <c r="DP1" s="878"/>
      <c r="DQ1" s="878"/>
      <c r="DR1" s="878"/>
      <c r="DS1" s="878"/>
      <c r="DT1" s="878"/>
      <c r="DU1" s="878"/>
      <c r="DV1" s="878"/>
      <c r="DW1" s="878"/>
      <c r="DX1" s="878"/>
      <c r="DY1" s="878"/>
      <c r="DZ1" s="878"/>
      <c r="EA1" s="878"/>
      <c r="EB1" s="878"/>
      <c r="EC1" s="878"/>
      <c r="ED1" s="878"/>
      <c r="EE1" s="878"/>
      <c r="EF1" s="878"/>
      <c r="EG1" s="878"/>
      <c r="EH1" s="874" t="str">
        <f>AppValidation!$D$2</f>
        <v>United Utilities</v>
      </c>
      <c r="EI1" s="878"/>
      <c r="EJ1" s="878"/>
      <c r="EK1" s="878"/>
      <c r="EL1" s="878"/>
      <c r="EM1" s="878"/>
    </row>
    <row r="2" spans="1:143" ht="13.5" thickBot="1">
      <c r="A2" s="496"/>
      <c r="B2" s="499"/>
      <c r="C2" s="500"/>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c r="DA2" s="499"/>
      <c r="DB2" s="499"/>
      <c r="DC2" s="499"/>
      <c r="DD2" s="499"/>
      <c r="DE2" s="499"/>
      <c r="DF2" s="499"/>
      <c r="DG2" s="499"/>
      <c r="DH2" s="499"/>
      <c r="DI2" s="499"/>
      <c r="DJ2" s="499"/>
      <c r="DK2" s="499"/>
      <c r="DL2" s="499"/>
      <c r="DM2" s="499"/>
      <c r="DN2" s="499"/>
      <c r="DO2" s="499"/>
      <c r="DP2" s="499"/>
      <c r="DQ2" s="499"/>
      <c r="DR2" s="499"/>
      <c r="DS2" s="499"/>
      <c r="DT2" s="499"/>
      <c r="DU2" s="499"/>
      <c r="DV2" s="499"/>
      <c r="DW2" s="499"/>
      <c r="DX2" s="499"/>
      <c r="DY2" s="499"/>
      <c r="DZ2" s="499"/>
      <c r="EA2" s="499"/>
      <c r="EB2" s="499"/>
      <c r="EC2" s="499"/>
      <c r="ED2" s="499"/>
      <c r="EE2" s="499"/>
      <c r="EF2" s="499"/>
      <c r="EG2" s="499"/>
      <c r="EH2" s="499"/>
      <c r="EI2" s="499"/>
      <c r="EJ2" s="499"/>
      <c r="EK2" s="499"/>
      <c r="EL2" s="499"/>
      <c r="EM2" s="499"/>
    </row>
    <row r="3" spans="1:143" s="514" customFormat="1" ht="18.75" customHeight="1">
      <c r="A3" s="501"/>
      <c r="B3" s="1392" t="s">
        <v>261</v>
      </c>
      <c r="C3" s="983">
        <f>SUM(COLUMN()-2)</f>
        <v>1</v>
      </c>
      <c r="D3" s="983">
        <f t="shared" ref="D3:I3" si="0">SUM(COLUMN()-2)</f>
        <v>2</v>
      </c>
      <c r="E3" s="984">
        <f t="shared" si="0"/>
        <v>3</v>
      </c>
      <c r="F3" s="984">
        <f t="shared" si="0"/>
        <v>4</v>
      </c>
      <c r="G3" s="985">
        <f t="shared" si="0"/>
        <v>5</v>
      </c>
      <c r="H3" s="985">
        <f t="shared" si="0"/>
        <v>6</v>
      </c>
      <c r="I3" s="1711">
        <f t="shared" si="0"/>
        <v>7</v>
      </c>
      <c r="J3" s="1734"/>
      <c r="K3" s="1734"/>
      <c r="L3" s="1734"/>
      <c r="M3" s="1734"/>
      <c r="N3" s="1734"/>
      <c r="O3" s="1734"/>
      <c r="P3" s="1734"/>
      <c r="Q3" s="985">
        <f>SUM(COLUMN()-2)</f>
        <v>15</v>
      </c>
      <c r="R3" s="983">
        <f t="shared" ref="R3:Z3" si="1">SUM(COLUMN()-2)</f>
        <v>16</v>
      </c>
      <c r="S3" s="984">
        <f t="shared" si="1"/>
        <v>17</v>
      </c>
      <c r="T3" s="985">
        <f t="shared" si="1"/>
        <v>18</v>
      </c>
      <c r="U3" s="984">
        <f t="shared" si="1"/>
        <v>19</v>
      </c>
      <c r="V3" s="984">
        <f t="shared" si="1"/>
        <v>20</v>
      </c>
      <c r="W3" s="984">
        <f t="shared" si="1"/>
        <v>21</v>
      </c>
      <c r="X3" s="984">
        <f t="shared" si="1"/>
        <v>22</v>
      </c>
      <c r="Y3" s="985">
        <f t="shared" si="1"/>
        <v>23</v>
      </c>
      <c r="Z3" s="1593">
        <f t="shared" si="1"/>
        <v>24</v>
      </c>
      <c r="AA3" s="984">
        <f>SUM(COLUMN()-2)</f>
        <v>25</v>
      </c>
      <c r="AB3" s="984">
        <f>SUM(COLUMN()-2)</f>
        <v>26</v>
      </c>
      <c r="AC3" s="984">
        <f>SUM(COLUMN()-2)</f>
        <v>27</v>
      </c>
      <c r="AD3" s="1393">
        <f>SUM(COLUMN()-2)</f>
        <v>28</v>
      </c>
      <c r="AE3" s="1712">
        <f>SUM(COLUMN()-2)</f>
        <v>29</v>
      </c>
      <c r="AF3" s="1712">
        <f>COLUMN()</f>
        <v>32</v>
      </c>
      <c r="AG3" s="1712">
        <f>COLUMN()</f>
        <v>33</v>
      </c>
      <c r="AH3" s="1712">
        <f>COLUMN()</f>
        <v>34</v>
      </c>
      <c r="AI3" s="1713">
        <f>COLUMN()</f>
        <v>35</v>
      </c>
      <c r="AJ3" s="1711">
        <f>SUM(COLUMN()-2)</f>
        <v>34</v>
      </c>
      <c r="AK3" s="1712">
        <f>COLUMN()</f>
        <v>37</v>
      </c>
      <c r="AL3" s="1712">
        <f>COLUMN()</f>
        <v>38</v>
      </c>
      <c r="AM3" s="1712">
        <f>COLUMN()</f>
        <v>39</v>
      </c>
      <c r="AN3" s="1712">
        <f>COLUMN()</f>
        <v>40</v>
      </c>
      <c r="AO3" s="1712">
        <f>COLUMN()</f>
        <v>41</v>
      </c>
      <c r="AP3" s="1712">
        <f>COLUMN()</f>
        <v>42</v>
      </c>
      <c r="AQ3" s="1712">
        <f>COLUMN()</f>
        <v>43</v>
      </c>
      <c r="AR3" s="1712">
        <f>COLUMN()</f>
        <v>44</v>
      </c>
      <c r="AS3" s="1712">
        <f>COLUMN()</f>
        <v>45</v>
      </c>
      <c r="AT3" s="1712">
        <f>COLUMN()</f>
        <v>46</v>
      </c>
      <c r="AU3" s="1712">
        <f>COLUMN()</f>
        <v>47</v>
      </c>
      <c r="AV3" s="1712">
        <f>COLUMN()</f>
        <v>48</v>
      </c>
      <c r="AW3" s="1712">
        <f>COLUMN()</f>
        <v>49</v>
      </c>
      <c r="AX3" s="1712">
        <f>COLUMN()</f>
        <v>50</v>
      </c>
      <c r="AY3" s="1713">
        <f>COLUMN()</f>
        <v>51</v>
      </c>
      <c r="AZ3" s="1711">
        <f>SUM(COLUMN()-2)</f>
        <v>50</v>
      </c>
      <c r="BA3" s="1712">
        <f>COLUMN()</f>
        <v>53</v>
      </c>
      <c r="BB3" s="1712">
        <f>COLUMN()</f>
        <v>54</v>
      </c>
      <c r="BC3" s="1712">
        <f>COLUMN()</f>
        <v>55</v>
      </c>
      <c r="BD3" s="1713">
        <f>COLUMN()</f>
        <v>56</v>
      </c>
      <c r="BE3" s="1711">
        <f>SUM(COLUMN()-2)</f>
        <v>55</v>
      </c>
      <c r="BF3" s="1712">
        <f>COLUMN()</f>
        <v>58</v>
      </c>
      <c r="BG3" s="1712">
        <f>COLUMN()</f>
        <v>59</v>
      </c>
      <c r="BH3" s="1712">
        <f>COLUMN()</f>
        <v>60</v>
      </c>
      <c r="BI3" s="1713">
        <f>COLUMN()</f>
        <v>61</v>
      </c>
      <c r="BJ3" s="1711">
        <f>SUM(COLUMN()-2)</f>
        <v>60</v>
      </c>
      <c r="BK3" s="1712">
        <f>COLUMN()</f>
        <v>63</v>
      </c>
      <c r="BL3" s="1712">
        <f>COLUMN()</f>
        <v>64</v>
      </c>
      <c r="BM3" s="1712">
        <f>COLUMN()</f>
        <v>65</v>
      </c>
      <c r="BN3" s="1713">
        <f>COLUMN()</f>
        <v>66</v>
      </c>
      <c r="BO3" s="1711">
        <f>SUM(COLUMN()-2)</f>
        <v>65</v>
      </c>
      <c r="BP3" s="1712">
        <f>COLUMN()</f>
        <v>68</v>
      </c>
      <c r="BQ3" s="1712">
        <f>COLUMN()</f>
        <v>69</v>
      </c>
      <c r="BR3" s="1712">
        <f>COLUMN()</f>
        <v>70</v>
      </c>
      <c r="BS3" s="1713">
        <f>COLUMN()</f>
        <v>71</v>
      </c>
      <c r="BT3" s="1711">
        <f>SUM(COLUMN()-2)</f>
        <v>70</v>
      </c>
      <c r="BU3" s="1712">
        <f>COLUMN()</f>
        <v>73</v>
      </c>
      <c r="BV3" s="1712">
        <f>COLUMN()</f>
        <v>74</v>
      </c>
      <c r="BW3" s="1712">
        <f>COLUMN()</f>
        <v>75</v>
      </c>
      <c r="BX3" s="1713">
        <f>COLUMN()</f>
        <v>76</v>
      </c>
      <c r="BY3" s="1711">
        <f>SUM(COLUMN()-2)</f>
        <v>75</v>
      </c>
      <c r="BZ3" s="1712">
        <f>COLUMN()</f>
        <v>78</v>
      </c>
      <c r="CA3" s="1712">
        <f>COLUMN()</f>
        <v>79</v>
      </c>
      <c r="CB3" s="1712">
        <f>COLUMN()</f>
        <v>80</v>
      </c>
      <c r="CC3" s="1713">
        <f>COLUMN()</f>
        <v>81</v>
      </c>
      <c r="CD3" s="1711">
        <f>SUM(COLUMN()-2)</f>
        <v>80</v>
      </c>
      <c r="CE3" s="1712">
        <f>COLUMN()</f>
        <v>83</v>
      </c>
      <c r="CF3" s="1712">
        <f>COLUMN()</f>
        <v>84</v>
      </c>
      <c r="CG3" s="1712">
        <f>COLUMN()</f>
        <v>85</v>
      </c>
      <c r="CH3" s="1713">
        <f>COLUMN()</f>
        <v>86</v>
      </c>
      <c r="CI3" s="1711">
        <f t="shared" ref="CI3:CT3" si="2">SUM(COLUMN()-2)</f>
        <v>85</v>
      </c>
      <c r="CJ3" s="1712"/>
      <c r="CK3" s="1712"/>
      <c r="CL3" s="511">
        <f>SUM(COLUMN()-2)</f>
        <v>88</v>
      </c>
      <c r="CM3" s="1711">
        <f t="shared" si="2"/>
        <v>89</v>
      </c>
      <c r="CN3" s="1712"/>
      <c r="CO3" s="1712"/>
      <c r="CP3" s="511">
        <f t="shared" si="2"/>
        <v>92</v>
      </c>
      <c r="CQ3" s="984">
        <f t="shared" si="2"/>
        <v>93</v>
      </c>
      <c r="CR3" s="511">
        <f t="shared" si="2"/>
        <v>94</v>
      </c>
      <c r="CS3" s="511">
        <f t="shared" si="2"/>
        <v>95</v>
      </c>
      <c r="CT3" s="1711">
        <f t="shared" si="2"/>
        <v>96</v>
      </c>
      <c r="CU3" s="1712">
        <f>COLUMN()</f>
        <v>99</v>
      </c>
      <c r="CV3" s="1712">
        <f>COLUMN()</f>
        <v>100</v>
      </c>
      <c r="CW3" s="1712">
        <f>COLUMN()</f>
        <v>101</v>
      </c>
      <c r="CX3" s="1712">
        <f>COLUMN()</f>
        <v>102</v>
      </c>
      <c r="CY3" s="1713">
        <f>COLUMN()</f>
        <v>103</v>
      </c>
      <c r="CZ3" s="1711">
        <f>SUM(COLUMN()-2)</f>
        <v>102</v>
      </c>
      <c r="DA3" s="1712">
        <f>COLUMN()</f>
        <v>105</v>
      </c>
      <c r="DB3" s="1712">
        <f>COLUMN()</f>
        <v>106</v>
      </c>
      <c r="DC3" s="1712">
        <f>COLUMN()</f>
        <v>107</v>
      </c>
      <c r="DD3" s="1712">
        <f>COLUMN()</f>
        <v>108</v>
      </c>
      <c r="DE3" s="1713">
        <f>COLUMN()</f>
        <v>109</v>
      </c>
      <c r="DF3" s="1711">
        <f>SUM(COLUMN()-2)</f>
        <v>108</v>
      </c>
      <c r="DG3" s="1712">
        <f>COLUMN()</f>
        <v>111</v>
      </c>
      <c r="DH3" s="1712">
        <f>COLUMN()</f>
        <v>112</v>
      </c>
      <c r="DI3" s="1712">
        <f>COLUMN()</f>
        <v>113</v>
      </c>
      <c r="DJ3" s="1712">
        <f>COLUMN()</f>
        <v>114</v>
      </c>
      <c r="DK3" s="1713">
        <f>COLUMN()</f>
        <v>115</v>
      </c>
      <c r="DL3" s="1711">
        <f>SUM(COLUMN()-2)</f>
        <v>114</v>
      </c>
      <c r="DM3" s="1712">
        <f>COLUMN()</f>
        <v>117</v>
      </c>
      <c r="DN3" s="1712">
        <f>COLUMN()</f>
        <v>118</v>
      </c>
      <c r="DO3" s="1712">
        <f>COLUMN()</f>
        <v>119</v>
      </c>
      <c r="DP3" s="1712">
        <f>COLUMN()</f>
        <v>120</v>
      </c>
      <c r="DQ3" s="1713">
        <f>COLUMN()</f>
        <v>121</v>
      </c>
      <c r="DR3" s="1711">
        <f>SUM(COLUMN()-2)</f>
        <v>120</v>
      </c>
      <c r="DS3" s="1712">
        <f>COLUMN()</f>
        <v>123</v>
      </c>
      <c r="DT3" s="1712">
        <f>COLUMN()</f>
        <v>124</v>
      </c>
      <c r="DU3" s="1712">
        <f>COLUMN()</f>
        <v>125</v>
      </c>
      <c r="DV3" s="1712">
        <f>COLUMN()</f>
        <v>126</v>
      </c>
      <c r="DW3" s="1713">
        <f>COLUMN()</f>
        <v>127</v>
      </c>
      <c r="DX3" s="1711">
        <f>SUM(COLUMN()-2)</f>
        <v>126</v>
      </c>
      <c r="DY3" s="1734"/>
      <c r="DZ3" s="1734"/>
      <c r="EA3" s="1734"/>
      <c r="EB3" s="1735"/>
      <c r="EC3" s="1711">
        <f>SUM(COLUMN()-2)</f>
        <v>131</v>
      </c>
      <c r="ED3" s="1712">
        <f>COLUMN()</f>
        <v>134</v>
      </c>
      <c r="EE3" s="1712">
        <f>COLUMN()</f>
        <v>135</v>
      </c>
      <c r="EF3" s="1712">
        <f>COLUMN()</f>
        <v>136</v>
      </c>
      <c r="EG3" s="1712">
        <f>COLUMN()</f>
        <v>137</v>
      </c>
      <c r="EH3" s="1713">
        <f>COLUMN()</f>
        <v>138</v>
      </c>
      <c r="EI3" s="1711">
        <f>SUM(COLUMN()-2)</f>
        <v>137</v>
      </c>
      <c r="EJ3" s="1734"/>
      <c r="EK3" s="1734"/>
      <c r="EL3" s="1734"/>
      <c r="EM3" s="1736"/>
    </row>
    <row r="4" spans="1:143" s="514" customFormat="1" ht="7.5" customHeight="1">
      <c r="A4" s="501"/>
      <c r="B4" s="1396"/>
      <c r="C4" s="1473"/>
      <c r="D4" s="1474"/>
      <c r="E4" s="1475"/>
      <c r="F4" s="1476"/>
      <c r="G4" s="1477"/>
      <c r="H4" s="1477"/>
      <c r="I4" s="1737"/>
      <c r="J4" s="1738"/>
      <c r="K4" s="1738"/>
      <c r="L4" s="1738"/>
      <c r="M4" s="1738"/>
      <c r="N4" s="1738"/>
      <c r="O4" s="1738"/>
      <c r="P4" s="1738"/>
      <c r="Q4" s="1478"/>
      <c r="R4" s="1473"/>
      <c r="S4" s="1475"/>
      <c r="T4" s="1478"/>
      <c r="U4" s="1475"/>
      <c r="V4" s="1475"/>
      <c r="W4" s="1475"/>
      <c r="X4" s="1479"/>
      <c r="Y4" s="1480"/>
      <c r="Z4" s="1495"/>
      <c r="AA4" s="1476"/>
      <c r="AB4" s="1476"/>
      <c r="AC4" s="1476"/>
      <c r="AD4" s="1501"/>
      <c r="AE4" s="1739"/>
      <c r="AF4" s="1739"/>
      <c r="AG4" s="1739"/>
      <c r="AH4" s="1739"/>
      <c r="AI4" s="1740"/>
      <c r="AJ4" s="1737"/>
      <c r="AK4" s="1739"/>
      <c r="AL4" s="1739"/>
      <c r="AM4" s="1739"/>
      <c r="AN4" s="1739"/>
      <c r="AO4" s="1739"/>
      <c r="AP4" s="1739"/>
      <c r="AQ4" s="1739"/>
      <c r="AR4" s="1739"/>
      <c r="AS4" s="1739"/>
      <c r="AT4" s="1739"/>
      <c r="AU4" s="1739"/>
      <c r="AV4" s="1739"/>
      <c r="AW4" s="1739"/>
      <c r="AX4" s="1739"/>
      <c r="AY4" s="1740"/>
      <c r="AZ4" s="1737"/>
      <c r="BA4" s="1739"/>
      <c r="BB4" s="1739"/>
      <c r="BC4" s="1739"/>
      <c r="BD4" s="1740"/>
      <c r="BE4" s="1737"/>
      <c r="BF4" s="1739"/>
      <c r="BG4" s="1739"/>
      <c r="BH4" s="1739"/>
      <c r="BI4" s="1740"/>
      <c r="BJ4" s="1737"/>
      <c r="BK4" s="1739"/>
      <c r="BL4" s="1739"/>
      <c r="BM4" s="1739"/>
      <c r="BN4" s="1740"/>
      <c r="BO4" s="1737"/>
      <c r="BP4" s="1739"/>
      <c r="BQ4" s="1739"/>
      <c r="BR4" s="1739"/>
      <c r="BS4" s="1740"/>
      <c r="BT4" s="1737"/>
      <c r="BU4" s="1739"/>
      <c r="BV4" s="1739"/>
      <c r="BW4" s="1739"/>
      <c r="BX4" s="1740"/>
      <c r="BY4" s="1737"/>
      <c r="BZ4" s="1739"/>
      <c r="CA4" s="1739"/>
      <c r="CB4" s="1739"/>
      <c r="CC4" s="1740"/>
      <c r="CD4" s="1737"/>
      <c r="CE4" s="1739"/>
      <c r="CF4" s="1739"/>
      <c r="CG4" s="1739"/>
      <c r="CH4" s="1740"/>
      <c r="CI4" s="1482"/>
      <c r="CJ4" s="1479"/>
      <c r="CK4" s="1480"/>
      <c r="CL4" s="1483"/>
      <c r="CM4" s="1482"/>
      <c r="CN4" s="1479"/>
      <c r="CO4" s="1480"/>
      <c r="CP4" s="1483"/>
      <c r="CQ4" s="1476"/>
      <c r="CR4" s="1483"/>
      <c r="CS4" s="1481"/>
      <c r="CT4" s="1737"/>
      <c r="CU4" s="1739"/>
      <c r="CV4" s="1739"/>
      <c r="CW4" s="1739"/>
      <c r="CX4" s="1739"/>
      <c r="CY4" s="1740"/>
      <c r="CZ4" s="1737"/>
      <c r="DA4" s="1739"/>
      <c r="DB4" s="1739"/>
      <c r="DC4" s="1739"/>
      <c r="DD4" s="1739"/>
      <c r="DE4" s="1740"/>
      <c r="DF4" s="1737"/>
      <c r="DG4" s="1739"/>
      <c r="DH4" s="1739"/>
      <c r="DI4" s="1739"/>
      <c r="DJ4" s="1739"/>
      <c r="DK4" s="1740"/>
      <c r="DL4" s="1737"/>
      <c r="DM4" s="1739"/>
      <c r="DN4" s="1739"/>
      <c r="DO4" s="1739"/>
      <c r="DP4" s="1739"/>
      <c r="DQ4" s="1740"/>
      <c r="DR4" s="1737"/>
      <c r="DS4" s="1739"/>
      <c r="DT4" s="1739"/>
      <c r="DU4" s="1739"/>
      <c r="DV4" s="1739"/>
      <c r="DW4" s="1740"/>
      <c r="DX4" s="1737"/>
      <c r="DY4" s="1738"/>
      <c r="DZ4" s="1738"/>
      <c r="EA4" s="1738"/>
      <c r="EB4" s="1742"/>
      <c r="EC4" s="1737"/>
      <c r="ED4" s="1739"/>
      <c r="EE4" s="1739"/>
      <c r="EF4" s="1739"/>
      <c r="EG4" s="1739"/>
      <c r="EH4" s="1740"/>
      <c r="EI4" s="1737"/>
      <c r="EJ4" s="1738"/>
      <c r="EK4" s="1738"/>
      <c r="EL4" s="1738"/>
      <c r="EM4" s="1741"/>
    </row>
    <row r="5" spans="1:143" s="540" customFormat="1" ht="57" customHeight="1">
      <c r="A5" s="496"/>
      <c r="B5" s="524"/>
      <c r="C5" s="525"/>
      <c r="D5" s="526"/>
      <c r="E5" s="527"/>
      <c r="F5" s="528"/>
      <c r="G5" s="529"/>
      <c r="H5" s="529"/>
      <c r="I5" s="1703" t="s">
        <v>265</v>
      </c>
      <c r="J5" s="1704"/>
      <c r="K5" s="1704"/>
      <c r="L5" s="1704"/>
      <c r="M5" s="1704"/>
      <c r="N5" s="1704"/>
      <c r="O5" s="1704"/>
      <c r="P5" s="1704"/>
      <c r="Q5" s="1743"/>
      <c r="R5" s="530"/>
      <c r="S5" s="527"/>
      <c r="T5" s="531"/>
      <c r="U5" s="532"/>
      <c r="V5" s="532"/>
      <c r="W5" s="770"/>
      <c r="X5" s="533"/>
      <c r="Y5" s="982"/>
      <c r="Z5" s="1496"/>
      <c r="AA5" s="1504" t="s">
        <v>2459</v>
      </c>
      <c r="AB5" s="1502"/>
      <c r="AC5" s="1502"/>
      <c r="AD5" s="1503"/>
      <c r="AE5" s="1704" t="s">
        <v>2460</v>
      </c>
      <c r="AF5" s="1704"/>
      <c r="AG5" s="1704"/>
      <c r="AH5" s="1704"/>
      <c r="AI5" s="1706"/>
      <c r="AJ5" s="1703" t="s">
        <v>2461</v>
      </c>
      <c r="AK5" s="1707"/>
      <c r="AL5" s="1707"/>
      <c r="AM5" s="1707"/>
      <c r="AN5" s="1707"/>
      <c r="AO5" s="1707"/>
      <c r="AP5" s="1707"/>
      <c r="AQ5" s="1707"/>
      <c r="AR5" s="1707"/>
      <c r="AS5" s="1707"/>
      <c r="AT5" s="1707"/>
      <c r="AU5" s="1707"/>
      <c r="AV5" s="1707"/>
      <c r="AW5" s="1707"/>
      <c r="AX5" s="1707"/>
      <c r="AY5" s="1708"/>
      <c r="AZ5" s="1689" t="s">
        <v>220</v>
      </c>
      <c r="BA5" s="1690"/>
      <c r="BB5" s="1690"/>
      <c r="BC5" s="1690"/>
      <c r="BD5" s="1691"/>
      <c r="BE5" s="1697" t="s">
        <v>2462</v>
      </c>
      <c r="BF5" s="1698"/>
      <c r="BG5" s="1698"/>
      <c r="BH5" s="1698"/>
      <c r="BI5" s="1699"/>
      <c r="BJ5" s="1697" t="s">
        <v>2463</v>
      </c>
      <c r="BK5" s="1698"/>
      <c r="BL5" s="1698"/>
      <c r="BM5" s="1698"/>
      <c r="BN5" s="1699"/>
      <c r="BO5" s="1697" t="s">
        <v>2464</v>
      </c>
      <c r="BP5" s="1698"/>
      <c r="BQ5" s="1698"/>
      <c r="BR5" s="1698"/>
      <c r="BS5" s="1699"/>
      <c r="BT5" s="1697" t="s">
        <v>2465</v>
      </c>
      <c r="BU5" s="1698"/>
      <c r="BV5" s="1698"/>
      <c r="BW5" s="1698"/>
      <c r="BX5" s="1699"/>
      <c r="BY5" s="1697" t="s">
        <v>2467</v>
      </c>
      <c r="BZ5" s="1698"/>
      <c r="CA5" s="1698"/>
      <c r="CB5" s="1698"/>
      <c r="CC5" s="1699"/>
      <c r="CD5" s="1697" t="s">
        <v>2466</v>
      </c>
      <c r="CE5" s="1698"/>
      <c r="CF5" s="1698"/>
      <c r="CG5" s="1698"/>
      <c r="CH5" s="1699"/>
      <c r="CI5" s="1700" t="s">
        <v>2468</v>
      </c>
      <c r="CJ5" s="1701"/>
      <c r="CK5" s="1701"/>
      <c r="CL5" s="1701"/>
      <c r="CM5" s="1700" t="s">
        <v>2469</v>
      </c>
      <c r="CN5" s="1701"/>
      <c r="CO5" s="1701"/>
      <c r="CP5" s="1702"/>
      <c r="CQ5" s="536"/>
      <c r="CR5" s="538"/>
      <c r="CS5" s="539"/>
      <c r="CT5" s="1689" t="s">
        <v>270</v>
      </c>
      <c r="CU5" s="1690"/>
      <c r="CV5" s="1690"/>
      <c r="CW5" s="1690"/>
      <c r="CX5" s="1690"/>
      <c r="CY5" s="1691"/>
      <c r="CZ5" s="1689" t="s">
        <v>271</v>
      </c>
      <c r="DA5" s="1690"/>
      <c r="DB5" s="1690"/>
      <c r="DC5" s="1690"/>
      <c r="DD5" s="1690"/>
      <c r="DE5" s="1691"/>
      <c r="DF5" s="1689" t="s">
        <v>272</v>
      </c>
      <c r="DG5" s="1690"/>
      <c r="DH5" s="1690"/>
      <c r="DI5" s="1690"/>
      <c r="DJ5" s="1690"/>
      <c r="DK5" s="1691"/>
      <c r="DL5" s="1689" t="s">
        <v>273</v>
      </c>
      <c r="DM5" s="1690"/>
      <c r="DN5" s="1690"/>
      <c r="DO5" s="1690"/>
      <c r="DP5" s="1690"/>
      <c r="DQ5" s="1691"/>
      <c r="DR5" s="1689" t="s">
        <v>274</v>
      </c>
      <c r="DS5" s="1690"/>
      <c r="DT5" s="1690"/>
      <c r="DU5" s="1690"/>
      <c r="DV5" s="1690"/>
      <c r="DW5" s="1691"/>
      <c r="DX5" s="1355" t="s">
        <v>2470</v>
      </c>
      <c r="DY5" s="1355"/>
      <c r="DZ5" s="1355"/>
      <c r="EA5" s="1355"/>
      <c r="EB5" s="1355"/>
      <c r="EC5" s="1689" t="s">
        <v>275</v>
      </c>
      <c r="ED5" s="1692"/>
      <c r="EE5" s="1692"/>
      <c r="EF5" s="1692"/>
      <c r="EG5" s="1692"/>
      <c r="EH5" s="1693"/>
      <c r="EI5" s="1571" t="s">
        <v>2471</v>
      </c>
      <c r="EJ5" s="1355"/>
      <c r="EK5" s="1355"/>
      <c r="EL5" s="1355"/>
      <c r="EM5" s="1572"/>
    </row>
    <row r="6" spans="1:143" s="560" customFormat="1" ht="63" customHeight="1">
      <c r="A6" s="541"/>
      <c r="B6" s="542" t="s">
        <v>281</v>
      </c>
      <c r="C6" s="543" t="s">
        <v>157</v>
      </c>
      <c r="D6" s="544" t="s">
        <v>156</v>
      </c>
      <c r="E6" s="545" t="s">
        <v>13</v>
      </c>
      <c r="F6" s="546" t="s">
        <v>282</v>
      </c>
      <c r="G6" s="547" t="s">
        <v>283</v>
      </c>
      <c r="H6" s="547" t="s">
        <v>323</v>
      </c>
      <c r="I6" s="548" t="str">
        <f>AppValidation!H7</f>
        <v>Water resources</v>
      </c>
      <c r="J6" s="549" t="str">
        <f>AppValidation!H8</f>
        <v>Water network plus</v>
      </c>
      <c r="K6" s="549" t="str">
        <f>AppValidation!H9</f>
        <v>Wastewater network plus</v>
      </c>
      <c r="L6" s="549" t="str">
        <f>AppValidation!H10</f>
        <v>Bioresources (sludge)</v>
      </c>
      <c r="M6" s="549" t="str">
        <f>AppValidation!H11</f>
        <v>Residential retail</v>
      </c>
      <c r="N6" s="549" t="str">
        <f>AppValidation!H12</f>
        <v>Business retail</v>
      </c>
      <c r="O6" s="549" t="str">
        <f>AppValidation!H13</f>
        <v>Direct procurement for customers</v>
      </c>
      <c r="P6" s="549" t="str">
        <f>AppValidation!H14</f>
        <v>Dummy control</v>
      </c>
      <c r="Q6" s="550" t="s">
        <v>173</v>
      </c>
      <c r="R6" s="544" t="s">
        <v>17</v>
      </c>
      <c r="S6" s="545" t="s">
        <v>160</v>
      </c>
      <c r="T6" s="1589" t="s">
        <v>161</v>
      </c>
      <c r="U6" s="545" t="s">
        <v>18</v>
      </c>
      <c r="V6" s="545" t="s">
        <v>163</v>
      </c>
      <c r="W6" s="545" t="s">
        <v>164</v>
      </c>
      <c r="X6" s="549" t="s">
        <v>165</v>
      </c>
      <c r="Y6" s="553" t="s">
        <v>166</v>
      </c>
      <c r="Z6" s="1497" t="s">
        <v>174</v>
      </c>
      <c r="AA6" s="545" t="s">
        <v>526</v>
      </c>
      <c r="AB6" s="545" t="s">
        <v>2552</v>
      </c>
      <c r="AC6" s="545" t="s">
        <v>165</v>
      </c>
      <c r="AD6" s="1590" t="s">
        <v>166</v>
      </c>
      <c r="AE6" s="549" t="s">
        <v>197</v>
      </c>
      <c r="AF6" s="549" t="s">
        <v>198</v>
      </c>
      <c r="AG6" s="549" t="s">
        <v>199</v>
      </c>
      <c r="AH6" s="549" t="s">
        <v>200</v>
      </c>
      <c r="AI6" s="550" t="s">
        <v>201</v>
      </c>
      <c r="AJ6" s="556" t="s">
        <v>202</v>
      </c>
      <c r="AK6" s="549" t="s">
        <v>203</v>
      </c>
      <c r="AL6" s="549" t="s">
        <v>204</v>
      </c>
      <c r="AM6" s="549" t="s">
        <v>205</v>
      </c>
      <c r="AN6" s="549" t="s">
        <v>206</v>
      </c>
      <c r="AO6" s="549" t="s">
        <v>207</v>
      </c>
      <c r="AP6" s="549" t="s">
        <v>208</v>
      </c>
      <c r="AQ6" s="549" t="s">
        <v>209</v>
      </c>
      <c r="AR6" s="549" t="s">
        <v>210</v>
      </c>
      <c r="AS6" s="549" t="s">
        <v>211</v>
      </c>
      <c r="AT6" s="549" t="s">
        <v>212</v>
      </c>
      <c r="AU6" s="549" t="s">
        <v>213</v>
      </c>
      <c r="AV6" s="549" t="s">
        <v>214</v>
      </c>
      <c r="AW6" s="549" t="s">
        <v>215</v>
      </c>
      <c r="AX6" s="549" t="s">
        <v>216</v>
      </c>
      <c r="AY6" s="550" t="s">
        <v>289</v>
      </c>
      <c r="AZ6" s="548" t="s">
        <v>197</v>
      </c>
      <c r="BA6" s="549" t="s">
        <v>198</v>
      </c>
      <c r="BB6" s="549" t="s">
        <v>199</v>
      </c>
      <c r="BC6" s="549" t="s">
        <v>200</v>
      </c>
      <c r="BD6" s="550" t="s">
        <v>201</v>
      </c>
      <c r="BE6" s="548" t="s">
        <v>197</v>
      </c>
      <c r="BF6" s="549" t="s">
        <v>198</v>
      </c>
      <c r="BG6" s="549" t="s">
        <v>199</v>
      </c>
      <c r="BH6" s="549" t="s">
        <v>200</v>
      </c>
      <c r="BI6" s="550" t="s">
        <v>201</v>
      </c>
      <c r="BJ6" s="548" t="s">
        <v>197</v>
      </c>
      <c r="BK6" s="549" t="s">
        <v>198</v>
      </c>
      <c r="BL6" s="549" t="s">
        <v>199</v>
      </c>
      <c r="BM6" s="549" t="s">
        <v>200</v>
      </c>
      <c r="BN6" s="550" t="s">
        <v>201</v>
      </c>
      <c r="BO6" s="548" t="s">
        <v>197</v>
      </c>
      <c r="BP6" s="549" t="s">
        <v>198</v>
      </c>
      <c r="BQ6" s="549" t="s">
        <v>199</v>
      </c>
      <c r="BR6" s="549" t="s">
        <v>200</v>
      </c>
      <c r="BS6" s="550" t="s">
        <v>201</v>
      </c>
      <c r="BT6" s="548" t="s">
        <v>197</v>
      </c>
      <c r="BU6" s="549" t="s">
        <v>198</v>
      </c>
      <c r="BV6" s="549" t="s">
        <v>199</v>
      </c>
      <c r="BW6" s="549" t="s">
        <v>200</v>
      </c>
      <c r="BX6" s="550" t="s">
        <v>201</v>
      </c>
      <c r="BY6" s="548" t="s">
        <v>197</v>
      </c>
      <c r="BZ6" s="549" t="s">
        <v>198</v>
      </c>
      <c r="CA6" s="549" t="s">
        <v>199</v>
      </c>
      <c r="CB6" s="549" t="s">
        <v>200</v>
      </c>
      <c r="CC6" s="550" t="s">
        <v>201</v>
      </c>
      <c r="CD6" s="548" t="s">
        <v>197</v>
      </c>
      <c r="CE6" s="549" t="s">
        <v>198</v>
      </c>
      <c r="CF6" s="549" t="s">
        <v>199</v>
      </c>
      <c r="CG6" s="549" t="s">
        <v>200</v>
      </c>
      <c r="CH6" s="550" t="s">
        <v>201</v>
      </c>
      <c r="CI6" s="752" t="s">
        <v>290</v>
      </c>
      <c r="CJ6" s="753" t="s">
        <v>291</v>
      </c>
      <c r="CK6" s="754" t="s">
        <v>292</v>
      </c>
      <c r="CL6" s="751" t="s">
        <v>293</v>
      </c>
      <c r="CM6" s="752" t="s">
        <v>294</v>
      </c>
      <c r="CN6" s="753" t="s">
        <v>295</v>
      </c>
      <c r="CO6" s="754" t="s">
        <v>296</v>
      </c>
      <c r="CP6" s="751" t="s">
        <v>297</v>
      </c>
      <c r="CQ6" s="555" t="s">
        <v>162</v>
      </c>
      <c r="CR6" s="557" t="s">
        <v>185</v>
      </c>
      <c r="CS6" s="543" t="s">
        <v>186</v>
      </c>
      <c r="CT6" s="548" t="s">
        <v>197</v>
      </c>
      <c r="CU6" s="549" t="s">
        <v>198</v>
      </c>
      <c r="CV6" s="549" t="s">
        <v>199</v>
      </c>
      <c r="CW6" s="549" t="s">
        <v>200</v>
      </c>
      <c r="CX6" s="549" t="s">
        <v>201</v>
      </c>
      <c r="CY6" s="550" t="s">
        <v>298</v>
      </c>
      <c r="CZ6" s="548" t="s">
        <v>197</v>
      </c>
      <c r="DA6" s="549" t="s">
        <v>198</v>
      </c>
      <c r="DB6" s="549" t="s">
        <v>199</v>
      </c>
      <c r="DC6" s="549" t="s">
        <v>200</v>
      </c>
      <c r="DD6" s="549" t="s">
        <v>201</v>
      </c>
      <c r="DE6" s="550" t="s">
        <v>298</v>
      </c>
      <c r="DF6" s="548" t="s">
        <v>197</v>
      </c>
      <c r="DG6" s="549" t="s">
        <v>198</v>
      </c>
      <c r="DH6" s="549" t="s">
        <v>199</v>
      </c>
      <c r="DI6" s="549" t="s">
        <v>200</v>
      </c>
      <c r="DJ6" s="549" t="s">
        <v>201</v>
      </c>
      <c r="DK6" s="550" t="s">
        <v>298</v>
      </c>
      <c r="DL6" s="548" t="s">
        <v>197</v>
      </c>
      <c r="DM6" s="549" t="s">
        <v>198</v>
      </c>
      <c r="DN6" s="549" t="s">
        <v>199</v>
      </c>
      <c r="DO6" s="549" t="s">
        <v>200</v>
      </c>
      <c r="DP6" s="549" t="s">
        <v>201</v>
      </c>
      <c r="DQ6" s="550" t="s">
        <v>298</v>
      </c>
      <c r="DR6" s="548" t="s">
        <v>197</v>
      </c>
      <c r="DS6" s="549" t="s">
        <v>198</v>
      </c>
      <c r="DT6" s="549" t="s">
        <v>199</v>
      </c>
      <c r="DU6" s="549" t="s">
        <v>200</v>
      </c>
      <c r="DV6" s="549" t="s">
        <v>201</v>
      </c>
      <c r="DW6" s="550" t="s">
        <v>298</v>
      </c>
      <c r="DX6" s="548" t="s">
        <v>197</v>
      </c>
      <c r="DY6" s="549" t="s">
        <v>198</v>
      </c>
      <c r="DZ6" s="549" t="s">
        <v>199</v>
      </c>
      <c r="EA6" s="549" t="s">
        <v>200</v>
      </c>
      <c r="EB6" s="549" t="s">
        <v>201</v>
      </c>
      <c r="EC6" s="548" t="s">
        <v>197</v>
      </c>
      <c r="ED6" s="549" t="s">
        <v>198</v>
      </c>
      <c r="EE6" s="549" t="s">
        <v>199</v>
      </c>
      <c r="EF6" s="549" t="s">
        <v>200</v>
      </c>
      <c r="EG6" s="549" t="s">
        <v>201</v>
      </c>
      <c r="EH6" s="549" t="s">
        <v>298</v>
      </c>
      <c r="EI6" s="548" t="s">
        <v>197</v>
      </c>
      <c r="EJ6" s="549" t="s">
        <v>198</v>
      </c>
      <c r="EK6" s="549" t="s">
        <v>199</v>
      </c>
      <c r="EL6" s="549" t="s">
        <v>200</v>
      </c>
      <c r="EM6" s="1573" t="s">
        <v>201</v>
      </c>
    </row>
    <row r="7" spans="1:143" ht="15.75" customHeight="1">
      <c r="B7" s="562">
        <v>1</v>
      </c>
      <c r="C7" s="1586" t="str">
        <f>'App1'!C7</f>
        <v>PR19UU_A01-CF</v>
      </c>
      <c r="D7" s="1485" t="str">
        <f xml:space="preserve"> IF($C7 = "", "",'App1'!D7)</f>
        <v>Your drinking water is safe and clean</v>
      </c>
      <c r="E7" s="1485" t="str">
        <f xml:space="preserve"> IF($C7 = "", "",'App1'!E7)</f>
        <v>PR19 new</v>
      </c>
      <c r="F7" s="1485" t="str">
        <f xml:space="preserve"> IF($C7 = "", "",'App1'!F7)</f>
        <v>A01-CF</v>
      </c>
      <c r="G7" s="1486" t="str">
        <f xml:space="preserve"> IF($C7 = "", "",'App1'!G7)</f>
        <v>Water quality compliance (CRI)</v>
      </c>
      <c r="H7" s="1487" t="str">
        <f xml:space="preserve"> IF($C7 = "", "",'App1'!H7)</f>
        <v>As per Ofwat definition</v>
      </c>
      <c r="I7" s="1505">
        <f xml:space="preserve"> IF($C7 = "", "",'App1'!I7)</f>
        <v>0.1</v>
      </c>
      <c r="J7" s="1505">
        <f xml:space="preserve"> IF($C7 = "", "",'App1'!J7)</f>
        <v>0.9</v>
      </c>
      <c r="K7" s="1505" t="str">
        <f xml:space="preserve"> IF($C7 = "", "",'App1'!K7)</f>
        <v/>
      </c>
      <c r="L7" s="1505" t="str">
        <f xml:space="preserve"> IF($C7 = "", "",'App1'!L7)</f>
        <v/>
      </c>
      <c r="M7" s="1505" t="str">
        <f xml:space="preserve"> IF($C7 = "", "",'App1'!M7)</f>
        <v/>
      </c>
      <c r="N7" s="1505" t="str">
        <f xml:space="preserve"> IF($C7 = "", "",'App1'!N7)</f>
        <v/>
      </c>
      <c r="O7" s="1505" t="str">
        <f xml:space="preserve"> IF($C7 = "", "",'App1'!O7)</f>
        <v/>
      </c>
      <c r="P7" s="1505" t="str">
        <f xml:space="preserve"> IF($C7 = "", "",'App1'!P7)</f>
        <v/>
      </c>
      <c r="Q7" s="1506">
        <f xml:space="preserve"> IF($C7 = "", "",'App1'!Q7)</f>
        <v>1</v>
      </c>
      <c r="R7" s="1485" t="str">
        <f xml:space="preserve"> IF($C7 = "", "",'App1'!R7)</f>
        <v>Under</v>
      </c>
      <c r="S7" s="1485" t="str">
        <f xml:space="preserve"> IF($C7 = "", "",'App1'!S7)</f>
        <v xml:space="preserve">Revenue </v>
      </c>
      <c r="T7" s="1486" t="str">
        <f xml:space="preserve"> IF($C7 = "", "",'App1'!T7)</f>
        <v>In-period</v>
      </c>
      <c r="U7" s="1485" t="str">
        <f xml:space="preserve"> IF($C7 = "", "",'App1'!U7)</f>
        <v>Water quality compliance</v>
      </c>
      <c r="V7" s="1485" t="str">
        <f xml:space="preserve"> IF($C7 = "", "",'App1'!V7)</f>
        <v>score</v>
      </c>
      <c r="W7" s="1485" t="str">
        <f xml:space="preserve"> IF($C7 = "", "",'App1'!W7)</f>
        <v>CRI Index score</v>
      </c>
      <c r="X7" s="1485">
        <f xml:space="preserve"> IF($C7 = "", "",'App1'!X7)</f>
        <v>2</v>
      </c>
      <c r="Y7" s="1603" t="str">
        <f xml:space="preserve"> IF($C7 = "", "",'App1'!Y7)</f>
        <v>Down</v>
      </c>
      <c r="Z7" s="1498" t="str">
        <f xml:space="preserve"> IF($C7 = "", "",'App1'!Z7)</f>
        <v>Water quality compliance (CRI)</v>
      </c>
      <c r="AA7" s="583" t="s">
        <v>88</v>
      </c>
      <c r="AB7" s="583" t="s">
        <v>2808</v>
      </c>
      <c r="AC7" s="583">
        <v>2</v>
      </c>
      <c r="AD7" s="1575" t="s">
        <v>40</v>
      </c>
      <c r="AE7" s="596">
        <v>0</v>
      </c>
      <c r="AF7" s="596">
        <v>0</v>
      </c>
      <c r="AG7" s="596">
        <v>0</v>
      </c>
      <c r="AH7" s="596">
        <v>0</v>
      </c>
      <c r="AI7" s="596">
        <v>0</v>
      </c>
      <c r="AJ7" s="993">
        <v>0</v>
      </c>
      <c r="AK7" s="994">
        <v>0</v>
      </c>
      <c r="AL7" s="994">
        <v>0</v>
      </c>
      <c r="AM7" s="994">
        <v>0</v>
      </c>
      <c r="AN7" s="996">
        <v>0</v>
      </c>
      <c r="AO7" s="997">
        <v>0</v>
      </c>
      <c r="AP7" s="994">
        <v>0</v>
      </c>
      <c r="AQ7" s="994">
        <v>0</v>
      </c>
      <c r="AR7" s="994">
        <v>0</v>
      </c>
      <c r="AS7" s="998">
        <v>0</v>
      </c>
      <c r="AT7" s="999">
        <v>0</v>
      </c>
      <c r="AU7" s="994">
        <v>0</v>
      </c>
      <c r="AV7" s="994">
        <v>0</v>
      </c>
      <c r="AW7" s="994">
        <v>0</v>
      </c>
      <c r="AX7" s="1000">
        <v>0</v>
      </c>
      <c r="AY7" s="995">
        <v>0</v>
      </c>
      <c r="AZ7" s="1566" t="str">
        <f xml:space="preserve"> IF($C7 = "", "",'App1'!BL7)</f>
        <v>Yes</v>
      </c>
      <c r="BA7" s="1567" t="str">
        <f xml:space="preserve"> IF($C7 = "", "",'App1'!BM7)</f>
        <v>Yes</v>
      </c>
      <c r="BB7" s="1567" t="str">
        <f xml:space="preserve"> IF($C7 = "", "",'App1'!BN7)</f>
        <v>Yes</v>
      </c>
      <c r="BC7" s="1567" t="str">
        <f xml:space="preserve"> IF($C7 = "", "",'App1'!BO7)</f>
        <v>Yes</v>
      </c>
      <c r="BD7" s="1484" t="str">
        <f xml:space="preserve"> IF($C7 = "", "",'App1'!BP7)</f>
        <v>Yes</v>
      </c>
      <c r="BE7" s="993" t="s">
        <v>2685</v>
      </c>
      <c r="BF7" s="994" t="s">
        <v>2685</v>
      </c>
      <c r="BG7" s="994" t="s">
        <v>2685</v>
      </c>
      <c r="BH7" s="994" t="s">
        <v>2685</v>
      </c>
      <c r="BI7" s="995" t="s">
        <v>2685</v>
      </c>
      <c r="BJ7" s="993">
        <v>9.5</v>
      </c>
      <c r="BK7" s="994">
        <v>9.5</v>
      </c>
      <c r="BL7" s="994">
        <v>9.5</v>
      </c>
      <c r="BM7" s="994">
        <v>9.5</v>
      </c>
      <c r="BN7" s="995">
        <v>9.5</v>
      </c>
      <c r="BO7" s="993">
        <v>1.5</v>
      </c>
      <c r="BP7" s="994">
        <v>1.5</v>
      </c>
      <c r="BQ7" s="994">
        <v>1.5</v>
      </c>
      <c r="BR7" s="994">
        <v>1.5</v>
      </c>
      <c r="BS7" s="994">
        <v>1.5</v>
      </c>
      <c r="BT7" s="993" t="s">
        <v>2685</v>
      </c>
      <c r="BU7" s="994" t="s">
        <v>2685</v>
      </c>
      <c r="BV7" s="994" t="s">
        <v>2685</v>
      </c>
      <c r="BW7" s="994" t="s">
        <v>2685</v>
      </c>
      <c r="BX7" s="995" t="s">
        <v>2685</v>
      </c>
      <c r="BY7" s="993" t="s">
        <v>2685</v>
      </c>
      <c r="BZ7" s="994" t="s">
        <v>2685</v>
      </c>
      <c r="CA7" s="994" t="s">
        <v>2685</v>
      </c>
      <c r="CB7" s="994" t="s">
        <v>2685</v>
      </c>
      <c r="CC7" s="995" t="s">
        <v>2685</v>
      </c>
      <c r="CD7" s="993" t="s">
        <v>2685</v>
      </c>
      <c r="CE7" s="994" t="s">
        <v>2685</v>
      </c>
      <c r="CF7" s="994" t="s">
        <v>2685</v>
      </c>
      <c r="CG7" s="994" t="s">
        <v>2685</v>
      </c>
      <c r="CH7" s="995" t="s">
        <v>2685</v>
      </c>
      <c r="CI7" s="1317">
        <v>-1.125</v>
      </c>
      <c r="CJ7" s="1318" t="s">
        <v>2685</v>
      </c>
      <c r="CK7" s="1318" t="s">
        <v>2685</v>
      </c>
      <c r="CL7" s="1319" t="s">
        <v>2685</v>
      </c>
      <c r="CM7" s="1318" t="s">
        <v>2685</v>
      </c>
      <c r="CN7" s="1318"/>
      <c r="CO7" s="1318"/>
      <c r="CP7" s="1319"/>
      <c r="CQ7" s="1586" t="str">
        <f xml:space="preserve"> IF($C7 = "", "",'App1'!DC7)</f>
        <v/>
      </c>
      <c r="CR7" s="1628">
        <f xml:space="preserve"> IF($C7 = "", "",'App1'!DD7)</f>
        <v>1</v>
      </c>
      <c r="CS7" s="1586" t="str">
        <f xml:space="preserve"> IF($C7 = "", "",'App1'!DE7)</f>
        <v/>
      </c>
      <c r="CT7" s="1578">
        <f xml:space="preserve"> IF($C7 = "", "",'App1'!DF7)</f>
        <v>0</v>
      </c>
      <c r="CU7" s="1578">
        <f xml:space="preserve"> IF($C7 = "", "",'App1'!DG7)</f>
        <v>0</v>
      </c>
      <c r="CV7" s="1578">
        <f xml:space="preserve"> IF($C7 = "", "",'App1'!DH7)</f>
        <v>0</v>
      </c>
      <c r="CW7" s="1578">
        <f xml:space="preserve"> IF($C7 = "", "",'App1'!DI7)</f>
        <v>0</v>
      </c>
      <c r="CX7" s="1578">
        <f xml:space="preserve"> IF($C7 = "", "",'App1'!DJ7)</f>
        <v>0</v>
      </c>
      <c r="CY7" s="1579">
        <f xml:space="preserve"> IF($C7 = "", "",'App1'!DK7)</f>
        <v>0</v>
      </c>
      <c r="CZ7" s="1578">
        <f xml:space="preserve"> IF($C7 = "", "",'App1'!DL7)</f>
        <v>-9</v>
      </c>
      <c r="DA7" s="1578">
        <f xml:space="preserve"> IF($C7 = "", "",'App1'!DM7)</f>
        <v>-9</v>
      </c>
      <c r="DB7" s="1578">
        <f xml:space="preserve"> IF($C7 = "", "",'App1'!DN7)</f>
        <v>-9</v>
      </c>
      <c r="DC7" s="1578">
        <f xml:space="preserve"> IF($C7 = "", "",'App1'!DO7)</f>
        <v>-9</v>
      </c>
      <c r="DD7" s="1578">
        <f xml:space="preserve"> IF($C7 = "", "",'App1'!DP7)</f>
        <v>-9</v>
      </c>
      <c r="DE7" s="1579">
        <f xml:space="preserve"> IF($C7 = "", "",'App1'!DQ7)</f>
        <v>-45</v>
      </c>
      <c r="DF7" s="1578">
        <f xml:space="preserve"> IF($C7 = "", "",'App1'!DR7)</f>
        <v>0</v>
      </c>
      <c r="DG7" s="1578">
        <f xml:space="preserve"> IF($C7 = "", "",'App1'!DS7)</f>
        <v>0</v>
      </c>
      <c r="DH7" s="1578">
        <f xml:space="preserve"> IF($C7 = "", "",'App1'!DT7)</f>
        <v>0</v>
      </c>
      <c r="DI7" s="1578">
        <f xml:space="preserve"> IF($C7 = "", "",'App1'!DU7)</f>
        <v>0</v>
      </c>
      <c r="DJ7" s="1578">
        <f xml:space="preserve"> IF($C7 = "", "",'App1'!DV7)</f>
        <v>0</v>
      </c>
      <c r="DK7" s="1579">
        <f xml:space="preserve"> IF($C7 = "", "",'App1'!DW7)</f>
        <v>0</v>
      </c>
      <c r="DL7" s="1578">
        <f xml:space="preserve"> IF($C7 = "", "",'App1'!DX7)</f>
        <v>0</v>
      </c>
      <c r="DM7" s="1578">
        <f xml:space="preserve"> IF($C7 = "", "",'App1'!DY7)</f>
        <v>0</v>
      </c>
      <c r="DN7" s="1578">
        <f xml:space="preserve"> IF($C7 = "", "",'App1'!DZ7)</f>
        <v>0</v>
      </c>
      <c r="DO7" s="1578">
        <f xml:space="preserve"> IF($C7 = "", "",'App1'!EA7)</f>
        <v>0</v>
      </c>
      <c r="DP7" s="1578">
        <f xml:space="preserve"> IF($C7 = "", "",'App1'!EB7)</f>
        <v>0</v>
      </c>
      <c r="DQ7" s="1579">
        <f xml:space="preserve"> IF($C7 = "", "",'App1'!EC7)</f>
        <v>0</v>
      </c>
      <c r="DR7" s="1578">
        <f xml:space="preserve"> IF($C7 = "", "",'App1'!ED7)</f>
        <v>-6.9862500000000001</v>
      </c>
      <c r="DS7" s="1578">
        <f xml:space="preserve"> IF($C7 = "", "",'App1'!EE7)</f>
        <v>-6.9862500000000001</v>
      </c>
      <c r="DT7" s="1578">
        <f xml:space="preserve"> IF($C7 = "", "",'App1'!EF7)</f>
        <v>-6.9862500000000001</v>
      </c>
      <c r="DU7" s="1578">
        <f xml:space="preserve"> IF($C7 = "", "",'App1'!EG7)</f>
        <v>-6.9862500000000001</v>
      </c>
      <c r="DV7" s="1578">
        <f xml:space="preserve"> IF($C7 = "", "",'App1'!EH7)</f>
        <v>-6.9862500000000001</v>
      </c>
      <c r="DW7" s="1579">
        <f xml:space="preserve"> IF($C7 = "", "",'App1'!EI7)</f>
        <v>-34.931249999999999</v>
      </c>
      <c r="DX7" s="993">
        <v>7.71</v>
      </c>
      <c r="DY7" s="994">
        <v>7.71</v>
      </c>
      <c r="DZ7" s="994">
        <v>7.71</v>
      </c>
      <c r="EA7" s="994">
        <v>7.71</v>
      </c>
      <c r="EB7" s="994">
        <v>7.71</v>
      </c>
      <c r="EC7" s="1577">
        <f xml:space="preserve"> IF($C7 = "", "",'App1'!EO7)</f>
        <v>-1.4624999999999999</v>
      </c>
      <c r="ED7" s="1578">
        <f xml:space="preserve"> IF($C7 = "", "",'App1'!EP7)</f>
        <v>-1.4624999999999999</v>
      </c>
      <c r="EE7" s="1578">
        <f xml:space="preserve"> IF($C7 = "", "",'App1'!EQ7)</f>
        <v>-1.4624999999999999</v>
      </c>
      <c r="EF7" s="1578">
        <f xml:space="preserve"> IF($C7 = "", "",'App1'!ER7)</f>
        <v>-1.4624999999999999</v>
      </c>
      <c r="EG7" s="1578">
        <f xml:space="preserve"> IF($C7 = "", "",'App1'!ES7)</f>
        <v>-1.4624999999999999</v>
      </c>
      <c r="EH7" s="1579">
        <f xml:space="preserve"> IF($C7 = "", "",'App1'!ET7)</f>
        <v>-7.3125</v>
      </c>
      <c r="EI7" s="993">
        <v>2.8</v>
      </c>
      <c r="EJ7" s="994">
        <v>2.8</v>
      </c>
      <c r="EK7" s="994">
        <v>2.8</v>
      </c>
      <c r="EL7" s="994">
        <v>2.8</v>
      </c>
      <c r="EM7" s="1574">
        <v>2.8</v>
      </c>
    </row>
    <row r="8" spans="1:143" ht="15.75" customHeight="1">
      <c r="B8" s="582">
        <v>2</v>
      </c>
      <c r="C8" s="1587" t="str">
        <f>'App1'!C8</f>
        <v>PR19UU_A02-WN</v>
      </c>
      <c r="D8" s="1419" t="str">
        <f xml:space="preserve"> IF($C8 = "", "",'App1'!D8)</f>
        <v>Your drinking water is safe and clean</v>
      </c>
      <c r="E8" s="1419" t="str">
        <f xml:space="preserve"> IF($C8 = "", "",'App1'!E8)</f>
        <v>PR14 revision</v>
      </c>
      <c r="F8" s="1419" t="str">
        <f xml:space="preserve"> IF($C8 = "", "",'App1'!F8)</f>
        <v>A02-WN</v>
      </c>
      <c r="G8" s="1489" t="str">
        <f xml:space="preserve"> IF($C8 = "", "",'App1'!G8)</f>
        <v>Reducing water quality contacts due to taste, smell and appearance</v>
      </c>
      <c r="H8" s="1490" t="str">
        <f xml:space="preserve"> IF($C8 = "", "",'App1'!H8)</f>
        <v>As per DWI definition and as used by Discover Water.</v>
      </c>
      <c r="I8" s="1507" t="str">
        <f xml:space="preserve"> IF($C8 = "", "",'App1'!I8)</f>
        <v/>
      </c>
      <c r="J8" s="1507">
        <f xml:space="preserve"> IF($C8 = "", "",'App1'!J8)</f>
        <v>1</v>
      </c>
      <c r="K8" s="1507" t="str">
        <f xml:space="preserve"> IF($C8 = "", "",'App1'!K8)</f>
        <v/>
      </c>
      <c r="L8" s="1507" t="str">
        <f xml:space="preserve"> IF($C8 = "", "",'App1'!L8)</f>
        <v/>
      </c>
      <c r="M8" s="1507" t="str">
        <f xml:space="preserve"> IF($C8 = "", "",'App1'!M8)</f>
        <v/>
      </c>
      <c r="N8" s="1507" t="str">
        <f xml:space="preserve"> IF($C8 = "", "",'App1'!N8)</f>
        <v/>
      </c>
      <c r="O8" s="1507" t="str">
        <f xml:space="preserve"> IF($C8 = "", "",'App1'!O8)</f>
        <v/>
      </c>
      <c r="P8" s="1507" t="str">
        <f xml:space="preserve"> IF($C8 = "", "",'App1'!P8)</f>
        <v/>
      </c>
      <c r="Q8" s="1508">
        <f xml:space="preserve"> IF($C8 = "", "",'App1'!Q8)</f>
        <v>1</v>
      </c>
      <c r="R8" s="1419" t="str">
        <f xml:space="preserve"> IF($C8 = "", "",'App1'!R8)</f>
        <v>Out &amp; under</v>
      </c>
      <c r="S8" s="1419" t="str">
        <f xml:space="preserve"> IF($C8 = "", "",'App1'!S8)</f>
        <v xml:space="preserve">Revenue </v>
      </c>
      <c r="T8" s="1489" t="str">
        <f xml:space="preserve"> IF($C8 = "", "",'App1'!T8)</f>
        <v>In-period</v>
      </c>
      <c r="U8" s="1419" t="str">
        <f xml:space="preserve"> IF($C8 = "", "",'App1'!U8)</f>
        <v>Customer contacts - water quality</v>
      </c>
      <c r="V8" s="1419" t="str">
        <f xml:space="preserve"> IF($C8 = "", "",'App1'!V8)</f>
        <v>nr</v>
      </c>
      <c r="W8" s="1419" t="str">
        <f xml:space="preserve"> IF($C8 = "", "",'App1'!W8)</f>
        <v>Normalised (by population per 10,000) number of customer contacts directly related to the taste, smell and appearance of drinking water that are received in a calendar year.</v>
      </c>
      <c r="X8" s="1419">
        <f xml:space="preserve"> IF($C8 = "", "",'App1'!X8)</f>
        <v>1</v>
      </c>
      <c r="Y8" s="1604" t="str">
        <f xml:space="preserve"> IF($C8 = "", "",'App1'!Y8)</f>
        <v>Down</v>
      </c>
      <c r="Z8" s="1499" t="str">
        <f xml:space="preserve"> IF($C8 = "", "",'App1'!Z8)</f>
        <v/>
      </c>
      <c r="AA8" s="583" t="s">
        <v>76</v>
      </c>
      <c r="AB8" s="583" t="s">
        <v>2810</v>
      </c>
      <c r="AC8" s="583">
        <v>1</v>
      </c>
      <c r="AD8" s="1575" t="s">
        <v>40</v>
      </c>
      <c r="AE8" s="596">
        <v>17.600000000000001</v>
      </c>
      <c r="AF8" s="596">
        <v>16.7</v>
      </c>
      <c r="AG8" s="596">
        <v>15.9</v>
      </c>
      <c r="AH8" s="596">
        <v>15.1</v>
      </c>
      <c r="AI8" s="596">
        <v>14.3</v>
      </c>
      <c r="AJ8" s="595">
        <v>13.9</v>
      </c>
      <c r="AK8" s="596">
        <v>13.6</v>
      </c>
      <c r="AL8" s="596">
        <v>13.2</v>
      </c>
      <c r="AM8" s="596">
        <v>12.8</v>
      </c>
      <c r="AN8" s="755">
        <v>12.5</v>
      </c>
      <c r="AO8" s="758">
        <v>12.1</v>
      </c>
      <c r="AP8" s="596">
        <v>11.7</v>
      </c>
      <c r="AQ8" s="596">
        <v>11.3</v>
      </c>
      <c r="AR8" s="596">
        <v>11</v>
      </c>
      <c r="AS8" s="759">
        <v>10.6</v>
      </c>
      <c r="AT8" s="764">
        <v>10.199999999999999</v>
      </c>
      <c r="AU8" s="596">
        <v>9.9</v>
      </c>
      <c r="AV8" s="596">
        <v>9.5</v>
      </c>
      <c r="AW8" s="596">
        <v>9.1</v>
      </c>
      <c r="AX8" s="765">
        <v>8.8000000000000007</v>
      </c>
      <c r="AY8" s="597">
        <v>6.9</v>
      </c>
      <c r="AZ8" s="1568" t="str">
        <f xml:space="preserve"> IF($C8 = "", "",'App1'!BL8)</f>
        <v>Yes</v>
      </c>
      <c r="BA8" s="1418" t="str">
        <f xml:space="preserve"> IF($C8 = "", "",'App1'!BM8)</f>
        <v>Yes</v>
      </c>
      <c r="BB8" s="1418" t="str">
        <f xml:space="preserve"> IF($C8 = "", "",'App1'!BN8)</f>
        <v>Yes</v>
      </c>
      <c r="BC8" s="1418" t="str">
        <f xml:space="preserve"> IF($C8 = "", "",'App1'!BO8)</f>
        <v>Yes</v>
      </c>
      <c r="BD8" s="1488" t="str">
        <f xml:space="preserve"> IF($C8 = "", "",'App1'!BP8)</f>
        <v>Yes</v>
      </c>
      <c r="BE8" s="598" t="s">
        <v>2685</v>
      </c>
      <c r="BF8" s="596" t="s">
        <v>2685</v>
      </c>
      <c r="BG8" s="596" t="s">
        <v>2685</v>
      </c>
      <c r="BH8" s="596" t="s">
        <v>2685</v>
      </c>
      <c r="BI8" s="597" t="s">
        <v>2685</v>
      </c>
      <c r="BJ8" s="598">
        <v>18.399999999999999</v>
      </c>
      <c r="BK8" s="596">
        <v>17.5</v>
      </c>
      <c r="BL8" s="596">
        <v>16.7</v>
      </c>
      <c r="BM8" s="596">
        <v>15.9</v>
      </c>
      <c r="BN8" s="597">
        <v>15.1</v>
      </c>
      <c r="BO8" s="595">
        <v>17.600000000000001</v>
      </c>
      <c r="BP8" s="596">
        <v>16.7</v>
      </c>
      <c r="BQ8" s="596">
        <v>15.9</v>
      </c>
      <c r="BR8" s="596">
        <v>15.1</v>
      </c>
      <c r="BS8" s="597">
        <v>14.3</v>
      </c>
      <c r="BT8" s="595">
        <v>17.600000000000001</v>
      </c>
      <c r="BU8" s="596">
        <v>16.7</v>
      </c>
      <c r="BV8" s="596">
        <v>15.9</v>
      </c>
      <c r="BW8" s="596">
        <v>15.1</v>
      </c>
      <c r="BX8" s="597">
        <v>14.3</v>
      </c>
      <c r="BY8" s="595">
        <v>15.8</v>
      </c>
      <c r="BZ8" s="596">
        <v>15</v>
      </c>
      <c r="CA8" s="596">
        <v>14.3</v>
      </c>
      <c r="CB8" s="596">
        <v>13.6</v>
      </c>
      <c r="CC8" s="597">
        <v>12.9</v>
      </c>
      <c r="CD8" s="595" t="s">
        <v>2685</v>
      </c>
      <c r="CE8" s="596" t="s">
        <v>2685</v>
      </c>
      <c r="CF8" s="596" t="s">
        <v>2685</v>
      </c>
      <c r="CG8" s="596" t="s">
        <v>2685</v>
      </c>
      <c r="CH8" s="597" t="s">
        <v>2685</v>
      </c>
      <c r="CI8" s="1320">
        <v>-7.165</v>
      </c>
      <c r="CJ8" s="1321" t="s">
        <v>2685</v>
      </c>
      <c r="CK8" s="1321" t="s">
        <v>2685</v>
      </c>
      <c r="CL8" s="1322" t="s">
        <v>2685</v>
      </c>
      <c r="CM8" s="1321">
        <v>7.165</v>
      </c>
      <c r="CN8" s="1321"/>
      <c r="CO8" s="1321"/>
      <c r="CP8" s="1322"/>
      <c r="CQ8" s="1587" t="str">
        <f xml:space="preserve"> IF($C8 = "", "",'App1'!DC8)</f>
        <v/>
      </c>
      <c r="CR8" s="1629">
        <f xml:space="preserve"> IF($C8 = "", "",'App1'!DD8)</f>
        <v>1</v>
      </c>
      <c r="CS8" s="1587" t="str">
        <f xml:space="preserve"> IF($C8 = "", "",'App1'!DE8)</f>
        <v/>
      </c>
      <c r="CT8" s="1581">
        <f xml:space="preserve"> IF($C8 = "", "",'App1'!DF8)</f>
        <v>0</v>
      </c>
      <c r="CU8" s="1581">
        <f xml:space="preserve"> IF($C8 = "", "",'App1'!DG8)</f>
        <v>0</v>
      </c>
      <c r="CV8" s="1581">
        <f xml:space="preserve"> IF($C8 = "", "",'App1'!DH8)</f>
        <v>0</v>
      </c>
      <c r="CW8" s="1581">
        <f xml:space="preserve"> IF($C8 = "", "",'App1'!DI8)</f>
        <v>0</v>
      </c>
      <c r="CX8" s="1581">
        <f xml:space="preserve"> IF($C8 = "", "",'App1'!DJ8)</f>
        <v>0</v>
      </c>
      <c r="CY8" s="1582">
        <f xml:space="preserve"> IF($C8 = "", "",'App1'!DK8)</f>
        <v>0</v>
      </c>
      <c r="CZ8" s="1581">
        <f xml:space="preserve"> IF($C8 = "", "",'App1'!DL8)</f>
        <v>-5.7319999999999798</v>
      </c>
      <c r="DA8" s="1581">
        <f xml:space="preserve"> IF($C8 = "", "",'App1'!DM8)</f>
        <v>-5.7320000000000055</v>
      </c>
      <c r="DB8" s="1581">
        <f xml:space="preserve"> IF($C8 = "", "",'App1'!DN8)</f>
        <v>-5.7319999999999922</v>
      </c>
      <c r="DC8" s="1581">
        <f xml:space="preserve"> IF($C8 = "", "",'App1'!DO8)</f>
        <v>-5.7320000000000055</v>
      </c>
      <c r="DD8" s="1581">
        <f xml:space="preserve"> IF($C8 = "", "",'App1'!DP8)</f>
        <v>-5.7319999999999922</v>
      </c>
      <c r="DE8" s="1582">
        <f xml:space="preserve"> IF($C8 = "", "",'App1'!DQ8)</f>
        <v>-28.659999999999975</v>
      </c>
      <c r="DF8" s="1581">
        <f xml:space="preserve"> IF($C8 = "", "",'App1'!DR8)</f>
        <v>12.897000000000006</v>
      </c>
      <c r="DG8" s="1581">
        <f xml:space="preserve"> IF($C8 = "", "",'App1'!DS8)</f>
        <v>12.180499999999995</v>
      </c>
      <c r="DH8" s="1581">
        <f xml:space="preserve"> IF($C8 = "", "",'App1'!DT8)</f>
        <v>11.463999999999997</v>
      </c>
      <c r="DI8" s="1581">
        <f xml:space="preserve"> IF($C8 = "", "",'App1'!DU8)</f>
        <v>10.7475</v>
      </c>
      <c r="DJ8" s="1581">
        <f xml:space="preserve"> IF($C8 = "", "",'App1'!DV8)</f>
        <v>10.031000000000002</v>
      </c>
      <c r="DK8" s="1582">
        <f xml:space="preserve"> IF($C8 = "", "",'App1'!DW8)</f>
        <v>57.320000000000007</v>
      </c>
      <c r="DL8" s="1581">
        <f xml:space="preserve"> IF($C8 = "", "",'App1'!DX8)</f>
        <v>0</v>
      </c>
      <c r="DM8" s="1581">
        <f xml:space="preserve"> IF($C8 = "", "",'App1'!DY8)</f>
        <v>0</v>
      </c>
      <c r="DN8" s="1581">
        <f xml:space="preserve"> IF($C8 = "", "",'App1'!DZ8)</f>
        <v>0</v>
      </c>
      <c r="DO8" s="1581">
        <f xml:space="preserve"> IF($C8 = "", "",'App1'!EA8)</f>
        <v>0</v>
      </c>
      <c r="DP8" s="1581">
        <f xml:space="preserve"> IF($C8 = "", "",'App1'!EB8)</f>
        <v>0</v>
      </c>
      <c r="DQ8" s="1582">
        <f xml:space="preserve"> IF($C8 = "", "",'App1'!EC8)</f>
        <v>0</v>
      </c>
      <c r="DR8" s="1581">
        <f xml:space="preserve"> IF($C8 = "", "",'App1'!ED8)</f>
        <v>-5.7319999999999798</v>
      </c>
      <c r="DS8" s="1581">
        <f xml:space="preserve"> IF($C8 = "", "",'App1'!EE8)</f>
        <v>-5.7320000000000055</v>
      </c>
      <c r="DT8" s="1581">
        <f xml:space="preserve"> IF($C8 = "", "",'App1'!EF8)</f>
        <v>-5.7319999999999922</v>
      </c>
      <c r="DU8" s="1581">
        <f xml:space="preserve"> IF($C8 = "", "",'App1'!EG8)</f>
        <v>-5.7320000000000055</v>
      </c>
      <c r="DV8" s="1581">
        <f xml:space="preserve"> IF($C8 = "", "",'App1'!EH8)</f>
        <v>-5.7319999999999922</v>
      </c>
      <c r="DW8" s="1582">
        <f xml:space="preserve"> IF($C8 = "", "",'App1'!EI8)</f>
        <v>-28.659999999999975</v>
      </c>
      <c r="DX8" s="595">
        <v>18.399999999999999</v>
      </c>
      <c r="DY8" s="596">
        <v>17.5</v>
      </c>
      <c r="DZ8" s="596">
        <v>16.7</v>
      </c>
      <c r="EA8" s="596">
        <v>15.9</v>
      </c>
      <c r="EB8" s="596">
        <v>15.1</v>
      </c>
      <c r="EC8" s="1580">
        <f xml:space="preserve"> IF($C8 = "", "",'App1'!EO8)</f>
        <v>12.897000000000006</v>
      </c>
      <c r="ED8" s="1581">
        <f xml:space="preserve"> IF($C8 = "", "",'App1'!EP8)</f>
        <v>12.180499999999995</v>
      </c>
      <c r="EE8" s="1581">
        <f xml:space="preserve"> IF($C8 = "", "",'App1'!EQ8)</f>
        <v>11.463999999999997</v>
      </c>
      <c r="EF8" s="1581">
        <f xml:space="preserve"> IF($C8 = "", "",'App1'!ER8)</f>
        <v>10.7475</v>
      </c>
      <c r="EG8" s="1581">
        <f xml:space="preserve"> IF($C8 = "", "",'App1'!ES8)</f>
        <v>10.031000000000002</v>
      </c>
      <c r="EH8" s="1582">
        <f xml:space="preserve"> IF($C8 = "", "",'App1'!ET8)</f>
        <v>57.320000000000007</v>
      </c>
      <c r="EI8" s="595">
        <v>15.8</v>
      </c>
      <c r="EJ8" s="596">
        <v>15</v>
      </c>
      <c r="EK8" s="596">
        <v>14.3</v>
      </c>
      <c r="EL8" s="596">
        <v>13.6</v>
      </c>
      <c r="EM8" s="1575">
        <v>12.9</v>
      </c>
    </row>
    <row r="9" spans="1:143" ht="15.75" customHeight="1">
      <c r="B9" s="582">
        <v>3</v>
      </c>
      <c r="C9" s="1587" t="str">
        <f>'App1'!C9</f>
        <v>PR19UU_A03-WN</v>
      </c>
      <c r="D9" s="1419" t="str">
        <f xml:space="preserve"> IF($C9 = "", "",'App1'!D9)</f>
        <v>Your drinking water is safe and clean</v>
      </c>
      <c r="E9" s="1419" t="str">
        <f xml:space="preserve"> IF($C9 = "", "",'App1'!E9)</f>
        <v>PR19 new</v>
      </c>
      <c r="F9" s="1419" t="str">
        <f xml:space="preserve"> IF($C9 = "", "",'App1'!F9)</f>
        <v>A03-WN</v>
      </c>
      <c r="G9" s="1489" t="str">
        <f xml:space="preserve"> IF($C9 = "", "",'App1'!G9)</f>
        <v>Number of properties with lead risk reduced</v>
      </c>
      <c r="H9" s="1490" t="str">
        <f xml:space="preserve"> IF($C9 = "", "",'App1'!H9)</f>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
      <c r="I9" s="1507" t="str">
        <f xml:space="preserve"> IF($C9 = "", "",'App1'!I9)</f>
        <v/>
      </c>
      <c r="J9" s="1507">
        <f xml:space="preserve"> IF($C9 = "", "",'App1'!J9)</f>
        <v>1</v>
      </c>
      <c r="K9" s="1507" t="str">
        <f xml:space="preserve"> IF($C9 = "", "",'App1'!K9)</f>
        <v/>
      </c>
      <c r="L9" s="1507" t="str">
        <f xml:space="preserve"> IF($C9 = "", "",'App1'!L9)</f>
        <v/>
      </c>
      <c r="M9" s="1507" t="str">
        <f xml:space="preserve"> IF($C9 = "", "",'App1'!M9)</f>
        <v/>
      </c>
      <c r="N9" s="1507" t="str">
        <f xml:space="preserve"> IF($C9 = "", "",'App1'!N9)</f>
        <v/>
      </c>
      <c r="O9" s="1507" t="str">
        <f xml:space="preserve"> IF($C9 = "", "",'App1'!O9)</f>
        <v/>
      </c>
      <c r="P9" s="1507" t="str">
        <f xml:space="preserve"> IF($C9 = "", "",'App1'!P9)</f>
        <v/>
      </c>
      <c r="Q9" s="1508">
        <f xml:space="preserve"> IF($C9 = "", "",'App1'!Q9)</f>
        <v>1</v>
      </c>
      <c r="R9" s="1419" t="str">
        <f xml:space="preserve"> IF($C9 = "", "",'App1'!R9)</f>
        <v>Out &amp; under</v>
      </c>
      <c r="S9" s="1419" t="str">
        <f xml:space="preserve"> IF($C9 = "", "",'App1'!S9)</f>
        <v xml:space="preserve">Revenue </v>
      </c>
      <c r="T9" s="1489" t="str">
        <f xml:space="preserve"> IF($C9 = "", "",'App1'!T9)</f>
        <v>In-period</v>
      </c>
      <c r="U9" s="1419" t="str">
        <f xml:space="preserve"> IF($C9 = "", "",'App1'!U9)</f>
        <v>Water quality compliance</v>
      </c>
      <c r="V9" s="1419" t="str">
        <f xml:space="preserve"> IF($C9 = "", "",'App1'!V9)</f>
        <v>nr</v>
      </c>
      <c r="W9" s="1419" t="str">
        <f xml:space="preserve"> IF($C9 = "", "",'App1'!W9)</f>
        <v>Number of qualifying complete lead service pipe replacements completed per year</v>
      </c>
      <c r="X9" s="1419">
        <f xml:space="preserve"> IF($C9 = "", "",'App1'!X9)</f>
        <v>0</v>
      </c>
      <c r="Y9" s="1604" t="str">
        <f xml:space="preserve"> IF($C9 = "", "",'App1'!Y9)</f>
        <v>Up</v>
      </c>
      <c r="Z9" s="1499">
        <f xml:space="preserve"> IF($C9 = "", "",'App1'!Z9)</f>
        <v>0</v>
      </c>
      <c r="AA9" s="583" t="s">
        <v>76</v>
      </c>
      <c r="AB9" s="583" t="s">
        <v>2812</v>
      </c>
      <c r="AC9" s="583">
        <v>0</v>
      </c>
      <c r="AD9" s="1575" t="s">
        <v>25</v>
      </c>
      <c r="AE9" s="596">
        <v>0</v>
      </c>
      <c r="AF9" s="596">
        <v>500</v>
      </c>
      <c r="AG9" s="596">
        <v>800</v>
      </c>
      <c r="AH9" s="596">
        <v>750</v>
      </c>
      <c r="AI9" s="596">
        <v>750</v>
      </c>
      <c r="AJ9" s="595">
        <v>3000</v>
      </c>
      <c r="AK9" s="596">
        <v>4000</v>
      </c>
      <c r="AL9" s="596">
        <v>5000</v>
      </c>
      <c r="AM9" s="596">
        <v>7500</v>
      </c>
      <c r="AN9" s="755">
        <v>10000</v>
      </c>
      <c r="AO9" s="758">
        <v>12500</v>
      </c>
      <c r="AP9" s="596">
        <v>15000</v>
      </c>
      <c r="AQ9" s="596">
        <v>17500</v>
      </c>
      <c r="AR9" s="596">
        <v>20000</v>
      </c>
      <c r="AS9" s="759">
        <v>20000</v>
      </c>
      <c r="AT9" s="764">
        <v>20000</v>
      </c>
      <c r="AU9" s="596">
        <v>20000</v>
      </c>
      <c r="AV9" s="596">
        <v>20000</v>
      </c>
      <c r="AW9" s="596">
        <v>20000</v>
      </c>
      <c r="AX9" s="765">
        <v>20000</v>
      </c>
      <c r="AY9" s="597">
        <v>20000</v>
      </c>
      <c r="AZ9" s="1568" t="str">
        <f xml:space="preserve"> IF($C9 = "", "",'App1'!BL9)</f>
        <v>Yes</v>
      </c>
      <c r="BA9" s="1418" t="str">
        <f xml:space="preserve"> IF($C9 = "", "",'App1'!BM9)</f>
        <v>Yes</v>
      </c>
      <c r="BB9" s="1418" t="str">
        <f xml:space="preserve"> IF($C9 = "", "",'App1'!BN9)</f>
        <v>Yes</v>
      </c>
      <c r="BC9" s="1418" t="str">
        <f xml:space="preserve"> IF($C9 = "", "",'App1'!BO9)</f>
        <v>Yes</v>
      </c>
      <c r="BD9" s="1488" t="str">
        <f xml:space="preserve"> IF($C9 = "", "",'App1'!BP9)</f>
        <v>Yes</v>
      </c>
      <c r="BE9" s="595"/>
      <c r="BF9" s="596"/>
      <c r="BG9" s="596"/>
      <c r="BH9" s="596"/>
      <c r="BI9" s="597"/>
      <c r="BJ9" s="595">
        <v>0</v>
      </c>
      <c r="BK9" s="596">
        <v>0</v>
      </c>
      <c r="BL9" s="596">
        <v>0</v>
      </c>
      <c r="BM9" s="596">
        <v>0</v>
      </c>
      <c r="BN9" s="597">
        <v>0</v>
      </c>
      <c r="BO9" s="595">
        <v>0</v>
      </c>
      <c r="BP9" s="596">
        <v>500</v>
      </c>
      <c r="BQ9" s="596">
        <v>800</v>
      </c>
      <c r="BR9" s="596">
        <v>750</v>
      </c>
      <c r="BS9" s="597">
        <v>750</v>
      </c>
      <c r="BT9" s="595">
        <v>0</v>
      </c>
      <c r="BU9" s="596">
        <v>500</v>
      </c>
      <c r="BV9" s="596">
        <v>800</v>
      </c>
      <c r="BW9" s="596">
        <v>750</v>
      </c>
      <c r="BX9" s="597">
        <v>750</v>
      </c>
      <c r="BY9" s="595">
        <v>0</v>
      </c>
      <c r="BZ9" s="596">
        <v>3000</v>
      </c>
      <c r="CA9" s="596">
        <v>3600</v>
      </c>
      <c r="CB9" s="596">
        <v>3500</v>
      </c>
      <c r="CC9" s="597">
        <v>3500</v>
      </c>
      <c r="CD9" s="595"/>
      <c r="CE9" s="596"/>
      <c r="CF9" s="596"/>
      <c r="CG9" s="596"/>
      <c r="CH9" s="597"/>
      <c r="CI9" s="1320">
        <v>-1.1199999999999999E-3</v>
      </c>
      <c r="CJ9" s="1321"/>
      <c r="CK9" s="1321"/>
      <c r="CL9" s="1322"/>
      <c r="CM9" s="1321">
        <v>1.1199999999999999E-3</v>
      </c>
      <c r="CN9" s="1321"/>
      <c r="CO9" s="1321"/>
      <c r="CP9" s="1322"/>
      <c r="CQ9" s="1587" t="str">
        <f xml:space="preserve"> IF($C9 = "", "",'App1'!DC9)</f>
        <v>No</v>
      </c>
      <c r="CR9" s="1629">
        <f xml:space="preserve"> IF($C9 = "", "",'App1'!DD9)</f>
        <v>1</v>
      </c>
      <c r="CS9" s="1587">
        <f xml:space="preserve"> IF($C9 = "", "",'App1'!DE9)</f>
        <v>0</v>
      </c>
      <c r="CT9" s="1581">
        <f xml:space="preserve"> IF($C9 = "", "",'App1'!DF9)</f>
        <v>0</v>
      </c>
      <c r="CU9" s="1581">
        <f xml:space="preserve"> IF($C9 = "", "",'App1'!DG9)</f>
        <v>0</v>
      </c>
      <c r="CV9" s="1581">
        <f xml:space="preserve"> IF($C9 = "", "",'App1'!DH9)</f>
        <v>0</v>
      </c>
      <c r="CW9" s="1581">
        <f xml:space="preserve"> IF($C9 = "", "",'App1'!DI9)</f>
        <v>0</v>
      </c>
      <c r="CX9" s="1581">
        <f xml:space="preserve"> IF($C9 = "", "",'App1'!DJ9)</f>
        <v>0</v>
      </c>
      <c r="CY9" s="1582">
        <f xml:space="preserve"> IF($C9 = "", "",'App1'!DK9)</f>
        <v>0</v>
      </c>
      <c r="CZ9" s="1581">
        <f xml:space="preserve"> IF($C9 = "", "",'App1'!DL9)</f>
        <v>0</v>
      </c>
      <c r="DA9" s="1581">
        <f xml:space="preserve"> IF($C9 = "", "",'App1'!DM9)</f>
        <v>-0.56000000000000005</v>
      </c>
      <c r="DB9" s="1581">
        <f xml:space="preserve"> IF($C9 = "", "",'App1'!DN9)</f>
        <v>-1.456</v>
      </c>
      <c r="DC9" s="1581">
        <f xml:space="preserve"> IF($C9 = "", "",'App1'!DO9)</f>
        <v>-2.2959999999999998</v>
      </c>
      <c r="DD9" s="1581">
        <f xml:space="preserve"> IF($C9 = "", "",'App1'!DP9)</f>
        <v>-3.1360000000000001</v>
      </c>
      <c r="DE9" s="1582">
        <f xml:space="preserve"> IF($C9 = "", "",'App1'!DQ9)</f>
        <v>-3.1360000000000001</v>
      </c>
      <c r="DF9" s="1581">
        <f xml:space="preserve"> IF($C9 = "", "",'App1'!DR9)</f>
        <v>0</v>
      </c>
      <c r="DG9" s="1581">
        <f xml:space="preserve"> IF($C9 = "", "",'App1'!DS9)</f>
        <v>2.8</v>
      </c>
      <c r="DH9" s="1581">
        <f xml:space="preserve"> IF($C9 = "", "",'App1'!DT9)</f>
        <v>5.9359999999999999</v>
      </c>
      <c r="DI9" s="1581">
        <f xml:space="preserve"> IF($C9 = "", "",'App1'!DU9)</f>
        <v>9.016</v>
      </c>
      <c r="DJ9" s="1581">
        <f xml:space="preserve"> IF($C9 = "", "",'App1'!DV9)</f>
        <v>12.096</v>
      </c>
      <c r="DK9" s="1582">
        <f xml:space="preserve"> IF($C9 = "", "",'App1'!DW9)</f>
        <v>12.096</v>
      </c>
      <c r="DL9" s="1581">
        <f xml:space="preserve"> IF($C9 = "", "",'App1'!DX9)</f>
        <v>0</v>
      </c>
      <c r="DM9" s="1581">
        <f xml:space="preserve"> IF($C9 = "", "",'App1'!DY9)</f>
        <v>0</v>
      </c>
      <c r="DN9" s="1581">
        <f xml:space="preserve"> IF($C9 = "", "",'App1'!DZ9)</f>
        <v>0</v>
      </c>
      <c r="DO9" s="1581">
        <f xml:space="preserve"> IF($C9 = "", "",'App1'!EA9)</f>
        <v>0</v>
      </c>
      <c r="DP9" s="1581">
        <f xml:space="preserve"> IF($C9 = "", "",'App1'!EB9)</f>
        <v>0</v>
      </c>
      <c r="DQ9" s="1582">
        <f xml:space="preserve"> IF($C9 = "", "",'App1'!EC9)</f>
        <v>0</v>
      </c>
      <c r="DR9" s="1581">
        <f xml:space="preserve"> IF($C9 = "", "",'App1'!ED9)</f>
        <v>0</v>
      </c>
      <c r="DS9" s="1581">
        <f xml:space="preserve"> IF($C9 = "", "",'App1'!EE9)</f>
        <v>-0.56000000000000005</v>
      </c>
      <c r="DT9" s="1581">
        <f xml:space="preserve"> IF($C9 = "", "",'App1'!EF9)</f>
        <v>-0.89600000000000002</v>
      </c>
      <c r="DU9" s="1581">
        <f xml:space="preserve"> IF($C9 = "", "",'App1'!EG9)</f>
        <v>-0.84</v>
      </c>
      <c r="DV9" s="1581">
        <f xml:space="preserve"> IF($C9 = "", "",'App1'!EH9)</f>
        <v>-0.84</v>
      </c>
      <c r="DW9" s="1582">
        <f xml:space="preserve"> IF($C9 = "", "",'App1'!EI9)</f>
        <v>-3.1359999999999997</v>
      </c>
      <c r="DX9" s="595">
        <v>0</v>
      </c>
      <c r="DY9" s="596">
        <v>0</v>
      </c>
      <c r="DZ9" s="596">
        <v>0</v>
      </c>
      <c r="EA9" s="596">
        <v>0</v>
      </c>
      <c r="EB9" s="596">
        <v>0</v>
      </c>
      <c r="EC9" s="1580">
        <f xml:space="preserve"> IF($C9 = "", "",'App1'!EO9)</f>
        <v>0</v>
      </c>
      <c r="ED9" s="1581">
        <f xml:space="preserve"> IF($C9 = "", "",'App1'!EP9)</f>
        <v>2.8</v>
      </c>
      <c r="EE9" s="1581">
        <f xml:space="preserve"> IF($C9 = "", "",'App1'!EQ9)</f>
        <v>3.1360000000000001</v>
      </c>
      <c r="EF9" s="1581">
        <f xml:space="preserve"> IF($C9 = "", "",'App1'!ER9)</f>
        <v>3.08</v>
      </c>
      <c r="EG9" s="1581">
        <f xml:space="preserve"> IF($C9 = "", "",'App1'!ES9)</f>
        <v>3.08</v>
      </c>
      <c r="EH9" s="1582">
        <f xml:space="preserve"> IF($C9 = "", "",'App1'!ET9)</f>
        <v>12.096</v>
      </c>
      <c r="EI9" s="595">
        <v>0</v>
      </c>
      <c r="EJ9" s="596">
        <v>3600</v>
      </c>
      <c r="EK9" s="596">
        <v>3500</v>
      </c>
      <c r="EL9" s="596">
        <v>3500</v>
      </c>
      <c r="EM9" s="1575">
        <v>3500</v>
      </c>
    </row>
    <row r="10" spans="1:143" ht="15.75" customHeight="1">
      <c r="B10" s="582">
        <v>4</v>
      </c>
      <c r="C10" s="1587" t="str">
        <f>'App1'!C10</f>
        <v>PR19UU_A04-WN</v>
      </c>
      <c r="D10" s="1419" t="str">
        <f xml:space="preserve"> IF($C10 = "", "",'App1'!D10)</f>
        <v>Your drinking water is safe and clean</v>
      </c>
      <c r="E10" s="1419" t="str">
        <f xml:space="preserve"> IF($C10 = "", "",'App1'!E10)</f>
        <v>PR19 new</v>
      </c>
      <c r="F10" s="1419" t="str">
        <f xml:space="preserve"> IF($C10 = "", "",'App1'!F10)</f>
        <v>A04-WN</v>
      </c>
      <c r="G10" s="1489" t="str">
        <f xml:space="preserve"> IF($C10 = "", "",'App1'!G10)</f>
        <v>Helping customers look after water in their home</v>
      </c>
      <c r="H10" s="1490" t="str">
        <f xml:space="preserve"> IF($C10 = "", "",'App1'!H10)</f>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
      <c r="I10" s="1507" t="str">
        <f xml:space="preserve"> IF($C10 = "", "",'App1'!I10)</f>
        <v/>
      </c>
      <c r="J10" s="1507">
        <f xml:space="preserve"> IF($C10 = "", "",'App1'!J10)</f>
        <v>1</v>
      </c>
      <c r="K10" s="1507" t="str">
        <f xml:space="preserve"> IF($C10 = "", "",'App1'!K10)</f>
        <v/>
      </c>
      <c r="L10" s="1507" t="str">
        <f xml:space="preserve"> IF($C10 = "", "",'App1'!L10)</f>
        <v/>
      </c>
      <c r="M10" s="1507" t="str">
        <f xml:space="preserve"> IF($C10 = "", "",'App1'!M10)</f>
        <v/>
      </c>
      <c r="N10" s="1507" t="str">
        <f xml:space="preserve"> IF($C10 = "", "",'App1'!N10)</f>
        <v/>
      </c>
      <c r="O10" s="1507" t="str">
        <f xml:space="preserve"> IF($C10 = "", "",'App1'!O10)</f>
        <v/>
      </c>
      <c r="P10" s="1507" t="str">
        <f xml:space="preserve"> IF($C10 = "", "",'App1'!P10)</f>
        <v/>
      </c>
      <c r="Q10" s="1508">
        <f xml:space="preserve"> IF($C10 = "", "",'App1'!Q10)</f>
        <v>1</v>
      </c>
      <c r="R10" s="1419" t="str">
        <f xml:space="preserve"> IF($C10 = "", "",'App1'!R10)</f>
        <v>Out &amp; under</v>
      </c>
      <c r="S10" s="1419" t="str">
        <f xml:space="preserve"> IF($C10 = "", "",'App1'!S10)</f>
        <v xml:space="preserve">Revenue </v>
      </c>
      <c r="T10" s="1489" t="str">
        <f xml:space="preserve"> IF($C10 = "", "",'App1'!T10)</f>
        <v>In-period</v>
      </c>
      <c r="U10" s="1419" t="str">
        <f xml:space="preserve"> IF($C10 = "", "",'App1'!U10)</f>
        <v>Customer education/awareness</v>
      </c>
      <c r="V10" s="1419" t="str">
        <f xml:space="preserve"> IF($C10 = "", "",'App1'!V10)</f>
        <v>%</v>
      </c>
      <c r="W10" s="1419" t="str">
        <f xml:space="preserve"> IF($C10 = "", "",'App1'!W10)</f>
        <v>Percentage of customers (as surveyed) who are aware of water quality and water efficiency (and therefore usage) within the customers’ homes</v>
      </c>
      <c r="X10" s="1419">
        <f xml:space="preserve"> IF($C10 = "", "",'App1'!X10)</f>
        <v>1</v>
      </c>
      <c r="Y10" s="1604" t="str">
        <f xml:space="preserve"> IF($C10 = "", "",'App1'!Y10)</f>
        <v>Up</v>
      </c>
      <c r="Z10" s="1499" t="str">
        <f xml:space="preserve"> IF($C10 = "", "",'App1'!Z10)</f>
        <v/>
      </c>
      <c r="AA10" s="583" t="s">
        <v>28</v>
      </c>
      <c r="AB10" s="583" t="s">
        <v>2813</v>
      </c>
      <c r="AC10" s="583">
        <v>1</v>
      </c>
      <c r="AD10" s="1575" t="s">
        <v>25</v>
      </c>
      <c r="AE10" s="596">
        <v>2</v>
      </c>
      <c r="AF10" s="596">
        <v>4</v>
      </c>
      <c r="AG10" s="596">
        <v>6</v>
      </c>
      <c r="AH10" s="596">
        <v>8</v>
      </c>
      <c r="AI10" s="596">
        <v>10</v>
      </c>
      <c r="AJ10" s="595">
        <v>12</v>
      </c>
      <c r="AK10" s="596">
        <v>14</v>
      </c>
      <c r="AL10" s="596">
        <v>16</v>
      </c>
      <c r="AM10" s="596">
        <v>18</v>
      </c>
      <c r="AN10" s="755">
        <v>20</v>
      </c>
      <c r="AO10" s="758">
        <v>22</v>
      </c>
      <c r="AP10" s="596">
        <v>24</v>
      </c>
      <c r="AQ10" s="596">
        <v>26</v>
      </c>
      <c r="AR10" s="596">
        <v>28</v>
      </c>
      <c r="AS10" s="759">
        <v>30</v>
      </c>
      <c r="AT10" s="764">
        <v>32</v>
      </c>
      <c r="AU10" s="596">
        <v>34</v>
      </c>
      <c r="AV10" s="596">
        <v>36</v>
      </c>
      <c r="AW10" s="596">
        <v>38</v>
      </c>
      <c r="AX10" s="765">
        <v>40</v>
      </c>
      <c r="AY10" s="597">
        <v>50</v>
      </c>
      <c r="AZ10" s="1568" t="str">
        <f xml:space="preserve"> IF($C10 = "", "",'App1'!BL10)</f>
        <v>Yes</v>
      </c>
      <c r="BA10" s="1418" t="str">
        <f xml:space="preserve"> IF($C10 = "", "",'App1'!BM10)</f>
        <v>Yes</v>
      </c>
      <c r="BB10" s="1418" t="str">
        <f xml:space="preserve"> IF($C10 = "", "",'App1'!BN10)</f>
        <v>Yes</v>
      </c>
      <c r="BC10" s="1418" t="str">
        <f xml:space="preserve"> IF($C10 = "", "",'App1'!BO10)</f>
        <v>Yes</v>
      </c>
      <c r="BD10" s="1488" t="str">
        <f xml:space="preserve"> IF($C10 = "", "",'App1'!BP10)</f>
        <v>Yes</v>
      </c>
      <c r="BE10" s="595" t="s">
        <v>2685</v>
      </c>
      <c r="BF10" s="596" t="s">
        <v>2685</v>
      </c>
      <c r="BG10" s="596" t="s">
        <v>2685</v>
      </c>
      <c r="BH10" s="596" t="s">
        <v>2685</v>
      </c>
      <c r="BI10" s="597" t="s">
        <v>2685</v>
      </c>
      <c r="BJ10" s="595" t="s">
        <v>2685</v>
      </c>
      <c r="BK10" s="596" t="s">
        <v>2685</v>
      </c>
      <c r="BL10" s="596" t="s">
        <v>2685</v>
      </c>
      <c r="BM10" s="596" t="s">
        <v>2685</v>
      </c>
      <c r="BN10" s="597" t="s">
        <v>2685</v>
      </c>
      <c r="BO10" s="595" t="s">
        <v>2685</v>
      </c>
      <c r="BP10" s="596" t="s">
        <v>2685</v>
      </c>
      <c r="BQ10" s="596" t="s">
        <v>2685</v>
      </c>
      <c r="BR10" s="596" t="s">
        <v>2685</v>
      </c>
      <c r="BS10" s="596" t="s">
        <v>2685</v>
      </c>
      <c r="BT10" s="595" t="s">
        <v>2685</v>
      </c>
      <c r="BU10" s="596" t="s">
        <v>2685</v>
      </c>
      <c r="BV10" s="596" t="s">
        <v>2685</v>
      </c>
      <c r="BW10" s="596" t="s">
        <v>2685</v>
      </c>
      <c r="BX10" s="596" t="s">
        <v>2685</v>
      </c>
      <c r="BY10" s="595" t="s">
        <v>2685</v>
      </c>
      <c r="BZ10" s="596" t="s">
        <v>2685</v>
      </c>
      <c r="CA10" s="596" t="s">
        <v>2685</v>
      </c>
      <c r="CB10" s="596" t="s">
        <v>2685</v>
      </c>
      <c r="CC10" s="597" t="s">
        <v>2685</v>
      </c>
      <c r="CD10" s="595" t="s">
        <v>2685</v>
      </c>
      <c r="CE10" s="596" t="s">
        <v>2685</v>
      </c>
      <c r="CF10" s="596" t="s">
        <v>2685</v>
      </c>
      <c r="CG10" s="596" t="s">
        <v>2685</v>
      </c>
      <c r="CH10" s="597" t="s">
        <v>2685</v>
      </c>
      <c r="CI10" s="1320">
        <v>-7.2999999999999995E-2</v>
      </c>
      <c r="CJ10" s="1321" t="s">
        <v>2685</v>
      </c>
      <c r="CK10" s="1321" t="s">
        <v>2685</v>
      </c>
      <c r="CL10" s="1322" t="s">
        <v>2685</v>
      </c>
      <c r="CM10" s="1321">
        <v>7.2999999999999995E-2</v>
      </c>
      <c r="CN10" s="1321" t="s">
        <v>2685</v>
      </c>
      <c r="CO10" s="1321" t="s">
        <v>2685</v>
      </c>
      <c r="CP10" s="1322" t="s">
        <v>2685</v>
      </c>
      <c r="CQ10" s="1587" t="str">
        <f xml:space="preserve"> IF($C10 = "", "",'App1'!DC10)</f>
        <v/>
      </c>
      <c r="CR10" s="1629">
        <f xml:space="preserve"> IF($C10 = "", "",'App1'!DD10)</f>
        <v>1</v>
      </c>
      <c r="CS10" s="1587" t="str">
        <f xml:space="preserve"> IF($C10 = "", "",'App1'!DE10)</f>
        <v/>
      </c>
      <c r="CT10" s="1581">
        <f xml:space="preserve"> IF($C10 = "", "",'App1'!DF10)</f>
        <v>0</v>
      </c>
      <c r="CU10" s="1581">
        <f xml:space="preserve"> IF($C10 = "", "",'App1'!DG10)</f>
        <v>0</v>
      </c>
      <c r="CV10" s="1581">
        <f xml:space="preserve"> IF($C10 = "", "",'App1'!DH10)</f>
        <v>0</v>
      </c>
      <c r="CW10" s="1581">
        <f xml:space="preserve"> IF($C10 = "", "",'App1'!DI10)</f>
        <v>0</v>
      </c>
      <c r="CX10" s="1581">
        <f xml:space="preserve"> IF($C10 = "", "",'App1'!DJ10)</f>
        <v>0</v>
      </c>
      <c r="CY10" s="1582">
        <f xml:space="preserve"> IF($C10 = "", "",'App1'!DK10)</f>
        <v>0</v>
      </c>
      <c r="CZ10" s="1581">
        <f xml:space="preserve"> IF($C10 = "", "",'App1'!DL10)</f>
        <v>0</v>
      </c>
      <c r="DA10" s="1581">
        <f xml:space="preserve"> IF($C10 = "", "",'App1'!DM10)</f>
        <v>0</v>
      </c>
      <c r="DB10" s="1581">
        <f xml:space="preserve"> IF($C10 = "", "",'App1'!DN10)</f>
        <v>0</v>
      </c>
      <c r="DC10" s="1581">
        <f xml:space="preserve"> IF($C10 = "", "",'App1'!DO10)</f>
        <v>0</v>
      </c>
      <c r="DD10" s="1581">
        <f xml:space="preserve"> IF($C10 = "", "",'App1'!DP10)</f>
        <v>0</v>
      </c>
      <c r="DE10" s="1582">
        <f xml:space="preserve"> IF($C10 = "", "",'App1'!DQ10)</f>
        <v>0</v>
      </c>
      <c r="DF10" s="1581">
        <f xml:space="preserve"> IF($C10 = "", "",'App1'!DR10)</f>
        <v>0</v>
      </c>
      <c r="DG10" s="1581">
        <f xml:space="preserve"> IF($C10 = "", "",'App1'!DS10)</f>
        <v>0</v>
      </c>
      <c r="DH10" s="1581">
        <f xml:space="preserve"> IF($C10 = "", "",'App1'!DT10)</f>
        <v>0</v>
      </c>
      <c r="DI10" s="1581">
        <f xml:space="preserve"> IF($C10 = "", "",'App1'!DU10)</f>
        <v>0</v>
      </c>
      <c r="DJ10" s="1581">
        <f xml:space="preserve"> IF($C10 = "", "",'App1'!DV10)</f>
        <v>0</v>
      </c>
      <c r="DK10" s="1582">
        <f xml:space="preserve"> IF($C10 = "", "",'App1'!DW10)</f>
        <v>0</v>
      </c>
      <c r="DL10" s="1581">
        <f xml:space="preserve"> IF($C10 = "", "",'App1'!DX10)</f>
        <v>0</v>
      </c>
      <c r="DM10" s="1581">
        <f xml:space="preserve"> IF($C10 = "", "",'App1'!DY10)</f>
        <v>0</v>
      </c>
      <c r="DN10" s="1581">
        <f xml:space="preserve"> IF($C10 = "", "",'App1'!DZ10)</f>
        <v>0</v>
      </c>
      <c r="DO10" s="1581">
        <f xml:space="preserve"> IF($C10 = "", "",'App1'!EA10)</f>
        <v>0</v>
      </c>
      <c r="DP10" s="1581">
        <f xml:space="preserve"> IF($C10 = "", "",'App1'!EB10)</f>
        <v>0</v>
      </c>
      <c r="DQ10" s="1582">
        <f xml:space="preserve"> IF($C10 = "", "",'App1'!EC10)</f>
        <v>0</v>
      </c>
      <c r="DR10" s="1581">
        <f xml:space="preserve"> IF($C10 = "", "",'App1'!ED10)</f>
        <v>-0.73</v>
      </c>
      <c r="DS10" s="1581">
        <f xml:space="preserve"> IF($C10 = "", "",'App1'!EE10)</f>
        <v>-0.73</v>
      </c>
      <c r="DT10" s="1581">
        <f xml:space="preserve"> IF($C10 = "", "",'App1'!EF10)</f>
        <v>-0.73</v>
      </c>
      <c r="DU10" s="1581">
        <f xml:space="preserve"> IF($C10 = "", "",'App1'!EG10)</f>
        <v>-0.73</v>
      </c>
      <c r="DV10" s="1581">
        <f xml:space="preserve"> IF($C10 = "", "",'App1'!EH10)</f>
        <v>-0.73</v>
      </c>
      <c r="DW10" s="1582">
        <f xml:space="preserve"> IF($C10 = "", "",'App1'!EI10)</f>
        <v>-3.65</v>
      </c>
      <c r="DX10" s="595">
        <v>-8</v>
      </c>
      <c r="DY10" s="596">
        <v>-6</v>
      </c>
      <c r="DZ10" s="596">
        <v>-4</v>
      </c>
      <c r="EA10" s="596">
        <v>-2</v>
      </c>
      <c r="EB10" s="596">
        <v>0</v>
      </c>
      <c r="EC10" s="1580">
        <f xml:space="preserve"> IF($C10 = "", "",'App1'!EO10)</f>
        <v>0.73</v>
      </c>
      <c r="ED10" s="1581">
        <f xml:space="preserve"> IF($C10 = "", "",'App1'!EP10)</f>
        <v>0.73</v>
      </c>
      <c r="EE10" s="1581">
        <f xml:space="preserve"> IF($C10 = "", "",'App1'!EQ10)</f>
        <v>0.73</v>
      </c>
      <c r="EF10" s="1581">
        <f xml:space="preserve"> IF($C10 = "", "",'App1'!ER10)</f>
        <v>0.73</v>
      </c>
      <c r="EG10" s="1581">
        <f xml:space="preserve"> IF($C10 = "", "",'App1'!ES10)</f>
        <v>0.73</v>
      </c>
      <c r="EH10" s="1582">
        <f xml:space="preserve"> IF($C10 = "", "",'App1'!ET10)</f>
        <v>3.65</v>
      </c>
      <c r="EI10" s="595">
        <v>12</v>
      </c>
      <c r="EJ10" s="596">
        <v>14</v>
      </c>
      <c r="EK10" s="596">
        <v>16</v>
      </c>
      <c r="EL10" s="596">
        <v>18</v>
      </c>
      <c r="EM10" s="1575">
        <v>20</v>
      </c>
    </row>
    <row r="11" spans="1:143" ht="15.75" customHeight="1">
      <c r="B11" s="582">
        <v>5</v>
      </c>
      <c r="C11" s="1587" t="str">
        <f>'App1'!C11</f>
        <v>PR19UU_A05-WN</v>
      </c>
      <c r="D11" s="1419" t="str">
        <f xml:space="preserve"> IF($C11 = "", "",'App1'!D11)</f>
        <v>Your drinking water is safe and clean</v>
      </c>
      <c r="E11" s="1419" t="str">
        <f xml:space="preserve"> IF($C11 = "", "",'App1'!E11)</f>
        <v>PR19 new</v>
      </c>
      <c r="F11" s="1419" t="str">
        <f xml:space="preserve"> IF($C11 = "", "",'App1'!F11)</f>
        <v>A05-WN</v>
      </c>
      <c r="G11" s="1489" t="str">
        <f xml:space="preserve"> IF($C11 = "", "",'App1'!G11)</f>
        <v>Reducing discolouration from the Vyrnwy treated water aqueduct</v>
      </c>
      <c r="H11" s="1490" t="str">
        <f xml:space="preserve"> IF($C11 = "", "",'App1'!H11)</f>
        <v>This measure records the length of the Vyrnwy treated water aqueduct cleaned / relined, if required by the Drinking Water Inspectorate (DWI) to meet the target for reduction in water discolouration.</v>
      </c>
      <c r="I11" s="1507">
        <f xml:space="preserve"> IF($C11 = "", "",'App1'!I11)</f>
        <v>0</v>
      </c>
      <c r="J11" s="1507">
        <f xml:space="preserve"> IF($C11 = "", "",'App1'!J11)</f>
        <v>1</v>
      </c>
      <c r="K11" s="1507">
        <f xml:space="preserve"> IF($C11 = "", "",'App1'!K11)</f>
        <v>0</v>
      </c>
      <c r="L11" s="1507">
        <f xml:space="preserve"> IF($C11 = "", "",'App1'!L11)</f>
        <v>0</v>
      </c>
      <c r="M11" s="1507">
        <f xml:space="preserve"> IF($C11 = "", "",'App1'!M11)</f>
        <v>0</v>
      </c>
      <c r="N11" s="1507">
        <f xml:space="preserve"> IF($C11 = "", "",'App1'!N11)</f>
        <v>0</v>
      </c>
      <c r="O11" s="1507">
        <f xml:space="preserve"> IF($C11 = "", "",'App1'!O11)</f>
        <v>0</v>
      </c>
      <c r="P11" s="1507">
        <f xml:space="preserve"> IF($C11 = "", "",'App1'!P11)</f>
        <v>0</v>
      </c>
      <c r="Q11" s="1508">
        <f xml:space="preserve"> IF($C11 = "", "",'App1'!Q11)</f>
        <v>1</v>
      </c>
      <c r="R11" s="1419" t="str">
        <f xml:space="preserve"> IF($C11 = "", "",'App1'!R11)</f>
        <v>Out</v>
      </c>
      <c r="S11" s="1419" t="str">
        <f xml:space="preserve"> IF($C11 = "", "",'App1'!S11)</f>
        <v xml:space="preserve">Revenue </v>
      </c>
      <c r="T11" s="1489" t="str">
        <f xml:space="preserve"> IF($C11 = "", "",'App1'!T11)</f>
        <v>In-period</v>
      </c>
      <c r="U11" s="1419" t="str">
        <f xml:space="preserve"> IF($C11 = "", "",'App1'!U11)</f>
        <v>Customer contacts - water quality</v>
      </c>
      <c r="V11" s="1419" t="str">
        <f xml:space="preserve"> IF($C11 = "", "",'App1'!V11)</f>
        <v>nr</v>
      </c>
      <c r="W11" s="1419" t="str">
        <f xml:space="preserve"> IF($C11 = "", "",'App1'!W11)</f>
        <v>Number of kilometres of the Vyrnwy treated water aqueduct cleaned/relined annually</v>
      </c>
      <c r="X11" s="1419">
        <f xml:space="preserve"> IF($C11 = "", "",'App1'!X11)</f>
        <v>2</v>
      </c>
      <c r="Y11" s="1604" t="str">
        <f xml:space="preserve"> IF($C11 = "", "",'App1'!Y11)</f>
        <v>Up</v>
      </c>
      <c r="Z11" s="1499" t="str">
        <f xml:space="preserve"> IF($C11 = "", "",'App1'!Z11)</f>
        <v/>
      </c>
      <c r="AA11" s="583" t="s">
        <v>76</v>
      </c>
      <c r="AB11" s="583" t="s">
        <v>2815</v>
      </c>
      <c r="AC11" s="583">
        <v>2</v>
      </c>
      <c r="AD11" s="1575" t="s">
        <v>25</v>
      </c>
      <c r="AE11" s="596">
        <v>0</v>
      </c>
      <c r="AF11" s="596">
        <v>0</v>
      </c>
      <c r="AG11" s="596">
        <v>0</v>
      </c>
      <c r="AH11" s="596">
        <v>0</v>
      </c>
      <c r="AI11" s="596">
        <v>0</v>
      </c>
      <c r="AJ11" s="595">
        <v>0</v>
      </c>
      <c r="AK11" s="596">
        <v>0</v>
      </c>
      <c r="AL11" s="596">
        <v>0</v>
      </c>
      <c r="AM11" s="596">
        <v>0</v>
      </c>
      <c r="AN11" s="755">
        <v>0</v>
      </c>
      <c r="AO11" s="758">
        <v>0</v>
      </c>
      <c r="AP11" s="596">
        <v>0</v>
      </c>
      <c r="AQ11" s="596">
        <v>0</v>
      </c>
      <c r="AR11" s="596">
        <v>0</v>
      </c>
      <c r="AS11" s="759">
        <v>0</v>
      </c>
      <c r="AT11" s="764">
        <v>0</v>
      </c>
      <c r="AU11" s="596">
        <v>0</v>
      </c>
      <c r="AV11" s="596">
        <v>0</v>
      </c>
      <c r="AW11" s="596">
        <v>0</v>
      </c>
      <c r="AX11" s="765">
        <v>0</v>
      </c>
      <c r="AY11" s="597">
        <v>0</v>
      </c>
      <c r="AZ11" s="1568" t="str">
        <f xml:space="preserve"> IF($C11 = "", "",'App1'!BL11)</f>
        <v>Yes</v>
      </c>
      <c r="BA11" s="1418" t="str">
        <f xml:space="preserve"> IF($C11 = "", "",'App1'!BM11)</f>
        <v>Yes</v>
      </c>
      <c r="BB11" s="1418" t="str">
        <f xml:space="preserve"> IF($C11 = "", "",'App1'!BN11)</f>
        <v>Yes</v>
      </c>
      <c r="BC11" s="1418" t="str">
        <f xml:space="preserve"> IF($C11 = "", "",'App1'!BO11)</f>
        <v>Yes</v>
      </c>
      <c r="BD11" s="1488" t="str">
        <f xml:space="preserve"> IF($C11 = "", "",'App1'!BP11)</f>
        <v>Yes</v>
      </c>
      <c r="BE11" s="595" t="s">
        <v>2685</v>
      </c>
      <c r="BF11" s="596" t="s">
        <v>2685</v>
      </c>
      <c r="BG11" s="596" t="s">
        <v>2685</v>
      </c>
      <c r="BH11" s="596" t="s">
        <v>2685</v>
      </c>
      <c r="BI11" s="597" t="s">
        <v>2685</v>
      </c>
      <c r="BJ11" s="595" t="s">
        <v>2685</v>
      </c>
      <c r="BK11" s="596" t="s">
        <v>2685</v>
      </c>
      <c r="BL11" s="596" t="s">
        <v>2685</v>
      </c>
      <c r="BM11" s="596" t="s">
        <v>2685</v>
      </c>
      <c r="BN11" s="597" t="s">
        <v>2685</v>
      </c>
      <c r="BO11" s="595" t="s">
        <v>2685</v>
      </c>
      <c r="BP11" s="596" t="s">
        <v>2685</v>
      </c>
      <c r="BQ11" s="596" t="s">
        <v>2685</v>
      </c>
      <c r="BR11" s="596" t="s">
        <v>2685</v>
      </c>
      <c r="BS11" s="597" t="s">
        <v>2685</v>
      </c>
      <c r="BT11" s="595">
        <v>0</v>
      </c>
      <c r="BU11" s="596">
        <v>0</v>
      </c>
      <c r="BV11" s="596">
        <v>0</v>
      </c>
      <c r="BW11" s="596">
        <v>0</v>
      </c>
      <c r="BX11" s="597">
        <v>0</v>
      </c>
      <c r="BY11" s="595">
        <v>0</v>
      </c>
      <c r="BZ11" s="596">
        <v>0</v>
      </c>
      <c r="CA11" s="596">
        <v>0</v>
      </c>
      <c r="CB11" s="596">
        <v>35.25</v>
      </c>
      <c r="CC11" s="597">
        <v>58.989999999999995</v>
      </c>
      <c r="CD11" s="595" t="s">
        <v>2685</v>
      </c>
      <c r="CE11" s="596" t="s">
        <v>2685</v>
      </c>
      <c r="CF11" s="596" t="s">
        <v>2685</v>
      </c>
      <c r="CG11" s="596" t="s">
        <v>2685</v>
      </c>
      <c r="CH11" s="597" t="s">
        <v>2685</v>
      </c>
      <c r="CI11" s="1320" t="s">
        <v>2685</v>
      </c>
      <c r="CJ11" s="1321" t="s">
        <v>2685</v>
      </c>
      <c r="CK11" s="1321" t="s">
        <v>2685</v>
      </c>
      <c r="CL11" s="1322" t="s">
        <v>2685</v>
      </c>
      <c r="CM11" s="1321">
        <v>0.54766400000000004</v>
      </c>
      <c r="CN11" s="1321" t="s">
        <v>2685</v>
      </c>
      <c r="CO11" s="1321" t="s">
        <v>2685</v>
      </c>
      <c r="CP11" s="1322" t="s">
        <v>2685</v>
      </c>
      <c r="CQ11" s="1587" t="str">
        <f xml:space="preserve"> IF($C11 = "", "",'App1'!DC11)</f>
        <v>No</v>
      </c>
      <c r="CR11" s="1629">
        <f xml:space="preserve"> IF($C11 = "", "",'App1'!DD11)</f>
        <v>1</v>
      </c>
      <c r="CS11" s="1587">
        <f xml:space="preserve"> IF($C11 = "", "",'App1'!DE11)</f>
        <v>0</v>
      </c>
      <c r="CT11" s="1581">
        <f xml:space="preserve"> IF($C11 = "", "",'App1'!DF11)</f>
        <v>0</v>
      </c>
      <c r="CU11" s="1581">
        <f xml:space="preserve"> IF($C11 = "", "",'App1'!DG11)</f>
        <v>0</v>
      </c>
      <c r="CV11" s="1581">
        <f xml:space="preserve"> IF($C11 = "", "",'App1'!DH11)</f>
        <v>0</v>
      </c>
      <c r="CW11" s="1581">
        <f xml:space="preserve"> IF($C11 = "", "",'App1'!DI11)</f>
        <v>0</v>
      </c>
      <c r="CX11" s="1581">
        <f xml:space="preserve"> IF($C11 = "", "",'App1'!DJ11)</f>
        <v>0</v>
      </c>
      <c r="CY11" s="1582">
        <f xml:space="preserve"> IF($C11 = "", "",'App1'!DK11)</f>
        <v>0</v>
      </c>
      <c r="CZ11" s="1581" t="str">
        <f xml:space="preserve"> IF($C11 = "", "",'App1'!DL11)</f>
        <v/>
      </c>
      <c r="DA11" s="1581" t="str">
        <f xml:space="preserve"> IF($C11 = "", "",'App1'!DM11)</f>
        <v/>
      </c>
      <c r="DB11" s="1581" t="str">
        <f xml:space="preserve"> IF($C11 = "", "",'App1'!DN11)</f>
        <v/>
      </c>
      <c r="DC11" s="1581" t="str">
        <f xml:space="preserve"> IF($C11 = "", "",'App1'!DO11)</f>
        <v/>
      </c>
      <c r="DD11" s="1581" t="str">
        <f xml:space="preserve"> IF($C11 = "", "",'App1'!DP11)</f>
        <v/>
      </c>
      <c r="DE11" s="1582" t="str">
        <f xml:space="preserve"> IF($C11 = "", "",'App1'!DQ11)</f>
        <v/>
      </c>
      <c r="DF11" s="1581">
        <f xml:space="preserve"> IF($C11 = "", "",'App1'!DR11)</f>
        <v>0</v>
      </c>
      <c r="DG11" s="1581">
        <f xml:space="preserve"> IF($C11 = "", "",'App1'!DS11)</f>
        <v>0</v>
      </c>
      <c r="DH11" s="1581">
        <f xml:space="preserve"> IF($C11 = "", "",'App1'!DT11)</f>
        <v>0</v>
      </c>
      <c r="DI11" s="1581">
        <f xml:space="preserve"> IF($C11 = "", "",'App1'!DU11)</f>
        <v>19.305156</v>
      </c>
      <c r="DJ11" s="1581">
        <f xml:space="preserve"> IF($C11 = "", "",'App1'!DV11)</f>
        <v>32.306699359999996</v>
      </c>
      <c r="DK11" s="1582">
        <f xml:space="preserve"> IF($C11 = "", "",'App1'!DW11)</f>
        <v>32.306699360000003</v>
      </c>
      <c r="DL11" s="1581">
        <f xml:space="preserve"> IF($C11 = "", "",'App1'!DX11)</f>
        <v>0</v>
      </c>
      <c r="DM11" s="1581">
        <f xml:space="preserve"> IF($C11 = "", "",'App1'!DY11)</f>
        <v>0</v>
      </c>
      <c r="DN11" s="1581">
        <f xml:space="preserve"> IF($C11 = "", "",'App1'!DZ11)</f>
        <v>0</v>
      </c>
      <c r="DO11" s="1581">
        <f xml:space="preserve"> IF($C11 = "", "",'App1'!EA11)</f>
        <v>0</v>
      </c>
      <c r="DP11" s="1581">
        <f xml:space="preserve"> IF($C11 = "", "",'App1'!EB11)</f>
        <v>0</v>
      </c>
      <c r="DQ11" s="1582">
        <f xml:space="preserve"> IF($C11 = "", "",'App1'!EC11)</f>
        <v>0</v>
      </c>
      <c r="DR11" s="1581">
        <f xml:space="preserve"> IF($C11 = "", "",'App1'!ED11)</f>
        <v>0</v>
      </c>
      <c r="DS11" s="1581">
        <f xml:space="preserve"> IF($C11 = "", "",'App1'!EE11)</f>
        <v>0</v>
      </c>
      <c r="DT11" s="1581">
        <f xml:space="preserve"> IF($C11 = "", "",'App1'!EF11)</f>
        <v>0</v>
      </c>
      <c r="DU11" s="1581">
        <f xml:space="preserve"> IF($C11 = "", "",'App1'!EG11)</f>
        <v>0</v>
      </c>
      <c r="DV11" s="1581">
        <f xml:space="preserve"> IF($C11 = "", "",'App1'!EH11)</f>
        <v>0</v>
      </c>
      <c r="DW11" s="1582">
        <f xml:space="preserve"> IF($C11 = "", "",'App1'!EI11)</f>
        <v>0</v>
      </c>
      <c r="DX11" s="595">
        <v>0</v>
      </c>
      <c r="DY11" s="596">
        <v>0</v>
      </c>
      <c r="DZ11" s="596">
        <v>0</v>
      </c>
      <c r="EA11" s="596">
        <v>0</v>
      </c>
      <c r="EB11" s="596">
        <v>0</v>
      </c>
      <c r="EC11" s="1580">
        <f xml:space="preserve"> IF($C11 = "", "",'App1'!EO11)</f>
        <v>0</v>
      </c>
      <c r="ED11" s="1581">
        <f xml:space="preserve"> IF($C11 = "", "",'App1'!EP11)</f>
        <v>0</v>
      </c>
      <c r="EE11" s="1581">
        <f xml:space="preserve"> IF($C11 = "", "",'App1'!EQ11)</f>
        <v>0</v>
      </c>
      <c r="EF11" s="1581">
        <f xml:space="preserve"> IF($C11 = "", "",'App1'!ER11)</f>
        <v>19.305156</v>
      </c>
      <c r="EG11" s="1581">
        <f xml:space="preserve"> IF($C11 = "", "",'App1'!ES11)</f>
        <v>13.001543359999999</v>
      </c>
      <c r="EH11" s="1582">
        <f xml:space="preserve"> IF($C11 = "", "",'App1'!ET11)</f>
        <v>32.306699359999996</v>
      </c>
      <c r="EI11" s="595">
        <v>0</v>
      </c>
      <c r="EJ11" s="596">
        <v>0</v>
      </c>
      <c r="EK11" s="596">
        <v>0</v>
      </c>
      <c r="EL11" s="596">
        <v>35.25</v>
      </c>
      <c r="EM11" s="1575">
        <v>23.74</v>
      </c>
    </row>
    <row r="12" spans="1:143" ht="15.75" customHeight="1">
      <c r="B12" s="582">
        <v>6</v>
      </c>
      <c r="C12" s="1587" t="str">
        <f>'App1'!C12</f>
        <v>PR19UU_B01-WN</v>
      </c>
      <c r="D12" s="1419" t="str">
        <f xml:space="preserve"> IF($C12 = "", "",'App1'!D12)</f>
        <v>You have a reliable supply of water now and in the future</v>
      </c>
      <c r="E12" s="1419" t="str">
        <f xml:space="preserve"> IF($C12 = "", "",'App1'!E12)</f>
        <v>PR14 revision</v>
      </c>
      <c r="F12" s="1419" t="str">
        <f xml:space="preserve"> IF($C12 = "", "",'App1'!F12)</f>
        <v>B01-WN</v>
      </c>
      <c r="G12" s="1489" t="str">
        <f xml:space="preserve"> IF($C12 = "", "",'App1'!G12)</f>
        <v>Leakage</v>
      </c>
      <c r="H12" s="1490" t="str">
        <f xml:space="preserve"> IF($C12 = "", "",'App1'!H12)</f>
        <v>As per Ofwat definition</v>
      </c>
      <c r="I12" s="1507">
        <f xml:space="preserve"> IF($C12 = "", "",'App1'!I12)</f>
        <v>0</v>
      </c>
      <c r="J12" s="1507">
        <f xml:space="preserve"> IF($C12 = "", "",'App1'!J12)</f>
        <v>1</v>
      </c>
      <c r="K12" s="1507" t="str">
        <f xml:space="preserve"> IF($C12 = "", "",'App1'!K12)</f>
        <v/>
      </c>
      <c r="L12" s="1507" t="str">
        <f xml:space="preserve"> IF($C12 = "", "",'App1'!L12)</f>
        <v/>
      </c>
      <c r="M12" s="1507" t="str">
        <f xml:space="preserve"> IF($C12 = "", "",'App1'!M12)</f>
        <v/>
      </c>
      <c r="N12" s="1507" t="str">
        <f xml:space="preserve"> IF($C12 = "", "",'App1'!N12)</f>
        <v/>
      </c>
      <c r="O12" s="1507" t="str">
        <f xml:space="preserve"> IF($C12 = "", "",'App1'!O12)</f>
        <v/>
      </c>
      <c r="P12" s="1507" t="str">
        <f xml:space="preserve"> IF($C12 = "", "",'App1'!P12)</f>
        <v/>
      </c>
      <c r="Q12" s="1508">
        <f xml:space="preserve"> IF($C12 = "", "",'App1'!Q12)</f>
        <v>1</v>
      </c>
      <c r="R12" s="1419" t="str">
        <f xml:space="preserve"> IF($C12 = "", "",'App1'!R12)</f>
        <v>Out &amp; under</v>
      </c>
      <c r="S12" s="1419" t="str">
        <f xml:space="preserve"> IF($C12 = "", "",'App1'!S12)</f>
        <v xml:space="preserve">Revenue </v>
      </c>
      <c r="T12" s="1489" t="str">
        <f xml:space="preserve"> IF($C12 = "", "",'App1'!T12)</f>
        <v>In-period</v>
      </c>
      <c r="U12" s="1419" t="str">
        <f xml:space="preserve"> IF($C12 = "", "",'App1'!U12)</f>
        <v>Leakage</v>
      </c>
      <c r="V12" s="1419" t="str">
        <f xml:space="preserve"> IF($C12 = "", "",'App1'!V12)</f>
        <v>%</v>
      </c>
      <c r="W12" s="1419" t="str">
        <f xml:space="preserve"> IF($C12 = "", "",'App1'!W12)</f>
        <v>Percentage reduction from baseline using 3 year average (baseline set backcast from FY18, FY19, FY20 based on new reporting methodology)</v>
      </c>
      <c r="X12" s="1419">
        <f xml:space="preserve"> IF($C12 = "", "",'App1'!X12)</f>
        <v>1</v>
      </c>
      <c r="Y12" s="1604" t="str">
        <f xml:space="preserve"> IF($C12 = "", "",'App1'!Y12)</f>
        <v>Down</v>
      </c>
      <c r="Z12" s="1499" t="str">
        <f xml:space="preserve"> IF($C12 = "", "",'App1'!Z12)</f>
        <v>Leakage</v>
      </c>
      <c r="AA12" s="583" t="s">
        <v>76</v>
      </c>
      <c r="AB12" s="583" t="s">
        <v>2894</v>
      </c>
      <c r="AC12" s="583">
        <v>1</v>
      </c>
      <c r="AD12" s="1575" t="s">
        <v>40</v>
      </c>
      <c r="AE12" s="596">
        <v>445.2</v>
      </c>
      <c r="AF12" s="596">
        <v>439.3</v>
      </c>
      <c r="AG12" s="596">
        <v>428.8</v>
      </c>
      <c r="AH12" s="596">
        <v>411.4</v>
      </c>
      <c r="AI12" s="596">
        <v>386.9</v>
      </c>
      <c r="AJ12" s="595">
        <v>365.6</v>
      </c>
      <c r="AK12" s="596">
        <v>352.8</v>
      </c>
      <c r="AL12" s="596">
        <v>348.6</v>
      </c>
      <c r="AM12" s="596">
        <v>344.3</v>
      </c>
      <c r="AN12" s="755">
        <v>340.1</v>
      </c>
      <c r="AO12" s="758">
        <v>335.9</v>
      </c>
      <c r="AP12" s="596">
        <v>331.7</v>
      </c>
      <c r="AQ12" s="596">
        <v>327.5</v>
      </c>
      <c r="AR12" s="596">
        <v>323.2</v>
      </c>
      <c r="AS12" s="759">
        <v>319</v>
      </c>
      <c r="AT12" s="764">
        <v>314.3</v>
      </c>
      <c r="AU12" s="596">
        <v>309.2</v>
      </c>
      <c r="AV12" s="596">
        <v>303.60000000000002</v>
      </c>
      <c r="AW12" s="596">
        <v>297.89999999999998</v>
      </c>
      <c r="AX12" s="765">
        <v>292.3</v>
      </c>
      <c r="AY12" s="597">
        <v>264.2</v>
      </c>
      <c r="AZ12" s="1568" t="str">
        <f xml:space="preserve"> IF($C12 = "", "",'App1'!BL12)</f>
        <v>Yes</v>
      </c>
      <c r="BA12" s="1418" t="str">
        <f xml:space="preserve"> IF($C12 = "", "",'App1'!BM12)</f>
        <v>Yes</v>
      </c>
      <c r="BB12" s="1418" t="str">
        <f xml:space="preserve"> IF($C12 = "", "",'App1'!BN12)</f>
        <v>Yes</v>
      </c>
      <c r="BC12" s="1418" t="str">
        <f xml:space="preserve"> IF($C12 = "", "",'App1'!BO12)</f>
        <v>Yes</v>
      </c>
      <c r="BD12" s="1488" t="str">
        <f xml:space="preserve"> IF($C12 = "", "",'App1'!BP12)</f>
        <v>Yes</v>
      </c>
      <c r="BE12" s="595"/>
      <c r="BF12" s="596"/>
      <c r="BG12" s="596"/>
      <c r="BH12" s="596"/>
      <c r="BI12" s="597"/>
      <c r="BJ12" s="595"/>
      <c r="BK12" s="596"/>
      <c r="BL12" s="596"/>
      <c r="BM12" s="596"/>
      <c r="BN12" s="597"/>
      <c r="BO12" s="595"/>
      <c r="BP12" s="596"/>
      <c r="BQ12" s="596"/>
      <c r="BR12" s="596"/>
      <c r="BS12" s="596"/>
      <c r="BT12" s="595"/>
      <c r="BU12" s="596"/>
      <c r="BV12" s="596"/>
      <c r="BW12" s="596"/>
      <c r="BX12" s="597"/>
      <c r="BY12" s="595"/>
      <c r="BZ12" s="596"/>
      <c r="CA12" s="596"/>
      <c r="CB12" s="596"/>
      <c r="CC12" s="597"/>
      <c r="CD12" s="595"/>
      <c r="CE12" s="596"/>
      <c r="CF12" s="596"/>
      <c r="CG12" s="596"/>
      <c r="CH12" s="597"/>
      <c r="CI12" s="1320">
        <v>-0.17499999999999999</v>
      </c>
      <c r="CJ12" s="1321"/>
      <c r="CK12" s="1321"/>
      <c r="CL12" s="1322"/>
      <c r="CM12" s="1321">
        <v>0.17499999999999999</v>
      </c>
      <c r="CN12" s="1321"/>
      <c r="CO12" s="1321"/>
      <c r="CP12" s="1322"/>
      <c r="CQ12" s="1587">
        <f xml:space="preserve"> IF($C12 = "", "",'App1'!DC12)</f>
        <v>0</v>
      </c>
      <c r="CR12" s="1629">
        <f xml:space="preserve"> IF($C12 = "", "",'App1'!DD12)</f>
        <v>1</v>
      </c>
      <c r="CS12" s="1587">
        <f xml:space="preserve"> IF($C12 = "", "",'App1'!DE12)</f>
        <v>0</v>
      </c>
      <c r="CT12" s="1581">
        <f xml:space="preserve"> IF($C12 = "", "",'App1'!DF12)</f>
        <v>0</v>
      </c>
      <c r="CU12" s="1581">
        <f xml:space="preserve"> IF($C12 = "", "",'App1'!DG12)</f>
        <v>0</v>
      </c>
      <c r="CV12" s="1581">
        <f xml:space="preserve"> IF($C12 = "", "",'App1'!DH12)</f>
        <v>0</v>
      </c>
      <c r="CW12" s="1581">
        <f xml:space="preserve"> IF($C12 = "", "",'App1'!DI12)</f>
        <v>0</v>
      </c>
      <c r="CX12" s="1581">
        <f xml:space="preserve"> IF($C12 = "", "",'App1'!DJ12)</f>
        <v>0</v>
      </c>
      <c r="CY12" s="1582">
        <f xml:space="preserve"> IF($C12 = "", "",'App1'!DK12)</f>
        <v>0</v>
      </c>
      <c r="CZ12" s="1581">
        <f xml:space="preserve"> IF($C12 = "", "",'App1'!DL12)</f>
        <v>0</v>
      </c>
      <c r="DA12" s="1581">
        <f xml:space="preserve"> IF($C12 = "", "",'App1'!DM12)</f>
        <v>0</v>
      </c>
      <c r="DB12" s="1581">
        <f xml:space="preserve"> IF($C12 = "", "",'App1'!DN12)</f>
        <v>0</v>
      </c>
      <c r="DC12" s="1581">
        <f xml:space="preserve"> IF($C12 = "", "",'App1'!DO12)</f>
        <v>0</v>
      </c>
      <c r="DD12" s="1581">
        <f xml:space="preserve"> IF($C12 = "", "",'App1'!DP12)</f>
        <v>0</v>
      </c>
      <c r="DE12" s="1582">
        <f xml:space="preserve"> IF($C12 = "", "",'App1'!DQ12)</f>
        <v>0</v>
      </c>
      <c r="DF12" s="1581">
        <f xml:space="preserve"> IF($C12 = "", "",'App1'!DR12)</f>
        <v>0</v>
      </c>
      <c r="DG12" s="1581">
        <f xml:space="preserve"> IF($C12 = "", "",'App1'!DS12)</f>
        <v>0</v>
      </c>
      <c r="DH12" s="1581">
        <f xml:space="preserve"> IF($C12 = "", "",'App1'!DT12)</f>
        <v>0</v>
      </c>
      <c r="DI12" s="1581">
        <f xml:space="preserve"> IF($C12 = "", "",'App1'!DU12)</f>
        <v>0</v>
      </c>
      <c r="DJ12" s="1581">
        <f xml:space="preserve"> IF($C12 = "", "",'App1'!DV12)</f>
        <v>0</v>
      </c>
      <c r="DK12" s="1582">
        <f xml:space="preserve"> IF($C12 = "", "",'App1'!DW12)</f>
        <v>0</v>
      </c>
      <c r="DL12" s="1581">
        <f xml:space="preserve"> IF($C12 = "", "",'App1'!DX12)</f>
        <v>0</v>
      </c>
      <c r="DM12" s="1581">
        <f xml:space="preserve"> IF($C12 = "", "",'App1'!DY12)</f>
        <v>0</v>
      </c>
      <c r="DN12" s="1581">
        <f xml:space="preserve"> IF($C12 = "", "",'App1'!DZ12)</f>
        <v>0</v>
      </c>
      <c r="DO12" s="1581">
        <f xml:space="preserve"> IF($C12 = "", "",'App1'!EA12)</f>
        <v>0</v>
      </c>
      <c r="DP12" s="1581">
        <f xml:space="preserve"> IF($C12 = "", "",'App1'!EB12)</f>
        <v>0</v>
      </c>
      <c r="DQ12" s="1582">
        <f xml:space="preserve"> IF($C12 = "", "",'App1'!EC12)</f>
        <v>0</v>
      </c>
      <c r="DR12" s="1581">
        <f xml:space="preserve"> IF($C12 = "", "",'App1'!ED12)</f>
        <v>-1.8111465</v>
      </c>
      <c r="DS12" s="1581">
        <f xml:space="preserve"> IF($C12 = "", "",'App1'!EE12)</f>
        <v>-2.2048739999999998</v>
      </c>
      <c r="DT12" s="1581">
        <f xml:space="preserve"> IF($C12 = "", "",'App1'!EF12)</f>
        <v>-2.9923289999999998</v>
      </c>
      <c r="DU12" s="1581">
        <f xml:space="preserve"> IF($C12 = "", "",'App1'!EG12)</f>
        <v>-4.3310024999999994</v>
      </c>
      <c r="DV12" s="1581">
        <f xml:space="preserve"> IF($C12 = "", "",'App1'!EH12)</f>
        <v>-6.8508584999999993</v>
      </c>
      <c r="DW12" s="1582">
        <f xml:space="preserve"> IF($C12 = "", "",'App1'!EI12)</f>
        <v>-18.190210499999999</v>
      </c>
      <c r="DX12" s="595">
        <v>455.3</v>
      </c>
      <c r="DY12" s="596">
        <v>451.8</v>
      </c>
      <c r="DZ12" s="596">
        <v>445.8</v>
      </c>
      <c r="EA12" s="596">
        <v>435.9</v>
      </c>
      <c r="EB12" s="596">
        <v>425.8</v>
      </c>
      <c r="EC12" s="1580">
        <f xml:space="preserve"> IF($C12 = "", "",'App1'!EO12)</f>
        <v>1.3386735000000001</v>
      </c>
      <c r="ED12" s="1581">
        <f xml:space="preserve"> IF($C12 = "", "",'App1'!EP12)</f>
        <v>2.5198560000000003</v>
      </c>
      <c r="EE12" s="1581">
        <f xml:space="preserve"> IF($C12 = "", "",'App1'!EQ12)</f>
        <v>4.0947659999999999</v>
      </c>
      <c r="EF12" s="1581">
        <f xml:space="preserve"> IF($C12 = "", "",'App1'!ER12)</f>
        <v>5.1972030000000009</v>
      </c>
      <c r="EG12" s="1581">
        <f xml:space="preserve"> IF($C12 = "", "",'App1'!ES12)</f>
        <v>5.0397120000000015</v>
      </c>
      <c r="EH12" s="1582">
        <f xml:space="preserve"> IF($C12 = "", "",'App1'!ET12)</f>
        <v>18.190210500000003</v>
      </c>
      <c r="EI12" s="595">
        <v>437.5</v>
      </c>
      <c r="EJ12" s="596">
        <v>425</v>
      </c>
      <c r="EK12" s="596">
        <v>405.8</v>
      </c>
      <c r="EL12" s="596">
        <v>381.7</v>
      </c>
      <c r="EM12" s="1575">
        <v>358.1</v>
      </c>
    </row>
    <row r="13" spans="1:143" ht="15.75" customHeight="1">
      <c r="B13" s="582">
        <v>7</v>
      </c>
      <c r="C13" s="1587" t="str">
        <f>'App1'!C13</f>
        <v>PR19UU_B02-WN</v>
      </c>
      <c r="D13" s="1419" t="str">
        <f xml:space="preserve"> IF($C13 = "", "",'App1'!D13)</f>
        <v>You have a reliable supply of water now and in the future</v>
      </c>
      <c r="E13" s="1419" t="str">
        <f xml:space="preserve"> IF($C13 = "", "",'App1'!E13)</f>
        <v>PR14 revision</v>
      </c>
      <c r="F13" s="1419" t="str">
        <f xml:space="preserve"> IF($C13 = "", "",'App1'!F13)</f>
        <v>B02-WN</v>
      </c>
      <c r="G13" s="1489" t="str">
        <f xml:space="preserve"> IF($C13 = "", "",'App1'!G13)</f>
        <v>Mains repair</v>
      </c>
      <c r="H13" s="1490" t="str">
        <f xml:space="preserve"> IF($C13 = "", "",'App1'!H13)</f>
        <v>As per Ofwat definition</v>
      </c>
      <c r="I13" s="1507">
        <f xml:space="preserve"> IF($C13 = "", "",'App1'!I13)</f>
        <v>0</v>
      </c>
      <c r="J13" s="1507">
        <f xml:space="preserve"> IF($C13 = "", "",'App1'!J13)</f>
        <v>1</v>
      </c>
      <c r="K13" s="1507" t="str">
        <f xml:space="preserve"> IF($C13 = "", "",'App1'!K13)</f>
        <v/>
      </c>
      <c r="L13" s="1507" t="str">
        <f xml:space="preserve"> IF($C13 = "", "",'App1'!L13)</f>
        <v/>
      </c>
      <c r="M13" s="1507" t="str">
        <f xml:space="preserve"> IF($C13 = "", "",'App1'!M13)</f>
        <v/>
      </c>
      <c r="N13" s="1507" t="str">
        <f xml:space="preserve"> IF($C13 = "", "",'App1'!N13)</f>
        <v/>
      </c>
      <c r="O13" s="1507" t="str">
        <f xml:space="preserve"> IF($C13 = "", "",'App1'!O13)</f>
        <v/>
      </c>
      <c r="P13" s="1507" t="str">
        <f xml:space="preserve"> IF($C13 = "", "",'App1'!P13)</f>
        <v/>
      </c>
      <c r="Q13" s="1508">
        <f xml:space="preserve"> IF($C13 = "", "",'App1'!Q13)</f>
        <v>1</v>
      </c>
      <c r="R13" s="1419" t="str">
        <f xml:space="preserve"> IF($C13 = "", "",'App1'!R13)</f>
        <v>Out &amp; under</v>
      </c>
      <c r="S13" s="1419" t="str">
        <f xml:space="preserve"> IF($C13 = "", "",'App1'!S13)</f>
        <v xml:space="preserve">Revenue </v>
      </c>
      <c r="T13" s="1489" t="str">
        <f xml:space="preserve"> IF($C13 = "", "",'App1'!T13)</f>
        <v>In-period</v>
      </c>
      <c r="U13" s="1419" t="str">
        <f xml:space="preserve"> IF($C13 = "", "",'App1'!U13)</f>
        <v>Water mains bursts</v>
      </c>
      <c r="V13" s="1419" t="str">
        <f xml:space="preserve"> IF($C13 = "", "",'App1'!V13)</f>
        <v>nr</v>
      </c>
      <c r="W13" s="1419" t="str">
        <f xml:space="preserve"> IF($C13 = "", "",'App1'!W13)</f>
        <v>Number of qualifying mains repairs per 1,000km of pipe</v>
      </c>
      <c r="X13" s="1419">
        <f xml:space="preserve"> IF($C13 = "", "",'App1'!X13)</f>
        <v>3</v>
      </c>
      <c r="Y13" s="1604" t="str">
        <f xml:space="preserve"> IF($C13 = "", "",'App1'!Y13)</f>
        <v>Down</v>
      </c>
      <c r="Z13" s="1499" t="str">
        <f xml:space="preserve"> IF($C13 = "", "",'App1'!Z13)</f>
        <v>Mains bursts</v>
      </c>
      <c r="AA13" s="583" t="s">
        <v>76</v>
      </c>
      <c r="AB13" s="583" t="s">
        <v>2818</v>
      </c>
      <c r="AC13" s="583">
        <v>3</v>
      </c>
      <c r="AD13" s="1575" t="s">
        <v>40</v>
      </c>
      <c r="AE13" s="596">
        <v>130</v>
      </c>
      <c r="AF13" s="596">
        <v>130</v>
      </c>
      <c r="AG13" s="596">
        <v>130</v>
      </c>
      <c r="AH13" s="596">
        <v>130</v>
      </c>
      <c r="AI13" s="596">
        <v>130</v>
      </c>
      <c r="AJ13" s="595">
        <v>125</v>
      </c>
      <c r="AK13" s="596">
        <v>125</v>
      </c>
      <c r="AL13" s="596">
        <v>125</v>
      </c>
      <c r="AM13" s="596">
        <v>125</v>
      </c>
      <c r="AN13" s="755">
        <v>125</v>
      </c>
      <c r="AO13" s="758">
        <v>125</v>
      </c>
      <c r="AP13" s="596">
        <v>125</v>
      </c>
      <c r="AQ13" s="596">
        <v>125</v>
      </c>
      <c r="AR13" s="596">
        <v>125</v>
      </c>
      <c r="AS13" s="759">
        <v>125</v>
      </c>
      <c r="AT13" s="764">
        <v>125</v>
      </c>
      <c r="AU13" s="596">
        <v>125</v>
      </c>
      <c r="AV13" s="596">
        <v>125</v>
      </c>
      <c r="AW13" s="596">
        <v>125</v>
      </c>
      <c r="AX13" s="765">
        <v>125</v>
      </c>
      <c r="AY13" s="597">
        <v>125</v>
      </c>
      <c r="AZ13" s="1568" t="str">
        <f xml:space="preserve"> IF($C13 = "", "",'App1'!BL13)</f>
        <v>Yes</v>
      </c>
      <c r="BA13" s="1418" t="str">
        <f xml:space="preserve"> IF($C13 = "", "",'App1'!BM13)</f>
        <v>Yes</v>
      </c>
      <c r="BB13" s="1418" t="str">
        <f xml:space="preserve"> IF($C13 = "", "",'App1'!BN13)</f>
        <v>Yes</v>
      </c>
      <c r="BC13" s="1418" t="str">
        <f xml:space="preserve"> IF($C13 = "", "",'App1'!BO13)</f>
        <v>Yes</v>
      </c>
      <c r="BD13" s="1488" t="str">
        <f xml:space="preserve"> IF($C13 = "", "",'App1'!BP13)</f>
        <v>Yes</v>
      </c>
      <c r="BE13" s="595" t="s">
        <v>2685</v>
      </c>
      <c r="BF13" s="596" t="s">
        <v>2685</v>
      </c>
      <c r="BG13" s="596" t="s">
        <v>2685</v>
      </c>
      <c r="BH13" s="596" t="s">
        <v>2685</v>
      </c>
      <c r="BI13" s="597" t="s">
        <v>2685</v>
      </c>
      <c r="BJ13" s="595">
        <v>153</v>
      </c>
      <c r="BK13" s="596">
        <v>153</v>
      </c>
      <c r="BL13" s="596">
        <v>153</v>
      </c>
      <c r="BM13" s="596">
        <v>153</v>
      </c>
      <c r="BN13" s="597">
        <v>153</v>
      </c>
      <c r="BO13" s="595">
        <v>130</v>
      </c>
      <c r="BP13" s="596">
        <v>130</v>
      </c>
      <c r="BQ13" s="596">
        <v>130</v>
      </c>
      <c r="BR13" s="596">
        <v>130</v>
      </c>
      <c r="BS13" s="597">
        <v>130</v>
      </c>
      <c r="BT13" s="595">
        <v>130</v>
      </c>
      <c r="BU13" s="596">
        <v>130</v>
      </c>
      <c r="BV13" s="596">
        <v>130</v>
      </c>
      <c r="BW13" s="596">
        <v>130</v>
      </c>
      <c r="BX13" s="597">
        <v>130</v>
      </c>
      <c r="BY13" s="595">
        <v>107</v>
      </c>
      <c r="BZ13" s="596">
        <v>107</v>
      </c>
      <c r="CA13" s="596">
        <v>107</v>
      </c>
      <c r="CB13" s="596">
        <v>107</v>
      </c>
      <c r="CC13" s="597">
        <v>107</v>
      </c>
      <c r="CD13" s="595"/>
      <c r="CE13" s="596" t="s">
        <v>2685</v>
      </c>
      <c r="CF13" s="596" t="s">
        <v>2685</v>
      </c>
      <c r="CG13" s="596" t="s">
        <v>2685</v>
      </c>
      <c r="CH13" s="597" t="s">
        <v>2685</v>
      </c>
      <c r="CI13" s="1320">
        <v>-0.28499999999999998</v>
      </c>
      <c r="CJ13" s="1321" t="s">
        <v>2685</v>
      </c>
      <c r="CK13" s="1321" t="s">
        <v>2685</v>
      </c>
      <c r="CL13" s="1322" t="s">
        <v>2685</v>
      </c>
      <c r="CM13" s="1321">
        <v>0.13200000000000001</v>
      </c>
      <c r="CN13" s="1321"/>
      <c r="CO13" s="1321" t="s">
        <v>2685</v>
      </c>
      <c r="CP13" s="1322" t="s">
        <v>2685</v>
      </c>
      <c r="CQ13" s="1587" t="str">
        <f xml:space="preserve"> IF($C13 = "", "",'App1'!DC13)</f>
        <v/>
      </c>
      <c r="CR13" s="1629">
        <f xml:space="preserve"> IF($C13 = "", "",'App1'!DD13)</f>
        <v>1</v>
      </c>
      <c r="CS13" s="1587">
        <f xml:space="preserve"> IF($C13 = "", "",'App1'!DE13)</f>
        <v>0</v>
      </c>
      <c r="CT13" s="1581">
        <f xml:space="preserve"> IF($C13 = "", "",'App1'!DF13)</f>
        <v>0</v>
      </c>
      <c r="CU13" s="1581">
        <f xml:space="preserve"> IF($C13 = "", "",'App1'!DG13)</f>
        <v>0</v>
      </c>
      <c r="CV13" s="1581">
        <f xml:space="preserve"> IF($C13 = "", "",'App1'!DH13)</f>
        <v>0</v>
      </c>
      <c r="CW13" s="1581">
        <f xml:space="preserve"> IF($C13 = "", "",'App1'!DI13)</f>
        <v>0</v>
      </c>
      <c r="CX13" s="1581">
        <f xml:space="preserve"> IF($C13 = "", "",'App1'!DJ13)</f>
        <v>0</v>
      </c>
      <c r="CY13" s="1582">
        <f xml:space="preserve"> IF($C13 = "", "",'App1'!DK13)</f>
        <v>0</v>
      </c>
      <c r="CZ13" s="1581">
        <f xml:space="preserve"> IF($C13 = "", "",'App1'!DL13)</f>
        <v>-6.5549999999999997</v>
      </c>
      <c r="DA13" s="1581">
        <f xml:space="preserve"> IF($C13 = "", "",'App1'!DM13)</f>
        <v>-6.5549999999999997</v>
      </c>
      <c r="DB13" s="1581">
        <f xml:space="preserve"> IF($C13 = "", "",'App1'!DN13)</f>
        <v>-6.5549999999999997</v>
      </c>
      <c r="DC13" s="1581">
        <f xml:space="preserve"> IF($C13 = "", "",'App1'!DO13)</f>
        <v>-6.5549999999999997</v>
      </c>
      <c r="DD13" s="1581">
        <f xml:space="preserve"> IF($C13 = "", "",'App1'!DP13)</f>
        <v>-6.5549999999999997</v>
      </c>
      <c r="DE13" s="1582">
        <f xml:space="preserve"> IF($C13 = "", "",'App1'!DQ13)</f>
        <v>-32.774999999999999</v>
      </c>
      <c r="DF13" s="1581">
        <f xml:space="preserve"> IF($C13 = "", "",'App1'!DR13)</f>
        <v>3.036</v>
      </c>
      <c r="DG13" s="1581">
        <f xml:space="preserve"> IF($C13 = "", "",'App1'!DS13)</f>
        <v>3.036</v>
      </c>
      <c r="DH13" s="1581">
        <f xml:space="preserve"> IF($C13 = "", "",'App1'!DT13)</f>
        <v>3.036</v>
      </c>
      <c r="DI13" s="1581">
        <f xml:space="preserve"> IF($C13 = "", "",'App1'!DU13)</f>
        <v>3.036</v>
      </c>
      <c r="DJ13" s="1581">
        <f xml:space="preserve"> IF($C13 = "", "",'App1'!DV13)</f>
        <v>3.036</v>
      </c>
      <c r="DK13" s="1582">
        <f xml:space="preserve"> IF($C13 = "", "",'App1'!DW13)</f>
        <v>15.18</v>
      </c>
      <c r="DL13" s="1581">
        <f xml:space="preserve"> IF($C13 = "", "",'App1'!DX13)</f>
        <v>0</v>
      </c>
      <c r="DM13" s="1581">
        <f xml:space="preserve"> IF($C13 = "", "",'App1'!DY13)</f>
        <v>0</v>
      </c>
      <c r="DN13" s="1581">
        <f xml:space="preserve"> IF($C13 = "", "",'App1'!DZ13)</f>
        <v>0</v>
      </c>
      <c r="DO13" s="1581">
        <f xml:space="preserve"> IF($C13 = "", "",'App1'!EA13)</f>
        <v>0</v>
      </c>
      <c r="DP13" s="1581">
        <f xml:space="preserve"> IF($C13 = "", "",'App1'!EB13)</f>
        <v>0</v>
      </c>
      <c r="DQ13" s="1582">
        <f xml:space="preserve"> IF($C13 = "", "",'App1'!EC13)</f>
        <v>0</v>
      </c>
      <c r="DR13" s="1581">
        <f xml:space="preserve"> IF($C13 = "", "",'App1'!ED13)</f>
        <v>-6.5549999999999997</v>
      </c>
      <c r="DS13" s="1581">
        <f xml:space="preserve"> IF($C13 = "", "",'App1'!EE13)</f>
        <v>-6.5549999999999997</v>
      </c>
      <c r="DT13" s="1581">
        <f xml:space="preserve"> IF($C13 = "", "",'App1'!EF13)</f>
        <v>-6.5549999999999997</v>
      </c>
      <c r="DU13" s="1581">
        <f xml:space="preserve"> IF($C13 = "", "",'App1'!EG13)</f>
        <v>-6.5549999999999997</v>
      </c>
      <c r="DV13" s="1581">
        <f xml:space="preserve"> IF($C13 = "", "",'App1'!EH13)</f>
        <v>-6.5549999999999997</v>
      </c>
      <c r="DW13" s="1582">
        <f xml:space="preserve"> IF($C13 = "", "",'App1'!EI13)</f>
        <v>-32.774999999999999</v>
      </c>
      <c r="DX13" s="595">
        <v>165</v>
      </c>
      <c r="DY13" s="596">
        <v>165</v>
      </c>
      <c r="DZ13" s="596">
        <v>165</v>
      </c>
      <c r="EA13" s="596">
        <v>165</v>
      </c>
      <c r="EB13" s="596">
        <v>165</v>
      </c>
      <c r="EC13" s="1580">
        <f xml:space="preserve"> IF($C13 = "", "",'App1'!EO13)</f>
        <v>3.036</v>
      </c>
      <c r="ED13" s="1581">
        <f xml:space="preserve"> IF($C13 = "", "",'App1'!EP13)</f>
        <v>3.036</v>
      </c>
      <c r="EE13" s="1581">
        <f xml:space="preserve"> IF($C13 = "", "",'App1'!EQ13)</f>
        <v>3.036</v>
      </c>
      <c r="EF13" s="1581">
        <f xml:space="preserve"> IF($C13 = "", "",'App1'!ER13)</f>
        <v>3.036</v>
      </c>
      <c r="EG13" s="1581">
        <f xml:space="preserve"> IF($C13 = "", "",'App1'!ES13)</f>
        <v>3.036</v>
      </c>
      <c r="EH13" s="1582">
        <f xml:space="preserve"> IF($C13 = "", "",'App1'!ET13)</f>
        <v>15.18</v>
      </c>
      <c r="EI13" s="595">
        <v>100</v>
      </c>
      <c r="EJ13" s="596">
        <v>100</v>
      </c>
      <c r="EK13" s="596">
        <v>100</v>
      </c>
      <c r="EL13" s="596">
        <v>100</v>
      </c>
      <c r="EM13" s="1575">
        <v>100</v>
      </c>
    </row>
    <row r="14" spans="1:143" ht="15.75" customHeight="1">
      <c r="B14" s="582">
        <v>8</v>
      </c>
      <c r="C14" s="1587" t="str">
        <f>'App1'!C14</f>
        <v>PR19UU_B03-WN</v>
      </c>
      <c r="D14" s="1419" t="str">
        <f xml:space="preserve"> IF($C14 = "", "",'App1'!D14)</f>
        <v>You have a reliable supply of water now and in the future</v>
      </c>
      <c r="E14" s="1419" t="str">
        <f xml:space="preserve"> IF($C14 = "", "",'App1'!E14)</f>
        <v>PR14 revision</v>
      </c>
      <c r="F14" s="1419" t="str">
        <f xml:space="preserve"> IF($C14 = "", "",'App1'!F14)</f>
        <v>B03-WN</v>
      </c>
      <c r="G14" s="1489" t="str">
        <f xml:space="preserve"> IF($C14 = "", "",'App1'!G14)</f>
        <v>Reducing interruptions to water supply</v>
      </c>
      <c r="H14" s="1490" t="str">
        <f xml:space="preserve"> IF($C14 = "", "",'App1'!H14)</f>
        <v>As per Ofwat definition</v>
      </c>
      <c r="I14" s="1507">
        <f xml:space="preserve"> IF($C14 = "", "",'App1'!I14)</f>
        <v>0</v>
      </c>
      <c r="J14" s="1507">
        <f xml:space="preserve"> IF($C14 = "", "",'App1'!J14)</f>
        <v>1</v>
      </c>
      <c r="K14" s="1507" t="str">
        <f xml:space="preserve"> IF($C14 = "", "",'App1'!K14)</f>
        <v/>
      </c>
      <c r="L14" s="1507" t="str">
        <f xml:space="preserve"> IF($C14 = "", "",'App1'!L14)</f>
        <v/>
      </c>
      <c r="M14" s="1507" t="str">
        <f xml:space="preserve"> IF($C14 = "", "",'App1'!M14)</f>
        <v/>
      </c>
      <c r="N14" s="1507" t="str">
        <f xml:space="preserve"> IF($C14 = "", "",'App1'!N14)</f>
        <v/>
      </c>
      <c r="O14" s="1507" t="str">
        <f xml:space="preserve"> IF($C14 = "", "",'App1'!O14)</f>
        <v/>
      </c>
      <c r="P14" s="1507" t="str">
        <f xml:space="preserve"> IF($C14 = "", "",'App1'!P14)</f>
        <v/>
      </c>
      <c r="Q14" s="1508">
        <f xml:space="preserve"> IF($C14 = "", "",'App1'!Q14)</f>
        <v>1</v>
      </c>
      <c r="R14" s="1419" t="str">
        <f xml:space="preserve"> IF($C14 = "", "",'App1'!R14)</f>
        <v>Out &amp; under</v>
      </c>
      <c r="S14" s="1419" t="str">
        <f xml:space="preserve"> IF($C14 = "", "",'App1'!S14)</f>
        <v xml:space="preserve">Revenue </v>
      </c>
      <c r="T14" s="1489" t="str">
        <f xml:space="preserve"> IF($C14 = "", "",'App1'!T14)</f>
        <v>In-period</v>
      </c>
      <c r="U14" s="1419" t="str">
        <f xml:space="preserve"> IF($C14 = "", "",'App1'!U14)</f>
        <v>Supply interruptions</v>
      </c>
      <c r="V14" s="1419" t="str">
        <f xml:space="preserve"> IF($C14 = "", "",'App1'!V14)</f>
        <v>time</v>
      </c>
      <c r="W14" s="1419" t="str">
        <f xml:space="preserve"> IF($C14 = "", "",'App1'!W14)</f>
        <v>Average supply interruption greater than three hours (minutes:seconds per property per year)</v>
      </c>
      <c r="X14" s="1419" t="str">
        <f xml:space="preserve"> IF($C14 = "", "",'App1'!X14)</f>
        <v>hours:mins:secs</v>
      </c>
      <c r="Y14" s="1604" t="str">
        <f xml:space="preserve"> IF($C14 = "", "",'App1'!Y14)</f>
        <v>Down</v>
      </c>
      <c r="Z14" s="1499" t="str">
        <f xml:space="preserve"> IF($C14 = "", "",'App1'!Z14)</f>
        <v>Water supply interruptions</v>
      </c>
      <c r="AA14" s="583" t="s">
        <v>102</v>
      </c>
      <c r="AB14" s="583" t="s">
        <v>2820</v>
      </c>
      <c r="AC14" s="583" t="s">
        <v>1591</v>
      </c>
      <c r="AD14" s="1575" t="s">
        <v>40</v>
      </c>
      <c r="AE14" s="596">
        <v>2.9745370370370373E-3</v>
      </c>
      <c r="AF14" s="596">
        <v>2.7546296296296294E-3</v>
      </c>
      <c r="AG14" s="596">
        <v>2.5462962962962961E-3</v>
      </c>
      <c r="AH14" s="596">
        <v>2.3379629629629631E-3</v>
      </c>
      <c r="AI14" s="596">
        <v>2.0833333333333333E-3</v>
      </c>
      <c r="AJ14" s="595">
        <v>2.0833333333333333E-3</v>
      </c>
      <c r="AK14" s="596">
        <v>2.0833333333333333E-3</v>
      </c>
      <c r="AL14" s="596">
        <v>2.0833333333333333E-3</v>
      </c>
      <c r="AM14" s="596">
        <v>2.0833333333333333E-3</v>
      </c>
      <c r="AN14" s="755">
        <v>2.0833333333333333E-3</v>
      </c>
      <c r="AO14" s="758">
        <v>2.0833333333333333E-3</v>
      </c>
      <c r="AP14" s="596">
        <v>2.0833333333333333E-3</v>
      </c>
      <c r="AQ14" s="596">
        <v>2.0833333333333333E-3</v>
      </c>
      <c r="AR14" s="596">
        <v>2.0833333333333333E-3</v>
      </c>
      <c r="AS14" s="759">
        <v>2.0833333333333333E-3</v>
      </c>
      <c r="AT14" s="764">
        <v>2.0833333333333333E-3</v>
      </c>
      <c r="AU14" s="596">
        <v>2.0833333333333333E-3</v>
      </c>
      <c r="AV14" s="596">
        <v>2.0833333333333333E-3</v>
      </c>
      <c r="AW14" s="596">
        <v>2.0833333333333333E-3</v>
      </c>
      <c r="AX14" s="765">
        <v>2.0833333333333333E-3</v>
      </c>
      <c r="AY14" s="597">
        <v>2.0833333333333333E-3</v>
      </c>
      <c r="AZ14" s="1568" t="str">
        <f xml:space="preserve"> IF($C14 = "", "",'App1'!BL14)</f>
        <v>Yes</v>
      </c>
      <c r="BA14" s="1418" t="str">
        <f xml:space="preserve"> IF($C14 = "", "",'App1'!BM14)</f>
        <v>Yes</v>
      </c>
      <c r="BB14" s="1418" t="str">
        <f xml:space="preserve"> IF($C14 = "", "",'App1'!BN14)</f>
        <v>Yes</v>
      </c>
      <c r="BC14" s="1418" t="str">
        <f xml:space="preserve"> IF($C14 = "", "",'App1'!BO14)</f>
        <v>Yes</v>
      </c>
      <c r="BD14" s="1488" t="str">
        <f xml:space="preserve"> IF($C14 = "", "",'App1'!BP14)</f>
        <v>Yes</v>
      </c>
      <c r="BE14" s="595"/>
      <c r="BF14" s="596"/>
      <c r="BG14" s="596"/>
      <c r="BH14" s="596"/>
      <c r="BI14" s="597"/>
      <c r="BJ14" s="595">
        <v>1.0185185185185184E-2</v>
      </c>
      <c r="BK14" s="596">
        <v>1.0185185185185184E-2</v>
      </c>
      <c r="BL14" s="596">
        <v>1.0185185185185184E-2</v>
      </c>
      <c r="BM14" s="596">
        <v>1.0185185185185184E-2</v>
      </c>
      <c r="BN14" s="597">
        <v>1.0185185185185184E-2</v>
      </c>
      <c r="BO14" s="595">
        <v>2.9745370370370373E-3</v>
      </c>
      <c r="BP14" s="596">
        <v>2.7546296296296294E-3</v>
      </c>
      <c r="BQ14" s="596">
        <v>2.5462962962962961E-3</v>
      </c>
      <c r="BR14" s="596">
        <v>2.3379629629629631E-3</v>
      </c>
      <c r="BS14" s="597">
        <v>2.0833333333333333E-3</v>
      </c>
      <c r="BT14" s="595"/>
      <c r="BU14" s="596"/>
      <c r="BV14" s="596"/>
      <c r="BW14" s="596"/>
      <c r="BX14" s="597"/>
      <c r="BY14" s="595"/>
      <c r="BZ14" s="596"/>
      <c r="CA14" s="596"/>
      <c r="CB14" s="596"/>
      <c r="CC14" s="597"/>
      <c r="CD14" s="595"/>
      <c r="CE14" s="596"/>
      <c r="CF14" s="596"/>
      <c r="CG14" s="596"/>
      <c r="CH14" s="597"/>
      <c r="CI14" s="1320">
        <v>-0.71</v>
      </c>
      <c r="CJ14" s="1321"/>
      <c r="CK14" s="1321"/>
      <c r="CL14" s="1322"/>
      <c r="CM14" s="1321">
        <v>0.45300000000000001</v>
      </c>
      <c r="CN14" s="1321"/>
      <c r="CO14" s="1321"/>
      <c r="CP14" s="1322"/>
      <c r="CQ14" s="1587" t="str">
        <f xml:space="preserve"> IF($C14 = "", "",'App1'!DC14)</f>
        <v>No</v>
      </c>
      <c r="CR14" s="1629">
        <f xml:space="preserve"> IF($C14 = "", "",'App1'!DD14)</f>
        <v>1</v>
      </c>
      <c r="CS14" s="1587">
        <f xml:space="preserve"> IF($C14 = "", "",'App1'!DE14)</f>
        <v>0</v>
      </c>
      <c r="CT14" s="1581">
        <f xml:space="preserve"> IF($C14 = "", "",'App1'!DF14)</f>
        <v>0</v>
      </c>
      <c r="CU14" s="1581">
        <f xml:space="preserve"> IF($C14 = "", "",'App1'!DG14)</f>
        <v>0</v>
      </c>
      <c r="CV14" s="1581">
        <f xml:space="preserve"> IF($C14 = "", "",'App1'!DH14)</f>
        <v>0</v>
      </c>
      <c r="CW14" s="1581">
        <f xml:space="preserve"> IF($C14 = "", "",'App1'!DI14)</f>
        <v>0</v>
      </c>
      <c r="CX14" s="1581">
        <f xml:space="preserve"> IF($C14 = "", "",'App1'!DJ14)</f>
        <v>0</v>
      </c>
      <c r="CY14" s="1582">
        <f xml:space="preserve"> IF($C14 = "", "",'App1'!DK14)</f>
        <v>0</v>
      </c>
      <c r="CZ14" s="1581">
        <f xml:space="preserve"> IF($C14 = "", "",'App1'!DL14)</f>
        <v>-7.3721666666666659</v>
      </c>
      <c r="DA14" s="1581">
        <f xml:space="preserve"> IF($C14 = "", "",'App1'!DM14)</f>
        <v>-7.5969999999999995</v>
      </c>
      <c r="DB14" s="1581">
        <f xml:space="preserve"> IF($C14 = "", "",'App1'!DN14)</f>
        <v>-7.81</v>
      </c>
      <c r="DC14" s="1581">
        <f xml:space="preserve"> IF($C14 = "", "",'App1'!DO14)</f>
        <v>-8.0229999999999997</v>
      </c>
      <c r="DD14" s="1581">
        <f xml:space="preserve"> IF($C14 = "", "",'App1'!DP14)</f>
        <v>-8.2833333333333332</v>
      </c>
      <c r="DE14" s="1582">
        <f xml:space="preserve"> IF($C14 = "", "",'App1'!DQ14)</f>
        <v>-39.085499999999996</v>
      </c>
      <c r="DF14" s="1581" t="str">
        <f xml:space="preserve"> IF($C14 = "", "",'App1'!DR14)</f>
        <v/>
      </c>
      <c r="DG14" s="1581" t="str">
        <f xml:space="preserve"> IF($C14 = "", "",'App1'!DS14)</f>
        <v/>
      </c>
      <c r="DH14" s="1581" t="str">
        <f xml:space="preserve"> IF($C14 = "", "",'App1'!DT14)</f>
        <v/>
      </c>
      <c r="DI14" s="1581" t="str">
        <f xml:space="preserve"> IF($C14 = "", "",'App1'!DU14)</f>
        <v/>
      </c>
      <c r="DJ14" s="1581" t="str">
        <f xml:space="preserve"> IF($C14 = "", "",'App1'!DV14)</f>
        <v/>
      </c>
      <c r="DK14" s="1582" t="str">
        <f xml:space="preserve"> IF($C14 = "", "",'App1'!DW14)</f>
        <v/>
      </c>
      <c r="DL14" s="1581">
        <f xml:space="preserve"> IF($C14 = "", "",'App1'!DX14)</f>
        <v>0</v>
      </c>
      <c r="DM14" s="1581">
        <f xml:space="preserve"> IF($C14 = "", "",'App1'!DY14)</f>
        <v>0</v>
      </c>
      <c r="DN14" s="1581">
        <f xml:space="preserve"> IF($C14 = "", "",'App1'!DZ14)</f>
        <v>0</v>
      </c>
      <c r="DO14" s="1581">
        <f xml:space="preserve"> IF($C14 = "", "",'App1'!EA14)</f>
        <v>0</v>
      </c>
      <c r="DP14" s="1581">
        <f xml:space="preserve"> IF($C14 = "", "",'App1'!EB14)</f>
        <v>0</v>
      </c>
      <c r="DQ14" s="1582">
        <f xml:space="preserve"> IF($C14 = "", "",'App1'!EC14)</f>
        <v>0</v>
      </c>
      <c r="DR14" s="1581">
        <f xml:space="preserve"> IF($C14 = "", "",'App1'!ED14)</f>
        <v>-7.3721666666666659</v>
      </c>
      <c r="DS14" s="1581">
        <f xml:space="preserve"> IF($C14 = "", "",'App1'!EE14)</f>
        <v>-7.5969999999999995</v>
      </c>
      <c r="DT14" s="1581">
        <f xml:space="preserve"> IF($C14 = "", "",'App1'!EF14)</f>
        <v>-7.81</v>
      </c>
      <c r="DU14" s="1581">
        <f xml:space="preserve"> IF($C14 = "", "",'App1'!EG14)</f>
        <v>-8.0229999999999997</v>
      </c>
      <c r="DV14" s="1581">
        <f xml:space="preserve"> IF($C14 = "", "",'App1'!EH14)</f>
        <v>-8.2833333333333332</v>
      </c>
      <c r="DW14" s="1582">
        <f xml:space="preserve"> IF($C14 = "", "",'App1'!EI14)</f>
        <v>-39.085499999999996</v>
      </c>
      <c r="DX14" s="595">
        <v>1.0763888888888891E-2</v>
      </c>
      <c r="DY14" s="596">
        <v>1.0763888888888891E-2</v>
      </c>
      <c r="DZ14" s="596">
        <v>1.0763888888888891E-2</v>
      </c>
      <c r="EA14" s="596">
        <v>1.0763888888888891E-2</v>
      </c>
      <c r="EB14" s="596">
        <v>1.0763888888888891E-2</v>
      </c>
      <c r="EC14" s="1580">
        <f xml:space="preserve"> IF($C14 = "", "",'App1'!EO14)</f>
        <v>-0.4851666666666668</v>
      </c>
      <c r="ED14" s="1581">
        <f xml:space="preserve"> IF($C14 = "", "",'App1'!EP14)</f>
        <v>-0.7100000000000003</v>
      </c>
      <c r="EE14" s="1581">
        <f xml:space="preserve"> IF($C14 = "", "",'App1'!EQ14)</f>
        <v>-0.92300000000000015</v>
      </c>
      <c r="EF14" s="1581">
        <f xml:space="preserve"> IF($C14 = "", "",'App1'!ER14)</f>
        <v>-1.1359999999999999</v>
      </c>
      <c r="EG14" s="1581">
        <f xml:space="preserve"> IF($C14 = "", "",'App1'!ES14)</f>
        <v>-1.3963333333333334</v>
      </c>
      <c r="EH14" s="1582">
        <f xml:space="preserve"> IF($C14 = "", "",'App1'!ET14)</f>
        <v>-4.650500000000001</v>
      </c>
      <c r="EI14" s="595">
        <v>3.4490740740740745E-3</v>
      </c>
      <c r="EJ14" s="596">
        <v>3.4490740740740745E-3</v>
      </c>
      <c r="EK14" s="596">
        <v>3.4490740740740745E-3</v>
      </c>
      <c r="EL14" s="596">
        <v>3.4490740740740745E-3</v>
      </c>
      <c r="EM14" s="1575">
        <v>3.4490740740740745E-3</v>
      </c>
    </row>
    <row r="15" spans="1:143" ht="15.75" customHeight="1">
      <c r="B15" s="582">
        <v>9</v>
      </c>
      <c r="C15" s="1587" t="str">
        <f>'App1'!C15</f>
        <v>PR19UU_B04-CF</v>
      </c>
      <c r="D15" s="1419" t="str">
        <f xml:space="preserve"> IF($C15 = "", "",'App1'!D15)</f>
        <v>You have a reliable supply of water now and in the future</v>
      </c>
      <c r="E15" s="1419" t="str">
        <f xml:space="preserve"> IF($C15 = "", "",'App1'!E15)</f>
        <v>PR19 new</v>
      </c>
      <c r="F15" s="1419" t="str">
        <f xml:space="preserve"> IF($C15 = "", "",'App1'!F15)</f>
        <v>B04-CF</v>
      </c>
      <c r="G15" s="1489" t="str">
        <f xml:space="preserve"> IF($C15 = "", "",'App1'!G15)</f>
        <v>Unplanned outage</v>
      </c>
      <c r="H15" s="1490" t="str">
        <f xml:space="preserve"> IF($C15 = "", "",'App1'!H15)</f>
        <v>As per Ofwat definition</v>
      </c>
      <c r="I15" s="1507">
        <f xml:space="preserve"> IF($C15 = "", "",'App1'!I15)</f>
        <v>0.05</v>
      </c>
      <c r="J15" s="1507">
        <f xml:space="preserve"> IF($C15 = "", "",'App1'!J15)</f>
        <v>0.95</v>
      </c>
      <c r="K15" s="1507" t="str">
        <f xml:space="preserve"> IF($C15 = "", "",'App1'!K15)</f>
        <v/>
      </c>
      <c r="L15" s="1507" t="str">
        <f xml:space="preserve"> IF($C15 = "", "",'App1'!L15)</f>
        <v/>
      </c>
      <c r="M15" s="1507" t="str">
        <f xml:space="preserve"> IF($C15 = "", "",'App1'!M15)</f>
        <v/>
      </c>
      <c r="N15" s="1507" t="str">
        <f xml:space="preserve"> IF($C15 = "", "",'App1'!N15)</f>
        <v/>
      </c>
      <c r="O15" s="1507" t="str">
        <f xml:space="preserve"> IF($C15 = "", "",'App1'!O15)</f>
        <v/>
      </c>
      <c r="P15" s="1507" t="str">
        <f xml:space="preserve"> IF($C15 = "", "",'App1'!P15)</f>
        <v/>
      </c>
      <c r="Q15" s="1508">
        <f xml:space="preserve"> IF($C15 = "", "",'App1'!Q15)</f>
        <v>1</v>
      </c>
      <c r="R15" s="1419" t="str">
        <f xml:space="preserve"> IF($C15 = "", "",'App1'!R15)</f>
        <v>Under</v>
      </c>
      <c r="S15" s="1419" t="str">
        <f xml:space="preserve"> IF($C15 = "", "",'App1'!S15)</f>
        <v xml:space="preserve">Revenue </v>
      </c>
      <c r="T15" s="1489" t="str">
        <f xml:space="preserve"> IF($C15 = "", "",'App1'!T15)</f>
        <v>In-period</v>
      </c>
      <c r="U15" s="1419" t="str">
        <f xml:space="preserve"> IF($C15 = "", "",'App1'!U15)</f>
        <v>Water outage</v>
      </c>
      <c r="V15" s="1419" t="str">
        <f xml:space="preserve"> IF($C15 = "", "",'App1'!V15)</f>
        <v>%</v>
      </c>
      <c r="W15" s="1419" t="str">
        <f xml:space="preserve"> IF($C15 = "", "",'App1'!W15)</f>
        <v>Total unplanned outage (%)</v>
      </c>
      <c r="X15" s="1419">
        <f xml:space="preserve"> IF($C15 = "", "",'App1'!X15)</f>
        <v>2</v>
      </c>
      <c r="Y15" s="1604" t="str">
        <f xml:space="preserve"> IF($C15 = "", "",'App1'!Y15)</f>
        <v>Down</v>
      </c>
      <c r="Z15" s="1499" t="str">
        <f xml:space="preserve"> IF($C15 = "", "",'App1'!Z15)</f>
        <v>Unplanned outage</v>
      </c>
      <c r="AA15" s="583" t="s">
        <v>28</v>
      </c>
      <c r="AB15" s="583" t="s">
        <v>2821</v>
      </c>
      <c r="AC15" s="583">
        <v>2</v>
      </c>
      <c r="AD15" s="1575" t="s">
        <v>40</v>
      </c>
      <c r="AE15" s="596">
        <v>11.02</v>
      </c>
      <c r="AF15" s="596">
        <v>10.91</v>
      </c>
      <c r="AG15" s="596">
        <v>10.8</v>
      </c>
      <c r="AH15" s="596">
        <v>10.69</v>
      </c>
      <c r="AI15" s="596">
        <v>10.58</v>
      </c>
      <c r="AJ15" s="595">
        <v>10.48</v>
      </c>
      <c r="AK15" s="596">
        <v>10.37</v>
      </c>
      <c r="AL15" s="596">
        <v>10.27</v>
      </c>
      <c r="AM15" s="596">
        <v>10.17</v>
      </c>
      <c r="AN15" s="755">
        <v>10.06</v>
      </c>
      <c r="AO15" s="758">
        <v>9.9600000000000009</v>
      </c>
      <c r="AP15" s="596">
        <v>9.86</v>
      </c>
      <c r="AQ15" s="596">
        <v>9.76</v>
      </c>
      <c r="AR15" s="596">
        <v>9.67</v>
      </c>
      <c r="AS15" s="759">
        <v>9.57</v>
      </c>
      <c r="AT15" s="764">
        <v>9.4700000000000006</v>
      </c>
      <c r="AU15" s="596">
        <v>9.3800000000000008</v>
      </c>
      <c r="AV15" s="596">
        <v>9.2899999999999991</v>
      </c>
      <c r="AW15" s="596">
        <v>9.19</v>
      </c>
      <c r="AX15" s="765">
        <v>9.1</v>
      </c>
      <c r="AY15" s="597">
        <v>8.66</v>
      </c>
      <c r="AZ15" s="1568" t="str">
        <f xml:space="preserve"> IF($C15 = "", "",'App1'!BL15)</f>
        <v>Yes</v>
      </c>
      <c r="BA15" s="1418" t="str">
        <f xml:space="preserve"> IF($C15 = "", "",'App1'!BM15)</f>
        <v>Yes</v>
      </c>
      <c r="BB15" s="1418" t="str">
        <f xml:space="preserve"> IF($C15 = "", "",'App1'!BN15)</f>
        <v>Yes</v>
      </c>
      <c r="BC15" s="1418" t="str">
        <f xml:space="preserve"> IF($C15 = "", "",'App1'!BO15)</f>
        <v>Yes</v>
      </c>
      <c r="BD15" s="1488" t="str">
        <f xml:space="preserve"> IF($C15 = "", "",'App1'!BP15)</f>
        <v>Yes</v>
      </c>
      <c r="BE15" s="595"/>
      <c r="BF15" s="596"/>
      <c r="BG15" s="596"/>
      <c r="BH15" s="596"/>
      <c r="BI15" s="597"/>
      <c r="BJ15" s="595"/>
      <c r="BK15" s="596"/>
      <c r="BL15" s="596"/>
      <c r="BM15" s="596"/>
      <c r="BN15" s="597"/>
      <c r="BO15" s="595"/>
      <c r="BP15" s="596"/>
      <c r="BQ15" s="596"/>
      <c r="BR15" s="596"/>
      <c r="BS15" s="597"/>
      <c r="BT15" s="595"/>
      <c r="BU15" s="596"/>
      <c r="BV15" s="596"/>
      <c r="BW15" s="596"/>
      <c r="BX15" s="597"/>
      <c r="BY15" s="595"/>
      <c r="BZ15" s="596"/>
      <c r="CA15" s="596"/>
      <c r="CB15" s="596"/>
      <c r="CC15" s="597"/>
      <c r="CD15" s="595"/>
      <c r="CE15" s="596"/>
      <c r="CF15" s="596"/>
      <c r="CG15" s="596"/>
      <c r="CH15" s="597"/>
      <c r="CI15" s="1320">
        <v>-2.702769</v>
      </c>
      <c r="CJ15" s="1321" t="s">
        <v>2685</v>
      </c>
      <c r="CK15" s="1321" t="s">
        <v>2685</v>
      </c>
      <c r="CL15" s="1322" t="s">
        <v>2685</v>
      </c>
      <c r="CM15" s="1321"/>
      <c r="CN15" s="1321"/>
      <c r="CO15" s="1321"/>
      <c r="CP15" s="1322"/>
      <c r="CQ15" s="1587">
        <f xml:space="preserve"> IF($C15 = "", "",'App1'!DC15)</f>
        <v>0</v>
      </c>
      <c r="CR15" s="1629">
        <f xml:space="preserve"> IF($C15 = "", "",'App1'!DD15)</f>
        <v>1</v>
      </c>
      <c r="CS15" s="1587">
        <f xml:space="preserve"> IF($C15 = "", "",'App1'!DE15)</f>
        <v>0</v>
      </c>
      <c r="CT15" s="1581">
        <f xml:space="preserve"> IF($C15 = "", "",'App1'!DF15)</f>
        <v>0</v>
      </c>
      <c r="CU15" s="1581">
        <f xml:space="preserve"> IF($C15 = "", "",'App1'!DG15)</f>
        <v>0</v>
      </c>
      <c r="CV15" s="1581">
        <f xml:space="preserve"> IF($C15 = "", "",'App1'!DH15)</f>
        <v>0</v>
      </c>
      <c r="CW15" s="1581">
        <f xml:space="preserve"> IF($C15 = "", "",'App1'!DI15)</f>
        <v>0</v>
      </c>
      <c r="CX15" s="1581">
        <f xml:space="preserve"> IF($C15 = "", "",'App1'!DJ15)</f>
        <v>0</v>
      </c>
      <c r="CY15" s="1582">
        <f xml:space="preserve"> IF($C15 = "", "",'App1'!DK15)</f>
        <v>0</v>
      </c>
      <c r="CZ15" s="1581">
        <f xml:space="preserve"> IF($C15 = "", "",'App1'!DL15)</f>
        <v>0</v>
      </c>
      <c r="DA15" s="1581">
        <f xml:space="preserve"> IF($C15 = "", "",'App1'!DM15)</f>
        <v>0</v>
      </c>
      <c r="DB15" s="1581">
        <f xml:space="preserve"> IF($C15 = "", "",'App1'!DN15)</f>
        <v>0</v>
      </c>
      <c r="DC15" s="1581">
        <f xml:space="preserve"> IF($C15 = "", "",'App1'!DO15)</f>
        <v>0</v>
      </c>
      <c r="DD15" s="1581">
        <f xml:space="preserve"> IF($C15 = "", "",'App1'!DP15)</f>
        <v>0</v>
      </c>
      <c r="DE15" s="1582">
        <f xml:space="preserve"> IF($C15 = "", "",'App1'!DQ15)</f>
        <v>0</v>
      </c>
      <c r="DF15" s="1581">
        <f xml:space="preserve"> IF($C15 = "", "",'App1'!DR15)</f>
        <v>0</v>
      </c>
      <c r="DG15" s="1581">
        <f xml:space="preserve"> IF($C15 = "", "",'App1'!DS15)</f>
        <v>0</v>
      </c>
      <c r="DH15" s="1581">
        <f xml:space="preserve"> IF($C15 = "", "",'App1'!DT15)</f>
        <v>0</v>
      </c>
      <c r="DI15" s="1581">
        <f xml:space="preserve"> IF($C15 = "", "",'App1'!DU15)</f>
        <v>0</v>
      </c>
      <c r="DJ15" s="1581">
        <f xml:space="preserve"> IF($C15 = "", "",'App1'!DV15)</f>
        <v>0</v>
      </c>
      <c r="DK15" s="1582">
        <f xml:space="preserve"> IF($C15 = "", "",'App1'!DW15)</f>
        <v>0</v>
      </c>
      <c r="DL15" s="1581">
        <f xml:space="preserve"> IF($C15 = "", "",'App1'!DX15)</f>
        <v>0</v>
      </c>
      <c r="DM15" s="1581">
        <f xml:space="preserve"> IF($C15 = "", "",'App1'!DY15)</f>
        <v>0</v>
      </c>
      <c r="DN15" s="1581">
        <f xml:space="preserve"> IF($C15 = "", "",'App1'!DZ15)</f>
        <v>0</v>
      </c>
      <c r="DO15" s="1581">
        <f xml:space="preserve"> IF($C15 = "", "",'App1'!EA15)</f>
        <v>0</v>
      </c>
      <c r="DP15" s="1581">
        <f xml:space="preserve"> IF($C15 = "", "",'App1'!EB15)</f>
        <v>0</v>
      </c>
      <c r="DQ15" s="1582">
        <f xml:space="preserve"> IF($C15 = "", "",'App1'!EC15)</f>
        <v>0</v>
      </c>
      <c r="DR15" s="1581">
        <f xml:space="preserve"> IF($C15 = "", "",'App1'!ED15)</f>
        <v>-1.8378829999999999</v>
      </c>
      <c r="DS15" s="1581">
        <f xml:space="preserve"> IF($C15 = "", "",'App1'!EE15)</f>
        <v>-1.9730209999999999</v>
      </c>
      <c r="DT15" s="1581">
        <f xml:space="preserve"> IF($C15 = "", "",'App1'!EF15)</f>
        <v>-2.1081599999999998</v>
      </c>
      <c r="DU15" s="1581">
        <f xml:space="preserve"> IF($C15 = "", "",'App1'!EG15)</f>
        <v>-2.2703259999999998</v>
      </c>
      <c r="DV15" s="1581">
        <f xml:space="preserve"> IF($C15 = "", "",'App1'!EH15)</f>
        <v>-2.4054639999999998</v>
      </c>
      <c r="DW15" s="1582">
        <f xml:space="preserve"> IF($C15 = "", "",'App1'!EI15)</f>
        <v>-10.594854</v>
      </c>
      <c r="DX15" s="595">
        <v>11.7</v>
      </c>
      <c r="DY15" s="596">
        <v>11.64</v>
      </c>
      <c r="DZ15" s="596">
        <v>11.58</v>
      </c>
      <c r="EA15" s="596">
        <v>11.53</v>
      </c>
      <c r="EB15" s="596">
        <v>11.47</v>
      </c>
      <c r="EC15" s="1580">
        <f xml:space="preserve"> IF($C15 = "", "",'App1'!EO15)</f>
        <v>0</v>
      </c>
      <c r="ED15" s="1581">
        <f xml:space="preserve"> IF($C15 = "", "",'App1'!EP15)</f>
        <v>0</v>
      </c>
      <c r="EE15" s="1581">
        <f xml:space="preserve"> IF($C15 = "", "",'App1'!EQ15)</f>
        <v>0</v>
      </c>
      <c r="EF15" s="1581">
        <f xml:space="preserve"> IF($C15 = "", "",'App1'!ER15)</f>
        <v>0</v>
      </c>
      <c r="EG15" s="1581">
        <f xml:space="preserve"> IF($C15 = "", "",'App1'!ES15)</f>
        <v>0</v>
      </c>
      <c r="EH15" s="1582">
        <f xml:space="preserve"> IF($C15 = "", "",'App1'!ET15)</f>
        <v>0</v>
      </c>
      <c r="EI15" s="595">
        <v>10.01</v>
      </c>
      <c r="EJ15" s="596">
        <v>9.9600000000000009</v>
      </c>
      <c r="EK15" s="596">
        <v>9.91</v>
      </c>
      <c r="EL15" s="596">
        <v>9.86</v>
      </c>
      <c r="EM15" s="1575">
        <v>9.81</v>
      </c>
    </row>
    <row r="16" spans="1:143" ht="15.75" customHeight="1">
      <c r="B16" s="582">
        <v>10</v>
      </c>
      <c r="C16" s="1587" t="str">
        <f>'App1'!C16</f>
        <v>PR19UU_B05-WN</v>
      </c>
      <c r="D16" s="1419" t="str">
        <f xml:space="preserve"> IF($C16 = "", "",'App1'!D16)</f>
        <v>You have a reliable supply of water now and in the future</v>
      </c>
      <c r="E16" s="1419" t="str">
        <f xml:space="preserve"> IF($C16 = "", "",'App1'!E16)</f>
        <v>PR19 new</v>
      </c>
      <c r="F16" s="1419" t="str">
        <f xml:space="preserve"> IF($C16 = "", "",'App1'!F16)</f>
        <v>B05-WN</v>
      </c>
      <c r="G16" s="1489" t="str">
        <f xml:space="preserve"> IF($C16 = "", "",'App1'!G16)</f>
        <v>Per capita consumption</v>
      </c>
      <c r="H16" s="1490" t="str">
        <f xml:space="preserve"> IF($C16 = "", "",'App1'!H16)</f>
        <v>As per Ofwat definition</v>
      </c>
      <c r="I16" s="1507" t="str">
        <f xml:space="preserve"> IF($C16 = "", "",'App1'!I16)</f>
        <v/>
      </c>
      <c r="J16" s="1507">
        <f xml:space="preserve"> IF($C16 = "", "",'App1'!J16)</f>
        <v>1</v>
      </c>
      <c r="K16" s="1507" t="str">
        <f xml:space="preserve"> IF($C16 = "", "",'App1'!K16)</f>
        <v/>
      </c>
      <c r="L16" s="1507" t="str">
        <f xml:space="preserve"> IF($C16 = "", "",'App1'!L16)</f>
        <v/>
      </c>
      <c r="M16" s="1507" t="str">
        <f xml:space="preserve"> IF($C16 = "", "",'App1'!M16)</f>
        <v/>
      </c>
      <c r="N16" s="1507" t="str">
        <f xml:space="preserve"> IF($C16 = "", "",'App1'!N16)</f>
        <v/>
      </c>
      <c r="O16" s="1507" t="str">
        <f xml:space="preserve"> IF($C16 = "", "",'App1'!O16)</f>
        <v/>
      </c>
      <c r="P16" s="1507" t="str">
        <f xml:space="preserve"> IF($C16 = "", "",'App1'!P16)</f>
        <v/>
      </c>
      <c r="Q16" s="1508">
        <f xml:space="preserve"> IF($C16 = "", "",'App1'!Q16)</f>
        <v>1</v>
      </c>
      <c r="R16" s="1419" t="str">
        <f xml:space="preserve"> IF($C16 = "", "",'App1'!R16)</f>
        <v>Out &amp; under</v>
      </c>
      <c r="S16" s="1419" t="str">
        <f xml:space="preserve"> IF($C16 = "", "",'App1'!S16)</f>
        <v xml:space="preserve">Revenue </v>
      </c>
      <c r="T16" s="1489" t="str">
        <f xml:space="preserve"> IF($C16 = "", "",'App1'!T16)</f>
        <v>In-period</v>
      </c>
      <c r="U16" s="1419" t="str">
        <f xml:space="preserve"> IF($C16 = "", "",'App1'!U16)</f>
        <v>Water consumption</v>
      </c>
      <c r="V16" s="1419" t="str">
        <f xml:space="preserve"> IF($C16 = "", "",'App1'!V16)</f>
        <v>%</v>
      </c>
      <c r="W16" s="1419" t="str">
        <f xml:space="preserve"> IF($C16 = "", "",'App1'!W16)</f>
        <v>Percentage reduction from baseline using 3 year average (baseline set backcast from FY18, FY19, FY20 based on new reporting methodology)</v>
      </c>
      <c r="X16" s="1419">
        <f xml:space="preserve"> IF($C16 = "", "",'App1'!X16)</f>
        <v>2</v>
      </c>
      <c r="Y16" s="1604" t="str">
        <f xml:space="preserve"> IF($C16 = "", "",'App1'!Y16)</f>
        <v>Down</v>
      </c>
      <c r="Z16" s="1499" t="str">
        <f xml:space="preserve"> IF($C16 = "", "",'App1'!Z16)</f>
        <v>Per capita consumption (PCC)</v>
      </c>
      <c r="AA16" s="583" t="s">
        <v>76</v>
      </c>
      <c r="AB16" s="583" t="s">
        <v>2895</v>
      </c>
      <c r="AC16" s="583">
        <v>1</v>
      </c>
      <c r="AD16" s="1575" t="s">
        <v>40</v>
      </c>
      <c r="AE16" s="596">
        <v>140.41999999999999</v>
      </c>
      <c r="AF16" s="596">
        <v>139.34</v>
      </c>
      <c r="AG16" s="596">
        <v>138.13</v>
      </c>
      <c r="AH16" s="596">
        <v>137.13</v>
      </c>
      <c r="AI16" s="596">
        <v>136.22999999999999</v>
      </c>
      <c r="AJ16" s="595">
        <v>135.66999999999999</v>
      </c>
      <c r="AK16" s="596">
        <v>135.13999999999999</v>
      </c>
      <c r="AL16" s="596">
        <v>134.6</v>
      </c>
      <c r="AM16" s="596">
        <v>133.80000000000001</v>
      </c>
      <c r="AN16" s="755">
        <v>133.03</v>
      </c>
      <c r="AO16" s="758">
        <v>132.32</v>
      </c>
      <c r="AP16" s="596">
        <v>131.63</v>
      </c>
      <c r="AQ16" s="596">
        <v>130.97</v>
      </c>
      <c r="AR16" s="596">
        <v>130.32</v>
      </c>
      <c r="AS16" s="759">
        <v>129.63</v>
      </c>
      <c r="AT16" s="764">
        <v>128.97</v>
      </c>
      <c r="AU16" s="596">
        <v>128.28</v>
      </c>
      <c r="AV16" s="596">
        <v>127.65</v>
      </c>
      <c r="AW16" s="596">
        <v>126.99</v>
      </c>
      <c r="AX16" s="765">
        <v>126.37</v>
      </c>
      <c r="AY16" s="597">
        <v>123.23</v>
      </c>
      <c r="AZ16" s="1568" t="str">
        <f xml:space="preserve"> IF($C16 = "", "",'App1'!BL16)</f>
        <v>Yes</v>
      </c>
      <c r="BA16" s="1418" t="str">
        <f xml:space="preserve"> IF($C16 = "", "",'App1'!BM16)</f>
        <v>Yes</v>
      </c>
      <c r="BB16" s="1418" t="str">
        <f xml:space="preserve"> IF($C16 = "", "",'App1'!BN16)</f>
        <v>Yes</v>
      </c>
      <c r="BC16" s="1418" t="str">
        <f xml:space="preserve"> IF($C16 = "", "",'App1'!BO16)</f>
        <v>Yes</v>
      </c>
      <c r="BD16" s="1488" t="str">
        <f xml:space="preserve"> IF($C16 = "", "",'App1'!BP16)</f>
        <v>Yes</v>
      </c>
      <c r="BE16" s="595"/>
      <c r="BF16" s="596"/>
      <c r="BG16" s="596"/>
      <c r="BH16" s="596"/>
      <c r="BI16" s="597"/>
      <c r="BJ16" s="595"/>
      <c r="BK16" s="596"/>
      <c r="BL16" s="596"/>
      <c r="BM16" s="596"/>
      <c r="BN16" s="597"/>
      <c r="BO16" s="595"/>
      <c r="BP16" s="596"/>
      <c r="BQ16" s="596"/>
      <c r="BR16" s="596"/>
      <c r="BS16" s="597"/>
      <c r="BT16" s="595"/>
      <c r="BU16" s="596"/>
      <c r="BV16" s="596"/>
      <c r="BW16" s="596"/>
      <c r="BX16" s="597"/>
      <c r="BY16" s="595"/>
      <c r="BZ16" s="596"/>
      <c r="CA16" s="596"/>
      <c r="CB16" s="596"/>
      <c r="CC16" s="597"/>
      <c r="CD16" s="595"/>
      <c r="CE16" s="596"/>
      <c r="CF16" s="596"/>
      <c r="CG16" s="596"/>
      <c r="CH16" s="597"/>
      <c r="CI16" s="1320">
        <v>-0.31</v>
      </c>
      <c r="CJ16" s="1321"/>
      <c r="CK16" s="1321"/>
      <c r="CL16" s="1322"/>
      <c r="CM16" s="1321">
        <v>0.31</v>
      </c>
      <c r="CN16" s="1321"/>
      <c r="CO16" s="1321"/>
      <c r="CP16" s="1322"/>
      <c r="CQ16" s="1587">
        <f xml:space="preserve"> IF($C16 = "", "",'App1'!DC16)</f>
        <v>0</v>
      </c>
      <c r="CR16" s="1629">
        <f xml:space="preserve"> IF($C16 = "", "",'App1'!DD16)</f>
        <v>1</v>
      </c>
      <c r="CS16" s="1587">
        <f xml:space="preserve"> IF($C16 = "", "",'App1'!DE16)</f>
        <v>0</v>
      </c>
      <c r="CT16" s="1581">
        <f xml:space="preserve"> IF($C16 = "", "",'App1'!DF16)</f>
        <v>0</v>
      </c>
      <c r="CU16" s="1581">
        <f xml:space="preserve"> IF($C16 = "", "",'App1'!DG16)</f>
        <v>0</v>
      </c>
      <c r="CV16" s="1581">
        <f xml:space="preserve"> IF($C16 = "", "",'App1'!DH16)</f>
        <v>0</v>
      </c>
      <c r="CW16" s="1581">
        <f xml:space="preserve"> IF($C16 = "", "",'App1'!DI16)</f>
        <v>0</v>
      </c>
      <c r="CX16" s="1581">
        <f xml:space="preserve"> IF($C16 = "", "",'App1'!DJ16)</f>
        <v>0</v>
      </c>
      <c r="CY16" s="1582">
        <f xml:space="preserve"> IF($C16 = "", "",'App1'!DK16)</f>
        <v>0</v>
      </c>
      <c r="CZ16" s="1581">
        <f xml:space="preserve"> IF($C16 = "", "",'App1'!DL16)</f>
        <v>0</v>
      </c>
      <c r="DA16" s="1581">
        <f xml:space="preserve"> IF($C16 = "", "",'App1'!DM16)</f>
        <v>0</v>
      </c>
      <c r="DB16" s="1581">
        <f xml:space="preserve"> IF($C16 = "", "",'App1'!DN16)</f>
        <v>0</v>
      </c>
      <c r="DC16" s="1581">
        <f xml:space="preserve"> IF($C16 = "", "",'App1'!DO16)</f>
        <v>0</v>
      </c>
      <c r="DD16" s="1581">
        <f xml:space="preserve"> IF($C16 = "", "",'App1'!DP16)</f>
        <v>0</v>
      </c>
      <c r="DE16" s="1582">
        <f xml:space="preserve"> IF($C16 = "", "",'App1'!DQ16)</f>
        <v>0</v>
      </c>
      <c r="DF16" s="1581">
        <f xml:space="preserve"> IF($C16 = "", "",'App1'!DR16)</f>
        <v>0</v>
      </c>
      <c r="DG16" s="1581">
        <f xml:space="preserve"> IF($C16 = "", "",'App1'!DS16)</f>
        <v>0</v>
      </c>
      <c r="DH16" s="1581">
        <f xml:space="preserve"> IF($C16 = "", "",'App1'!DT16)</f>
        <v>0</v>
      </c>
      <c r="DI16" s="1581">
        <f xml:space="preserve"> IF($C16 = "", "",'App1'!DU16)</f>
        <v>0</v>
      </c>
      <c r="DJ16" s="1581">
        <f xml:space="preserve"> IF($C16 = "", "",'App1'!DV16)</f>
        <v>0</v>
      </c>
      <c r="DK16" s="1582">
        <f xml:space="preserve"> IF($C16 = "", "",'App1'!DW16)</f>
        <v>0</v>
      </c>
      <c r="DL16" s="1581">
        <f xml:space="preserve"> IF($C16 = "", "",'App1'!DX16)</f>
        <v>0</v>
      </c>
      <c r="DM16" s="1581">
        <f xml:space="preserve"> IF($C16 = "", "",'App1'!DY16)</f>
        <v>0</v>
      </c>
      <c r="DN16" s="1581">
        <f xml:space="preserve"> IF($C16 = "", "",'App1'!DZ16)</f>
        <v>0</v>
      </c>
      <c r="DO16" s="1581">
        <f xml:space="preserve"> IF($C16 = "", "",'App1'!EA16)</f>
        <v>0</v>
      </c>
      <c r="DP16" s="1581">
        <f xml:space="preserve"> IF($C16 = "", "",'App1'!EB16)</f>
        <v>0</v>
      </c>
      <c r="DQ16" s="1582">
        <f xml:space="preserve"> IF($C16 = "", "",'App1'!EC16)</f>
        <v>0</v>
      </c>
      <c r="DR16" s="1581">
        <f xml:space="preserve"> IF($C16 = "", "",'App1'!ED16)</f>
        <v>-0.80723008000000007</v>
      </c>
      <c r="DS16" s="1581">
        <f xml:space="preserve"> IF($C16 = "", "",'App1'!EE16)</f>
        <v>-0.90374672</v>
      </c>
      <c r="DT16" s="1581">
        <f xml:space="preserve"> IF($C16 = "", "",'App1'!EF16)</f>
        <v>-1.03974744</v>
      </c>
      <c r="DU16" s="1581">
        <f xml:space="preserve"> IF($C16 = "", "",'App1'!EG16)</f>
        <v>-1.1845224000000001</v>
      </c>
      <c r="DV16" s="1581">
        <f xml:space="preserve"> IF($C16 = "", "",'App1'!EH16)</f>
        <v>-1.3117488800000001</v>
      </c>
      <c r="DW16" s="1582">
        <f xml:space="preserve"> IF($C16 = "", "",'App1'!EI16)</f>
        <v>-5.2469955200000005</v>
      </c>
      <c r="DX16" s="595">
        <v>143</v>
      </c>
      <c r="DY16" s="596">
        <v>142.30000000000001</v>
      </c>
      <c r="DZ16" s="596">
        <v>141.5</v>
      </c>
      <c r="EA16" s="596">
        <v>141</v>
      </c>
      <c r="EB16" s="596">
        <v>140.5</v>
      </c>
      <c r="EC16" s="1580">
        <f xml:space="preserve"> IF($C16 = "", "",'App1'!EO16)</f>
        <v>0.96516640000000009</v>
      </c>
      <c r="ED16" s="1581">
        <f xml:space="preserve"> IF($C16 = "", "",'App1'!EP16)</f>
        <v>1.0221989600000001</v>
      </c>
      <c r="EE16" s="1581">
        <f xml:space="preserve"> IF($C16 = "", "",'App1'!EQ16)</f>
        <v>1.0265860800000002</v>
      </c>
      <c r="EF16" s="1581">
        <f xml:space="preserve"> IF($C16 = "", "",'App1'!ER16)</f>
        <v>1.0265860800000002</v>
      </c>
      <c r="EG16" s="1581">
        <f xml:space="preserve"> IF($C16 = "", "",'App1'!ES16)</f>
        <v>1.0353603199999997</v>
      </c>
      <c r="EH16" s="1582">
        <f xml:space="preserve"> IF($C16 = "", "",'App1'!ET16)</f>
        <v>5.0758978400000005</v>
      </c>
      <c r="EI16" s="595">
        <v>137.30000000000001</v>
      </c>
      <c r="EJ16" s="596">
        <v>136</v>
      </c>
      <c r="EK16" s="596">
        <v>134.80000000000001</v>
      </c>
      <c r="EL16" s="596">
        <v>133.80000000000001</v>
      </c>
      <c r="EM16" s="1575">
        <v>132.9</v>
      </c>
    </row>
    <row r="17" spans="2:143" ht="15.75" customHeight="1">
      <c r="B17" s="582">
        <v>11</v>
      </c>
      <c r="C17" s="1587" t="str">
        <f>'App1'!C17</f>
        <v>PR19UU_B06-CF</v>
      </c>
      <c r="D17" s="1419" t="str">
        <f xml:space="preserve"> IF($C17 = "", "",'App1'!D17)</f>
        <v>You have a reliable supply of water now and in the future</v>
      </c>
      <c r="E17" s="1419" t="str">
        <f xml:space="preserve"> IF($C17 = "", "",'App1'!E17)</f>
        <v>PR19 new</v>
      </c>
      <c r="F17" s="1419" t="str">
        <f xml:space="preserve"> IF($C17 = "", "",'App1'!F17)</f>
        <v>B06-CF</v>
      </c>
      <c r="G17" s="1489" t="str">
        <f xml:space="preserve"> IF($C17 = "", "",'App1'!G17)</f>
        <v>Drought risk resilience</v>
      </c>
      <c r="H17" s="1490" t="str">
        <f xml:space="preserve"> IF($C17 = "", "",'App1'!H17)</f>
        <v>As per Ofwat definition</v>
      </c>
      <c r="I17" s="1507">
        <f xml:space="preserve"> IF($C17 = "", "",'App1'!I17)</f>
        <v>0.5</v>
      </c>
      <c r="J17" s="1507">
        <f xml:space="preserve"> IF($C17 = "", "",'App1'!J17)</f>
        <v>0.5</v>
      </c>
      <c r="K17" s="1507" t="str">
        <f xml:space="preserve"> IF($C17 = "", "",'App1'!K17)</f>
        <v/>
      </c>
      <c r="L17" s="1507" t="str">
        <f xml:space="preserve"> IF($C17 = "", "",'App1'!L17)</f>
        <v/>
      </c>
      <c r="M17" s="1507" t="str">
        <f xml:space="preserve"> IF($C17 = "", "",'App1'!M17)</f>
        <v/>
      </c>
      <c r="N17" s="1507" t="str">
        <f xml:space="preserve"> IF($C17 = "", "",'App1'!N17)</f>
        <v/>
      </c>
      <c r="O17" s="1507" t="str">
        <f xml:space="preserve"> IF($C17 = "", "",'App1'!O17)</f>
        <v/>
      </c>
      <c r="P17" s="1507" t="str">
        <f xml:space="preserve"> IF($C17 = "", "",'App1'!P17)</f>
        <v/>
      </c>
      <c r="Q17" s="1508">
        <f xml:space="preserve"> IF($C17 = "", "",'App1'!Q17)</f>
        <v>1</v>
      </c>
      <c r="R17" s="1419" t="str">
        <f xml:space="preserve"> IF($C17 = "", "",'App1'!R17)</f>
        <v>NFI</v>
      </c>
      <c r="S17" s="1419" t="str">
        <f xml:space="preserve"> IF($C17 = "", "",'App1'!S17)</f>
        <v/>
      </c>
      <c r="T17" s="1489" t="str">
        <f xml:space="preserve"> IF($C17 = "", "",'App1'!T17)</f>
        <v/>
      </c>
      <c r="U17" s="1419" t="str">
        <f xml:space="preserve"> IF($C17 = "", "",'App1'!U17)</f>
        <v>Resilience</v>
      </c>
      <c r="V17" s="1419" t="str">
        <f xml:space="preserve"> IF($C17 = "", "",'App1'!V17)</f>
        <v>%</v>
      </c>
      <c r="W17" s="1419" t="str">
        <f xml:space="preserve"> IF($C17 = "", "",'App1'!W17)</f>
        <v>The percentage of customers at risk of experiencing severe supply restrictions during a 1 in 200 year event, on average over 25 years</v>
      </c>
      <c r="X17" s="1419">
        <f xml:space="preserve"> IF($C17 = "", "",'App1'!X17)</f>
        <v>1</v>
      </c>
      <c r="Y17" s="1604" t="str">
        <f xml:space="preserve"> IF($C17 = "", "",'App1'!Y17)</f>
        <v>Down</v>
      </c>
      <c r="Z17" s="1499" t="str">
        <f xml:space="preserve"> IF($C17 = "", "",'App1'!Z17)</f>
        <v>Risk of severe restrictions in a drought</v>
      </c>
      <c r="AA17" s="583" t="s">
        <v>28</v>
      </c>
      <c r="AB17" s="583" t="s">
        <v>2823</v>
      </c>
      <c r="AC17" s="583">
        <v>1</v>
      </c>
      <c r="AD17" s="1575" t="s">
        <v>40</v>
      </c>
      <c r="AE17" s="596">
        <v>0</v>
      </c>
      <c r="AF17" s="596">
        <v>0</v>
      </c>
      <c r="AG17" s="596">
        <v>0</v>
      </c>
      <c r="AH17" s="596">
        <v>0</v>
      </c>
      <c r="AI17" s="596">
        <v>0</v>
      </c>
      <c r="AJ17" s="595">
        <v>0</v>
      </c>
      <c r="AK17" s="596">
        <v>0</v>
      </c>
      <c r="AL17" s="596">
        <v>0</v>
      </c>
      <c r="AM17" s="596">
        <v>0</v>
      </c>
      <c r="AN17" s="755">
        <v>0</v>
      </c>
      <c r="AO17" s="758">
        <v>0</v>
      </c>
      <c r="AP17" s="596">
        <v>0</v>
      </c>
      <c r="AQ17" s="596">
        <v>0</v>
      </c>
      <c r="AR17" s="596">
        <v>0</v>
      </c>
      <c r="AS17" s="759">
        <v>0</v>
      </c>
      <c r="AT17" s="764">
        <v>0</v>
      </c>
      <c r="AU17" s="596">
        <v>0</v>
      </c>
      <c r="AV17" s="596">
        <v>0</v>
      </c>
      <c r="AW17" s="596">
        <v>0</v>
      </c>
      <c r="AX17" s="765">
        <v>0</v>
      </c>
      <c r="AY17" s="597">
        <v>0</v>
      </c>
      <c r="AZ17" s="1568" t="str">
        <f xml:space="preserve"> IF($C17 = "", "",'App1'!BL17)</f>
        <v/>
      </c>
      <c r="BA17" s="1418" t="str">
        <f xml:space="preserve"> IF($C17 = "", "",'App1'!BM17)</f>
        <v/>
      </c>
      <c r="BB17" s="1418" t="str">
        <f xml:space="preserve"> IF($C17 = "", "",'App1'!BN17)</f>
        <v/>
      </c>
      <c r="BC17" s="1418" t="str">
        <f xml:space="preserve"> IF($C17 = "", "",'App1'!BO17)</f>
        <v/>
      </c>
      <c r="BD17" s="1488" t="str">
        <f xml:space="preserve"> IF($C17 = "", "",'App1'!BP17)</f>
        <v/>
      </c>
      <c r="BE17" s="595" t="s">
        <v>2685</v>
      </c>
      <c r="BF17" s="596" t="s">
        <v>2685</v>
      </c>
      <c r="BG17" s="596" t="s">
        <v>2685</v>
      </c>
      <c r="BH17" s="596" t="s">
        <v>2685</v>
      </c>
      <c r="BI17" s="597" t="s">
        <v>2685</v>
      </c>
      <c r="BJ17" s="595" t="s">
        <v>2685</v>
      </c>
      <c r="BK17" s="596" t="s">
        <v>2685</v>
      </c>
      <c r="BL17" s="596" t="s">
        <v>2685</v>
      </c>
      <c r="BM17" s="596" t="s">
        <v>2685</v>
      </c>
      <c r="BN17" s="597" t="s">
        <v>2685</v>
      </c>
      <c r="BO17" s="595" t="s">
        <v>2685</v>
      </c>
      <c r="BP17" s="596" t="s">
        <v>2685</v>
      </c>
      <c r="BQ17" s="596" t="s">
        <v>2685</v>
      </c>
      <c r="BR17" s="596" t="s">
        <v>2685</v>
      </c>
      <c r="BS17" s="597" t="s">
        <v>2685</v>
      </c>
      <c r="BT17" s="595" t="s">
        <v>2685</v>
      </c>
      <c r="BU17" s="596" t="s">
        <v>2685</v>
      </c>
      <c r="BV17" s="596" t="s">
        <v>2685</v>
      </c>
      <c r="BW17" s="596" t="s">
        <v>2685</v>
      </c>
      <c r="BX17" s="597" t="s">
        <v>2685</v>
      </c>
      <c r="BY17" s="595" t="s">
        <v>2685</v>
      </c>
      <c r="BZ17" s="596" t="s">
        <v>2685</v>
      </c>
      <c r="CA17" s="596" t="s">
        <v>2685</v>
      </c>
      <c r="CB17" s="596" t="s">
        <v>2685</v>
      </c>
      <c r="CC17" s="597" t="s">
        <v>2685</v>
      </c>
      <c r="CD17" s="595" t="s">
        <v>2685</v>
      </c>
      <c r="CE17" s="596" t="s">
        <v>2685</v>
      </c>
      <c r="CF17" s="596" t="s">
        <v>2685</v>
      </c>
      <c r="CG17" s="596" t="s">
        <v>2685</v>
      </c>
      <c r="CH17" s="597" t="s">
        <v>2685</v>
      </c>
      <c r="CI17" s="1320" t="s">
        <v>2685</v>
      </c>
      <c r="CJ17" s="1321" t="s">
        <v>2685</v>
      </c>
      <c r="CK17" s="1321" t="s">
        <v>2685</v>
      </c>
      <c r="CL17" s="1322" t="s">
        <v>2685</v>
      </c>
      <c r="CM17" s="1321" t="s">
        <v>2685</v>
      </c>
      <c r="CN17" s="1321" t="s">
        <v>2685</v>
      </c>
      <c r="CO17" s="1321" t="s">
        <v>2685</v>
      </c>
      <c r="CP17" s="1322" t="s">
        <v>2685</v>
      </c>
      <c r="CQ17" s="1587" t="str">
        <f xml:space="preserve"> IF($C17 = "", "",'App1'!DC17)</f>
        <v/>
      </c>
      <c r="CR17" s="1629">
        <f xml:space="preserve"> IF($C17 = "", "",'App1'!DD17)</f>
        <v>1</v>
      </c>
      <c r="CS17" s="1587" t="str">
        <f xml:space="preserve"> IF($C17 = "", "",'App1'!DE17)</f>
        <v/>
      </c>
      <c r="CT17" s="1581">
        <f xml:space="preserve"> IF($C17 = "", "",'App1'!DF17)</f>
        <v>0</v>
      </c>
      <c r="CU17" s="1581">
        <f xml:space="preserve"> IF($C17 = "", "",'App1'!DG17)</f>
        <v>0</v>
      </c>
      <c r="CV17" s="1581">
        <f xml:space="preserve"> IF($C17 = "", "",'App1'!DH17)</f>
        <v>0</v>
      </c>
      <c r="CW17" s="1581">
        <f xml:space="preserve"> IF($C17 = "", "",'App1'!DI17)</f>
        <v>0</v>
      </c>
      <c r="CX17" s="1581">
        <f xml:space="preserve"> IF($C17 = "", "",'App1'!DJ17)</f>
        <v>0</v>
      </c>
      <c r="CY17" s="1582">
        <f xml:space="preserve"> IF($C17 = "", "",'App1'!DK17)</f>
        <v>0</v>
      </c>
      <c r="CZ17" s="1581" t="str">
        <f xml:space="preserve"> IF($C17 = "", "",'App1'!DL17)</f>
        <v/>
      </c>
      <c r="DA17" s="1581" t="str">
        <f xml:space="preserve"> IF($C17 = "", "",'App1'!DM17)</f>
        <v/>
      </c>
      <c r="DB17" s="1581" t="str">
        <f xml:space="preserve"> IF($C17 = "", "",'App1'!DN17)</f>
        <v/>
      </c>
      <c r="DC17" s="1581" t="str">
        <f xml:space="preserve"> IF($C17 = "", "",'App1'!DO17)</f>
        <v/>
      </c>
      <c r="DD17" s="1581" t="str">
        <f xml:space="preserve"> IF($C17 = "", "",'App1'!DP17)</f>
        <v/>
      </c>
      <c r="DE17" s="1582" t="str">
        <f xml:space="preserve"> IF($C17 = "", "",'App1'!DQ17)</f>
        <v/>
      </c>
      <c r="DF17" s="1581" t="str">
        <f xml:space="preserve"> IF($C17 = "", "",'App1'!DR17)</f>
        <v/>
      </c>
      <c r="DG17" s="1581" t="str">
        <f xml:space="preserve"> IF($C17 = "", "",'App1'!DS17)</f>
        <v/>
      </c>
      <c r="DH17" s="1581" t="str">
        <f xml:space="preserve"> IF($C17 = "", "",'App1'!DT17)</f>
        <v/>
      </c>
      <c r="DI17" s="1581" t="str">
        <f xml:space="preserve"> IF($C17 = "", "",'App1'!DU17)</f>
        <v/>
      </c>
      <c r="DJ17" s="1581" t="str">
        <f xml:space="preserve"> IF($C17 = "", "",'App1'!DV17)</f>
        <v/>
      </c>
      <c r="DK17" s="1582" t="str">
        <f xml:space="preserve"> IF($C17 = "", "",'App1'!DW17)</f>
        <v/>
      </c>
      <c r="DL17" s="1581">
        <f xml:space="preserve"> IF($C17 = "", "",'App1'!DX17)</f>
        <v>0</v>
      </c>
      <c r="DM17" s="1581">
        <f xml:space="preserve"> IF($C17 = "", "",'App1'!DY17)</f>
        <v>0</v>
      </c>
      <c r="DN17" s="1581">
        <f xml:space="preserve"> IF($C17 = "", "",'App1'!DZ17)</f>
        <v>0</v>
      </c>
      <c r="DO17" s="1581">
        <f xml:space="preserve"> IF($C17 = "", "",'App1'!EA17)</f>
        <v>0</v>
      </c>
      <c r="DP17" s="1581">
        <f xml:space="preserve"> IF($C17 = "", "",'App1'!EB17)</f>
        <v>0</v>
      </c>
      <c r="DQ17" s="1582">
        <f xml:space="preserve"> IF($C17 = "", "",'App1'!EC17)</f>
        <v>0</v>
      </c>
      <c r="DR17" s="1581">
        <f xml:space="preserve"> IF($C17 = "", "",'App1'!ED17)</f>
        <v>0</v>
      </c>
      <c r="DS17" s="1581">
        <f xml:space="preserve"> IF($C17 = "", "",'App1'!EE17)</f>
        <v>0</v>
      </c>
      <c r="DT17" s="1581">
        <f xml:space="preserve"> IF($C17 = "", "",'App1'!EF17)</f>
        <v>0</v>
      </c>
      <c r="DU17" s="1581">
        <f xml:space="preserve"> IF($C17 = "", "",'App1'!EG17)</f>
        <v>0</v>
      </c>
      <c r="DV17" s="1581">
        <f xml:space="preserve"> IF($C17 = "", "",'App1'!EH17)</f>
        <v>0</v>
      </c>
      <c r="DW17" s="1582">
        <f xml:space="preserve"> IF($C17 = "", "",'App1'!EI17)</f>
        <v>0</v>
      </c>
      <c r="DX17" s="595"/>
      <c r="DY17" s="596"/>
      <c r="DZ17" s="596"/>
      <c r="EA17" s="596"/>
      <c r="EB17" s="596"/>
      <c r="EC17" s="1580">
        <f xml:space="preserve"> IF($C17 = "", "",'App1'!EO17)</f>
        <v>0</v>
      </c>
      <c r="ED17" s="1581">
        <f xml:space="preserve"> IF($C17 = "", "",'App1'!EP17)</f>
        <v>0</v>
      </c>
      <c r="EE17" s="1581">
        <f xml:space="preserve"> IF($C17 = "", "",'App1'!EQ17)</f>
        <v>0</v>
      </c>
      <c r="EF17" s="1581">
        <f xml:space="preserve"> IF($C17 = "", "",'App1'!ER17)</f>
        <v>0</v>
      </c>
      <c r="EG17" s="1581">
        <f xml:space="preserve"> IF($C17 = "", "",'App1'!ES17)</f>
        <v>0</v>
      </c>
      <c r="EH17" s="1582">
        <f xml:space="preserve"> IF($C17 = "", "",'App1'!ET17)</f>
        <v>0</v>
      </c>
      <c r="EI17" s="595"/>
      <c r="EJ17" s="596"/>
      <c r="EK17" s="596"/>
      <c r="EL17" s="596"/>
      <c r="EM17" s="1575"/>
    </row>
    <row r="18" spans="2:143" ht="15.75" customHeight="1">
      <c r="B18" s="582">
        <v>12</v>
      </c>
      <c r="C18" s="1587" t="str">
        <f>'App1'!C18</f>
        <v>PR19UU_B07-WN</v>
      </c>
      <c r="D18" s="1419" t="str">
        <f xml:space="preserve"> IF($C18 = "", "",'App1'!D18)</f>
        <v>You have a reliable supply of water now and in the future</v>
      </c>
      <c r="E18" s="1419" t="str">
        <f xml:space="preserve"> IF($C18 = "", "",'App1'!E18)</f>
        <v>PR14 revision</v>
      </c>
      <c r="F18" s="1419" t="str">
        <f xml:space="preserve"> IF($C18 = "", "",'App1'!F18)</f>
        <v>B07-WN</v>
      </c>
      <c r="G18" s="1489" t="str">
        <f xml:space="preserve"> IF($C18 = "", "",'App1'!G18)</f>
        <v>Reducing areas of low water pressure</v>
      </c>
      <c r="H18" s="1490" t="str">
        <f xml:space="preserve"> IF($C18 = "", "",'App1'!H18)</f>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
      <c r="I18" s="1507" t="str">
        <f xml:space="preserve"> IF($C18 = "", "",'App1'!I18)</f>
        <v/>
      </c>
      <c r="J18" s="1507">
        <f xml:space="preserve"> IF($C18 = "", "",'App1'!J18)</f>
        <v>1</v>
      </c>
      <c r="K18" s="1507" t="str">
        <f xml:space="preserve"> IF($C18 = "", "",'App1'!K18)</f>
        <v/>
      </c>
      <c r="L18" s="1507" t="str">
        <f xml:space="preserve"> IF($C18 = "", "",'App1'!L18)</f>
        <v/>
      </c>
      <c r="M18" s="1507" t="str">
        <f xml:space="preserve"> IF($C18 = "", "",'App1'!M18)</f>
        <v/>
      </c>
      <c r="N18" s="1507" t="str">
        <f xml:space="preserve"> IF($C18 = "", "",'App1'!N18)</f>
        <v/>
      </c>
      <c r="O18" s="1507" t="str">
        <f xml:space="preserve"> IF($C18 = "", "",'App1'!O18)</f>
        <v/>
      </c>
      <c r="P18" s="1507" t="str">
        <f xml:space="preserve"> IF($C18 = "", "",'App1'!P18)</f>
        <v/>
      </c>
      <c r="Q18" s="1508">
        <f xml:space="preserve"> IF($C18 = "", "",'App1'!Q18)</f>
        <v>1</v>
      </c>
      <c r="R18" s="1419" t="str">
        <f xml:space="preserve"> IF($C18 = "", "",'App1'!R18)</f>
        <v>Out &amp; under</v>
      </c>
      <c r="S18" s="1419" t="str">
        <f xml:space="preserve"> IF($C18 = "", "",'App1'!S18)</f>
        <v xml:space="preserve">Revenue </v>
      </c>
      <c r="T18" s="1489" t="str">
        <f xml:space="preserve"> IF($C18 = "", "",'App1'!T18)</f>
        <v>In-period</v>
      </c>
      <c r="U18" s="1419" t="str">
        <f xml:space="preserve"> IF($C18 = "", "",'App1'!U18)</f>
        <v>Water pressure</v>
      </c>
      <c r="V18" s="1419" t="str">
        <f xml:space="preserve"> IF($C18 = "", "",'App1'!V18)</f>
        <v>nr</v>
      </c>
      <c r="W18" s="1419" t="str">
        <f xml:space="preserve"> IF($C18 = "", "",'App1'!W18)</f>
        <v>Number of customers receiving low pressure/poor supply per 10,000 connected properties</v>
      </c>
      <c r="X18" s="1419">
        <f xml:space="preserve"> IF($C18 = "", "",'App1'!X18)</f>
        <v>3</v>
      </c>
      <c r="Y18" s="1604" t="str">
        <f xml:space="preserve"> IF($C18 = "", "",'App1'!Y18)</f>
        <v>Down</v>
      </c>
      <c r="Z18" s="1499" t="str">
        <f xml:space="preserve"> IF($C18 = "", "",'App1'!Z18)</f>
        <v/>
      </c>
      <c r="AA18" s="583" t="s">
        <v>76</v>
      </c>
      <c r="AB18" s="583" t="s">
        <v>2896</v>
      </c>
      <c r="AC18" s="583" t="s">
        <v>29</v>
      </c>
      <c r="AD18" s="1575" t="s">
        <v>40</v>
      </c>
      <c r="AE18" s="596">
        <v>225</v>
      </c>
      <c r="AF18" s="596">
        <v>225</v>
      </c>
      <c r="AG18" s="596">
        <v>225</v>
      </c>
      <c r="AH18" s="596">
        <v>225</v>
      </c>
      <c r="AI18" s="596">
        <v>225</v>
      </c>
      <c r="AJ18" s="595">
        <v>225</v>
      </c>
      <c r="AK18" s="596">
        <v>225</v>
      </c>
      <c r="AL18" s="596">
        <v>225</v>
      </c>
      <c r="AM18" s="596">
        <v>225</v>
      </c>
      <c r="AN18" s="755">
        <v>225</v>
      </c>
      <c r="AO18" s="758">
        <v>225</v>
      </c>
      <c r="AP18" s="596">
        <v>225</v>
      </c>
      <c r="AQ18" s="596">
        <v>225</v>
      </c>
      <c r="AR18" s="596">
        <v>225</v>
      </c>
      <c r="AS18" s="759">
        <v>225</v>
      </c>
      <c r="AT18" s="764">
        <v>225</v>
      </c>
      <c r="AU18" s="596">
        <v>225</v>
      </c>
      <c r="AV18" s="596">
        <v>225</v>
      </c>
      <c r="AW18" s="596">
        <v>225</v>
      </c>
      <c r="AX18" s="765">
        <v>225</v>
      </c>
      <c r="AY18" s="597">
        <v>225</v>
      </c>
      <c r="AZ18" s="1568" t="str">
        <f xml:space="preserve"> IF($C18 = "", "",'App1'!BL18)</f>
        <v>Yes</v>
      </c>
      <c r="BA18" s="1418" t="str">
        <f xml:space="preserve"> IF($C18 = "", "",'App1'!BM18)</f>
        <v>Yes</v>
      </c>
      <c r="BB18" s="1418" t="str">
        <f xml:space="preserve"> IF($C18 = "", "",'App1'!BN18)</f>
        <v>Yes</v>
      </c>
      <c r="BC18" s="1418" t="str">
        <f xml:space="preserve"> IF($C18 = "", "",'App1'!BO18)</f>
        <v>Yes</v>
      </c>
      <c r="BD18" s="1488" t="str">
        <f xml:space="preserve"> IF($C18 = "", "",'App1'!BP18)</f>
        <v>Yes</v>
      </c>
      <c r="BE18" s="595" t="s">
        <v>2685</v>
      </c>
      <c r="BF18" s="596" t="s">
        <v>2685</v>
      </c>
      <c r="BG18" s="596" t="s">
        <v>2685</v>
      </c>
      <c r="BH18" s="596" t="s">
        <v>2685</v>
      </c>
      <c r="BI18" s="597" t="s">
        <v>2685</v>
      </c>
      <c r="BJ18" s="595"/>
      <c r="BK18" s="596"/>
      <c r="BL18" s="596"/>
      <c r="BM18" s="596"/>
      <c r="BN18" s="597"/>
      <c r="BO18" s="595"/>
      <c r="BP18" s="596"/>
      <c r="BQ18" s="596"/>
      <c r="BR18" s="596"/>
      <c r="BS18" s="597"/>
      <c r="BT18" s="595"/>
      <c r="BU18" s="596"/>
      <c r="BV18" s="596"/>
      <c r="BW18" s="596"/>
      <c r="BX18" s="597"/>
      <c r="BY18" s="595"/>
      <c r="BZ18" s="596"/>
      <c r="CA18" s="596"/>
      <c r="CB18" s="596"/>
      <c r="CC18" s="597"/>
      <c r="CD18" s="595" t="s">
        <v>2685</v>
      </c>
      <c r="CE18" s="596" t="s">
        <v>2685</v>
      </c>
      <c r="CF18" s="596" t="s">
        <v>2685</v>
      </c>
      <c r="CG18" s="596" t="s">
        <v>2685</v>
      </c>
      <c r="CH18" s="597" t="s">
        <v>2685</v>
      </c>
      <c r="CI18" s="1320"/>
      <c r="CJ18" s="1321" t="s">
        <v>2685</v>
      </c>
      <c r="CK18" s="1321" t="s">
        <v>2685</v>
      </c>
      <c r="CL18" s="1322" t="s">
        <v>2685</v>
      </c>
      <c r="CM18" s="1321"/>
      <c r="CN18" s="1321" t="s">
        <v>2685</v>
      </c>
      <c r="CO18" s="1321" t="s">
        <v>2685</v>
      </c>
      <c r="CP18" s="1322" t="s">
        <v>2685</v>
      </c>
      <c r="CQ18" s="1587" t="str">
        <f xml:space="preserve"> IF($C18 = "", "",'App1'!DC18)</f>
        <v/>
      </c>
      <c r="CR18" s="1629">
        <f xml:space="preserve"> IF($C18 = "", "",'App1'!DD18)</f>
        <v>1</v>
      </c>
      <c r="CS18" s="1587" t="str">
        <f xml:space="preserve"> IF($C18 = "", "",'App1'!DE18)</f>
        <v/>
      </c>
      <c r="CT18" s="1581">
        <f xml:space="preserve"> IF($C18 = "", "",'App1'!DF18)</f>
        <v>0</v>
      </c>
      <c r="CU18" s="1581">
        <f xml:space="preserve"> IF($C18 = "", "",'App1'!DG18)</f>
        <v>0</v>
      </c>
      <c r="CV18" s="1581">
        <f xml:space="preserve"> IF($C18 = "", "",'App1'!DH18)</f>
        <v>0</v>
      </c>
      <c r="CW18" s="1581">
        <f xml:space="preserve"> IF($C18 = "", "",'App1'!DI18)</f>
        <v>0</v>
      </c>
      <c r="CX18" s="1581">
        <f xml:space="preserve"> IF($C18 = "", "",'App1'!DJ18)</f>
        <v>0</v>
      </c>
      <c r="CY18" s="1582">
        <f xml:space="preserve"> IF($C18 = "", "",'App1'!DK18)</f>
        <v>0</v>
      </c>
      <c r="CZ18" s="1581">
        <f xml:space="preserve"> IF($C18 = "", "",'App1'!DL18)</f>
        <v>0</v>
      </c>
      <c r="DA18" s="1581">
        <f xml:space="preserve"> IF($C18 = "", "",'App1'!DM18)</f>
        <v>0</v>
      </c>
      <c r="DB18" s="1581">
        <f xml:space="preserve"> IF($C18 = "", "",'App1'!DN18)</f>
        <v>0</v>
      </c>
      <c r="DC18" s="1581">
        <f xml:space="preserve"> IF($C18 = "", "",'App1'!DO18)</f>
        <v>0</v>
      </c>
      <c r="DD18" s="1581">
        <f xml:space="preserve"> IF($C18 = "", "",'App1'!DP18)</f>
        <v>0</v>
      </c>
      <c r="DE18" s="1582">
        <f xml:space="preserve"> IF($C18 = "", "",'App1'!DQ18)</f>
        <v>0</v>
      </c>
      <c r="DF18" s="1581">
        <f xml:space="preserve"> IF($C18 = "", "",'App1'!DR18)</f>
        <v>0</v>
      </c>
      <c r="DG18" s="1581">
        <f xml:space="preserve"> IF($C18 = "", "",'App1'!DS18)</f>
        <v>0</v>
      </c>
      <c r="DH18" s="1581">
        <f xml:space="preserve"> IF($C18 = "", "",'App1'!DT18)</f>
        <v>0</v>
      </c>
      <c r="DI18" s="1581">
        <f xml:space="preserve"> IF($C18 = "", "",'App1'!DU18)</f>
        <v>0</v>
      </c>
      <c r="DJ18" s="1581">
        <f xml:space="preserve"> IF($C18 = "", "",'App1'!DV18)</f>
        <v>0</v>
      </c>
      <c r="DK18" s="1582">
        <f xml:space="preserve"> IF($C18 = "", "",'App1'!DW18)</f>
        <v>0</v>
      </c>
      <c r="DL18" s="1581">
        <f xml:space="preserve"> IF($C18 = "", "",'App1'!DX18)</f>
        <v>0</v>
      </c>
      <c r="DM18" s="1581">
        <f xml:space="preserve"> IF($C18 = "", "",'App1'!DY18)</f>
        <v>0</v>
      </c>
      <c r="DN18" s="1581">
        <f xml:space="preserve"> IF($C18 = "", "",'App1'!DZ18)</f>
        <v>0</v>
      </c>
      <c r="DO18" s="1581">
        <f xml:space="preserve"> IF($C18 = "", "",'App1'!EA18)</f>
        <v>0</v>
      </c>
      <c r="DP18" s="1581">
        <f xml:space="preserve"> IF($C18 = "", "",'App1'!EB18)</f>
        <v>0</v>
      </c>
      <c r="DQ18" s="1582">
        <f xml:space="preserve"> IF($C18 = "", "",'App1'!EC18)</f>
        <v>0</v>
      </c>
      <c r="DR18" s="1581">
        <f xml:space="preserve"> IF($C18 = "", "",'App1'!ED18)</f>
        <v>-0.12188300000000001</v>
      </c>
      <c r="DS18" s="1581">
        <f xml:space="preserve"> IF($C18 = "", "",'App1'!EE18)</f>
        <v>-0.120514</v>
      </c>
      <c r="DT18" s="1581">
        <f xml:space="preserve"> IF($C18 = "", "",'App1'!EF18)</f>
        <v>-0.119829</v>
      </c>
      <c r="DU18" s="1581">
        <f xml:space="preserve"> IF($C18 = "", "",'App1'!EG18)</f>
        <v>-0.118802</v>
      </c>
      <c r="DV18" s="1581">
        <f xml:space="preserve"> IF($C18 = "", "",'App1'!EH18)</f>
        <v>-0.117775</v>
      </c>
      <c r="DW18" s="1582">
        <f xml:space="preserve"> IF($C18 = "", "",'App1'!EI18)</f>
        <v>-0.59880299999999997</v>
      </c>
      <c r="DX18" s="595">
        <v>345</v>
      </c>
      <c r="DY18" s="596">
        <v>345</v>
      </c>
      <c r="DZ18" s="596">
        <v>345</v>
      </c>
      <c r="EA18" s="596">
        <v>345</v>
      </c>
      <c r="EB18" s="596">
        <v>345</v>
      </c>
      <c r="EC18" s="1580">
        <f xml:space="preserve"> IF($C18 = "", "",'App1'!EO18)</f>
        <v>5.5806000000000001E-2</v>
      </c>
      <c r="ED18" s="1581">
        <f xml:space="preserve"> IF($C18 = "", "",'App1'!EP18)</f>
        <v>5.5463999999999999E-2</v>
      </c>
      <c r="EE18" s="1581">
        <f xml:space="preserve"> IF($C18 = "", "",'App1'!EQ18)</f>
        <v>5.5121000000000003E-2</v>
      </c>
      <c r="EF18" s="1581">
        <f xml:space="preserve"> IF($C18 = "", "",'App1'!ER18)</f>
        <v>5.4779000000000001E-2</v>
      </c>
      <c r="EG18" s="1581">
        <f xml:space="preserve"> IF($C18 = "", "",'App1'!ES18)</f>
        <v>5.4094000000000003E-2</v>
      </c>
      <c r="EH18" s="1582">
        <f xml:space="preserve"> IF($C18 = "", "",'App1'!ET18)</f>
        <v>0.27526400000000001</v>
      </c>
      <c r="EI18" s="595">
        <v>170</v>
      </c>
      <c r="EJ18" s="596">
        <v>170</v>
      </c>
      <c r="EK18" s="596">
        <v>170</v>
      </c>
      <c r="EL18" s="596">
        <v>170</v>
      </c>
      <c r="EM18" s="1575">
        <v>170</v>
      </c>
    </row>
    <row r="19" spans="2:143" ht="15.75" customHeight="1">
      <c r="B19" s="582">
        <v>13</v>
      </c>
      <c r="C19" s="1587" t="str">
        <f>'App1'!C19</f>
        <v>PR19UU_B08-WN</v>
      </c>
      <c r="D19" s="1419" t="str">
        <f xml:space="preserve"> IF($C19 = "", "",'App1'!D19)</f>
        <v>You have a reliable supply of water now and in the future</v>
      </c>
      <c r="E19" s="1419" t="str">
        <f xml:space="preserve"> IF($C19 = "", "",'App1'!E19)</f>
        <v>PR19 new</v>
      </c>
      <c r="F19" s="1419" t="str">
        <f xml:space="preserve"> IF($C19 = "", "",'App1'!F19)</f>
        <v>B08-WN</v>
      </c>
      <c r="G19" s="1489" t="str">
        <f xml:space="preserve"> IF($C19 = "", "",'App1'!G19)</f>
        <v>Water service resilience</v>
      </c>
      <c r="H19" s="1490" t="str">
        <f xml:space="preserve"> IF($C19 = "", "",'App1'!H19)</f>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
      <c r="I19" s="1507" t="str">
        <f xml:space="preserve"> IF($C19 = "", "",'App1'!I19)</f>
        <v/>
      </c>
      <c r="J19" s="1507">
        <f xml:space="preserve"> IF($C19 = "", "",'App1'!J19)</f>
        <v>1</v>
      </c>
      <c r="K19" s="1507" t="str">
        <f xml:space="preserve"> IF($C19 = "", "",'App1'!K19)</f>
        <v/>
      </c>
      <c r="L19" s="1507" t="str">
        <f xml:space="preserve"> IF($C19 = "", "",'App1'!L19)</f>
        <v/>
      </c>
      <c r="M19" s="1507" t="str">
        <f xml:space="preserve"> IF($C19 = "", "",'App1'!M19)</f>
        <v/>
      </c>
      <c r="N19" s="1507" t="str">
        <f xml:space="preserve"> IF($C19 = "", "",'App1'!N19)</f>
        <v/>
      </c>
      <c r="O19" s="1507" t="str">
        <f xml:space="preserve"> IF($C19 = "", "",'App1'!O19)</f>
        <v/>
      </c>
      <c r="P19" s="1507" t="str">
        <f xml:space="preserve"> IF($C19 = "", "",'App1'!P19)</f>
        <v/>
      </c>
      <c r="Q19" s="1508">
        <f xml:space="preserve"> IF($C19 = "", "",'App1'!Q19)</f>
        <v>1</v>
      </c>
      <c r="R19" s="1419" t="str">
        <f xml:space="preserve"> IF($C19 = "", "",'App1'!R19)</f>
        <v>Out &amp; under</v>
      </c>
      <c r="S19" s="1419" t="str">
        <f xml:space="preserve"> IF($C19 = "", "",'App1'!S19)</f>
        <v xml:space="preserve">Revenue </v>
      </c>
      <c r="T19" s="1489" t="str">
        <f xml:space="preserve"> IF($C19 = "", "",'App1'!T19)</f>
        <v>In-period</v>
      </c>
      <c r="U19" s="1419" t="str">
        <f xml:space="preserve"> IF($C19 = "", "",'App1'!U19)</f>
        <v>Asset/equipment failure</v>
      </c>
      <c r="V19" s="1419" t="str">
        <f xml:space="preserve"> IF($C19 = "", "",'App1'!V19)</f>
        <v>nr</v>
      </c>
      <c r="W19" s="1419" t="str">
        <f xml:space="preserve"> IF($C19 = "", "",'App1'!W19)</f>
        <v>Risk of customer water supply service days lost per year or ‘csd/yr’</v>
      </c>
      <c r="X19" s="1419">
        <f xml:space="preserve"> IF($C19 = "", "",'App1'!X19)</f>
        <v>0</v>
      </c>
      <c r="Y19" s="1604" t="str">
        <f xml:space="preserve"> IF($C19 = "", "",'App1'!Y19)</f>
        <v>Down</v>
      </c>
      <c r="Z19" s="1499" t="str">
        <f xml:space="preserve"> IF($C19 = "", "",'App1'!Z19)</f>
        <v/>
      </c>
      <c r="AA19" s="583" t="s">
        <v>76</v>
      </c>
      <c r="AB19" s="583" t="s">
        <v>2826</v>
      </c>
      <c r="AC19" s="583">
        <v>0</v>
      </c>
      <c r="AD19" s="1575" t="s">
        <v>40</v>
      </c>
      <c r="AE19" s="596">
        <v>26642</v>
      </c>
      <c r="AF19" s="596">
        <v>26260</v>
      </c>
      <c r="AG19" s="596">
        <v>25878</v>
      </c>
      <c r="AH19" s="596">
        <v>25497</v>
      </c>
      <c r="AI19" s="596">
        <v>25115</v>
      </c>
      <c r="AJ19" s="595">
        <v>22800</v>
      </c>
      <c r="AK19" s="596">
        <v>21600</v>
      </c>
      <c r="AL19" s="596">
        <v>20400</v>
      </c>
      <c r="AM19" s="596">
        <v>19200</v>
      </c>
      <c r="AN19" s="755">
        <v>18000</v>
      </c>
      <c r="AO19" s="758">
        <v>16800</v>
      </c>
      <c r="AP19" s="596">
        <v>15600</v>
      </c>
      <c r="AQ19" s="596">
        <v>14400</v>
      </c>
      <c r="AR19" s="596">
        <v>13200</v>
      </c>
      <c r="AS19" s="759">
        <v>12000</v>
      </c>
      <c r="AT19" s="764">
        <v>10800</v>
      </c>
      <c r="AU19" s="596">
        <v>9600</v>
      </c>
      <c r="AV19" s="596">
        <v>8400</v>
      </c>
      <c r="AW19" s="596">
        <v>7200</v>
      </c>
      <c r="AX19" s="765">
        <v>6000</v>
      </c>
      <c r="AY19" s="597">
        <v>6000</v>
      </c>
      <c r="AZ19" s="1568" t="str">
        <f xml:space="preserve"> IF($C19 = "", "",'App1'!BL19)</f>
        <v>Yes</v>
      </c>
      <c r="BA19" s="1418" t="str">
        <f xml:space="preserve"> IF($C19 = "", "",'App1'!BM19)</f>
        <v>Yes</v>
      </c>
      <c r="BB19" s="1418" t="str">
        <f xml:space="preserve"> IF($C19 = "", "",'App1'!BN19)</f>
        <v>Yes</v>
      </c>
      <c r="BC19" s="1418" t="str">
        <f xml:space="preserve"> IF($C19 = "", "",'App1'!BO19)</f>
        <v>Yes</v>
      </c>
      <c r="BD19" s="1488" t="str">
        <f xml:space="preserve"> IF($C19 = "", "",'App1'!BP19)</f>
        <v>Yes</v>
      </c>
      <c r="BE19" s="595" t="s">
        <v>2685</v>
      </c>
      <c r="BF19" s="596" t="s">
        <v>2685</v>
      </c>
      <c r="BG19" s="596" t="s">
        <v>2685</v>
      </c>
      <c r="BH19" s="596" t="s">
        <v>2685</v>
      </c>
      <c r="BI19" s="597" t="s">
        <v>2685</v>
      </c>
      <c r="BJ19" s="595">
        <v>26642</v>
      </c>
      <c r="BK19" s="596">
        <v>26642</v>
      </c>
      <c r="BL19" s="596">
        <v>26642</v>
      </c>
      <c r="BM19" s="596">
        <v>26642</v>
      </c>
      <c r="BN19" s="597">
        <v>26642</v>
      </c>
      <c r="BO19" s="595">
        <v>26642</v>
      </c>
      <c r="BP19" s="596">
        <v>26260</v>
      </c>
      <c r="BQ19" s="596">
        <v>25878</v>
      </c>
      <c r="BR19" s="596">
        <v>25497</v>
      </c>
      <c r="BS19" s="597">
        <v>25115</v>
      </c>
      <c r="BT19" s="595">
        <v>26642</v>
      </c>
      <c r="BU19" s="596">
        <v>26260</v>
      </c>
      <c r="BV19" s="596">
        <v>25878</v>
      </c>
      <c r="BW19" s="596">
        <v>25497</v>
      </c>
      <c r="BX19" s="597">
        <v>25115</v>
      </c>
      <c r="BY19" s="595">
        <v>26642</v>
      </c>
      <c r="BZ19" s="596">
        <v>25619</v>
      </c>
      <c r="CA19" s="596">
        <v>24596</v>
      </c>
      <c r="CB19" s="596">
        <v>23574</v>
      </c>
      <c r="CC19" s="597">
        <v>22553</v>
      </c>
      <c r="CD19" s="595" t="s">
        <v>2685</v>
      </c>
      <c r="CE19" s="596" t="s">
        <v>2685</v>
      </c>
      <c r="CF19" s="596" t="s">
        <v>2685</v>
      </c>
      <c r="CG19" s="596" t="s">
        <v>2685</v>
      </c>
      <c r="CH19" s="597" t="s">
        <v>2685</v>
      </c>
      <c r="CI19" s="1320">
        <v>-3.617E-3</v>
      </c>
      <c r="CJ19" s="1321" t="s">
        <v>2685</v>
      </c>
      <c r="CK19" s="1321" t="s">
        <v>2685</v>
      </c>
      <c r="CL19" s="1322" t="s">
        <v>2685</v>
      </c>
      <c r="CM19" s="1321">
        <v>3.617E-3</v>
      </c>
      <c r="CN19" s="1321" t="s">
        <v>2685</v>
      </c>
      <c r="CO19" s="1321" t="s">
        <v>2685</v>
      </c>
      <c r="CP19" s="1322" t="s">
        <v>2685</v>
      </c>
      <c r="CQ19" s="1587" t="str">
        <f xml:space="preserve"> IF($C19 = "", "",'App1'!DC19)</f>
        <v>No</v>
      </c>
      <c r="CR19" s="1629">
        <f xml:space="preserve"> IF($C19 = "", "",'App1'!DD19)</f>
        <v>1</v>
      </c>
      <c r="CS19" s="1587" t="str">
        <f xml:space="preserve"> IF($C19 = "", "",'App1'!DE19)</f>
        <v/>
      </c>
      <c r="CT19" s="1581">
        <f xml:space="preserve"> IF($C19 = "", "",'App1'!DF19)</f>
        <v>0</v>
      </c>
      <c r="CU19" s="1581">
        <f xml:space="preserve"> IF($C19 = "", "",'App1'!DG19)</f>
        <v>0</v>
      </c>
      <c r="CV19" s="1581">
        <f xml:space="preserve"> IF($C19 = "", "",'App1'!DH19)</f>
        <v>0</v>
      </c>
      <c r="CW19" s="1581">
        <f xml:space="preserve"> IF($C19 = "", "",'App1'!DI19)</f>
        <v>0</v>
      </c>
      <c r="CX19" s="1581">
        <f xml:space="preserve"> IF($C19 = "", "",'App1'!DJ19)</f>
        <v>0</v>
      </c>
      <c r="CY19" s="1582">
        <f xml:space="preserve"> IF($C19 = "", "",'App1'!DK19)</f>
        <v>0</v>
      </c>
      <c r="CZ19" s="1581">
        <f xml:space="preserve"> IF($C19 = "", "",'App1'!DL19)</f>
        <v>0</v>
      </c>
      <c r="DA19" s="1581">
        <f xml:space="preserve"> IF($C19 = "", "",'App1'!DM19)</f>
        <v>-1.381694</v>
      </c>
      <c r="DB19" s="1581">
        <f xml:space="preserve"> IF($C19 = "", "",'App1'!DN19)</f>
        <v>-2.763388</v>
      </c>
      <c r="DC19" s="1581">
        <f xml:space="preserve"> IF($C19 = "", "",'App1'!DO19)</f>
        <v>-4.1414650000000002</v>
      </c>
      <c r="DD19" s="1581">
        <f xml:space="preserve"> IF($C19 = "", "",'App1'!DP19)</f>
        <v>-5.5231589999999997</v>
      </c>
      <c r="DE19" s="1582">
        <f xml:space="preserve"> IF($C19 = "", "",'App1'!DQ19)</f>
        <v>-5.5231589999999997</v>
      </c>
      <c r="DF19" s="1581">
        <f xml:space="preserve"> IF($C19 = "", "",'App1'!DR19)</f>
        <v>0</v>
      </c>
      <c r="DG19" s="1581">
        <f xml:space="preserve"> IF($C19 = "", "",'App1'!DS19)</f>
        <v>2.3184969999999998</v>
      </c>
      <c r="DH19" s="1581">
        <f xml:space="preserve"> IF($C19 = "", "",'App1'!DT19)</f>
        <v>4.6369939999999996</v>
      </c>
      <c r="DI19" s="1581">
        <f xml:space="preserve"> IF($C19 = "", "",'App1'!DU19)</f>
        <v>6.9554909999999994</v>
      </c>
      <c r="DJ19" s="1581">
        <f xml:space="preserve"> IF($C19 = "", "",'App1'!DV19)</f>
        <v>9.2667539999999988</v>
      </c>
      <c r="DK19" s="1582">
        <f xml:space="preserve"> IF($C19 = "", "",'App1'!DW19)</f>
        <v>9.2667540000000006</v>
      </c>
      <c r="DL19" s="1581">
        <f xml:space="preserve"> IF($C19 = "", "",'App1'!DX19)</f>
        <v>0</v>
      </c>
      <c r="DM19" s="1581">
        <f xml:space="preserve"> IF($C19 = "", "",'App1'!DY19)</f>
        <v>0</v>
      </c>
      <c r="DN19" s="1581">
        <f xml:space="preserve"> IF($C19 = "", "",'App1'!DZ19)</f>
        <v>0</v>
      </c>
      <c r="DO19" s="1581">
        <f xml:space="preserve"> IF($C19 = "", "",'App1'!EA19)</f>
        <v>0</v>
      </c>
      <c r="DP19" s="1581">
        <f xml:space="preserve"> IF($C19 = "", "",'App1'!EB19)</f>
        <v>0</v>
      </c>
      <c r="DQ19" s="1582">
        <f xml:space="preserve"> IF($C19 = "", "",'App1'!EC19)</f>
        <v>0</v>
      </c>
      <c r="DR19" s="1581">
        <f xml:space="preserve"> IF($C19 = "", "",'App1'!ED19)</f>
        <v>0</v>
      </c>
      <c r="DS19" s="1581">
        <f xml:space="preserve"> IF($C19 = "", "",'App1'!EE19)</f>
        <v>-1.381694</v>
      </c>
      <c r="DT19" s="1581">
        <f xml:space="preserve"> IF($C19 = "", "",'App1'!EF19)</f>
        <v>-1.381694</v>
      </c>
      <c r="DU19" s="1581">
        <f xml:space="preserve"> IF($C19 = "", "",'App1'!EG19)</f>
        <v>-1.378077</v>
      </c>
      <c r="DV19" s="1581">
        <f xml:space="preserve"> IF($C19 = "", "",'App1'!EH19)</f>
        <v>-1.381694</v>
      </c>
      <c r="DW19" s="1582">
        <f xml:space="preserve"> IF($C19 = "", "",'App1'!EI19)</f>
        <v>-5.5231589999999997</v>
      </c>
      <c r="DX19" s="595">
        <v>26642</v>
      </c>
      <c r="DY19" s="596">
        <v>26642</v>
      </c>
      <c r="DZ19" s="596">
        <v>26642</v>
      </c>
      <c r="EA19" s="596">
        <v>26642</v>
      </c>
      <c r="EB19" s="596">
        <v>26642</v>
      </c>
      <c r="EC19" s="1580">
        <f xml:space="preserve"> IF($C19 = "", "",'App1'!EO19)</f>
        <v>0</v>
      </c>
      <c r="ED19" s="1581">
        <f xml:space="preserve"> IF($C19 = "", "",'App1'!EP19)</f>
        <v>2.3184969999999998</v>
      </c>
      <c r="EE19" s="1581">
        <f xml:space="preserve"> IF($C19 = "", "",'App1'!EQ19)</f>
        <v>2.3184969999999998</v>
      </c>
      <c r="EF19" s="1581">
        <f xml:space="preserve"> IF($C19 = "", "",'App1'!ER19)</f>
        <v>2.3184969999999998</v>
      </c>
      <c r="EG19" s="1581">
        <f xml:space="preserve"> IF($C19 = "", "",'App1'!ES19)</f>
        <v>2.3112629999999998</v>
      </c>
      <c r="EH19" s="1582">
        <f xml:space="preserve"> IF($C19 = "", "",'App1'!ET19)</f>
        <v>9.2667540000000006</v>
      </c>
      <c r="EI19" s="595">
        <v>26642</v>
      </c>
      <c r="EJ19" s="596">
        <v>25619</v>
      </c>
      <c r="EK19" s="596">
        <v>24596</v>
      </c>
      <c r="EL19" s="596">
        <v>23574</v>
      </c>
      <c r="EM19" s="1575">
        <v>22553</v>
      </c>
    </row>
    <row r="20" spans="2:143" ht="15.75" customHeight="1">
      <c r="B20" s="582">
        <v>14</v>
      </c>
      <c r="C20" s="1587" t="str">
        <f>'App1'!C20</f>
        <v>PR19UU_B09-DP</v>
      </c>
      <c r="D20" s="1419" t="str">
        <f xml:space="preserve"> IF($C20 = "", "",'App1'!D20)</f>
        <v>You have a reliable supply of water now and in the future</v>
      </c>
      <c r="E20" s="1419" t="str">
        <f xml:space="preserve"> IF($C20 = "", "",'App1'!E20)</f>
        <v>PR19 new</v>
      </c>
      <c r="F20" s="1419" t="str">
        <f xml:space="preserve"> IF($C20 = "", "",'App1'!F20)</f>
        <v>B09-DP</v>
      </c>
      <c r="G20" s="1489" t="str">
        <f xml:space="preserve"> IF($C20 = "", "",'App1'!G20)</f>
        <v>Manchester and Pennine resilience</v>
      </c>
      <c r="H20" s="1490" t="str">
        <f xml:space="preserve"> IF($C20 = "", "",'App1'!H20)</f>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
      <c r="I20" s="1507" t="str">
        <f xml:space="preserve"> IF($C20 = "", "",'App1'!I20)</f>
        <v/>
      </c>
      <c r="J20" s="1507">
        <f xml:space="preserve"> IF($C20 = "", "",'App1'!J20)</f>
        <v>1</v>
      </c>
      <c r="K20" s="1507" t="str">
        <f xml:space="preserve"> IF($C20 = "", "",'App1'!K20)</f>
        <v/>
      </c>
      <c r="L20" s="1507" t="str">
        <f xml:space="preserve"> IF($C20 = "", "",'App1'!L20)</f>
        <v/>
      </c>
      <c r="M20" s="1507" t="str">
        <f xml:space="preserve"> IF($C20 = "", "",'App1'!M20)</f>
        <v/>
      </c>
      <c r="N20" s="1507" t="str">
        <f xml:space="preserve"> IF($C20 = "", "",'App1'!N20)</f>
        <v/>
      </c>
      <c r="O20" s="1507" t="str">
        <f xml:space="preserve"> IF($C20 = "", "",'App1'!O20)</f>
        <v/>
      </c>
      <c r="P20" s="1507" t="str">
        <f xml:space="preserve"> IF($C20 = "", "",'App1'!P20)</f>
        <v/>
      </c>
      <c r="Q20" s="1508">
        <f xml:space="preserve"> IF($C20 = "", "",'App1'!Q20)</f>
        <v>1</v>
      </c>
      <c r="R20" s="1419" t="str">
        <f xml:space="preserve"> IF($C20 = "", "",'App1'!R20)</f>
        <v>Under</v>
      </c>
      <c r="S20" s="1419" t="str">
        <f xml:space="preserve"> IF($C20 = "", "",'App1'!S20)</f>
        <v xml:space="preserve">Revenue </v>
      </c>
      <c r="T20" s="1489" t="str">
        <f xml:space="preserve"> IF($C20 = "", "",'App1'!T20)</f>
        <v>End of AMP</v>
      </c>
      <c r="U20" s="1419" t="str">
        <f xml:space="preserve"> IF($C20 = "", "",'App1'!U20)</f>
        <v>Resilience</v>
      </c>
      <c r="V20" s="1419" t="str">
        <f xml:space="preserve"> IF($C20 = "", "",'App1'!V20)</f>
        <v>%</v>
      </c>
      <c r="W20" s="1419" t="str">
        <f xml:space="preserve"> IF($C20 = "", "",'App1'!W20)</f>
        <v>Percentage progress to completion</v>
      </c>
      <c r="X20" s="1419">
        <f xml:space="preserve"> IF($C20 = "", "",'App1'!X20)</f>
        <v>0</v>
      </c>
      <c r="Y20" s="1604" t="str">
        <f xml:space="preserve"> IF($C20 = "", "",'App1'!Y20)</f>
        <v>Up</v>
      </c>
      <c r="Z20" s="1499" t="str">
        <f xml:space="preserve"> IF($C20 = "", "",'App1'!Z20)</f>
        <v/>
      </c>
      <c r="AA20" s="583" t="s">
        <v>28</v>
      </c>
      <c r="AB20" s="583" t="s">
        <v>2827</v>
      </c>
      <c r="AC20" s="583">
        <v>0</v>
      </c>
      <c r="AD20" s="1575" t="s">
        <v>25</v>
      </c>
      <c r="AE20" s="596">
        <v>73</v>
      </c>
      <c r="AF20" s="596">
        <v>84</v>
      </c>
      <c r="AG20" s="596">
        <v>87</v>
      </c>
      <c r="AH20" s="596">
        <v>90</v>
      </c>
      <c r="AI20" s="596">
        <v>100</v>
      </c>
      <c r="AJ20" s="595" t="s">
        <v>2685</v>
      </c>
      <c r="AK20" s="596" t="s">
        <v>2685</v>
      </c>
      <c r="AL20" s="596" t="s">
        <v>2685</v>
      </c>
      <c r="AM20" s="596" t="s">
        <v>2685</v>
      </c>
      <c r="AN20" s="755" t="s">
        <v>2685</v>
      </c>
      <c r="AO20" s="758" t="s">
        <v>2685</v>
      </c>
      <c r="AP20" s="596" t="s">
        <v>2685</v>
      </c>
      <c r="AQ20" s="596" t="s">
        <v>2685</v>
      </c>
      <c r="AR20" s="596" t="s">
        <v>2685</v>
      </c>
      <c r="AS20" s="759" t="s">
        <v>2685</v>
      </c>
      <c r="AT20" s="764" t="s">
        <v>2685</v>
      </c>
      <c r="AU20" s="596" t="s">
        <v>2685</v>
      </c>
      <c r="AV20" s="596" t="s">
        <v>2685</v>
      </c>
      <c r="AW20" s="596" t="s">
        <v>2685</v>
      </c>
      <c r="AX20" s="765" t="s">
        <v>2685</v>
      </c>
      <c r="AY20" s="597" t="s">
        <v>2685</v>
      </c>
      <c r="AZ20" s="1568" t="str">
        <f xml:space="preserve"> IF($C20 = "", "",'App1'!BL20)</f>
        <v>Yes</v>
      </c>
      <c r="BA20" s="1418" t="str">
        <f xml:space="preserve"> IF($C20 = "", "",'App1'!BM20)</f>
        <v>Yes</v>
      </c>
      <c r="BB20" s="1418" t="str">
        <f xml:space="preserve"> IF($C20 = "", "",'App1'!BN20)</f>
        <v>Yes</v>
      </c>
      <c r="BC20" s="1418" t="str">
        <f xml:space="preserve"> IF($C20 = "", "",'App1'!BO20)</f>
        <v>Yes</v>
      </c>
      <c r="BD20" s="1488" t="str">
        <f xml:space="preserve"> IF($C20 = "", "",'App1'!BP20)</f>
        <v>Yes</v>
      </c>
      <c r="BE20" s="595" t="s">
        <v>2685</v>
      </c>
      <c r="BF20" s="596" t="s">
        <v>2685</v>
      </c>
      <c r="BG20" s="596" t="s">
        <v>2685</v>
      </c>
      <c r="BH20" s="596" t="s">
        <v>2685</v>
      </c>
      <c r="BI20" s="597" t="s">
        <v>2685</v>
      </c>
      <c r="BJ20" s="595" t="s">
        <v>2685</v>
      </c>
      <c r="BK20" s="596" t="s">
        <v>2685</v>
      </c>
      <c r="BL20" s="596" t="s">
        <v>2685</v>
      </c>
      <c r="BM20" s="596" t="s">
        <v>2685</v>
      </c>
      <c r="BN20" s="597" t="s">
        <v>2685</v>
      </c>
      <c r="BO20" s="595" t="s">
        <v>2685</v>
      </c>
      <c r="BP20" s="596" t="s">
        <v>2685</v>
      </c>
      <c r="BQ20" s="596" t="s">
        <v>2685</v>
      </c>
      <c r="BR20" s="596" t="s">
        <v>2685</v>
      </c>
      <c r="BS20" s="596" t="s">
        <v>2685</v>
      </c>
      <c r="BT20" s="595" t="s">
        <v>2685</v>
      </c>
      <c r="BU20" s="596" t="s">
        <v>2685</v>
      </c>
      <c r="BV20" s="596" t="s">
        <v>2685</v>
      </c>
      <c r="BW20" s="596" t="s">
        <v>2685</v>
      </c>
      <c r="BX20" s="596" t="s">
        <v>2685</v>
      </c>
      <c r="BY20" s="595" t="s">
        <v>2685</v>
      </c>
      <c r="BZ20" s="596" t="s">
        <v>2685</v>
      </c>
      <c r="CA20" s="596" t="s">
        <v>2685</v>
      </c>
      <c r="CB20" s="596" t="s">
        <v>2685</v>
      </c>
      <c r="CC20" s="597" t="s">
        <v>2685</v>
      </c>
      <c r="CD20" s="595" t="s">
        <v>2685</v>
      </c>
      <c r="CE20" s="596" t="s">
        <v>2685</v>
      </c>
      <c r="CF20" s="596" t="s">
        <v>2685</v>
      </c>
      <c r="CG20" s="596" t="s">
        <v>2685</v>
      </c>
      <c r="CH20" s="597" t="s">
        <v>2685</v>
      </c>
      <c r="CI20" s="1320">
        <v>-8.6194999999999994E-2</v>
      </c>
      <c r="CJ20" s="1321" t="s">
        <v>2685</v>
      </c>
      <c r="CK20" s="1321" t="s">
        <v>2685</v>
      </c>
      <c r="CL20" s="1322" t="s">
        <v>2685</v>
      </c>
      <c r="CM20" s="1321" t="s">
        <v>2685</v>
      </c>
      <c r="CN20" s="1321" t="s">
        <v>2685</v>
      </c>
      <c r="CO20" s="1321" t="s">
        <v>2685</v>
      </c>
      <c r="CP20" s="1322" t="s">
        <v>2685</v>
      </c>
      <c r="CQ20" s="1587" t="str">
        <f xml:space="preserve"> IF($C20 = "", "",'App1'!DC20)</f>
        <v/>
      </c>
      <c r="CR20" s="1629">
        <f xml:space="preserve"> IF($C20 = "", "",'App1'!DD20)</f>
        <v>1</v>
      </c>
      <c r="CS20" s="1587" t="str">
        <f xml:space="preserve"> IF($C20 = "", "",'App1'!DE20)</f>
        <v/>
      </c>
      <c r="CT20" s="1581">
        <f xml:space="preserve"> IF($C20 = "", "",'App1'!DF20)</f>
        <v>0</v>
      </c>
      <c r="CU20" s="1581">
        <f xml:space="preserve"> IF($C20 = "", "",'App1'!DG20)</f>
        <v>0</v>
      </c>
      <c r="CV20" s="1581">
        <f xml:space="preserve"> IF($C20 = "", "",'App1'!DH20)</f>
        <v>0</v>
      </c>
      <c r="CW20" s="1581">
        <f xml:space="preserve"> IF($C20 = "", "",'App1'!DI20)</f>
        <v>0</v>
      </c>
      <c r="CX20" s="1581">
        <f xml:space="preserve"> IF($C20 = "", "",'App1'!DJ20)</f>
        <v>0</v>
      </c>
      <c r="CY20" s="1582">
        <f xml:space="preserve"> IF($C20 = "", "",'App1'!DK20)</f>
        <v>0</v>
      </c>
      <c r="CZ20" s="1581">
        <f xml:space="preserve"> IF($C20 = "", "",'App1'!DL20)</f>
        <v>0</v>
      </c>
      <c r="DA20" s="1581">
        <f xml:space="preserve"> IF($C20 = "", "",'App1'!DM20)</f>
        <v>0</v>
      </c>
      <c r="DB20" s="1581">
        <f xml:space="preserve"> IF($C20 = "", "",'App1'!DN20)</f>
        <v>0</v>
      </c>
      <c r="DC20" s="1581">
        <f xml:space="preserve"> IF($C20 = "", "",'App1'!DO20)</f>
        <v>0</v>
      </c>
      <c r="DD20" s="1581">
        <f xml:space="preserve"> IF($C20 = "", "",'App1'!DP20)</f>
        <v>0</v>
      </c>
      <c r="DE20" s="1582">
        <f xml:space="preserve"> IF($C20 = "", "",'App1'!DQ20)</f>
        <v>0</v>
      </c>
      <c r="DF20" s="1581">
        <f xml:space="preserve"> IF($C20 = "", "",'App1'!DR20)</f>
        <v>0</v>
      </c>
      <c r="DG20" s="1581">
        <f xml:space="preserve"> IF($C20 = "", "",'App1'!DS20)</f>
        <v>0</v>
      </c>
      <c r="DH20" s="1581">
        <f xml:space="preserve"> IF($C20 = "", "",'App1'!DT20)</f>
        <v>0</v>
      </c>
      <c r="DI20" s="1581">
        <f xml:space="preserve"> IF($C20 = "", "",'App1'!DU20)</f>
        <v>0</v>
      </c>
      <c r="DJ20" s="1581">
        <f xml:space="preserve"> IF($C20 = "", "",'App1'!DV20)</f>
        <v>0</v>
      </c>
      <c r="DK20" s="1582">
        <f xml:space="preserve"> IF($C20 = "", "",'App1'!DW20)</f>
        <v>0</v>
      </c>
      <c r="DL20" s="1581">
        <f xml:space="preserve"> IF($C20 = "", "",'App1'!DX20)</f>
        <v>0</v>
      </c>
      <c r="DM20" s="1581">
        <f xml:space="preserve"> IF($C20 = "", "",'App1'!DY20)</f>
        <v>0</v>
      </c>
      <c r="DN20" s="1581">
        <f xml:space="preserve"> IF($C20 = "", "",'App1'!DZ20)</f>
        <v>0</v>
      </c>
      <c r="DO20" s="1581">
        <f xml:space="preserve"> IF($C20 = "", "",'App1'!EA20)</f>
        <v>0</v>
      </c>
      <c r="DP20" s="1581">
        <f xml:space="preserve"> IF($C20 = "", "",'App1'!EB20)</f>
        <v>0</v>
      </c>
      <c r="DQ20" s="1582">
        <f xml:space="preserve"> IF($C20 = "", "",'App1'!EC20)</f>
        <v>0</v>
      </c>
      <c r="DR20" s="1581">
        <f xml:space="preserve"> IF($C20 = "", "",'App1'!ED20)</f>
        <v>-3.9649700000000001</v>
      </c>
      <c r="DS20" s="1581">
        <f xml:space="preserve"> IF($C20 = "", "",'App1'!EE20)</f>
        <v>-4.5683350000000003</v>
      </c>
      <c r="DT20" s="1581">
        <f xml:space="preserve"> IF($C20 = "", "",'App1'!EF20)</f>
        <v>-4.8269200000000003</v>
      </c>
      <c r="DU20" s="1581">
        <f xml:space="preserve"> IF($C20 = "", "",'App1'!EG20)</f>
        <v>-4.7407250000000003</v>
      </c>
      <c r="DV20" s="1581">
        <f xml:space="preserve"> IF($C20 = "", "",'App1'!EH20)</f>
        <v>-4.3097500000000002</v>
      </c>
      <c r="DW20" s="1582">
        <f xml:space="preserve"> IF($C20 = "", "",'App1'!EI20)</f>
        <v>-22.410699999999999</v>
      </c>
      <c r="DX20" s="595">
        <v>27</v>
      </c>
      <c r="DY20" s="596">
        <v>31</v>
      </c>
      <c r="DZ20" s="596">
        <v>31</v>
      </c>
      <c r="EA20" s="596">
        <v>35</v>
      </c>
      <c r="EB20" s="596">
        <v>50</v>
      </c>
      <c r="EC20" s="1580">
        <f xml:space="preserve"> IF($C20 = "", "",'App1'!EO20)</f>
        <v>0</v>
      </c>
      <c r="ED20" s="1581">
        <f xml:space="preserve"> IF($C20 = "", "",'App1'!EP20)</f>
        <v>0</v>
      </c>
      <c r="EE20" s="1581">
        <f xml:space="preserve"> IF($C20 = "", "",'App1'!EQ20)</f>
        <v>0</v>
      </c>
      <c r="EF20" s="1581">
        <f xml:space="preserve"> IF($C20 = "", "",'App1'!ER20)</f>
        <v>0</v>
      </c>
      <c r="EG20" s="1581">
        <f xml:space="preserve"> IF($C20 = "", "",'App1'!ES20)</f>
        <v>0</v>
      </c>
      <c r="EH20" s="1582">
        <f xml:space="preserve"> IF($C20 = "", "",'App1'!ET20)</f>
        <v>0</v>
      </c>
      <c r="EI20" s="595">
        <v>84</v>
      </c>
      <c r="EJ20" s="596">
        <v>87</v>
      </c>
      <c r="EK20" s="596">
        <v>90</v>
      </c>
      <c r="EL20" s="596">
        <v>100</v>
      </c>
      <c r="EM20" s="1575">
        <v>100</v>
      </c>
    </row>
    <row r="21" spans="2:143" ht="15.75" customHeight="1">
      <c r="B21" s="582">
        <v>15</v>
      </c>
      <c r="C21" s="1587" t="str">
        <f>'App1'!C21</f>
        <v>PR19UU_B10-WR</v>
      </c>
      <c r="D21" s="1419" t="str">
        <f xml:space="preserve"> IF($C21 = "", "",'App1'!D21)</f>
        <v>You have a reliable supply of water now and in the future</v>
      </c>
      <c r="E21" s="1419" t="str">
        <f xml:space="preserve"> IF($C21 = "", "",'App1'!E21)</f>
        <v>PR14 revision</v>
      </c>
      <c r="F21" s="1419" t="str">
        <f xml:space="preserve"> IF($C21 = "", "",'App1'!F21)</f>
        <v>B10-WR</v>
      </c>
      <c r="G21" s="1489" t="str">
        <f xml:space="preserve"> IF($C21 = "", "",'App1'!G21)</f>
        <v>Keeping reservoirs resilient</v>
      </c>
      <c r="H21" s="1490" t="str">
        <f xml:space="preserve"> IF($C21 = "", "",'App1'!H21)</f>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
      <c r="I21" s="1507">
        <f xml:space="preserve"> IF($C21 = "", "",'App1'!I21)</f>
        <v>1</v>
      </c>
      <c r="J21" s="1507" t="str">
        <f xml:space="preserve"> IF($C21 = "", "",'App1'!J21)</f>
        <v/>
      </c>
      <c r="K21" s="1507" t="str">
        <f xml:space="preserve"> IF($C21 = "", "",'App1'!K21)</f>
        <v/>
      </c>
      <c r="L21" s="1507" t="str">
        <f xml:space="preserve"> IF($C21 = "", "",'App1'!L21)</f>
        <v/>
      </c>
      <c r="M21" s="1507" t="str">
        <f xml:space="preserve"> IF($C21 = "", "",'App1'!M21)</f>
        <v/>
      </c>
      <c r="N21" s="1507" t="str">
        <f xml:space="preserve"> IF($C21 = "", "",'App1'!N21)</f>
        <v/>
      </c>
      <c r="O21" s="1507" t="str">
        <f xml:space="preserve"> IF($C21 = "", "",'App1'!O21)</f>
        <v/>
      </c>
      <c r="P21" s="1507" t="str">
        <f xml:space="preserve"> IF($C21 = "", "",'App1'!P21)</f>
        <v/>
      </c>
      <c r="Q21" s="1508">
        <f xml:space="preserve"> IF($C21 = "", "",'App1'!Q21)</f>
        <v>1</v>
      </c>
      <c r="R21" s="1419" t="str">
        <f xml:space="preserve"> IF($C21 = "", "",'App1'!R21)</f>
        <v>NFI</v>
      </c>
      <c r="S21" s="1419">
        <f xml:space="preserve"> IF($C21 = "", "",'App1'!S21)</f>
        <v>0</v>
      </c>
      <c r="T21" s="1489">
        <f xml:space="preserve"> IF($C21 = "", "",'App1'!T21)</f>
        <v>0</v>
      </c>
      <c r="U21" s="1419" t="str">
        <f xml:space="preserve"> IF($C21 = "", "",'App1'!U21)</f>
        <v>Health &amp; safety</v>
      </c>
      <c r="V21" s="1419" t="str">
        <f xml:space="preserve"> IF($C21 = "", "",'App1'!V21)</f>
        <v>nr</v>
      </c>
      <c r="W21" s="1419" t="str">
        <f xml:space="preserve"> IF($C21 = "", "",'App1'!W21)</f>
        <v>Number of people moved to acceptable risk on an annual basis.</v>
      </c>
      <c r="X21" s="1419">
        <f xml:space="preserve"> IF($C21 = "", "",'App1'!X21)</f>
        <v>0</v>
      </c>
      <c r="Y21" s="1604" t="str">
        <f xml:space="preserve"> IF($C21 = "", "",'App1'!Y21)</f>
        <v>Up</v>
      </c>
      <c r="Z21" s="1499" t="str">
        <f xml:space="preserve"> IF($C21 = "", "",'App1'!Z21)</f>
        <v/>
      </c>
      <c r="AA21" s="583" t="s">
        <v>76</v>
      </c>
      <c r="AB21" s="583" t="s">
        <v>2829</v>
      </c>
      <c r="AC21" s="583">
        <v>0</v>
      </c>
      <c r="AD21" s="1575" t="s">
        <v>25</v>
      </c>
      <c r="AE21" s="596">
        <v>0</v>
      </c>
      <c r="AF21" s="596">
        <v>0</v>
      </c>
      <c r="AG21" s="596">
        <v>1000</v>
      </c>
      <c r="AH21" s="596">
        <v>2000</v>
      </c>
      <c r="AI21" s="596">
        <v>4000</v>
      </c>
      <c r="AJ21" s="595">
        <v>0</v>
      </c>
      <c r="AK21" s="596">
        <v>0</v>
      </c>
      <c r="AL21" s="596">
        <v>1000</v>
      </c>
      <c r="AM21" s="596">
        <v>2000</v>
      </c>
      <c r="AN21" s="755">
        <v>4000</v>
      </c>
      <c r="AO21" s="758">
        <v>0</v>
      </c>
      <c r="AP21" s="596">
        <v>0</v>
      </c>
      <c r="AQ21" s="596">
        <v>500</v>
      </c>
      <c r="AR21" s="596">
        <v>1000</v>
      </c>
      <c r="AS21" s="759">
        <v>1750</v>
      </c>
      <c r="AT21" s="764">
        <v>0</v>
      </c>
      <c r="AU21" s="596">
        <v>0</v>
      </c>
      <c r="AV21" s="596">
        <v>0</v>
      </c>
      <c r="AW21" s="596">
        <v>500</v>
      </c>
      <c r="AX21" s="765">
        <v>1000</v>
      </c>
      <c r="AY21" s="597"/>
      <c r="AZ21" s="1568">
        <f xml:space="preserve"> IF($C21 = "", "",'App1'!BL21)</f>
        <v>0</v>
      </c>
      <c r="BA21" s="1418">
        <f xml:space="preserve"> IF($C21 = "", "",'App1'!BM21)</f>
        <v>0</v>
      </c>
      <c r="BB21" s="1418">
        <f xml:space="preserve"> IF($C21 = "", "",'App1'!BN21)</f>
        <v>0</v>
      </c>
      <c r="BC21" s="1418">
        <f xml:space="preserve"> IF($C21 = "", "",'App1'!BO21)</f>
        <v>0</v>
      </c>
      <c r="BD21" s="1488">
        <f xml:space="preserve"> IF($C21 = "", "",'App1'!BP21)</f>
        <v>0</v>
      </c>
      <c r="BE21" s="595" t="s">
        <v>2685</v>
      </c>
      <c r="BF21" s="596" t="s">
        <v>2685</v>
      </c>
      <c r="BG21" s="596" t="s">
        <v>2685</v>
      </c>
      <c r="BH21" s="596" t="s">
        <v>2685</v>
      </c>
      <c r="BI21" s="597" t="s">
        <v>2685</v>
      </c>
      <c r="BJ21" s="595" t="s">
        <v>2685</v>
      </c>
      <c r="BK21" s="596" t="s">
        <v>2685</v>
      </c>
      <c r="BL21" s="596" t="s">
        <v>2685</v>
      </c>
      <c r="BM21" s="596" t="s">
        <v>2685</v>
      </c>
      <c r="BN21" s="597" t="s">
        <v>2685</v>
      </c>
      <c r="BO21" s="595" t="s">
        <v>2685</v>
      </c>
      <c r="BP21" s="596" t="s">
        <v>2685</v>
      </c>
      <c r="BQ21" s="596" t="s">
        <v>2685</v>
      </c>
      <c r="BR21" s="596" t="s">
        <v>2685</v>
      </c>
      <c r="BS21" s="597" t="s">
        <v>2685</v>
      </c>
      <c r="BT21" s="595" t="s">
        <v>2685</v>
      </c>
      <c r="BU21" s="596" t="s">
        <v>2685</v>
      </c>
      <c r="BV21" s="596" t="s">
        <v>2685</v>
      </c>
      <c r="BW21" s="596" t="s">
        <v>2685</v>
      </c>
      <c r="BX21" s="597" t="s">
        <v>2685</v>
      </c>
      <c r="BY21" s="595" t="s">
        <v>2685</v>
      </c>
      <c r="BZ21" s="596" t="s">
        <v>2685</v>
      </c>
      <c r="CA21" s="596" t="s">
        <v>2685</v>
      </c>
      <c r="CB21" s="596" t="s">
        <v>2685</v>
      </c>
      <c r="CC21" s="597" t="s">
        <v>2685</v>
      </c>
      <c r="CD21" s="595" t="s">
        <v>2685</v>
      </c>
      <c r="CE21" s="596" t="s">
        <v>2685</v>
      </c>
      <c r="CF21" s="596" t="s">
        <v>2685</v>
      </c>
      <c r="CG21" s="596" t="s">
        <v>2685</v>
      </c>
      <c r="CH21" s="597" t="s">
        <v>2685</v>
      </c>
      <c r="CI21" s="1320"/>
      <c r="CJ21" s="1321"/>
      <c r="CK21" s="1321" t="s">
        <v>2685</v>
      </c>
      <c r="CL21" s="1322" t="s">
        <v>2685</v>
      </c>
      <c r="CM21" s="1321"/>
      <c r="CN21" s="1321"/>
      <c r="CO21" s="1321" t="s">
        <v>2685</v>
      </c>
      <c r="CP21" s="1322" t="s">
        <v>2685</v>
      </c>
      <c r="CQ21" s="1587" t="str">
        <f xml:space="preserve"> IF($C21 = "", "",'App1'!DC21)</f>
        <v>No</v>
      </c>
      <c r="CR21" s="1629">
        <f xml:space="preserve"> IF($C21 = "", "",'App1'!DD21)</f>
        <v>1</v>
      </c>
      <c r="CS21" s="1587" t="str">
        <f xml:space="preserve"> IF($C21 = "", "",'App1'!DE21)</f>
        <v/>
      </c>
      <c r="CT21" s="1581">
        <f xml:space="preserve"> IF($C21 = "", "",'App1'!DF21)</f>
        <v>0</v>
      </c>
      <c r="CU21" s="1581">
        <f xml:space="preserve"> IF($C21 = "", "",'App1'!DG21)</f>
        <v>0</v>
      </c>
      <c r="CV21" s="1581">
        <f xml:space="preserve"> IF($C21 = "", "",'App1'!DH21)</f>
        <v>0</v>
      </c>
      <c r="CW21" s="1581">
        <f xml:space="preserve"> IF($C21 = "", "",'App1'!DI21)</f>
        <v>0</v>
      </c>
      <c r="CX21" s="1581">
        <f xml:space="preserve"> IF($C21 = "", "",'App1'!DJ21)</f>
        <v>0</v>
      </c>
      <c r="CY21" s="1582">
        <f xml:space="preserve"> IF($C21 = "", "",'App1'!DK21)</f>
        <v>0</v>
      </c>
      <c r="CZ21" s="1581" t="str">
        <f xml:space="preserve"> IF($C21 = "", "",'App1'!DL21)</f>
        <v/>
      </c>
      <c r="DA21" s="1581" t="str">
        <f xml:space="preserve"> IF($C21 = "", "",'App1'!DM21)</f>
        <v/>
      </c>
      <c r="DB21" s="1581" t="str">
        <f xml:space="preserve"> IF($C21 = "", "",'App1'!DN21)</f>
        <v/>
      </c>
      <c r="DC21" s="1581" t="str">
        <f xml:space="preserve"> IF($C21 = "", "",'App1'!DO21)</f>
        <v/>
      </c>
      <c r="DD21" s="1581" t="str">
        <f xml:space="preserve"> IF($C21 = "", "",'App1'!DP21)</f>
        <v/>
      </c>
      <c r="DE21" s="1582" t="str">
        <f xml:space="preserve"> IF($C21 = "", "",'App1'!DQ21)</f>
        <v/>
      </c>
      <c r="DF21" s="1581" t="str">
        <f xml:space="preserve"> IF($C21 = "", "",'App1'!DR21)</f>
        <v/>
      </c>
      <c r="DG21" s="1581" t="str">
        <f xml:space="preserve"> IF($C21 = "", "",'App1'!DS21)</f>
        <v/>
      </c>
      <c r="DH21" s="1581" t="str">
        <f xml:space="preserve"> IF($C21 = "", "",'App1'!DT21)</f>
        <v/>
      </c>
      <c r="DI21" s="1581" t="str">
        <f xml:space="preserve"> IF($C21 = "", "",'App1'!DU21)</f>
        <v/>
      </c>
      <c r="DJ21" s="1581" t="str">
        <f xml:space="preserve"> IF($C21 = "", "",'App1'!DV21)</f>
        <v/>
      </c>
      <c r="DK21" s="1582" t="str">
        <f xml:space="preserve"> IF($C21 = "", "",'App1'!DW21)</f>
        <v/>
      </c>
      <c r="DL21" s="1581">
        <f xml:space="preserve"> IF($C21 = "", "",'App1'!DX21)</f>
        <v>0</v>
      </c>
      <c r="DM21" s="1581">
        <f xml:space="preserve"> IF($C21 = "", "",'App1'!DY21)</f>
        <v>0</v>
      </c>
      <c r="DN21" s="1581">
        <f xml:space="preserve"> IF($C21 = "", "",'App1'!DZ21)</f>
        <v>0</v>
      </c>
      <c r="DO21" s="1581">
        <f xml:space="preserve"> IF($C21 = "", "",'App1'!EA21)</f>
        <v>0</v>
      </c>
      <c r="DP21" s="1581">
        <f xml:space="preserve"> IF($C21 = "", "",'App1'!EB21)</f>
        <v>0</v>
      </c>
      <c r="DQ21" s="1582">
        <f xml:space="preserve"> IF($C21 = "", "",'App1'!EC21)</f>
        <v>0</v>
      </c>
      <c r="DR21" s="1581">
        <f xml:space="preserve"> IF($C21 = "", "",'App1'!ED21)</f>
        <v>0</v>
      </c>
      <c r="DS21" s="1581">
        <f xml:space="preserve"> IF($C21 = "", "",'App1'!EE21)</f>
        <v>0</v>
      </c>
      <c r="DT21" s="1581">
        <f xml:space="preserve"> IF($C21 = "", "",'App1'!EF21)</f>
        <v>0</v>
      </c>
      <c r="DU21" s="1581">
        <f xml:space="preserve"> IF($C21 = "", "",'App1'!EG21)</f>
        <v>0</v>
      </c>
      <c r="DV21" s="1581">
        <f xml:space="preserve"> IF($C21 = "", "",'App1'!EH21)</f>
        <v>0</v>
      </c>
      <c r="DW21" s="1582">
        <f xml:space="preserve"> IF($C21 = "", "",'App1'!EI21)</f>
        <v>0</v>
      </c>
      <c r="DX21" s="595"/>
      <c r="DY21" s="596"/>
      <c r="DZ21" s="596"/>
      <c r="EA21" s="596"/>
      <c r="EB21" s="596"/>
      <c r="EC21" s="1580">
        <f xml:space="preserve"> IF($C21 = "", "",'App1'!EO21)</f>
        <v>0</v>
      </c>
      <c r="ED21" s="1581">
        <f xml:space="preserve"> IF($C21 = "", "",'App1'!EP21)</f>
        <v>0</v>
      </c>
      <c r="EE21" s="1581">
        <f xml:space="preserve"> IF($C21 = "", "",'App1'!EQ21)</f>
        <v>0</v>
      </c>
      <c r="EF21" s="1581">
        <f xml:space="preserve"> IF($C21 = "", "",'App1'!ER21)</f>
        <v>0</v>
      </c>
      <c r="EG21" s="1581">
        <f xml:space="preserve"> IF($C21 = "", "",'App1'!ES21)</f>
        <v>0</v>
      </c>
      <c r="EH21" s="1582">
        <f xml:space="preserve"> IF($C21 = "", "",'App1'!ET21)</f>
        <v>0</v>
      </c>
      <c r="EI21" s="595"/>
      <c r="EJ21" s="596"/>
      <c r="EK21" s="596"/>
      <c r="EL21" s="596"/>
      <c r="EM21" s="1575"/>
    </row>
    <row r="22" spans="2:143" ht="15.75" customHeight="1">
      <c r="B22" s="582">
        <v>16</v>
      </c>
      <c r="C22" s="1587" t="str">
        <f>'App1'!C22</f>
        <v>PR19UU_B11-WN</v>
      </c>
      <c r="D22" s="1419" t="str">
        <f xml:space="preserve"> IF($C22 = "", "",'App1'!D22)</f>
        <v>You have a reliable supply of water now and in the future</v>
      </c>
      <c r="E22" s="1419" t="str">
        <f xml:space="preserve"> IF($C22 = "", "",'App1'!E22)</f>
        <v>PR14 continuation</v>
      </c>
      <c r="F22" s="1419" t="str">
        <f xml:space="preserve"> IF($C22 = "", "",'App1'!F22)</f>
        <v>B11-WN</v>
      </c>
      <c r="G22" s="1489" t="str">
        <f xml:space="preserve"> IF($C22 = "", "",'App1'!G22)</f>
        <v>Thirlmere transfer into West Cumbria (AMP7)</v>
      </c>
      <c r="H22" s="1490" t="str">
        <f xml:space="preserve"> IF($C22 = "", "",'App1'!H22)</f>
        <v>The percentage to which the Thirlmere transfer to West Cumbria is complete</v>
      </c>
      <c r="I22" s="1507">
        <f xml:space="preserve"> IF($C22 = "", "",'App1'!I22)</f>
        <v>0</v>
      </c>
      <c r="J22" s="1507">
        <f xml:space="preserve"> IF($C22 = "", "",'App1'!J22)</f>
        <v>1</v>
      </c>
      <c r="K22" s="1507">
        <f xml:space="preserve"> IF($C22 = "", "",'App1'!K22)</f>
        <v>0</v>
      </c>
      <c r="L22" s="1507">
        <f xml:space="preserve"> IF($C22 = "", "",'App1'!L22)</f>
        <v>0</v>
      </c>
      <c r="M22" s="1507">
        <f xml:space="preserve"> IF($C22 = "", "",'App1'!M22)</f>
        <v>0</v>
      </c>
      <c r="N22" s="1507">
        <f xml:space="preserve"> IF($C22 = "", "",'App1'!N22)</f>
        <v>0</v>
      </c>
      <c r="O22" s="1507">
        <f xml:space="preserve"> IF($C22 = "", "",'App1'!O22)</f>
        <v>0</v>
      </c>
      <c r="P22" s="1507">
        <f xml:space="preserve"> IF($C22 = "", "",'App1'!P22)</f>
        <v>0</v>
      </c>
      <c r="Q22" s="1508">
        <f xml:space="preserve"> IF($C22 = "", "",'App1'!Q22)</f>
        <v>1</v>
      </c>
      <c r="R22" s="1419" t="str">
        <f xml:space="preserve"> IF($C22 = "", "",'App1'!R22)</f>
        <v>Out &amp; under</v>
      </c>
      <c r="S22" s="1419" t="str">
        <f xml:space="preserve"> IF($C22 = "", "",'App1'!S22)</f>
        <v xml:space="preserve">Revenue </v>
      </c>
      <c r="T22" s="1489" t="str">
        <f xml:space="preserve"> IF($C22 = "", "",'App1'!T22)</f>
        <v>In-period</v>
      </c>
      <c r="U22" s="1419" t="str">
        <f xml:space="preserve"> IF($C22 = "", "",'App1'!U22)</f>
        <v>Security of supply</v>
      </c>
      <c r="V22" s="1419" t="str">
        <f xml:space="preserve"> IF($C22 = "", "",'App1'!V22)</f>
        <v>%</v>
      </c>
      <c r="W22" s="1419" t="str">
        <f xml:space="preserve"> IF($C22 = "", "",'App1'!W22)</f>
        <v>% project complete</v>
      </c>
      <c r="X22" s="1419">
        <f xml:space="preserve"> IF($C22 = "", "",'App1'!X22)</f>
        <v>2</v>
      </c>
      <c r="Y22" s="1604" t="str">
        <f xml:space="preserve"> IF($C22 = "", "",'App1'!Y22)</f>
        <v>Up</v>
      </c>
      <c r="Z22" s="1499">
        <f xml:space="preserve"> IF($C22 = "", "",'App1'!Z22)</f>
        <v>0</v>
      </c>
      <c r="AA22" s="583" t="s">
        <v>28</v>
      </c>
      <c r="AB22" s="583" t="s">
        <v>2830</v>
      </c>
      <c r="AC22" s="583">
        <v>2</v>
      </c>
      <c r="AD22" s="1575" t="s">
        <v>25</v>
      </c>
      <c r="AE22" s="596">
        <v>99.35</v>
      </c>
      <c r="AF22" s="596">
        <v>100</v>
      </c>
      <c r="AG22" s="596">
        <v>100</v>
      </c>
      <c r="AH22" s="596">
        <v>100</v>
      </c>
      <c r="AI22" s="596">
        <v>100</v>
      </c>
      <c r="AJ22" s="595"/>
      <c r="AK22" s="596"/>
      <c r="AL22" s="596"/>
      <c r="AM22" s="596"/>
      <c r="AN22" s="755"/>
      <c r="AO22" s="758"/>
      <c r="AP22" s="596"/>
      <c r="AQ22" s="596"/>
      <c r="AR22" s="596"/>
      <c r="AS22" s="759"/>
      <c r="AT22" s="764"/>
      <c r="AU22" s="596"/>
      <c r="AV22" s="596"/>
      <c r="AW22" s="596"/>
      <c r="AX22" s="765"/>
      <c r="AY22" s="597"/>
      <c r="AZ22" s="1568" t="str">
        <f xml:space="preserve"> IF($C22 = "", "",'App1'!BL22)</f>
        <v>Yes</v>
      </c>
      <c r="BA22" s="1418" t="str">
        <f xml:space="preserve"> IF($C22 = "", "",'App1'!BM22)</f>
        <v>Yes</v>
      </c>
      <c r="BB22" s="1418" t="str">
        <f xml:space="preserve"> IF($C22 = "", "",'App1'!BN22)</f>
        <v>Yes</v>
      </c>
      <c r="BC22" s="1418" t="str">
        <f xml:space="preserve"> IF($C22 = "", "",'App1'!BO22)</f>
        <v>Yes</v>
      </c>
      <c r="BD22" s="1488" t="str">
        <f xml:space="preserve"> IF($C22 = "", "",'App1'!BP22)</f>
        <v>Yes</v>
      </c>
      <c r="BE22" s="595"/>
      <c r="BF22" s="596"/>
      <c r="BG22" s="596"/>
      <c r="BH22" s="596"/>
      <c r="BI22" s="597"/>
      <c r="BJ22" s="595">
        <v>98.7</v>
      </c>
      <c r="BK22" s="596">
        <v>98.7</v>
      </c>
      <c r="BL22" s="596">
        <v>98.7</v>
      </c>
      <c r="BM22" s="596">
        <v>98.7</v>
      </c>
      <c r="BN22" s="597">
        <v>98.7</v>
      </c>
      <c r="BO22" s="595">
        <v>99.35</v>
      </c>
      <c r="BP22" s="596">
        <v>100</v>
      </c>
      <c r="BQ22" s="596">
        <v>100</v>
      </c>
      <c r="BR22" s="596">
        <v>100</v>
      </c>
      <c r="BS22" s="597">
        <v>100</v>
      </c>
      <c r="BT22" s="595">
        <v>99.35</v>
      </c>
      <c r="BU22" s="596">
        <v>100</v>
      </c>
      <c r="BV22" s="596">
        <v>100</v>
      </c>
      <c r="BW22" s="596">
        <v>100</v>
      </c>
      <c r="BX22" s="597">
        <v>100</v>
      </c>
      <c r="BY22" s="595">
        <v>100</v>
      </c>
      <c r="BZ22" s="596">
        <v>100</v>
      </c>
      <c r="CA22" s="596">
        <v>100</v>
      </c>
      <c r="CB22" s="596">
        <v>100</v>
      </c>
      <c r="CC22" s="597">
        <v>100</v>
      </c>
      <c r="CD22" s="595"/>
      <c r="CE22" s="596"/>
      <c r="CF22" s="596"/>
      <c r="CG22" s="596"/>
      <c r="CH22" s="597"/>
      <c r="CI22" s="1320">
        <v>-2.34</v>
      </c>
      <c r="CJ22" s="1321"/>
      <c r="CK22" s="1321"/>
      <c r="CL22" s="1322"/>
      <c r="CM22" s="1321">
        <v>1.17</v>
      </c>
      <c r="CN22" s="1321"/>
      <c r="CO22" s="1321"/>
      <c r="CP22" s="1322"/>
      <c r="CQ22" s="1587">
        <f xml:space="preserve"> IF($C22 = "", "",'App1'!DC22)</f>
        <v>0</v>
      </c>
      <c r="CR22" s="1629">
        <f xml:space="preserve"> IF($C22 = "", "",'App1'!DD22)</f>
        <v>1</v>
      </c>
      <c r="CS22" s="1587">
        <f xml:space="preserve"> IF($C22 = "", "",'App1'!DE22)</f>
        <v>0</v>
      </c>
      <c r="CT22" s="1581">
        <f xml:space="preserve"> IF($C22 = "", "",'App1'!DF22)</f>
        <v>0</v>
      </c>
      <c r="CU22" s="1581">
        <f xml:space="preserve"> IF($C22 = "", "",'App1'!DG22)</f>
        <v>0</v>
      </c>
      <c r="CV22" s="1581">
        <f xml:space="preserve"> IF($C22 = "", "",'App1'!DH22)</f>
        <v>0</v>
      </c>
      <c r="CW22" s="1581">
        <f xml:space="preserve"> IF($C22 = "", "",'App1'!DI22)</f>
        <v>0</v>
      </c>
      <c r="CX22" s="1581">
        <f xml:space="preserve"> IF($C22 = "", "",'App1'!DJ22)</f>
        <v>0</v>
      </c>
      <c r="CY22" s="1582">
        <f xml:space="preserve"> IF($C22 = "", "",'App1'!DK22)</f>
        <v>0</v>
      </c>
      <c r="CZ22" s="1581">
        <f xml:space="preserve"> IF($C22 = "", "",'App1'!DL22)</f>
        <v>-1.5209999999999799</v>
      </c>
      <c r="DA22" s="1581">
        <f xml:space="preserve"> IF($C22 = "", "",'App1'!DM22)</f>
        <v>-3.0419999999999932</v>
      </c>
      <c r="DB22" s="1581">
        <f xml:space="preserve"> IF($C22 = "", "",'App1'!DN22)</f>
        <v>-3.0419999999999932</v>
      </c>
      <c r="DC22" s="1581">
        <f xml:space="preserve"> IF($C22 = "", "",'App1'!DO22)</f>
        <v>-3.0419999999999932</v>
      </c>
      <c r="DD22" s="1581">
        <f xml:space="preserve"> IF($C22 = "", "",'App1'!DP22)</f>
        <v>-3.0419999999999932</v>
      </c>
      <c r="DE22" s="1582">
        <f xml:space="preserve"> IF($C22 = "", "",'App1'!DQ22)</f>
        <v>-13.688999999999952</v>
      </c>
      <c r="DF22" s="1581">
        <f xml:space="preserve"> IF($C22 = "", "",'App1'!DR22)</f>
        <v>0.76050000000000662</v>
      </c>
      <c r="DG22" s="1581">
        <f xml:space="preserve"> IF($C22 = "", "",'App1'!DS22)</f>
        <v>0</v>
      </c>
      <c r="DH22" s="1581">
        <f xml:space="preserve"> IF($C22 = "", "",'App1'!DT22)</f>
        <v>0</v>
      </c>
      <c r="DI22" s="1581">
        <f xml:space="preserve"> IF($C22 = "", "",'App1'!DU22)</f>
        <v>0</v>
      </c>
      <c r="DJ22" s="1581">
        <f xml:space="preserve"> IF($C22 = "", "",'App1'!DV22)</f>
        <v>0</v>
      </c>
      <c r="DK22" s="1582">
        <f xml:space="preserve"> IF($C22 = "", "",'App1'!DW22)</f>
        <v>0.76050000000000662</v>
      </c>
      <c r="DL22" s="1581">
        <f xml:space="preserve"> IF($C22 = "", "",'App1'!DX22)</f>
        <v>0</v>
      </c>
      <c r="DM22" s="1581">
        <f xml:space="preserve"> IF($C22 = "", "",'App1'!DY22)</f>
        <v>0</v>
      </c>
      <c r="DN22" s="1581">
        <f xml:space="preserve"> IF($C22 = "", "",'App1'!DZ22)</f>
        <v>0</v>
      </c>
      <c r="DO22" s="1581">
        <f xml:space="preserve"> IF($C22 = "", "",'App1'!EA22)</f>
        <v>0</v>
      </c>
      <c r="DP22" s="1581">
        <f xml:space="preserve"> IF($C22 = "", "",'App1'!EB22)</f>
        <v>0</v>
      </c>
      <c r="DQ22" s="1582">
        <f xml:space="preserve"> IF($C22 = "", "",'App1'!EC22)</f>
        <v>0</v>
      </c>
      <c r="DR22" s="1581">
        <f xml:space="preserve"> IF($C22 = "", "",'App1'!ED22)</f>
        <v>-1.5209999999999999</v>
      </c>
      <c r="DS22" s="1581">
        <f xml:space="preserve"> IF($C22 = "", "",'App1'!EE22)</f>
        <v>0</v>
      </c>
      <c r="DT22" s="1581">
        <f xml:space="preserve"> IF($C22 = "", "",'App1'!EF22)</f>
        <v>0</v>
      </c>
      <c r="DU22" s="1581">
        <f xml:space="preserve"> IF($C22 = "", "",'App1'!EG22)</f>
        <v>0</v>
      </c>
      <c r="DV22" s="1581">
        <f xml:space="preserve"> IF($C22 = "", "",'App1'!EH22)</f>
        <v>0</v>
      </c>
      <c r="DW22" s="1582">
        <f xml:space="preserve"> IF($C22 = "", "",'App1'!EI22)</f>
        <v>-1.5209999999999999</v>
      </c>
      <c r="DX22" s="595">
        <v>98.7</v>
      </c>
      <c r="DY22" s="596">
        <v>100</v>
      </c>
      <c r="DZ22" s="596">
        <v>100</v>
      </c>
      <c r="EA22" s="596">
        <v>100</v>
      </c>
      <c r="EB22" s="596">
        <v>100</v>
      </c>
      <c r="EC22" s="1580">
        <f xml:space="preserve"> IF($C22 = "", "",'App1'!EO22)</f>
        <v>0.76049999999999995</v>
      </c>
      <c r="ED22" s="1581">
        <f xml:space="preserve"> IF($C22 = "", "",'App1'!EP22)</f>
        <v>0</v>
      </c>
      <c r="EE22" s="1581">
        <f xml:space="preserve"> IF($C22 = "", "",'App1'!EQ22)</f>
        <v>0</v>
      </c>
      <c r="EF22" s="1581">
        <f xml:space="preserve"> IF($C22 = "", "",'App1'!ER22)</f>
        <v>0</v>
      </c>
      <c r="EG22" s="1581">
        <f xml:space="preserve"> IF($C22 = "", "",'App1'!ES22)</f>
        <v>0</v>
      </c>
      <c r="EH22" s="1582">
        <f xml:space="preserve"> IF($C22 = "", "",'App1'!ET22)</f>
        <v>0.76049999999999995</v>
      </c>
      <c r="EI22" s="595">
        <v>100</v>
      </c>
      <c r="EJ22" s="596">
        <v>100</v>
      </c>
      <c r="EK22" s="596">
        <v>100</v>
      </c>
      <c r="EL22" s="596">
        <v>100</v>
      </c>
      <c r="EM22" s="1575">
        <v>100</v>
      </c>
    </row>
    <row r="23" spans="2:143" ht="15.75" customHeight="1">
      <c r="B23" s="582">
        <v>17</v>
      </c>
      <c r="C23" s="1587" t="str">
        <f>'App1'!C23</f>
        <v>PR19UU_C01-WWN</v>
      </c>
      <c r="D23" s="1419" t="str">
        <f xml:space="preserve"> IF($C23 = "", "",'App1'!D23)</f>
        <v>The natural environment is protected and improved in the way we deliver our services</v>
      </c>
      <c r="E23" s="1419" t="str">
        <f xml:space="preserve"> IF($C23 = "", "",'App1'!E23)</f>
        <v>PR14 revision</v>
      </c>
      <c r="F23" s="1419" t="str">
        <f xml:space="preserve"> IF($C23 = "", "",'App1'!F23)</f>
        <v>C01-WWN</v>
      </c>
      <c r="G23" s="1489" t="str">
        <f xml:space="preserve"> IF($C23 = "", "",'App1'!G23)</f>
        <v>Pollution incidents</v>
      </c>
      <c r="H23" s="1490" t="str">
        <f xml:space="preserve"> IF($C23 = "", "",'App1'!H23)</f>
        <v>As per Ofwat definition</v>
      </c>
      <c r="I23" s="1507" t="str">
        <f xml:space="preserve"> IF($C23 = "", "",'App1'!I23)</f>
        <v/>
      </c>
      <c r="J23" s="1507" t="str">
        <f xml:space="preserve"> IF($C23 = "", "",'App1'!J23)</f>
        <v/>
      </c>
      <c r="K23" s="1507">
        <f xml:space="preserve"> IF($C23 = "", "",'App1'!K23)</f>
        <v>1</v>
      </c>
      <c r="L23" s="1507" t="str">
        <f xml:space="preserve"> IF($C23 = "", "",'App1'!L23)</f>
        <v/>
      </c>
      <c r="M23" s="1507" t="str">
        <f xml:space="preserve"> IF($C23 = "", "",'App1'!M23)</f>
        <v/>
      </c>
      <c r="N23" s="1507" t="str">
        <f xml:space="preserve"> IF($C23 = "", "",'App1'!N23)</f>
        <v/>
      </c>
      <c r="O23" s="1507" t="str">
        <f xml:space="preserve"> IF($C23 = "", "",'App1'!O23)</f>
        <v/>
      </c>
      <c r="P23" s="1507" t="str">
        <f xml:space="preserve"> IF($C23 = "", "",'App1'!P23)</f>
        <v/>
      </c>
      <c r="Q23" s="1508">
        <f xml:space="preserve"> IF($C23 = "", "",'App1'!Q23)</f>
        <v>1</v>
      </c>
      <c r="R23" s="1419" t="str">
        <f xml:space="preserve"> IF($C23 = "", "",'App1'!R23)</f>
        <v>Out &amp; under</v>
      </c>
      <c r="S23" s="1419" t="str">
        <f xml:space="preserve"> IF($C23 = "", "",'App1'!S23)</f>
        <v xml:space="preserve">Revenue </v>
      </c>
      <c r="T23" s="1489" t="str">
        <f xml:space="preserve"> IF($C23 = "", "",'App1'!T23)</f>
        <v>In-period</v>
      </c>
      <c r="U23" s="1419" t="str">
        <f xml:space="preserve"> IF($C23 = "", "",'App1'!U23)</f>
        <v>Pollution incidents</v>
      </c>
      <c r="V23" s="1419" t="str">
        <f xml:space="preserve"> IF($C23 = "", "",'App1'!V23)</f>
        <v>nr</v>
      </c>
      <c r="W23" s="1419" t="str">
        <f xml:space="preserve"> IF($C23 = "", "",'App1'!W23)</f>
        <v>Number of Category 1 – 3 pollution incidents per 10,000km of sewerage network, as reported to the Environment Agency</v>
      </c>
      <c r="X23" s="1419">
        <f xml:space="preserve"> IF($C23 = "", "",'App1'!X23)</f>
        <v>3</v>
      </c>
      <c r="Y23" s="1604" t="str">
        <f xml:space="preserve"> IF($C23 = "", "",'App1'!Y23)</f>
        <v>Down</v>
      </c>
      <c r="Z23" s="1499" t="str">
        <f xml:space="preserve"> IF($C23 = "", "",'App1'!Z23)</f>
        <v>Pollution incidents (categories 1, 2 and 3)</v>
      </c>
      <c r="AA23" s="583" t="s">
        <v>76</v>
      </c>
      <c r="AB23" s="583" t="s">
        <v>2831</v>
      </c>
      <c r="AC23" s="583">
        <v>3</v>
      </c>
      <c r="AD23" s="1575" t="s">
        <v>40</v>
      </c>
      <c r="AE23" s="596">
        <v>24.5</v>
      </c>
      <c r="AF23" s="596">
        <v>23.7</v>
      </c>
      <c r="AG23" s="596">
        <v>23</v>
      </c>
      <c r="AH23" s="596">
        <v>22.4</v>
      </c>
      <c r="AI23" s="596">
        <v>19.5</v>
      </c>
      <c r="AJ23" s="595">
        <v>19.283000000000001</v>
      </c>
      <c r="AK23" s="596">
        <v>19.065999999999999</v>
      </c>
      <c r="AL23" s="596">
        <v>18.849</v>
      </c>
      <c r="AM23" s="596">
        <v>18.632000000000001</v>
      </c>
      <c r="AN23" s="755">
        <v>18.414999999999999</v>
      </c>
      <c r="AO23" s="758">
        <v>18.196999999999999</v>
      </c>
      <c r="AP23" s="596">
        <v>17.98</v>
      </c>
      <c r="AQ23" s="596">
        <v>17.763000000000002</v>
      </c>
      <c r="AR23" s="596">
        <v>17.545999999999999</v>
      </c>
      <c r="AS23" s="759">
        <v>17.329000000000001</v>
      </c>
      <c r="AT23" s="764">
        <v>17.111999999999998</v>
      </c>
      <c r="AU23" s="596">
        <v>16.895</v>
      </c>
      <c r="AV23" s="596">
        <v>16.678000000000001</v>
      </c>
      <c r="AW23" s="596">
        <v>16.460999999999999</v>
      </c>
      <c r="AX23" s="765">
        <v>16.244</v>
      </c>
      <c r="AY23" s="597">
        <v>15.157999999999999</v>
      </c>
      <c r="AZ23" s="1568" t="str">
        <f xml:space="preserve"> IF($C23 = "", "",'App1'!BL23)</f>
        <v>Yes</v>
      </c>
      <c r="BA23" s="1418" t="str">
        <f xml:space="preserve"> IF($C23 = "", "",'App1'!BM23)</f>
        <v>Yes</v>
      </c>
      <c r="BB23" s="1418" t="str">
        <f xml:space="preserve"> IF($C23 = "", "",'App1'!BN23)</f>
        <v>Yes</v>
      </c>
      <c r="BC23" s="1418" t="str">
        <f xml:space="preserve"> IF($C23 = "", "",'App1'!BO23)</f>
        <v>Yes</v>
      </c>
      <c r="BD23" s="1488" t="str">
        <f xml:space="preserve"> IF($C23 = "", "",'App1'!BP23)</f>
        <v>Yes</v>
      </c>
      <c r="BE23" s="595"/>
      <c r="BF23" s="596"/>
      <c r="BG23" s="596"/>
      <c r="BH23" s="596"/>
      <c r="BI23" s="597"/>
      <c r="BJ23" s="595">
        <v>30.8</v>
      </c>
      <c r="BK23" s="596">
        <v>30.8</v>
      </c>
      <c r="BL23" s="596">
        <v>30.8</v>
      </c>
      <c r="BM23" s="596">
        <v>30.8</v>
      </c>
      <c r="BN23" s="597">
        <v>30.8</v>
      </c>
      <c r="BO23" s="595">
        <v>24.5</v>
      </c>
      <c r="BP23" s="596">
        <v>23.7</v>
      </c>
      <c r="BQ23" s="596">
        <v>23</v>
      </c>
      <c r="BR23" s="596">
        <v>22.4</v>
      </c>
      <c r="BS23" s="597">
        <v>19.5</v>
      </c>
      <c r="BT23" s="595">
        <v>24.5</v>
      </c>
      <c r="BU23" s="596">
        <v>23.7</v>
      </c>
      <c r="BV23" s="596">
        <v>23</v>
      </c>
      <c r="BW23" s="596">
        <v>22.4</v>
      </c>
      <c r="BX23" s="597">
        <v>19.5</v>
      </c>
      <c r="BY23" s="595">
        <v>17</v>
      </c>
      <c r="BZ23" s="596">
        <v>16.5</v>
      </c>
      <c r="CA23" s="596">
        <v>16</v>
      </c>
      <c r="CB23" s="596">
        <v>15.5</v>
      </c>
      <c r="CC23" s="597">
        <v>15</v>
      </c>
      <c r="CD23" s="595"/>
      <c r="CE23" s="596"/>
      <c r="CF23" s="596"/>
      <c r="CG23" s="596"/>
      <c r="CH23" s="597"/>
      <c r="CI23" s="1320">
        <v>-0.76</v>
      </c>
      <c r="CJ23" s="1321" t="s">
        <v>2685</v>
      </c>
      <c r="CK23" s="1321" t="s">
        <v>2685</v>
      </c>
      <c r="CL23" s="1322">
        <v>-1.52</v>
      </c>
      <c r="CM23" s="1321">
        <v>0.76</v>
      </c>
      <c r="CN23" s="1321" t="s">
        <v>2685</v>
      </c>
      <c r="CO23" s="1321" t="s">
        <v>2685</v>
      </c>
      <c r="CP23" s="1322">
        <v>1.52</v>
      </c>
      <c r="CQ23" s="1587">
        <f xml:space="preserve"> IF($C23 = "", "",'App1'!DC23)</f>
        <v>0</v>
      </c>
      <c r="CR23" s="1629">
        <f xml:space="preserve"> IF($C23 = "", "",'App1'!DD23)</f>
        <v>1</v>
      </c>
      <c r="CS23" s="1587" t="str">
        <f xml:space="preserve"> IF($C23 = "", "",'App1'!DE23)</f>
        <v/>
      </c>
      <c r="CT23" s="1581">
        <f xml:space="preserve"> IF($C23 = "", "",'App1'!DF23)</f>
        <v>0</v>
      </c>
      <c r="CU23" s="1581">
        <f xml:space="preserve"> IF($C23 = "", "",'App1'!DG23)</f>
        <v>0</v>
      </c>
      <c r="CV23" s="1581">
        <f xml:space="preserve"> IF($C23 = "", "",'App1'!DH23)</f>
        <v>0</v>
      </c>
      <c r="CW23" s="1581">
        <f xml:space="preserve"> IF($C23 = "", "",'App1'!DI23)</f>
        <v>0</v>
      </c>
      <c r="CX23" s="1581">
        <f xml:space="preserve"> IF($C23 = "", "",'App1'!DJ23)</f>
        <v>0</v>
      </c>
      <c r="CY23" s="1582">
        <f xml:space="preserve"> IF($C23 = "", "",'App1'!DK23)</f>
        <v>0</v>
      </c>
      <c r="CZ23" s="1581">
        <f xml:space="preserve"> IF($C23 = "", "",'App1'!DL23)</f>
        <v>-4.7880000000000003</v>
      </c>
      <c r="DA23" s="1581">
        <f xml:space="preserve"> IF($C23 = "", "",'App1'!DM23)</f>
        <v>-5.3960000000000008</v>
      </c>
      <c r="DB23" s="1581">
        <f xml:space="preserve"> IF($C23 = "", "",'App1'!DN23)</f>
        <v>-5.9280000000000008</v>
      </c>
      <c r="DC23" s="1581">
        <f xml:space="preserve"> IF($C23 = "", "",'App1'!DO23)</f>
        <v>-6.3840000000000021</v>
      </c>
      <c r="DD23" s="1581">
        <f xml:space="preserve"> IF($C23 = "", "",'App1'!DP23)</f>
        <v>-8.588000000000001</v>
      </c>
      <c r="DE23" s="1582">
        <f xml:space="preserve"> IF($C23 = "", "",'App1'!DQ23)</f>
        <v>-31.084000000000003</v>
      </c>
      <c r="DF23" s="1581">
        <f xml:space="preserve"> IF($C23 = "", "",'App1'!DR23)</f>
        <v>5.7</v>
      </c>
      <c r="DG23" s="1581">
        <f xml:space="preserve"> IF($C23 = "", "",'App1'!DS23)</f>
        <v>5.4719999999999995</v>
      </c>
      <c r="DH23" s="1581">
        <f xml:space="preserve"> IF($C23 = "", "",'App1'!DT23)</f>
        <v>5.32</v>
      </c>
      <c r="DI23" s="1581">
        <f xml:space="preserve"> IF($C23 = "", "",'App1'!DU23)</f>
        <v>5.2439999999999989</v>
      </c>
      <c r="DJ23" s="1581">
        <f xml:space="preserve"> IF($C23 = "", "",'App1'!DV23)</f>
        <v>3.42</v>
      </c>
      <c r="DK23" s="1582">
        <f xml:space="preserve"> IF($C23 = "", "",'App1'!DW23)</f>
        <v>25.155999999999999</v>
      </c>
      <c r="DL23" s="1581">
        <f xml:space="preserve"> IF($C23 = "", "",'App1'!DX23)</f>
        <v>0</v>
      </c>
      <c r="DM23" s="1581">
        <f xml:space="preserve"> IF($C23 = "", "",'App1'!DY23)</f>
        <v>0</v>
      </c>
      <c r="DN23" s="1581">
        <f xml:space="preserve"> IF($C23 = "", "",'App1'!DZ23)</f>
        <v>0</v>
      </c>
      <c r="DO23" s="1581">
        <f xml:space="preserve"> IF($C23 = "", "",'App1'!EA23)</f>
        <v>0</v>
      </c>
      <c r="DP23" s="1581">
        <f xml:space="preserve"> IF($C23 = "", "",'App1'!EB23)</f>
        <v>0</v>
      </c>
      <c r="DQ23" s="1582">
        <f xml:space="preserve"> IF($C23 = "", "",'App1'!EC23)</f>
        <v>0</v>
      </c>
      <c r="DR23" s="1581">
        <f xml:space="preserve"> IF($C23 = "", "",'App1'!ED23)</f>
        <v>-1.2767999999999999</v>
      </c>
      <c r="DS23" s="1581">
        <f xml:space="preserve"> IF($C23 = "", "",'App1'!EE23)</f>
        <v>-1.5906800000000001</v>
      </c>
      <c r="DT23" s="1581">
        <f xml:space="preserve"> IF($C23 = "", "",'App1'!EF23)</f>
        <v>-1.92736</v>
      </c>
      <c r="DU23" s="1581">
        <f xml:space="preserve"> IF($C23 = "", "",'App1'!EG23)</f>
        <v>-2.1872799999999999</v>
      </c>
      <c r="DV23" s="1581">
        <f xml:space="preserve"> IF($C23 = "", "",'App1'!EH23)</f>
        <v>-4.1951999999999998</v>
      </c>
      <c r="DW23" s="1582">
        <f xml:space="preserve"> IF($C23 = "", "",'App1'!EI23)</f>
        <v>-11.17732</v>
      </c>
      <c r="DX23" s="595">
        <v>26.18</v>
      </c>
      <c r="DY23" s="596">
        <v>25.792999999999999</v>
      </c>
      <c r="DZ23" s="596">
        <v>25.536000000000001</v>
      </c>
      <c r="EA23" s="596">
        <v>25.277999999999999</v>
      </c>
      <c r="EB23" s="596">
        <v>25.02</v>
      </c>
      <c r="EC23" s="1580">
        <f xml:space="preserve"> IF($C23 = "", "",'App1'!EO23)</f>
        <v>1.565599999999999</v>
      </c>
      <c r="ED23" s="1581">
        <f xml:space="preserve"> IF($C23 = "", "",'App1'!EP23)</f>
        <v>1.1536800000000005</v>
      </c>
      <c r="EE23" s="1581">
        <f xml:space="preserve"> IF($C23 = "", "",'App1'!EQ23)</f>
        <v>0.81776000000000038</v>
      </c>
      <c r="EF23" s="1581">
        <f xml:space="preserve"> IF($C23 = "", "",'App1'!ER23)</f>
        <v>0.55707999999999769</v>
      </c>
      <c r="EG23" s="1581">
        <f xml:space="preserve"> IF($C23 = "", "",'App1'!ES23)</f>
        <v>-1.4508399999999992</v>
      </c>
      <c r="EH23" s="1582">
        <f xml:space="preserve"> IF($C23 = "", "",'App1'!ET23)</f>
        <v>2.6432799999999981</v>
      </c>
      <c r="EI23" s="595">
        <v>22.44</v>
      </c>
      <c r="EJ23" s="596">
        <v>22.181999999999999</v>
      </c>
      <c r="EK23" s="596">
        <v>21.923999999999999</v>
      </c>
      <c r="EL23" s="596">
        <v>21.667000000000002</v>
      </c>
      <c r="EM23" s="1575">
        <v>21.408999999999999</v>
      </c>
    </row>
    <row r="24" spans="2:143" ht="15.75" customHeight="1">
      <c r="B24" s="582">
        <v>18</v>
      </c>
      <c r="C24" s="1587" t="str">
        <f>'App1'!C24</f>
        <v>PR19UU_C02-CF</v>
      </c>
      <c r="D24" s="1419" t="str">
        <f xml:space="preserve"> IF($C24 = "", "",'App1'!D24)</f>
        <v>The natural environment is protected and improved in the way we deliver our services</v>
      </c>
      <c r="E24" s="1419" t="str">
        <f xml:space="preserve"> IF($C24 = "", "",'App1'!E24)</f>
        <v>PR14 revision</v>
      </c>
      <c r="F24" s="1419" t="str">
        <f xml:space="preserve"> IF($C24 = "", "",'App1'!F24)</f>
        <v>C02-CF</v>
      </c>
      <c r="G24" s="1489" t="str">
        <f xml:space="preserve"> IF($C24 = "", "",'App1'!G24)</f>
        <v>Treatment works compliance</v>
      </c>
      <c r="H24" s="1490" t="str">
        <f xml:space="preserve"> IF($C24 = "", "",'App1'!H24)</f>
        <v>As per Ofwat definition</v>
      </c>
      <c r="I24" s="1507" t="str">
        <f xml:space="preserve"> IF($C24 = "", "",'App1'!I24)</f>
        <v/>
      </c>
      <c r="J24" s="1507">
        <f xml:space="preserve"> IF($C24 = "", "",'App1'!J24)</f>
        <v>0.06</v>
      </c>
      <c r="K24" s="1507">
        <f xml:space="preserve"> IF($C24 = "", "",'App1'!K24)</f>
        <v>0.94</v>
      </c>
      <c r="L24" s="1507" t="str">
        <f xml:space="preserve"> IF($C24 = "", "",'App1'!L24)</f>
        <v/>
      </c>
      <c r="M24" s="1507" t="str">
        <f xml:space="preserve"> IF($C24 = "", "",'App1'!M24)</f>
        <v/>
      </c>
      <c r="N24" s="1507" t="str">
        <f xml:space="preserve"> IF($C24 = "", "",'App1'!N24)</f>
        <v/>
      </c>
      <c r="O24" s="1507" t="str">
        <f xml:space="preserve"> IF($C24 = "", "",'App1'!O24)</f>
        <v/>
      </c>
      <c r="P24" s="1507" t="str">
        <f xml:space="preserve"> IF($C24 = "", "",'App1'!P24)</f>
        <v/>
      </c>
      <c r="Q24" s="1508">
        <f xml:space="preserve"> IF($C24 = "", "",'App1'!Q24)</f>
        <v>1</v>
      </c>
      <c r="R24" s="1419" t="str">
        <f xml:space="preserve"> IF($C24 = "", "",'App1'!R24)</f>
        <v>Out &amp; under</v>
      </c>
      <c r="S24" s="1419" t="str">
        <f xml:space="preserve"> IF($C24 = "", "",'App1'!S24)</f>
        <v xml:space="preserve">Revenue </v>
      </c>
      <c r="T24" s="1489" t="str">
        <f xml:space="preserve"> IF($C24 = "", "",'App1'!T24)</f>
        <v>In-period</v>
      </c>
      <c r="U24" s="1419" t="str">
        <f xml:space="preserve"> IF($C24 = "", "",'App1'!U24)</f>
        <v>Treatment works</v>
      </c>
      <c r="V24" s="1419" t="str">
        <f xml:space="preserve"> IF($C24 = "", "",'App1'!V24)</f>
        <v>%</v>
      </c>
      <c r="W24" s="1419" t="str">
        <f xml:space="preserve"> IF($C24 = "", "",'App1'!W24)</f>
        <v>Percentage of treatment works compliant (as per Environmental Performance Assessment) in a calendar year</v>
      </c>
      <c r="X24" s="1419">
        <f xml:space="preserve"> IF($C24 = "", "",'App1'!X24)</f>
        <v>1</v>
      </c>
      <c r="Y24" s="1604" t="str">
        <f xml:space="preserve"> IF($C24 = "", "",'App1'!Y24)</f>
        <v>Up</v>
      </c>
      <c r="Z24" s="1499" t="str">
        <f xml:space="preserve"> IF($C24 = "", "",'App1'!Z24)</f>
        <v>Treatment works compliance</v>
      </c>
      <c r="AA24" s="583" t="s">
        <v>28</v>
      </c>
      <c r="AB24" s="583" t="s">
        <v>2833</v>
      </c>
      <c r="AC24" s="583">
        <v>1</v>
      </c>
      <c r="AD24" s="1575" t="s">
        <v>25</v>
      </c>
      <c r="AE24" s="596">
        <v>100</v>
      </c>
      <c r="AF24" s="596">
        <v>100</v>
      </c>
      <c r="AG24" s="596">
        <v>100</v>
      </c>
      <c r="AH24" s="596">
        <v>100</v>
      </c>
      <c r="AI24" s="596">
        <v>100</v>
      </c>
      <c r="AJ24" s="595">
        <v>100</v>
      </c>
      <c r="AK24" s="596">
        <v>100</v>
      </c>
      <c r="AL24" s="596">
        <v>100</v>
      </c>
      <c r="AM24" s="596">
        <v>100</v>
      </c>
      <c r="AN24" s="755">
        <v>100</v>
      </c>
      <c r="AO24" s="758">
        <v>100</v>
      </c>
      <c r="AP24" s="596">
        <v>100</v>
      </c>
      <c r="AQ24" s="596">
        <v>100</v>
      </c>
      <c r="AR24" s="596">
        <v>100</v>
      </c>
      <c r="AS24" s="759">
        <v>100</v>
      </c>
      <c r="AT24" s="764">
        <v>100</v>
      </c>
      <c r="AU24" s="596">
        <v>100</v>
      </c>
      <c r="AV24" s="596">
        <v>100</v>
      </c>
      <c r="AW24" s="596">
        <v>100</v>
      </c>
      <c r="AX24" s="765">
        <v>100</v>
      </c>
      <c r="AY24" s="597">
        <v>100</v>
      </c>
      <c r="AZ24" s="1568" t="str">
        <f xml:space="preserve"> IF($C24 = "", "",'App1'!BL24)</f>
        <v>Yes</v>
      </c>
      <c r="BA24" s="1418" t="str">
        <f xml:space="preserve"> IF($C24 = "", "",'App1'!BM24)</f>
        <v>Yes</v>
      </c>
      <c r="BB24" s="1418" t="str">
        <f xml:space="preserve"> IF($C24 = "", "",'App1'!BN24)</f>
        <v>Yes</v>
      </c>
      <c r="BC24" s="1418" t="str">
        <f xml:space="preserve"> IF($C24 = "", "",'App1'!BO24)</f>
        <v>Yes</v>
      </c>
      <c r="BD24" s="1488" t="str">
        <f xml:space="preserve"> IF($C24 = "", "",'App1'!BP24)</f>
        <v>Yes</v>
      </c>
      <c r="BE24" s="595"/>
      <c r="BF24" s="596"/>
      <c r="BG24" s="596"/>
      <c r="BH24" s="596"/>
      <c r="BI24" s="597"/>
      <c r="BJ24" s="595"/>
      <c r="BK24" s="596"/>
      <c r="BL24" s="596"/>
      <c r="BM24" s="596"/>
      <c r="BN24" s="597"/>
      <c r="BO24" s="595">
        <v>99</v>
      </c>
      <c r="BP24" s="596">
        <v>99</v>
      </c>
      <c r="BQ24" s="596">
        <v>99</v>
      </c>
      <c r="BR24" s="596">
        <v>99</v>
      </c>
      <c r="BS24" s="597">
        <v>99</v>
      </c>
      <c r="BT24" s="595"/>
      <c r="BU24" s="596"/>
      <c r="BV24" s="596"/>
      <c r="BW24" s="596"/>
      <c r="BX24" s="597"/>
      <c r="BY24" s="595"/>
      <c r="BZ24" s="596"/>
      <c r="CA24" s="596"/>
      <c r="CB24" s="596"/>
      <c r="CC24" s="597"/>
      <c r="CD24" s="595"/>
      <c r="CE24" s="596"/>
      <c r="CF24" s="596"/>
      <c r="CG24" s="596"/>
      <c r="CH24" s="597"/>
      <c r="CI24" s="1320">
        <v>-1.5249999999999999</v>
      </c>
      <c r="CJ24" s="1321" t="s">
        <v>2685</v>
      </c>
      <c r="CK24" s="1321" t="s">
        <v>2685</v>
      </c>
      <c r="CL24" s="1322" t="s">
        <v>2685</v>
      </c>
      <c r="CM24" s="1321"/>
      <c r="CN24" s="1321" t="s">
        <v>2685</v>
      </c>
      <c r="CO24" s="1321" t="s">
        <v>2685</v>
      </c>
      <c r="CP24" s="1322" t="s">
        <v>2685</v>
      </c>
      <c r="CQ24" s="1587" t="str">
        <f xml:space="preserve"> IF($C24 = "", "",'App1'!DC24)</f>
        <v/>
      </c>
      <c r="CR24" s="1629" t="str">
        <f xml:space="preserve"> IF($C24 = "", "",'App1'!DD24)</f>
        <v/>
      </c>
      <c r="CS24" s="1587" t="str">
        <f xml:space="preserve"> IF($C24 = "", "",'App1'!DE24)</f>
        <v/>
      </c>
      <c r="CT24" s="1581">
        <f xml:space="preserve"> IF($C24 = "", "",'App1'!DF24)</f>
        <v>0</v>
      </c>
      <c r="CU24" s="1581">
        <f xml:space="preserve"> IF($C24 = "", "",'App1'!DG24)</f>
        <v>0</v>
      </c>
      <c r="CV24" s="1581">
        <f xml:space="preserve"> IF($C24 = "", "",'App1'!DH24)</f>
        <v>0</v>
      </c>
      <c r="CW24" s="1581">
        <f xml:space="preserve"> IF($C24 = "", "",'App1'!DI24)</f>
        <v>0</v>
      </c>
      <c r="CX24" s="1581">
        <f xml:space="preserve"> IF($C24 = "", "",'App1'!DJ24)</f>
        <v>0</v>
      </c>
      <c r="CY24" s="1582">
        <f xml:space="preserve"> IF($C24 = "", "",'App1'!DK24)</f>
        <v>0</v>
      </c>
      <c r="CZ24" s="1581">
        <f xml:space="preserve"> IF($C24 = "", "",'App1'!DL24)</f>
        <v>0</v>
      </c>
      <c r="DA24" s="1581">
        <f xml:space="preserve"> IF($C24 = "", "",'App1'!DM24)</f>
        <v>0</v>
      </c>
      <c r="DB24" s="1581">
        <f xml:space="preserve"> IF($C24 = "", "",'App1'!DN24)</f>
        <v>0</v>
      </c>
      <c r="DC24" s="1581">
        <f xml:space="preserve"> IF($C24 = "", "",'App1'!DO24)</f>
        <v>0</v>
      </c>
      <c r="DD24" s="1581">
        <f xml:space="preserve"> IF($C24 = "", "",'App1'!DP24)</f>
        <v>0</v>
      </c>
      <c r="DE24" s="1582">
        <f xml:space="preserve"> IF($C24 = "", "",'App1'!DQ24)</f>
        <v>0</v>
      </c>
      <c r="DF24" s="1581">
        <f xml:space="preserve"> IF($C24 = "", "",'App1'!DR24)</f>
        <v>0</v>
      </c>
      <c r="DG24" s="1581">
        <f xml:space="preserve"> IF($C24 = "", "",'App1'!DS24)</f>
        <v>0</v>
      </c>
      <c r="DH24" s="1581">
        <f xml:space="preserve"> IF($C24 = "", "",'App1'!DT24)</f>
        <v>0</v>
      </c>
      <c r="DI24" s="1581">
        <f xml:space="preserve"> IF($C24 = "", "",'App1'!DU24)</f>
        <v>0</v>
      </c>
      <c r="DJ24" s="1581">
        <f xml:space="preserve"> IF($C24 = "", "",'App1'!DV24)</f>
        <v>0</v>
      </c>
      <c r="DK24" s="1582">
        <f xml:space="preserve"> IF($C24 = "", "",'App1'!DW24)</f>
        <v>0</v>
      </c>
      <c r="DL24" s="1581">
        <f xml:space="preserve"> IF($C24 = "", "",'App1'!DX24)</f>
        <v>0</v>
      </c>
      <c r="DM24" s="1581">
        <f xml:space="preserve"> IF($C24 = "", "",'App1'!DY24)</f>
        <v>0</v>
      </c>
      <c r="DN24" s="1581">
        <f xml:space="preserve"> IF($C24 = "", "",'App1'!DZ24)</f>
        <v>0</v>
      </c>
      <c r="DO24" s="1581">
        <f xml:space="preserve"> IF($C24 = "", "",'App1'!EA24)</f>
        <v>0</v>
      </c>
      <c r="DP24" s="1581">
        <f xml:space="preserve"> IF($C24 = "", "",'App1'!EB24)</f>
        <v>0</v>
      </c>
      <c r="DQ24" s="1582">
        <f xml:space="preserve"> IF($C24 = "", "",'App1'!EC24)</f>
        <v>0</v>
      </c>
      <c r="DR24" s="1581">
        <f xml:space="preserve"> IF($C24 = "", "",'App1'!ED24)</f>
        <v>-3.2025000000000001</v>
      </c>
      <c r="DS24" s="1581">
        <f xml:space="preserve"> IF($C24 = "", "",'App1'!EE24)</f>
        <v>-3.2025000000000001</v>
      </c>
      <c r="DT24" s="1581">
        <f xml:space="preserve"> IF($C24 = "", "",'App1'!EF24)</f>
        <v>-3.2025000000000001</v>
      </c>
      <c r="DU24" s="1581">
        <f xml:space="preserve"> IF($C24 = "", "",'App1'!EG24)</f>
        <v>-3.2025000000000001</v>
      </c>
      <c r="DV24" s="1581">
        <f xml:space="preserve"> IF($C24 = "", "",'App1'!EH24)</f>
        <v>-3.2025000000000001</v>
      </c>
      <c r="DW24" s="1582">
        <f xml:space="preserve"> IF($C24 = "", "",'App1'!EI24)</f>
        <v>-16.012499999999999</v>
      </c>
      <c r="DX24" s="595">
        <v>96.9</v>
      </c>
      <c r="DY24" s="596">
        <v>96.9</v>
      </c>
      <c r="DZ24" s="596">
        <v>96.9</v>
      </c>
      <c r="EA24" s="596">
        <v>96.9</v>
      </c>
      <c r="EB24" s="596">
        <v>96.9</v>
      </c>
      <c r="EC24" s="1580">
        <f xml:space="preserve"> IF($C24 = "", "",'App1'!EO24)</f>
        <v>0</v>
      </c>
      <c r="ED24" s="1581">
        <f xml:space="preserve"> IF($C24 = "", "",'App1'!EP24)</f>
        <v>0</v>
      </c>
      <c r="EE24" s="1581">
        <f xml:space="preserve"> IF($C24 = "", "",'App1'!EQ24)</f>
        <v>0</v>
      </c>
      <c r="EF24" s="1581">
        <f xml:space="preserve"> IF($C24 = "", "",'App1'!ER24)</f>
        <v>0</v>
      </c>
      <c r="EG24" s="1581">
        <f xml:space="preserve"> IF($C24 = "", "",'App1'!ES24)</f>
        <v>0</v>
      </c>
      <c r="EH24" s="1582">
        <f xml:space="preserve"> IF($C24 = "", "",'App1'!ET24)</f>
        <v>0</v>
      </c>
      <c r="EI24" s="595">
        <v>99.7</v>
      </c>
      <c r="EJ24" s="596">
        <v>99.7</v>
      </c>
      <c r="EK24" s="596">
        <v>99.7</v>
      </c>
      <c r="EL24" s="596">
        <v>99.7</v>
      </c>
      <c r="EM24" s="1575">
        <v>99.7</v>
      </c>
    </row>
    <row r="25" spans="2:143" ht="15.75" customHeight="1">
      <c r="B25" s="582">
        <v>19</v>
      </c>
      <c r="C25" s="1587" t="str">
        <f>'App1'!C25</f>
        <v>PR19UU_C03-WR</v>
      </c>
      <c r="D25" s="1419" t="str">
        <f xml:space="preserve"> IF($C25 = "", "",'App1'!D25)</f>
        <v>The natural environment is protected and improved in the way we deliver our services</v>
      </c>
      <c r="E25" s="1419" t="str">
        <f xml:space="preserve"> IF($C25 = "", "",'App1'!E25)</f>
        <v>PR14 revision</v>
      </c>
      <c r="F25" s="1419" t="str">
        <f xml:space="preserve"> IF($C25 = "", "",'App1'!F25)</f>
        <v>C03-WR</v>
      </c>
      <c r="G25" s="1489" t="str">
        <f xml:space="preserve"> IF($C25 = "", "",'App1'!G25)</f>
        <v>Abstraction incentive mechanism</v>
      </c>
      <c r="H25" s="1490" t="str">
        <f xml:space="preserve"> IF($C25 = "", "",'App1'!H25)</f>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
      <c r="I25" s="1507">
        <f xml:space="preserve"> IF($C25 = "", "",'App1'!I25)</f>
        <v>1</v>
      </c>
      <c r="J25" s="1507" t="str">
        <f xml:space="preserve"> IF($C25 = "", "",'App1'!J25)</f>
        <v/>
      </c>
      <c r="K25" s="1507" t="str">
        <f xml:space="preserve"> IF($C25 = "", "",'App1'!K25)</f>
        <v/>
      </c>
      <c r="L25" s="1507" t="str">
        <f xml:space="preserve"> IF($C25 = "", "",'App1'!L25)</f>
        <v/>
      </c>
      <c r="M25" s="1507" t="str">
        <f xml:space="preserve"> IF($C25 = "", "",'App1'!M25)</f>
        <v/>
      </c>
      <c r="N25" s="1507" t="str">
        <f xml:space="preserve"> IF($C25 = "", "",'App1'!N25)</f>
        <v/>
      </c>
      <c r="O25" s="1507" t="str">
        <f xml:space="preserve"> IF($C25 = "", "",'App1'!O25)</f>
        <v/>
      </c>
      <c r="P25" s="1507" t="str">
        <f xml:space="preserve"> IF($C25 = "", "",'App1'!P25)</f>
        <v/>
      </c>
      <c r="Q25" s="1508">
        <f xml:space="preserve"> IF($C25 = "", "",'App1'!Q25)</f>
        <v>1</v>
      </c>
      <c r="R25" s="1419" t="str">
        <f xml:space="preserve"> IF($C25 = "", "",'App1'!R25)</f>
        <v>Out &amp; under</v>
      </c>
      <c r="S25" s="1419" t="str">
        <f xml:space="preserve"> IF($C25 = "", "",'App1'!S25)</f>
        <v xml:space="preserve">Revenue </v>
      </c>
      <c r="T25" s="1489" t="str">
        <f xml:space="preserve"> IF($C25 = "", "",'App1'!T25)</f>
        <v>In-period</v>
      </c>
      <c r="U25" s="1419" t="str">
        <f xml:space="preserve"> IF($C25 = "", "",'App1'!U25)</f>
        <v>Water resources/ abstraction</v>
      </c>
      <c r="V25" s="1419" t="str">
        <f xml:space="preserve"> IF($C25 = "", "",'App1'!V25)</f>
        <v>nr</v>
      </c>
      <c r="W25" s="1419" t="str">
        <f xml:space="preserve"> IF($C25 = "", "",'App1'!W25)</f>
        <v>Megalitres (Ml)</v>
      </c>
      <c r="X25" s="1419">
        <f xml:space="preserve"> IF($C25 = "", "",'App1'!X25)</f>
        <v>1</v>
      </c>
      <c r="Y25" s="1604" t="str">
        <f xml:space="preserve"> IF($C25 = "", "",'App1'!Y25)</f>
        <v>Down</v>
      </c>
      <c r="Z25" s="1499" t="str">
        <f xml:space="preserve"> IF($C25 = "", "",'App1'!Z25)</f>
        <v/>
      </c>
      <c r="AA25" s="583" t="s">
        <v>76</v>
      </c>
      <c r="AB25" s="583" t="s">
        <v>2835</v>
      </c>
      <c r="AC25" s="583">
        <v>1</v>
      </c>
      <c r="AD25" s="1575" t="s">
        <v>40</v>
      </c>
      <c r="AE25" s="596">
        <v>0</v>
      </c>
      <c r="AF25" s="596">
        <v>0</v>
      </c>
      <c r="AG25" s="596">
        <v>0</v>
      </c>
      <c r="AH25" s="596">
        <v>0</v>
      </c>
      <c r="AI25" s="596">
        <v>0</v>
      </c>
      <c r="AJ25" s="595" t="s">
        <v>2685</v>
      </c>
      <c r="AK25" s="596" t="s">
        <v>2685</v>
      </c>
      <c r="AL25" s="596" t="s">
        <v>2685</v>
      </c>
      <c r="AM25" s="596" t="s">
        <v>2685</v>
      </c>
      <c r="AN25" s="755" t="s">
        <v>2685</v>
      </c>
      <c r="AO25" s="758" t="s">
        <v>2685</v>
      </c>
      <c r="AP25" s="596" t="s">
        <v>2685</v>
      </c>
      <c r="AQ25" s="596" t="s">
        <v>2685</v>
      </c>
      <c r="AR25" s="596" t="s">
        <v>2685</v>
      </c>
      <c r="AS25" s="759" t="s">
        <v>2685</v>
      </c>
      <c r="AT25" s="764" t="s">
        <v>2685</v>
      </c>
      <c r="AU25" s="596" t="s">
        <v>2685</v>
      </c>
      <c r="AV25" s="596" t="s">
        <v>2685</v>
      </c>
      <c r="AW25" s="596" t="s">
        <v>2685</v>
      </c>
      <c r="AX25" s="765" t="s">
        <v>2685</v>
      </c>
      <c r="AY25" s="597" t="s">
        <v>2685</v>
      </c>
      <c r="AZ25" s="1568" t="str">
        <f xml:space="preserve"> IF($C25 = "", "",'App1'!BL25)</f>
        <v>Yes</v>
      </c>
      <c r="BA25" s="1418" t="str">
        <f xml:space="preserve"> IF($C25 = "", "",'App1'!BM25)</f>
        <v>Yes</v>
      </c>
      <c r="BB25" s="1418" t="str">
        <f xml:space="preserve"> IF($C25 = "", "",'App1'!BN25)</f>
        <v>Yes</v>
      </c>
      <c r="BC25" s="1418" t="str">
        <f xml:space="preserve"> IF($C25 = "", "",'App1'!BO25)</f>
        <v>Yes</v>
      </c>
      <c r="BD25" s="1488" t="str">
        <f xml:space="preserve"> IF($C25 = "", "",'App1'!BP25)</f>
        <v>Yes</v>
      </c>
      <c r="BE25" s="595"/>
      <c r="BF25" s="596"/>
      <c r="BG25" s="596"/>
      <c r="BH25" s="596"/>
      <c r="BI25" s="597"/>
      <c r="BJ25" s="595"/>
      <c r="BK25" s="596"/>
      <c r="BL25" s="596"/>
      <c r="BM25" s="596"/>
      <c r="BN25" s="597"/>
      <c r="BO25" s="595"/>
      <c r="BP25" s="596"/>
      <c r="BQ25" s="596"/>
      <c r="BR25" s="596"/>
      <c r="BS25" s="597"/>
      <c r="BT25" s="595"/>
      <c r="BU25" s="596"/>
      <c r="BV25" s="596"/>
      <c r="BW25" s="596"/>
      <c r="BX25" s="597"/>
      <c r="BY25" s="595"/>
      <c r="BZ25" s="596"/>
      <c r="CA25" s="596"/>
      <c r="CB25" s="596"/>
      <c r="CC25" s="597"/>
      <c r="CD25" s="595"/>
      <c r="CE25" s="596"/>
      <c r="CF25" s="596"/>
      <c r="CG25" s="596"/>
      <c r="CH25" s="597"/>
      <c r="CI25" s="1320"/>
      <c r="CJ25" s="1321"/>
      <c r="CK25" s="1321"/>
      <c r="CL25" s="1322"/>
      <c r="CM25" s="1321"/>
      <c r="CN25" s="1321"/>
      <c r="CO25" s="1321"/>
      <c r="CP25" s="1322"/>
      <c r="CQ25" s="1587" t="str">
        <f xml:space="preserve"> IF($C25 = "", "",'App1'!DC25)</f>
        <v>No</v>
      </c>
      <c r="CR25" s="1629">
        <f xml:space="preserve"> IF($C25 = "", "",'App1'!DD25)</f>
        <v>1</v>
      </c>
      <c r="CS25" s="1587" t="str">
        <f xml:space="preserve"> IF($C25 = "", "",'App1'!DE25)</f>
        <v/>
      </c>
      <c r="CT25" s="1581">
        <f xml:space="preserve"> IF($C25 = "", "",'App1'!DF25)</f>
        <v>0</v>
      </c>
      <c r="CU25" s="1581">
        <f xml:space="preserve"> IF($C25 = "", "",'App1'!DG25)</f>
        <v>0</v>
      </c>
      <c r="CV25" s="1581">
        <f xml:space="preserve"> IF($C25 = "", "",'App1'!DH25)</f>
        <v>0</v>
      </c>
      <c r="CW25" s="1581">
        <f xml:space="preserve"> IF($C25 = "", "",'App1'!DI25)</f>
        <v>0</v>
      </c>
      <c r="CX25" s="1581">
        <f xml:space="preserve"> IF($C25 = "", "",'App1'!DJ25)</f>
        <v>0</v>
      </c>
      <c r="CY25" s="1582">
        <f xml:space="preserve"> IF($C25 = "", "",'App1'!DK25)</f>
        <v>0</v>
      </c>
      <c r="CZ25" s="1581" t="str">
        <f xml:space="preserve"> IF($C25 = "", "",'App1'!DL25)</f>
        <v/>
      </c>
      <c r="DA25" s="1581" t="str">
        <f xml:space="preserve"> IF($C25 = "", "",'App1'!DM25)</f>
        <v/>
      </c>
      <c r="DB25" s="1581" t="str">
        <f xml:space="preserve"> IF($C25 = "", "",'App1'!DN25)</f>
        <v/>
      </c>
      <c r="DC25" s="1581" t="str">
        <f xml:space="preserve"> IF($C25 = "", "",'App1'!DO25)</f>
        <v/>
      </c>
      <c r="DD25" s="1581" t="str">
        <f xml:space="preserve"> IF($C25 = "", "",'App1'!DP25)</f>
        <v/>
      </c>
      <c r="DE25" s="1582" t="str">
        <f xml:space="preserve"> IF($C25 = "", "",'App1'!DQ25)</f>
        <v/>
      </c>
      <c r="DF25" s="1581" t="str">
        <f xml:space="preserve"> IF($C25 = "", "",'App1'!DR25)</f>
        <v/>
      </c>
      <c r="DG25" s="1581" t="str">
        <f xml:space="preserve"> IF($C25 = "", "",'App1'!DS25)</f>
        <v/>
      </c>
      <c r="DH25" s="1581" t="str">
        <f xml:space="preserve"> IF($C25 = "", "",'App1'!DT25)</f>
        <v/>
      </c>
      <c r="DI25" s="1581" t="str">
        <f xml:space="preserve"> IF($C25 = "", "",'App1'!DU25)</f>
        <v/>
      </c>
      <c r="DJ25" s="1581" t="str">
        <f xml:space="preserve"> IF($C25 = "", "",'App1'!DV25)</f>
        <v/>
      </c>
      <c r="DK25" s="1582" t="str">
        <f xml:space="preserve"> IF($C25 = "", "",'App1'!DW25)</f>
        <v/>
      </c>
      <c r="DL25" s="1581">
        <f xml:space="preserve"> IF($C25 = "", "",'App1'!DX25)</f>
        <v>0</v>
      </c>
      <c r="DM25" s="1581">
        <f xml:space="preserve"> IF($C25 = "", "",'App1'!DY25)</f>
        <v>0</v>
      </c>
      <c r="DN25" s="1581">
        <f xml:space="preserve"> IF($C25 = "", "",'App1'!DZ25)</f>
        <v>0</v>
      </c>
      <c r="DO25" s="1581">
        <f xml:space="preserve"> IF($C25 = "", "",'App1'!EA25)</f>
        <v>0</v>
      </c>
      <c r="DP25" s="1581">
        <f xml:space="preserve"> IF($C25 = "", "",'App1'!EB25)</f>
        <v>0</v>
      </c>
      <c r="DQ25" s="1582">
        <f xml:space="preserve"> IF($C25 = "", "",'App1'!EC25)</f>
        <v>0</v>
      </c>
      <c r="DR25" s="1581">
        <f xml:space="preserve"> IF($C25 = "", "",'App1'!ED25)</f>
        <v>-4.9612999999999997E-2</v>
      </c>
      <c r="DS25" s="1581">
        <f xml:space="preserve"> IF($C25 = "", "",'App1'!EE25)</f>
        <v>-4.9612999999999997E-2</v>
      </c>
      <c r="DT25" s="1581">
        <f xml:space="preserve"> IF($C25 = "", "",'App1'!EF25)</f>
        <v>-2.3837000000000001E-2</v>
      </c>
      <c r="DU25" s="1581">
        <f xml:space="preserve"> IF($C25 = "", "",'App1'!EG25)</f>
        <v>-2.3837000000000001E-2</v>
      </c>
      <c r="DV25" s="1581">
        <f xml:space="preserve"> IF($C25 = "", "",'App1'!EH25)</f>
        <v>-2.3837000000000001E-2</v>
      </c>
      <c r="DW25" s="1582">
        <f xml:space="preserve"> IF($C25 = "", "",'App1'!EI25)</f>
        <v>-0.170737</v>
      </c>
      <c r="DX25" s="595">
        <v>102.6</v>
      </c>
      <c r="DY25" s="596">
        <v>102.6</v>
      </c>
      <c r="DZ25" s="596">
        <v>30.6</v>
      </c>
      <c r="EA25" s="596">
        <v>30.6</v>
      </c>
      <c r="EB25" s="596">
        <v>30.6</v>
      </c>
      <c r="EC25" s="1580">
        <f xml:space="preserve"> IF($C25 = "", "",'App1'!EO25)</f>
        <v>4.9612999999999997E-2</v>
      </c>
      <c r="ED25" s="1581">
        <f xml:space="preserve"> IF($C25 = "", "",'App1'!EP25)</f>
        <v>4.9612999999999997E-2</v>
      </c>
      <c r="EE25" s="1581">
        <f xml:space="preserve"> IF($C25 = "", "",'App1'!EQ25)</f>
        <v>2.3837000000000001E-2</v>
      </c>
      <c r="EF25" s="1581">
        <f xml:space="preserve"> IF($C25 = "", "",'App1'!ER25)</f>
        <v>2.3837000000000001E-2</v>
      </c>
      <c r="EG25" s="1581">
        <f xml:space="preserve"> IF($C25 = "", "",'App1'!ES25)</f>
        <v>2.3837000000000001E-2</v>
      </c>
      <c r="EH25" s="1582">
        <f xml:space="preserve"> IF($C25 = "", "",'App1'!ET25)</f>
        <v>0.170737</v>
      </c>
      <c r="EI25" s="595">
        <v>-102.6</v>
      </c>
      <c r="EJ25" s="596">
        <v>-102.6</v>
      </c>
      <c r="EK25" s="596">
        <v>-30.6</v>
      </c>
      <c r="EL25" s="596">
        <v>-30.6</v>
      </c>
      <c r="EM25" s="1575">
        <v>-30.6</v>
      </c>
    </row>
    <row r="26" spans="2:143" ht="15.75" customHeight="1">
      <c r="B26" s="582">
        <v>20</v>
      </c>
      <c r="C26" s="1587" t="str">
        <f>'App1'!C26</f>
        <v>PR19UU_C04-WR</v>
      </c>
      <c r="D26" s="1419" t="str">
        <f xml:space="preserve"> IF($C26 = "", "",'App1'!D26)</f>
        <v>The natural environment is protected and improved in the way we deliver our services</v>
      </c>
      <c r="E26" s="1419" t="str">
        <f xml:space="preserve"> IF($C26 = "", "",'App1'!E26)</f>
        <v>PR14 revision</v>
      </c>
      <c r="F26" s="1419" t="str">
        <f xml:space="preserve"> IF($C26 = "", "",'App1'!F26)</f>
        <v>C04-WR</v>
      </c>
      <c r="G26" s="1489" t="str">
        <f xml:space="preserve"> IF($C26 = "", "",'App1'!G26)</f>
        <v>Improving the water environment</v>
      </c>
      <c r="H26" s="1490" t="str">
        <f xml:space="preserve"> IF($C26 = "", "",'App1'!H26)</f>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
      <c r="I26" s="1507">
        <f xml:space="preserve"> IF($C26 = "", "",'App1'!I26)</f>
        <v>1</v>
      </c>
      <c r="J26" s="1507">
        <f xml:space="preserve"> IF($C26 = "", "",'App1'!J26)</f>
        <v>0</v>
      </c>
      <c r="K26" s="1507">
        <f xml:space="preserve"> IF($C26 = "", "",'App1'!K26)</f>
        <v>0</v>
      </c>
      <c r="L26" s="1507">
        <f xml:space="preserve"> IF($C26 = "", "",'App1'!L26)</f>
        <v>0</v>
      </c>
      <c r="M26" s="1507">
        <f xml:space="preserve"> IF($C26 = "", "",'App1'!M26)</f>
        <v>0</v>
      </c>
      <c r="N26" s="1507">
        <f xml:space="preserve"> IF($C26 = "", "",'App1'!N26)</f>
        <v>0</v>
      </c>
      <c r="O26" s="1507">
        <f xml:space="preserve"> IF($C26 = "", "",'App1'!O26)</f>
        <v>0</v>
      </c>
      <c r="P26" s="1507">
        <f xml:space="preserve"> IF($C26 = "", "",'App1'!P26)</f>
        <v>0</v>
      </c>
      <c r="Q26" s="1508">
        <f xml:space="preserve"> IF($C26 = "", "",'App1'!Q26)</f>
        <v>1</v>
      </c>
      <c r="R26" s="1419" t="str">
        <f xml:space="preserve"> IF($C26 = "", "",'App1'!R26)</f>
        <v>NFI</v>
      </c>
      <c r="S26" s="1419">
        <f xml:space="preserve"> IF($C26 = "", "",'App1'!S26)</f>
        <v>0</v>
      </c>
      <c r="T26" s="1489">
        <f xml:space="preserve"> IF($C26 = "", "",'App1'!T26)</f>
        <v>0</v>
      </c>
      <c r="U26" s="1419" t="str">
        <f xml:space="preserve"> IF($C26 = "", "",'App1'!U26)</f>
        <v>Environmental</v>
      </c>
      <c r="V26" s="1419" t="str">
        <f xml:space="preserve"> IF($C26 = "", "",'App1'!V26)</f>
        <v>nr</v>
      </c>
      <c r="W26" s="1419" t="str">
        <f xml:space="preserve"> IF($C26 = "", "",'App1'!W26)</f>
        <v>Net number of days early or late</v>
      </c>
      <c r="X26" s="1419">
        <f xml:space="preserve"> IF($C26 = "", "",'App1'!X26)</f>
        <v>0</v>
      </c>
      <c r="Y26" s="1604" t="str">
        <f xml:space="preserve"> IF($C26 = "", "",'App1'!Y26)</f>
        <v>Up</v>
      </c>
      <c r="Z26" s="1499" t="str">
        <f xml:space="preserve"> IF($C26 = "", "",'App1'!Z26)</f>
        <v/>
      </c>
      <c r="AA26" s="583" t="s">
        <v>76</v>
      </c>
      <c r="AB26" s="583" t="s">
        <v>2836</v>
      </c>
      <c r="AC26" s="583">
        <v>0</v>
      </c>
      <c r="AD26" s="1575" t="s">
        <v>25</v>
      </c>
      <c r="AE26" s="596">
        <v>0</v>
      </c>
      <c r="AF26" s="596">
        <v>0</v>
      </c>
      <c r="AG26" s="596">
        <v>0</v>
      </c>
      <c r="AH26" s="596">
        <v>0</v>
      </c>
      <c r="AI26" s="596">
        <v>0</v>
      </c>
      <c r="AJ26" s="595">
        <v>0</v>
      </c>
      <c r="AK26" s="596">
        <v>0</v>
      </c>
      <c r="AL26" s="596">
        <v>0</v>
      </c>
      <c r="AM26" s="596">
        <v>0</v>
      </c>
      <c r="AN26" s="755">
        <v>0</v>
      </c>
      <c r="AO26" s="758"/>
      <c r="AP26" s="596"/>
      <c r="AQ26" s="596"/>
      <c r="AR26" s="596"/>
      <c r="AS26" s="759"/>
      <c r="AT26" s="764"/>
      <c r="AU26" s="596"/>
      <c r="AV26" s="596"/>
      <c r="AW26" s="596"/>
      <c r="AX26" s="765"/>
      <c r="AY26" s="597"/>
      <c r="AZ26" s="1568">
        <f xml:space="preserve"> IF($C26 = "", "",'App1'!BL26)</f>
        <v>0</v>
      </c>
      <c r="BA26" s="1418">
        <f xml:space="preserve"> IF($C26 = "", "",'App1'!BM26)</f>
        <v>0</v>
      </c>
      <c r="BB26" s="1418">
        <f xml:space="preserve"> IF($C26 = "", "",'App1'!BN26)</f>
        <v>0</v>
      </c>
      <c r="BC26" s="1418">
        <f xml:space="preserve"> IF($C26 = "", "",'App1'!BO26)</f>
        <v>0</v>
      </c>
      <c r="BD26" s="1488">
        <f xml:space="preserve"> IF($C26 = "", "",'App1'!BP26)</f>
        <v>0</v>
      </c>
      <c r="BE26" s="595"/>
      <c r="BF26" s="596"/>
      <c r="BG26" s="596"/>
      <c r="BH26" s="596"/>
      <c r="BI26" s="597"/>
      <c r="BJ26" s="595"/>
      <c r="BK26" s="596"/>
      <c r="BL26" s="596"/>
      <c r="BM26" s="596"/>
      <c r="BN26" s="597"/>
      <c r="BO26" s="595"/>
      <c r="BP26" s="596"/>
      <c r="BQ26" s="596"/>
      <c r="BR26" s="596"/>
      <c r="BS26" s="597"/>
      <c r="BT26" s="595"/>
      <c r="BU26" s="596"/>
      <c r="BV26" s="596"/>
      <c r="BW26" s="596"/>
      <c r="BX26" s="597"/>
      <c r="BY26" s="595"/>
      <c r="BZ26" s="596"/>
      <c r="CA26" s="596"/>
      <c r="CB26" s="596"/>
      <c r="CC26" s="597"/>
      <c r="CD26" s="595"/>
      <c r="CE26" s="596"/>
      <c r="CF26" s="596"/>
      <c r="CG26" s="596"/>
      <c r="CH26" s="597"/>
      <c r="CI26" s="1320"/>
      <c r="CJ26" s="1321"/>
      <c r="CK26" s="1321"/>
      <c r="CL26" s="1322"/>
      <c r="CM26" s="1321"/>
      <c r="CN26" s="1321"/>
      <c r="CO26" s="1321"/>
      <c r="CP26" s="1322"/>
      <c r="CQ26" s="1587" t="str">
        <f xml:space="preserve"> IF($C26 = "", "",'App1'!DC26)</f>
        <v>No</v>
      </c>
      <c r="CR26" s="1629">
        <f xml:space="preserve"> IF($C26 = "", "",'App1'!DD26)</f>
        <v>1</v>
      </c>
      <c r="CS26" s="1587" t="str">
        <f xml:space="preserve"> IF($C26 = "", "",'App1'!DE26)</f>
        <v/>
      </c>
      <c r="CT26" s="1581">
        <f xml:space="preserve"> IF($C26 = "", "",'App1'!DF26)</f>
        <v>0</v>
      </c>
      <c r="CU26" s="1581">
        <f xml:space="preserve"> IF($C26 = "", "",'App1'!DG26)</f>
        <v>0</v>
      </c>
      <c r="CV26" s="1581">
        <f xml:space="preserve"> IF($C26 = "", "",'App1'!DH26)</f>
        <v>0</v>
      </c>
      <c r="CW26" s="1581">
        <f xml:space="preserve"> IF($C26 = "", "",'App1'!DI26)</f>
        <v>0</v>
      </c>
      <c r="CX26" s="1581">
        <f xml:space="preserve"> IF($C26 = "", "",'App1'!DJ26)</f>
        <v>0</v>
      </c>
      <c r="CY26" s="1582">
        <f xml:space="preserve"> IF($C26 = "", "",'App1'!DK26)</f>
        <v>0</v>
      </c>
      <c r="CZ26" s="1581" t="str">
        <f xml:space="preserve"> IF($C26 = "", "",'App1'!DL26)</f>
        <v/>
      </c>
      <c r="DA26" s="1581" t="str">
        <f xml:space="preserve"> IF($C26 = "", "",'App1'!DM26)</f>
        <v/>
      </c>
      <c r="DB26" s="1581" t="str">
        <f xml:space="preserve"> IF($C26 = "", "",'App1'!DN26)</f>
        <v/>
      </c>
      <c r="DC26" s="1581" t="str">
        <f xml:space="preserve"> IF($C26 = "", "",'App1'!DO26)</f>
        <v/>
      </c>
      <c r="DD26" s="1581" t="str">
        <f xml:space="preserve"> IF($C26 = "", "",'App1'!DP26)</f>
        <v/>
      </c>
      <c r="DE26" s="1582" t="str">
        <f xml:space="preserve"> IF($C26 = "", "",'App1'!DQ26)</f>
        <v/>
      </c>
      <c r="DF26" s="1581" t="str">
        <f xml:space="preserve"> IF($C26 = "", "",'App1'!DR26)</f>
        <v/>
      </c>
      <c r="DG26" s="1581" t="str">
        <f xml:space="preserve"> IF($C26 = "", "",'App1'!DS26)</f>
        <v/>
      </c>
      <c r="DH26" s="1581" t="str">
        <f xml:space="preserve"> IF($C26 = "", "",'App1'!DT26)</f>
        <v/>
      </c>
      <c r="DI26" s="1581" t="str">
        <f xml:space="preserve"> IF($C26 = "", "",'App1'!DU26)</f>
        <v/>
      </c>
      <c r="DJ26" s="1581" t="str">
        <f xml:space="preserve"> IF($C26 = "", "",'App1'!DV26)</f>
        <v/>
      </c>
      <c r="DK26" s="1582" t="str">
        <f xml:space="preserve"> IF($C26 = "", "",'App1'!DW26)</f>
        <v/>
      </c>
      <c r="DL26" s="1581">
        <f xml:space="preserve"> IF($C26 = "", "",'App1'!DX26)</f>
        <v>0</v>
      </c>
      <c r="DM26" s="1581">
        <f xml:space="preserve"> IF($C26 = "", "",'App1'!DY26)</f>
        <v>0</v>
      </c>
      <c r="DN26" s="1581">
        <f xml:space="preserve"> IF($C26 = "", "",'App1'!DZ26)</f>
        <v>0</v>
      </c>
      <c r="DO26" s="1581">
        <f xml:space="preserve"> IF($C26 = "", "",'App1'!EA26)</f>
        <v>0</v>
      </c>
      <c r="DP26" s="1581">
        <f xml:space="preserve"> IF($C26 = "", "",'App1'!EB26)</f>
        <v>0</v>
      </c>
      <c r="DQ26" s="1582">
        <f xml:space="preserve"> IF($C26 = "", "",'App1'!EC26)</f>
        <v>0</v>
      </c>
      <c r="DR26" s="1581">
        <f xml:space="preserve"> IF($C26 = "", "",'App1'!ED26)</f>
        <v>0</v>
      </c>
      <c r="DS26" s="1581">
        <f xml:space="preserve"> IF($C26 = "", "",'App1'!EE26)</f>
        <v>0</v>
      </c>
      <c r="DT26" s="1581">
        <f xml:space="preserve"> IF($C26 = "", "",'App1'!EF26)</f>
        <v>0</v>
      </c>
      <c r="DU26" s="1581">
        <f xml:space="preserve"> IF($C26 = "", "",'App1'!EG26)</f>
        <v>0</v>
      </c>
      <c r="DV26" s="1581">
        <f xml:space="preserve"> IF($C26 = "", "",'App1'!EH26)</f>
        <v>0</v>
      </c>
      <c r="DW26" s="1582">
        <f xml:space="preserve"> IF($C26 = "", "",'App1'!EI26)</f>
        <v>0</v>
      </c>
      <c r="DX26" s="595"/>
      <c r="DY26" s="596"/>
      <c r="DZ26" s="596"/>
      <c r="EA26" s="596"/>
      <c r="EB26" s="596"/>
      <c r="EC26" s="1580">
        <f xml:space="preserve"> IF($C26 = "", "",'App1'!EO26)</f>
        <v>0</v>
      </c>
      <c r="ED26" s="1581">
        <f xml:space="preserve"> IF($C26 = "", "",'App1'!EP26)</f>
        <v>0</v>
      </c>
      <c r="EE26" s="1581">
        <f xml:space="preserve"> IF($C26 = "", "",'App1'!EQ26)</f>
        <v>0</v>
      </c>
      <c r="EF26" s="1581">
        <f xml:space="preserve"> IF($C26 = "", "",'App1'!ER26)</f>
        <v>0</v>
      </c>
      <c r="EG26" s="1581">
        <f xml:space="preserve"> IF($C26 = "", "",'App1'!ES26)</f>
        <v>0</v>
      </c>
      <c r="EH26" s="1582">
        <f xml:space="preserve"> IF($C26 = "", "",'App1'!ET26)</f>
        <v>0</v>
      </c>
      <c r="EI26" s="595"/>
      <c r="EJ26" s="596"/>
      <c r="EK26" s="596"/>
      <c r="EL26" s="596"/>
      <c r="EM26" s="1575"/>
    </row>
    <row r="27" spans="2:143" ht="15.75" customHeight="1">
      <c r="B27" s="582">
        <v>21</v>
      </c>
      <c r="C27" s="1587" t="str">
        <f>'App1'!C27</f>
        <v>PR19UU_C05-WWN</v>
      </c>
      <c r="D27" s="1419" t="str">
        <f xml:space="preserve"> IF($C27 = "", "",'App1'!D27)</f>
        <v>The natural environment is protected and improved in the way we deliver our services</v>
      </c>
      <c r="E27" s="1419" t="str">
        <f xml:space="preserve"> IF($C27 = "", "",'App1'!E27)</f>
        <v>PR14 revision</v>
      </c>
      <c r="F27" s="1419" t="str">
        <f xml:space="preserve"> IF($C27 = "", "",'App1'!F27)</f>
        <v>C05-WWN</v>
      </c>
      <c r="G27" s="1489" t="str">
        <f xml:space="preserve"> IF($C27 = "", "",'App1'!G27)</f>
        <v>Improving river water quality</v>
      </c>
      <c r="H27" s="1490" t="str">
        <f xml:space="preserve"> IF($C27 = "", "",'App1'!H27)</f>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
      <c r="I27" s="1507" t="str">
        <f xml:space="preserve"> IF($C27 = "", "",'App1'!I27)</f>
        <v/>
      </c>
      <c r="J27" s="1507" t="str">
        <f xml:space="preserve"> IF($C27 = "", "",'App1'!J27)</f>
        <v/>
      </c>
      <c r="K27" s="1507">
        <f xml:space="preserve"> IF($C27 = "", "",'App1'!K27)</f>
        <v>1</v>
      </c>
      <c r="L27" s="1507">
        <f xml:space="preserve"> IF($C27 = "", "",'App1'!L27)</f>
        <v>0</v>
      </c>
      <c r="M27" s="1507" t="str">
        <f xml:space="preserve"> IF($C27 = "", "",'App1'!M27)</f>
        <v/>
      </c>
      <c r="N27" s="1507" t="str">
        <f xml:space="preserve"> IF($C27 = "", "",'App1'!N27)</f>
        <v/>
      </c>
      <c r="O27" s="1507" t="str">
        <f xml:space="preserve"> IF($C27 = "", "",'App1'!O27)</f>
        <v/>
      </c>
      <c r="P27" s="1507" t="str">
        <f xml:space="preserve"> IF($C27 = "", "",'App1'!P27)</f>
        <v/>
      </c>
      <c r="Q27" s="1508">
        <f xml:space="preserve"> IF($C27 = "", "",'App1'!Q27)</f>
        <v>1</v>
      </c>
      <c r="R27" s="1419" t="str">
        <f xml:space="preserve"> IF($C27 = "", "",'App1'!R27)</f>
        <v>NFI</v>
      </c>
      <c r="S27" s="1419">
        <f xml:space="preserve"> IF($C27 = "", "",'App1'!S27)</f>
        <v>0</v>
      </c>
      <c r="T27" s="1489">
        <f xml:space="preserve"> IF($C27 = "", "",'App1'!T27)</f>
        <v>0</v>
      </c>
      <c r="U27" s="1419" t="str">
        <f xml:space="preserve"> IF($C27 = "", "",'App1'!U27)</f>
        <v>Environmental</v>
      </c>
      <c r="V27" s="1419" t="str">
        <f xml:space="preserve"> IF($C27 = "", "",'App1'!V27)</f>
        <v>nr</v>
      </c>
      <c r="W27" s="1419" t="str">
        <f xml:space="preserve"> IF($C27 = "", "",'App1'!W27)</f>
        <v>net position in number of days early or late</v>
      </c>
      <c r="X27" s="1419">
        <f xml:space="preserve"> IF($C27 = "", "",'App1'!X27)</f>
        <v>0</v>
      </c>
      <c r="Y27" s="1604" t="str">
        <f xml:space="preserve"> IF($C27 = "", "",'App1'!Y27)</f>
        <v>Up</v>
      </c>
      <c r="Z27" s="1499" t="str">
        <f xml:space="preserve"> IF($C27 = "", "",'App1'!Z27)</f>
        <v/>
      </c>
      <c r="AA27" s="583" t="s">
        <v>76</v>
      </c>
      <c r="AB27" s="583" t="s">
        <v>2837</v>
      </c>
      <c r="AC27" s="583">
        <v>0</v>
      </c>
      <c r="AD27" s="1575" t="s">
        <v>25</v>
      </c>
      <c r="AE27" s="596">
        <v>0</v>
      </c>
      <c r="AF27" s="596">
        <v>0</v>
      </c>
      <c r="AG27" s="596">
        <v>0</v>
      </c>
      <c r="AH27" s="596">
        <v>0</v>
      </c>
      <c r="AI27" s="596">
        <v>0</v>
      </c>
      <c r="AJ27" s="595">
        <v>0</v>
      </c>
      <c r="AK27" s="596">
        <v>0</v>
      </c>
      <c r="AL27" s="596">
        <v>0</v>
      </c>
      <c r="AM27" s="596">
        <v>0</v>
      </c>
      <c r="AN27" s="755">
        <v>0</v>
      </c>
      <c r="AO27" s="758" t="s">
        <v>2685</v>
      </c>
      <c r="AP27" s="596" t="s">
        <v>2685</v>
      </c>
      <c r="AQ27" s="596" t="s">
        <v>2685</v>
      </c>
      <c r="AR27" s="596" t="s">
        <v>2685</v>
      </c>
      <c r="AS27" s="759" t="s">
        <v>2685</v>
      </c>
      <c r="AT27" s="764" t="s">
        <v>2685</v>
      </c>
      <c r="AU27" s="596" t="s">
        <v>2685</v>
      </c>
      <c r="AV27" s="596" t="s">
        <v>2685</v>
      </c>
      <c r="AW27" s="596" t="s">
        <v>2685</v>
      </c>
      <c r="AX27" s="765" t="s">
        <v>2685</v>
      </c>
      <c r="AY27" s="597" t="s">
        <v>2685</v>
      </c>
      <c r="AZ27" s="1568">
        <f xml:space="preserve"> IF($C27 = "", "",'App1'!BL27)</f>
        <v>0</v>
      </c>
      <c r="BA27" s="1418">
        <f xml:space="preserve"> IF($C27 = "", "",'App1'!BM27)</f>
        <v>0</v>
      </c>
      <c r="BB27" s="1418">
        <f xml:space="preserve"> IF($C27 = "", "",'App1'!BN27)</f>
        <v>0</v>
      </c>
      <c r="BC27" s="1418">
        <f xml:space="preserve"> IF($C27 = "", "",'App1'!BO27)</f>
        <v>0</v>
      </c>
      <c r="BD27" s="1488">
        <f xml:space="preserve"> IF($C27 = "", "",'App1'!BP27)</f>
        <v>0</v>
      </c>
      <c r="BE27" s="595"/>
      <c r="BF27" s="596"/>
      <c r="BG27" s="596"/>
      <c r="BH27" s="596"/>
      <c r="BI27" s="597"/>
      <c r="BJ27" s="595"/>
      <c r="BK27" s="596"/>
      <c r="BL27" s="596"/>
      <c r="BM27" s="596"/>
      <c r="BN27" s="597"/>
      <c r="BO27" s="595"/>
      <c r="BP27" s="596"/>
      <c r="BQ27" s="596"/>
      <c r="BR27" s="596"/>
      <c r="BS27" s="597"/>
      <c r="BT27" s="595"/>
      <c r="BU27" s="596"/>
      <c r="BV27" s="596"/>
      <c r="BW27" s="596"/>
      <c r="BX27" s="597"/>
      <c r="BY27" s="595"/>
      <c r="BZ27" s="596"/>
      <c r="CA27" s="596"/>
      <c r="CB27" s="596"/>
      <c r="CC27" s="597"/>
      <c r="CD27" s="595"/>
      <c r="CE27" s="596"/>
      <c r="CF27" s="596"/>
      <c r="CG27" s="596"/>
      <c r="CH27" s="597"/>
      <c r="CI27" s="1320"/>
      <c r="CJ27" s="1321"/>
      <c r="CK27" s="1321"/>
      <c r="CL27" s="1322"/>
      <c r="CM27" s="1321"/>
      <c r="CN27" s="1321"/>
      <c r="CO27" s="1321"/>
      <c r="CP27" s="1322"/>
      <c r="CQ27" s="1587">
        <f xml:space="preserve"> IF($C27 = "", "",'App1'!DC27)</f>
        <v>0</v>
      </c>
      <c r="CR27" s="1629">
        <f xml:space="preserve"> IF($C27 = "", "",'App1'!DD27)</f>
        <v>0</v>
      </c>
      <c r="CS27" s="1587">
        <f xml:space="preserve"> IF($C27 = "", "",'App1'!DE27)</f>
        <v>0</v>
      </c>
      <c r="CT27" s="1581">
        <f xml:space="preserve"> IF($C27 = "", "",'App1'!DF27)</f>
        <v>0</v>
      </c>
      <c r="CU27" s="1581">
        <f xml:space="preserve"> IF($C27 = "", "",'App1'!DG27)</f>
        <v>0</v>
      </c>
      <c r="CV27" s="1581">
        <f xml:space="preserve"> IF($C27 = "", "",'App1'!DH27)</f>
        <v>0</v>
      </c>
      <c r="CW27" s="1581">
        <f xml:space="preserve"> IF($C27 = "", "",'App1'!DI27)</f>
        <v>0</v>
      </c>
      <c r="CX27" s="1581">
        <f xml:space="preserve"> IF($C27 = "", "",'App1'!DJ27)</f>
        <v>0</v>
      </c>
      <c r="CY27" s="1582">
        <f xml:space="preserve"> IF($C27 = "", "",'App1'!DK27)</f>
        <v>0</v>
      </c>
      <c r="CZ27" s="1581" t="str">
        <f xml:space="preserve"> IF($C27 = "", "",'App1'!DL27)</f>
        <v/>
      </c>
      <c r="DA27" s="1581" t="str">
        <f xml:space="preserve"> IF($C27 = "", "",'App1'!DM27)</f>
        <v/>
      </c>
      <c r="DB27" s="1581" t="str">
        <f xml:space="preserve"> IF($C27 = "", "",'App1'!DN27)</f>
        <v/>
      </c>
      <c r="DC27" s="1581" t="str">
        <f xml:space="preserve"> IF($C27 = "", "",'App1'!DO27)</f>
        <v/>
      </c>
      <c r="DD27" s="1581" t="str">
        <f xml:space="preserve"> IF($C27 = "", "",'App1'!DP27)</f>
        <v/>
      </c>
      <c r="DE27" s="1582" t="str">
        <f xml:space="preserve"> IF($C27 = "", "",'App1'!DQ27)</f>
        <v/>
      </c>
      <c r="DF27" s="1581" t="str">
        <f xml:space="preserve"> IF($C27 = "", "",'App1'!DR27)</f>
        <v/>
      </c>
      <c r="DG27" s="1581" t="str">
        <f xml:space="preserve"> IF($C27 = "", "",'App1'!DS27)</f>
        <v/>
      </c>
      <c r="DH27" s="1581" t="str">
        <f xml:space="preserve"> IF($C27 = "", "",'App1'!DT27)</f>
        <v/>
      </c>
      <c r="DI27" s="1581" t="str">
        <f xml:space="preserve"> IF($C27 = "", "",'App1'!DU27)</f>
        <v/>
      </c>
      <c r="DJ27" s="1581" t="str">
        <f xml:space="preserve"> IF($C27 = "", "",'App1'!DV27)</f>
        <v/>
      </c>
      <c r="DK27" s="1582" t="str">
        <f xml:space="preserve"> IF($C27 = "", "",'App1'!DW27)</f>
        <v/>
      </c>
      <c r="DL27" s="1581">
        <f xml:space="preserve"> IF($C27 = "", "",'App1'!DX27)</f>
        <v>0</v>
      </c>
      <c r="DM27" s="1581">
        <f xml:space="preserve"> IF($C27 = "", "",'App1'!DY27)</f>
        <v>0</v>
      </c>
      <c r="DN27" s="1581">
        <f xml:space="preserve"> IF($C27 = "", "",'App1'!DZ27)</f>
        <v>0</v>
      </c>
      <c r="DO27" s="1581">
        <f xml:space="preserve"> IF($C27 = "", "",'App1'!EA27)</f>
        <v>0</v>
      </c>
      <c r="DP27" s="1581">
        <f xml:space="preserve"> IF($C27 = "", "",'App1'!EB27)</f>
        <v>0</v>
      </c>
      <c r="DQ27" s="1582">
        <f xml:space="preserve"> IF($C27 = "", "",'App1'!EC27)</f>
        <v>0</v>
      </c>
      <c r="DR27" s="1581">
        <f xml:space="preserve"> IF($C27 = "", "",'App1'!ED27)</f>
        <v>0</v>
      </c>
      <c r="DS27" s="1581">
        <f xml:space="preserve"> IF($C27 = "", "",'App1'!EE27)</f>
        <v>0</v>
      </c>
      <c r="DT27" s="1581">
        <f xml:space="preserve"> IF($C27 = "", "",'App1'!EF27)</f>
        <v>0</v>
      </c>
      <c r="DU27" s="1581">
        <f xml:space="preserve"> IF($C27 = "", "",'App1'!EG27)</f>
        <v>0</v>
      </c>
      <c r="DV27" s="1581">
        <f xml:space="preserve"> IF($C27 = "", "",'App1'!EH27)</f>
        <v>0</v>
      </c>
      <c r="DW27" s="1582">
        <f xml:space="preserve"> IF($C27 = "", "",'App1'!EI27)</f>
        <v>0</v>
      </c>
      <c r="DX27" s="595"/>
      <c r="DY27" s="596"/>
      <c r="DZ27" s="596"/>
      <c r="EA27" s="596"/>
      <c r="EB27" s="596"/>
      <c r="EC27" s="1580">
        <f xml:space="preserve"> IF($C27 = "", "",'App1'!EO27)</f>
        <v>0</v>
      </c>
      <c r="ED27" s="1581">
        <f xml:space="preserve"> IF($C27 = "", "",'App1'!EP27)</f>
        <v>0</v>
      </c>
      <c r="EE27" s="1581">
        <f xml:space="preserve"> IF($C27 = "", "",'App1'!EQ27)</f>
        <v>0</v>
      </c>
      <c r="EF27" s="1581">
        <f xml:space="preserve"> IF($C27 = "", "",'App1'!ER27)</f>
        <v>0</v>
      </c>
      <c r="EG27" s="1581">
        <f xml:space="preserve"> IF($C27 = "", "",'App1'!ES27)</f>
        <v>0</v>
      </c>
      <c r="EH27" s="1582">
        <f xml:space="preserve"> IF($C27 = "", "",'App1'!ET27)</f>
        <v>0</v>
      </c>
      <c r="EI27" s="595"/>
      <c r="EJ27" s="596"/>
      <c r="EK27" s="596"/>
      <c r="EL27" s="596"/>
      <c r="EM27" s="1575"/>
    </row>
    <row r="28" spans="2:143" ht="15.75" customHeight="1">
      <c r="B28" s="582">
        <v>22</v>
      </c>
      <c r="C28" s="1587" t="str">
        <f>'App1'!C28</f>
        <v>PR19UU_C06-WWN</v>
      </c>
      <c r="D28" s="1419" t="str">
        <f xml:space="preserve"> IF($C28 = "", "",'App1'!D28)</f>
        <v>The natural environment is protected and improved in the way we deliver our services</v>
      </c>
      <c r="E28" s="1419" t="str">
        <f xml:space="preserve"> IF($C28 = "", "",'App1'!E28)</f>
        <v>PR14 revision</v>
      </c>
      <c r="F28" s="1419" t="str">
        <f xml:space="preserve"> IF($C28 = "", "",'App1'!F28)</f>
        <v>C06-WWN</v>
      </c>
      <c r="G28" s="1489" t="str">
        <f xml:space="preserve"> IF($C28 = "", "",'App1'!G28)</f>
        <v>Protecting the environment from the impact of growth and new development</v>
      </c>
      <c r="H28" s="1490" t="str">
        <f xml:space="preserve"> IF($C28 = "", "",'App1'!H28)</f>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
      <c r="I28" s="1507">
        <f xml:space="preserve"> IF($C28 = "", "",'App1'!I28)</f>
        <v>0</v>
      </c>
      <c r="J28" s="1507">
        <f xml:space="preserve"> IF($C28 = "", "",'App1'!J28)</f>
        <v>0</v>
      </c>
      <c r="K28" s="1507">
        <f xml:space="preserve"> IF($C28 = "", "",'App1'!K28)</f>
        <v>1</v>
      </c>
      <c r="L28" s="1507">
        <f xml:space="preserve"> IF($C28 = "", "",'App1'!L28)</f>
        <v>0</v>
      </c>
      <c r="M28" s="1507">
        <f xml:space="preserve"> IF($C28 = "", "",'App1'!M28)</f>
        <v>0</v>
      </c>
      <c r="N28" s="1507">
        <f xml:space="preserve"> IF($C28 = "", "",'App1'!N28)</f>
        <v>0</v>
      </c>
      <c r="O28" s="1507">
        <f xml:space="preserve"> IF($C28 = "", "",'App1'!O28)</f>
        <v>0</v>
      </c>
      <c r="P28" s="1507">
        <f xml:space="preserve"> IF($C28 = "", "",'App1'!P28)</f>
        <v>0</v>
      </c>
      <c r="Q28" s="1508">
        <f xml:space="preserve"> IF($C28 = "", "",'App1'!Q28)</f>
        <v>1</v>
      </c>
      <c r="R28" s="1419" t="str">
        <f xml:space="preserve"> IF($C28 = "", "",'App1'!R28)</f>
        <v>Out &amp; under</v>
      </c>
      <c r="S28" s="1419" t="str">
        <f xml:space="preserve"> IF($C28 = "", "",'App1'!S28)</f>
        <v xml:space="preserve">Revenue </v>
      </c>
      <c r="T28" s="1489" t="str">
        <f xml:space="preserve"> IF($C28 = "", "",'App1'!T28)</f>
        <v>End of AMP</v>
      </c>
      <c r="U28" s="1419" t="str">
        <f xml:space="preserve"> IF($C28 = "", "",'App1'!U28)</f>
        <v>Environmental</v>
      </c>
      <c r="V28" s="1419" t="str">
        <f xml:space="preserve"> IF($C28 = "", "",'App1'!V28)</f>
        <v>nr</v>
      </c>
      <c r="W28" s="1419" t="str">
        <f xml:space="preserve"> IF($C28 = "", "",'App1'!W28)</f>
        <v>Additional population equivalent for which treatment capacity investment is provided reported annually.</v>
      </c>
      <c r="X28" s="1419" t="str">
        <f xml:space="preserve"> IF($C28 = "", "",'App1'!X28)</f>
        <v>0</v>
      </c>
      <c r="Y28" s="1604" t="str">
        <f xml:space="preserve"> IF($C28 = "", "",'App1'!Y28)</f>
        <v>Up</v>
      </c>
      <c r="Z28" s="1499" t="str">
        <f xml:space="preserve"> IF($C28 = "", "",'App1'!Z28)</f>
        <v/>
      </c>
      <c r="AA28" s="583" t="s">
        <v>76</v>
      </c>
      <c r="AB28" s="583" t="s">
        <v>2838</v>
      </c>
      <c r="AC28" s="583" t="s">
        <v>29</v>
      </c>
      <c r="AD28" s="1575" t="s">
        <v>25</v>
      </c>
      <c r="AE28" s="596">
        <v>0</v>
      </c>
      <c r="AF28" s="596">
        <v>8848</v>
      </c>
      <c r="AG28" s="596">
        <v>8848</v>
      </c>
      <c r="AH28" s="596">
        <v>8848</v>
      </c>
      <c r="AI28" s="596">
        <v>75113</v>
      </c>
      <c r="AJ28" s="595">
        <v>0</v>
      </c>
      <c r="AK28" s="596">
        <v>12077</v>
      </c>
      <c r="AL28" s="596">
        <v>24980</v>
      </c>
      <c r="AM28" s="596">
        <v>25046</v>
      </c>
      <c r="AN28" s="755">
        <v>67732</v>
      </c>
      <c r="AO28" s="758">
        <v>0</v>
      </c>
      <c r="AP28" s="596">
        <v>10967</v>
      </c>
      <c r="AQ28" s="596">
        <v>22685</v>
      </c>
      <c r="AR28" s="596">
        <v>22745</v>
      </c>
      <c r="AS28" s="759">
        <v>61509</v>
      </c>
      <c r="AT28" s="764">
        <v>0</v>
      </c>
      <c r="AU28" s="596">
        <v>10595</v>
      </c>
      <c r="AV28" s="596">
        <v>21914</v>
      </c>
      <c r="AW28" s="596">
        <v>21972</v>
      </c>
      <c r="AX28" s="765">
        <v>59420</v>
      </c>
      <c r="AY28" s="597">
        <v>55486</v>
      </c>
      <c r="AZ28" s="1568" t="str">
        <f xml:space="preserve"> IF($C28 = "", "",'App1'!BL28)</f>
        <v>Yes</v>
      </c>
      <c r="BA28" s="1418" t="str">
        <f xml:space="preserve"> IF($C28 = "", "",'App1'!BM28)</f>
        <v>Yes</v>
      </c>
      <c r="BB28" s="1418" t="str">
        <f xml:space="preserve"> IF($C28 = "", "",'App1'!BN28)</f>
        <v>Yes</v>
      </c>
      <c r="BC28" s="1418" t="str">
        <f xml:space="preserve"> IF($C28 = "", "",'App1'!BO28)</f>
        <v>Yes</v>
      </c>
      <c r="BD28" s="1488" t="str">
        <f xml:space="preserve"> IF($C28 = "", "",'App1'!BP28)</f>
        <v>Yes</v>
      </c>
      <c r="BE28" s="595"/>
      <c r="BF28" s="596"/>
      <c r="BG28" s="596"/>
      <c r="BH28" s="596"/>
      <c r="BI28" s="597"/>
      <c r="BJ28" s="595"/>
      <c r="BK28" s="596"/>
      <c r="BL28" s="596"/>
      <c r="BM28" s="596"/>
      <c r="BN28" s="597"/>
      <c r="BO28" s="595"/>
      <c r="BP28" s="596"/>
      <c r="BQ28" s="596"/>
      <c r="BR28" s="596"/>
      <c r="BS28" s="597"/>
      <c r="BT28" s="595"/>
      <c r="BU28" s="596"/>
      <c r="BV28" s="596"/>
      <c r="BW28" s="596"/>
      <c r="BX28" s="597"/>
      <c r="BY28" s="595"/>
      <c r="BZ28" s="596"/>
      <c r="CA28" s="596"/>
      <c r="CB28" s="596"/>
      <c r="CC28" s="597"/>
      <c r="CD28" s="595"/>
      <c r="CE28" s="596"/>
      <c r="CF28" s="596"/>
      <c r="CG28" s="596"/>
      <c r="CH28" s="597"/>
      <c r="CI28" s="1320">
        <v>-1.7E-5</v>
      </c>
      <c r="CJ28" s="1321" t="s">
        <v>2685</v>
      </c>
      <c r="CK28" s="1321" t="s">
        <v>2685</v>
      </c>
      <c r="CL28" s="1322" t="s">
        <v>2685</v>
      </c>
      <c r="CM28" s="1321">
        <v>1.7E-5</v>
      </c>
      <c r="CN28" s="1321" t="s">
        <v>2685</v>
      </c>
      <c r="CO28" s="1321" t="s">
        <v>2685</v>
      </c>
      <c r="CP28" s="1322" t="s">
        <v>2685</v>
      </c>
      <c r="CQ28" s="1587" t="str">
        <f xml:space="preserve"> IF($C28 = "", "",'App1'!DC28)</f>
        <v/>
      </c>
      <c r="CR28" s="1629">
        <f xml:space="preserve"> IF($C28 = "", "",'App1'!DD28)</f>
        <v>1</v>
      </c>
      <c r="CS28" s="1587" t="str">
        <f xml:space="preserve"> IF($C28 = "", "",'App1'!DE28)</f>
        <v/>
      </c>
      <c r="CT28" s="1581">
        <f xml:space="preserve"> IF($C28 = "", "",'App1'!DF28)</f>
        <v>0</v>
      </c>
      <c r="CU28" s="1581">
        <f xml:space="preserve"> IF($C28 = "", "",'App1'!DG28)</f>
        <v>0</v>
      </c>
      <c r="CV28" s="1581">
        <f xml:space="preserve"> IF($C28 = "", "",'App1'!DH28)</f>
        <v>0</v>
      </c>
      <c r="CW28" s="1581">
        <f xml:space="preserve"> IF($C28 = "", "",'App1'!DI28)</f>
        <v>0</v>
      </c>
      <c r="CX28" s="1581">
        <f xml:space="preserve"> IF($C28 = "", "",'App1'!DJ28)</f>
        <v>0</v>
      </c>
      <c r="CY28" s="1582">
        <f xml:space="preserve"> IF($C28 = "", "",'App1'!DK28)</f>
        <v>0</v>
      </c>
      <c r="CZ28" s="1581">
        <f xml:space="preserve"> IF($C28 = "", "",'App1'!DL28)</f>
        <v>0</v>
      </c>
      <c r="DA28" s="1581">
        <f xml:space="preserve"> IF($C28 = "", "",'App1'!DM28)</f>
        <v>0</v>
      </c>
      <c r="DB28" s="1581">
        <f xml:space="preserve"> IF($C28 = "", "",'App1'!DN28)</f>
        <v>0</v>
      </c>
      <c r="DC28" s="1581">
        <f xml:space="preserve"> IF($C28 = "", "",'App1'!DO28)</f>
        <v>0</v>
      </c>
      <c r="DD28" s="1581">
        <f xml:space="preserve"> IF($C28 = "", "",'App1'!DP28)</f>
        <v>0</v>
      </c>
      <c r="DE28" s="1582">
        <f xml:space="preserve"> IF($C28 = "", "",'App1'!DQ28)</f>
        <v>0</v>
      </c>
      <c r="DF28" s="1581">
        <f xml:space="preserve"> IF($C28 = "", "",'App1'!DR28)</f>
        <v>0</v>
      </c>
      <c r="DG28" s="1581">
        <f xml:space="preserve"> IF($C28 = "", "",'App1'!DS28)</f>
        <v>0</v>
      </c>
      <c r="DH28" s="1581">
        <f xml:space="preserve"> IF($C28 = "", "",'App1'!DT28)</f>
        <v>0</v>
      </c>
      <c r="DI28" s="1581">
        <f xml:space="preserve"> IF($C28 = "", "",'App1'!DU28)</f>
        <v>0</v>
      </c>
      <c r="DJ28" s="1581">
        <f xml:space="preserve"> IF($C28 = "", "",'App1'!DV28)</f>
        <v>0</v>
      </c>
      <c r="DK28" s="1582">
        <f xml:space="preserve"> IF($C28 = "", "",'App1'!DW28)</f>
        <v>0</v>
      </c>
      <c r="DL28" s="1581">
        <f xml:space="preserve"> IF($C28 = "", "",'App1'!DX28)</f>
        <v>0</v>
      </c>
      <c r="DM28" s="1581">
        <f xml:space="preserve"> IF($C28 = "", "",'App1'!DY28)</f>
        <v>0</v>
      </c>
      <c r="DN28" s="1581">
        <f xml:space="preserve"> IF($C28 = "", "",'App1'!DZ28)</f>
        <v>0</v>
      </c>
      <c r="DO28" s="1581">
        <f xml:space="preserve"> IF($C28 = "", "",'App1'!EA28)</f>
        <v>0</v>
      </c>
      <c r="DP28" s="1581">
        <f xml:space="preserve"> IF($C28 = "", "",'App1'!EB28)</f>
        <v>0</v>
      </c>
      <c r="DQ28" s="1582">
        <f xml:space="preserve"> IF($C28 = "", "",'App1'!EC28)</f>
        <v>0</v>
      </c>
      <c r="DR28" s="1581">
        <f xml:space="preserve"> IF($C28 = "", "",'App1'!ED28)</f>
        <v>0</v>
      </c>
      <c r="DS28" s="1581">
        <f xml:space="preserve"> IF($C28 = "", "",'App1'!EE28)</f>
        <v>-0.15041599999999999</v>
      </c>
      <c r="DT28" s="1581">
        <f xml:space="preserve"> IF($C28 = "", "",'App1'!EF28)</f>
        <v>-5.8989999999999997E-3</v>
      </c>
      <c r="DU28" s="1581">
        <f xml:space="preserve"> IF($C28 = "", "",'App1'!EG28)</f>
        <v>-5.8989999999999997E-3</v>
      </c>
      <c r="DV28" s="1581">
        <f xml:space="preserve"> IF($C28 = "", "",'App1'!EH28)</f>
        <v>-0.74516099999999996</v>
      </c>
      <c r="DW28" s="1582">
        <f xml:space="preserve"> IF($C28 = "", "",'App1'!EI28)</f>
        <v>-1.4109750000000001</v>
      </c>
      <c r="DX28" s="595">
        <v>0</v>
      </c>
      <c r="DY28" s="596">
        <v>0</v>
      </c>
      <c r="DZ28" s="596">
        <v>8501</v>
      </c>
      <c r="EA28" s="596">
        <v>8501</v>
      </c>
      <c r="EB28" s="596">
        <v>31280</v>
      </c>
      <c r="EC28" s="1580">
        <f xml:space="preserve"> IF($C28 = "", "",'App1'!EO28)</f>
        <v>1.5640000000000001E-2</v>
      </c>
      <c r="ED28" s="1581">
        <f xml:space="preserve"> IF($C28 = "", "",'App1'!EP28)</f>
        <v>1.5640000000000001E-2</v>
      </c>
      <c r="EE28" s="1581">
        <f xml:space="preserve"> IF($C28 = "", "",'App1'!EQ28)</f>
        <v>2.6741000000000001E-2</v>
      </c>
      <c r="EF28" s="1581">
        <f xml:space="preserve"> IF($C28 = "", "",'App1'!ER28)</f>
        <v>2.6741000000000001E-2</v>
      </c>
      <c r="EG28" s="1581">
        <f xml:space="preserve"> IF($C28 = "", "",'App1'!ES28)</f>
        <v>4.5441000000000002E-2</v>
      </c>
      <c r="EH28" s="1582">
        <f xml:space="preserve"> IF($C28 = "", "",'App1'!ET28)</f>
        <v>0.13020300000000001</v>
      </c>
      <c r="EI28" s="595">
        <v>920</v>
      </c>
      <c r="EJ28" s="596">
        <v>9768</v>
      </c>
      <c r="EK28" s="596">
        <v>10421</v>
      </c>
      <c r="EL28" s="596">
        <v>10421</v>
      </c>
      <c r="EM28" s="1575">
        <v>77786</v>
      </c>
    </row>
    <row r="29" spans="2:143" ht="15.75" customHeight="1">
      <c r="B29" s="582">
        <v>23</v>
      </c>
      <c r="C29" s="1587" t="str">
        <f>'App1'!C29</f>
        <v>PR19UU_C08-CF</v>
      </c>
      <c r="D29" s="1419" t="str">
        <f xml:space="preserve"> IF($C29 = "", "",'App1'!D29)</f>
        <v>The natural environment is protected and improved in the way we deliver our services</v>
      </c>
      <c r="E29" s="1419" t="str">
        <f xml:space="preserve"> IF($C29 = "", "",'App1'!E29)</f>
        <v>PR19 new</v>
      </c>
      <c r="F29" s="1419" t="str">
        <f xml:space="preserve"> IF($C29 = "", "",'App1'!F29)</f>
        <v>C08-CF</v>
      </c>
      <c r="G29" s="1489" t="str">
        <f xml:space="preserve"> IF($C29 = "", "",'App1'!G29)</f>
        <v xml:space="preserve">Enhancing natural capital value for customers </v>
      </c>
      <c r="H29" s="1490" t="str">
        <f xml:space="preserve"> IF($C29 = "", "",'App1'!H29)</f>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
      <c r="I29" s="1507">
        <f xml:space="preserve"> IF($C29 = "", "",'App1'!I29)</f>
        <v>0.1</v>
      </c>
      <c r="J29" s="1507">
        <f xml:space="preserve"> IF($C29 = "", "",'App1'!J29)</f>
        <v>0.05</v>
      </c>
      <c r="K29" s="1507">
        <f xml:space="preserve"> IF($C29 = "", "",'App1'!K29)</f>
        <v>0.8</v>
      </c>
      <c r="L29" s="1507">
        <f xml:space="preserve"> IF($C29 = "", "",'App1'!L29)</f>
        <v>0.05</v>
      </c>
      <c r="M29" s="1507">
        <f xml:space="preserve"> IF($C29 = "", "",'App1'!M29)</f>
        <v>0</v>
      </c>
      <c r="N29" s="1507">
        <f xml:space="preserve"> IF($C29 = "", "",'App1'!N29)</f>
        <v>0</v>
      </c>
      <c r="O29" s="1507">
        <f xml:space="preserve"> IF($C29 = "", "",'App1'!O29)</f>
        <v>0</v>
      </c>
      <c r="P29" s="1507">
        <f xml:space="preserve"> IF($C29 = "", "",'App1'!P29)</f>
        <v>0</v>
      </c>
      <c r="Q29" s="1508">
        <f xml:space="preserve"> IF($C29 = "", "",'App1'!Q29)</f>
        <v>1</v>
      </c>
      <c r="R29" s="1419" t="str">
        <f xml:space="preserve"> IF($C29 = "", "",'App1'!R29)</f>
        <v>Out &amp; under</v>
      </c>
      <c r="S29" s="1419" t="str">
        <f xml:space="preserve"> IF($C29 = "", "",'App1'!S29)</f>
        <v xml:space="preserve">Revenue </v>
      </c>
      <c r="T29" s="1489" t="str">
        <f xml:space="preserve"> IF($C29 = "", "",'App1'!T29)</f>
        <v>In-period</v>
      </c>
      <c r="U29" s="1419" t="str">
        <f xml:space="preserve"> IF($C29 = "", "",'App1'!U29)</f>
        <v>Environmental</v>
      </c>
      <c r="V29" s="1419" t="str">
        <f xml:space="preserve"> IF($C29 = "", "",'App1'!V29)</f>
        <v>£m</v>
      </c>
      <c r="W29" s="1419" t="str">
        <f xml:space="preserve"> IF($C29 = "", "",'App1'!W29)</f>
        <v xml:space="preserve">Natural capital value delivered over and above regulatory requirements, measured independently from an audited baseline by an appropriate organisation. </v>
      </c>
      <c r="X29" s="1419">
        <f xml:space="preserve"> IF($C29 = "", "",'App1'!X29)</f>
        <v>3</v>
      </c>
      <c r="Y29" s="1604" t="str">
        <f xml:space="preserve"> IF($C29 = "", "",'App1'!Y29)</f>
        <v>Up</v>
      </c>
      <c r="Z29" s="1499">
        <f xml:space="preserve"> IF($C29 = "", "",'App1'!Z29)</f>
        <v>0</v>
      </c>
      <c r="AA29" s="583" t="s">
        <v>43</v>
      </c>
      <c r="AB29" s="583" t="s">
        <v>2839</v>
      </c>
      <c r="AC29" s="583">
        <v>3</v>
      </c>
      <c r="AD29" s="1575" t="s">
        <v>25</v>
      </c>
      <c r="AE29" s="596">
        <v>0</v>
      </c>
      <c r="AF29" s="596">
        <v>1.75</v>
      </c>
      <c r="AG29" s="596">
        <v>0</v>
      </c>
      <c r="AH29" s="596">
        <v>0</v>
      </c>
      <c r="AI29" s="596">
        <v>2.25</v>
      </c>
      <c r="AJ29" s="595">
        <v>5</v>
      </c>
      <c r="AK29" s="596">
        <v>5</v>
      </c>
      <c r="AL29" s="596">
        <v>5</v>
      </c>
      <c r="AM29" s="596">
        <v>5</v>
      </c>
      <c r="AN29" s="755">
        <v>5</v>
      </c>
      <c r="AO29" s="758">
        <v>10</v>
      </c>
      <c r="AP29" s="596">
        <v>10</v>
      </c>
      <c r="AQ29" s="596">
        <v>10</v>
      </c>
      <c r="AR29" s="596">
        <v>10</v>
      </c>
      <c r="AS29" s="759">
        <v>10</v>
      </c>
      <c r="AT29" s="764">
        <v>15</v>
      </c>
      <c r="AU29" s="596">
        <v>15</v>
      </c>
      <c r="AV29" s="596">
        <v>15</v>
      </c>
      <c r="AW29" s="596">
        <v>15</v>
      </c>
      <c r="AX29" s="765">
        <v>15</v>
      </c>
      <c r="AY29" s="597">
        <v>20</v>
      </c>
      <c r="AZ29" s="1568" t="str">
        <f xml:space="preserve"> IF($C29 = "", "",'App1'!BL29)</f>
        <v>Yes</v>
      </c>
      <c r="BA29" s="1418" t="str">
        <f xml:space="preserve"> IF($C29 = "", "",'App1'!BM29)</f>
        <v>Yes</v>
      </c>
      <c r="BB29" s="1418" t="str">
        <f xml:space="preserve"> IF($C29 = "", "",'App1'!BN29)</f>
        <v>Yes</v>
      </c>
      <c r="BC29" s="1418" t="str">
        <f xml:space="preserve"> IF($C29 = "", "",'App1'!BO29)</f>
        <v>Yes</v>
      </c>
      <c r="BD29" s="1488" t="str">
        <f xml:space="preserve"> IF($C29 = "", "",'App1'!BP29)</f>
        <v>Yes</v>
      </c>
      <c r="BE29" s="595" t="s">
        <v>2685</v>
      </c>
      <c r="BF29" s="596" t="s">
        <v>2685</v>
      </c>
      <c r="BG29" s="596" t="s">
        <v>2685</v>
      </c>
      <c r="BH29" s="596" t="s">
        <v>2685</v>
      </c>
      <c r="BI29" s="597" t="s">
        <v>2685</v>
      </c>
      <c r="BJ29" s="595" t="s">
        <v>2685</v>
      </c>
      <c r="BK29" s="596" t="s">
        <v>2685</v>
      </c>
      <c r="BL29" s="596" t="s">
        <v>2685</v>
      </c>
      <c r="BM29" s="596" t="s">
        <v>2685</v>
      </c>
      <c r="BN29" s="597" t="s">
        <v>2685</v>
      </c>
      <c r="BO29" s="595" t="s">
        <v>2685</v>
      </c>
      <c r="BP29" s="596" t="s">
        <v>2685</v>
      </c>
      <c r="BQ29" s="596" t="s">
        <v>2685</v>
      </c>
      <c r="BR29" s="596" t="s">
        <v>2685</v>
      </c>
      <c r="BS29" s="596" t="s">
        <v>2685</v>
      </c>
      <c r="BT29" s="595">
        <v>0</v>
      </c>
      <c r="BU29" s="596">
        <v>1.75</v>
      </c>
      <c r="BV29" s="596">
        <v>0</v>
      </c>
      <c r="BW29" s="596">
        <v>0</v>
      </c>
      <c r="BX29" s="596">
        <v>2.25</v>
      </c>
      <c r="BY29" s="595">
        <v>4.5</v>
      </c>
      <c r="BZ29" s="596">
        <v>3.75</v>
      </c>
      <c r="CA29" s="596">
        <v>2</v>
      </c>
      <c r="CB29" s="596">
        <v>2</v>
      </c>
      <c r="CC29" s="597">
        <v>6.75</v>
      </c>
      <c r="CD29" s="595" t="s">
        <v>2685</v>
      </c>
      <c r="CE29" s="596" t="s">
        <v>2685</v>
      </c>
      <c r="CF29" s="596" t="s">
        <v>2685</v>
      </c>
      <c r="CG29" s="596" t="s">
        <v>2685</v>
      </c>
      <c r="CH29" s="597" t="s">
        <v>2685</v>
      </c>
      <c r="CI29" s="1320" t="s">
        <v>2685</v>
      </c>
      <c r="CJ29" s="1321" t="s">
        <v>2685</v>
      </c>
      <c r="CK29" s="1321" t="s">
        <v>2685</v>
      </c>
      <c r="CL29" s="1322"/>
      <c r="CM29" s="1321" t="s">
        <v>2685</v>
      </c>
      <c r="CN29" s="1321" t="s">
        <v>2685</v>
      </c>
      <c r="CO29" s="1321" t="s">
        <v>2685</v>
      </c>
      <c r="CP29" s="1322" t="s">
        <v>2685</v>
      </c>
      <c r="CQ29" s="1587" t="str">
        <f xml:space="preserve"> IF($C29 = "", "",'App1'!DC29)</f>
        <v>No</v>
      </c>
      <c r="CR29" s="1629">
        <f xml:space="preserve"> IF($C29 = "", "",'App1'!DD29)</f>
        <v>1</v>
      </c>
      <c r="CS29" s="1587" t="str">
        <f xml:space="preserve"> IF($C29 = "", "",'App1'!DE29)</f>
        <v/>
      </c>
      <c r="CT29" s="1581">
        <f xml:space="preserve"> IF($C29 = "", "",'App1'!DF29)</f>
        <v>0</v>
      </c>
      <c r="CU29" s="1581">
        <f xml:space="preserve"> IF($C29 = "", "",'App1'!DG29)</f>
        <v>0</v>
      </c>
      <c r="CV29" s="1581">
        <f xml:space="preserve"> IF($C29 = "", "",'App1'!DH29)</f>
        <v>0</v>
      </c>
      <c r="CW29" s="1581">
        <f xml:space="preserve"> IF($C29 = "", "",'App1'!DI29)</f>
        <v>0</v>
      </c>
      <c r="CX29" s="1581">
        <f xml:space="preserve"> IF($C29 = "", "",'App1'!DJ29)</f>
        <v>0</v>
      </c>
      <c r="CY29" s="1582">
        <f xml:space="preserve"> IF($C29 = "", "",'App1'!DK29)</f>
        <v>0</v>
      </c>
      <c r="CZ29" s="1581" t="str">
        <f xml:space="preserve"> IF($C29 = "", "",'App1'!DL29)</f>
        <v/>
      </c>
      <c r="DA29" s="1581" t="str">
        <f xml:space="preserve"> IF($C29 = "", "",'App1'!DM29)</f>
        <v/>
      </c>
      <c r="DB29" s="1581" t="str">
        <f xml:space="preserve"> IF($C29 = "", "",'App1'!DN29)</f>
        <v/>
      </c>
      <c r="DC29" s="1581" t="str">
        <f xml:space="preserve"> IF($C29 = "", "",'App1'!DO29)</f>
        <v/>
      </c>
      <c r="DD29" s="1581" t="str">
        <f xml:space="preserve"> IF($C29 = "", "",'App1'!DP29)</f>
        <v/>
      </c>
      <c r="DE29" s="1582" t="str">
        <f xml:space="preserve"> IF($C29 = "", "",'App1'!DQ29)</f>
        <v/>
      </c>
      <c r="DF29" s="1581">
        <f xml:space="preserve"> IF($C29 = "", "",'App1'!DR29)</f>
        <v>4.5</v>
      </c>
      <c r="DG29" s="1581">
        <f xml:space="preserve"> IF($C29 = "", "",'App1'!DS29)</f>
        <v>6.5</v>
      </c>
      <c r="DH29" s="1581">
        <f xml:space="preserve"> IF($C29 = "", "",'App1'!DT29)</f>
        <v>8.5</v>
      </c>
      <c r="DI29" s="1581">
        <f xml:space="preserve"> IF($C29 = "", "",'App1'!DU29)</f>
        <v>10.5</v>
      </c>
      <c r="DJ29" s="1581">
        <f xml:space="preserve"> IF($C29 = "", "",'App1'!DV29)</f>
        <v>15</v>
      </c>
      <c r="DK29" s="1582">
        <f xml:space="preserve"> IF($C29 = "", "",'App1'!DW29)</f>
        <v>15</v>
      </c>
      <c r="DL29" s="1581">
        <f xml:space="preserve"> IF($C29 = "", "",'App1'!DX29)</f>
        <v>0</v>
      </c>
      <c r="DM29" s="1581">
        <f xml:space="preserve"> IF($C29 = "", "",'App1'!DY29)</f>
        <v>0</v>
      </c>
      <c r="DN29" s="1581">
        <f xml:space="preserve"> IF($C29 = "", "",'App1'!DZ29)</f>
        <v>0</v>
      </c>
      <c r="DO29" s="1581">
        <f xml:space="preserve"> IF($C29 = "", "",'App1'!EA29)</f>
        <v>0</v>
      </c>
      <c r="DP29" s="1581">
        <f xml:space="preserve"> IF($C29 = "", "",'App1'!EB29)</f>
        <v>0</v>
      </c>
      <c r="DQ29" s="1582">
        <f xml:space="preserve"> IF($C29 = "", "",'App1'!EC29)</f>
        <v>0</v>
      </c>
      <c r="DR29" s="1581">
        <f xml:space="preserve"> IF($C29 = "", "",'App1'!ED29)</f>
        <v>0</v>
      </c>
      <c r="DS29" s="1581">
        <f xml:space="preserve"> IF($C29 = "", "",'App1'!EE29)</f>
        <v>-1.75</v>
      </c>
      <c r="DT29" s="1581">
        <f xml:space="preserve"> IF($C29 = "", "",'App1'!EF29)</f>
        <v>0</v>
      </c>
      <c r="DU29" s="1581">
        <f xml:space="preserve"> IF($C29 = "", "",'App1'!EG29)</f>
        <v>0</v>
      </c>
      <c r="DV29" s="1581">
        <f xml:space="preserve"> IF($C29 = "", "",'App1'!EH29)</f>
        <v>-2.25</v>
      </c>
      <c r="DW29" s="1582">
        <f xml:space="preserve"> IF($C29 = "", "",'App1'!EI29)</f>
        <v>-4</v>
      </c>
      <c r="DX29" s="595">
        <v>0</v>
      </c>
      <c r="DY29" s="596">
        <v>0</v>
      </c>
      <c r="DZ29" s="596">
        <v>0</v>
      </c>
      <c r="EA29" s="596">
        <v>0</v>
      </c>
      <c r="EB29" s="596">
        <v>0</v>
      </c>
      <c r="EC29" s="1580">
        <f xml:space="preserve"> IF($C29 = "", "",'App1'!EO29)</f>
        <v>4.5</v>
      </c>
      <c r="ED29" s="1581">
        <f xml:space="preserve"> IF($C29 = "", "",'App1'!EP29)</f>
        <v>2</v>
      </c>
      <c r="EE29" s="1581">
        <f xml:space="preserve"> IF($C29 = "", "",'App1'!EQ29)</f>
        <v>2</v>
      </c>
      <c r="EF29" s="1581">
        <f xml:space="preserve"> IF($C29 = "", "",'App1'!ER29)</f>
        <v>2</v>
      </c>
      <c r="EG29" s="1581">
        <f xml:space="preserve"> IF($C29 = "", "",'App1'!ES29)</f>
        <v>4.5</v>
      </c>
      <c r="EH29" s="1582">
        <f xml:space="preserve"> IF($C29 = "", "",'App1'!ET29)</f>
        <v>15</v>
      </c>
      <c r="EI29" s="595">
        <v>4.5</v>
      </c>
      <c r="EJ29" s="596">
        <v>3.75</v>
      </c>
      <c r="EK29" s="596">
        <v>2</v>
      </c>
      <c r="EL29" s="596">
        <v>2</v>
      </c>
      <c r="EM29" s="1575">
        <v>6.75</v>
      </c>
    </row>
    <row r="30" spans="2:143" ht="15.75" customHeight="1">
      <c r="B30" s="582">
        <v>24</v>
      </c>
      <c r="C30" s="1587" t="str">
        <f>'App1'!C30</f>
        <v>PR19UU_C09-BR</v>
      </c>
      <c r="D30" s="1419" t="str">
        <f xml:space="preserve"> IF($C30 = "", "",'App1'!D30)</f>
        <v>The natural environment is protected and improved in the way we deliver our services</v>
      </c>
      <c r="E30" s="1419" t="str">
        <f xml:space="preserve"> IF($C30 = "", "",'App1'!E30)</f>
        <v>PR14 revision</v>
      </c>
      <c r="F30" s="1419" t="str">
        <f xml:space="preserve"> IF($C30 = "", "",'App1'!F30)</f>
        <v>C09-BR</v>
      </c>
      <c r="G30" s="1489" t="str">
        <f xml:space="preserve"> IF($C30 = "", "",'App1'!G30)</f>
        <v>Recycling biosolids</v>
      </c>
      <c r="H30" s="1490" t="str">
        <f xml:space="preserve"> IF($C30 = "", "",'App1'!H30)</f>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
      <c r="I30" s="1507" t="str">
        <f xml:space="preserve"> IF($C30 = "", "",'App1'!I30)</f>
        <v/>
      </c>
      <c r="J30" s="1507" t="str">
        <f xml:space="preserve"> IF($C30 = "", "",'App1'!J30)</f>
        <v/>
      </c>
      <c r="K30" s="1507" t="str">
        <f xml:space="preserve"> IF($C30 = "", "",'App1'!K30)</f>
        <v/>
      </c>
      <c r="L30" s="1507">
        <f xml:space="preserve"> IF($C30 = "", "",'App1'!L30)</f>
        <v>1</v>
      </c>
      <c r="M30" s="1507" t="str">
        <f xml:space="preserve"> IF($C30 = "", "",'App1'!M30)</f>
        <v/>
      </c>
      <c r="N30" s="1507" t="str">
        <f xml:space="preserve"> IF($C30 = "", "",'App1'!N30)</f>
        <v/>
      </c>
      <c r="O30" s="1507" t="str">
        <f xml:space="preserve"> IF($C30 = "", "",'App1'!O30)</f>
        <v/>
      </c>
      <c r="P30" s="1507" t="str">
        <f xml:space="preserve"> IF($C30 = "", "",'App1'!P30)</f>
        <v/>
      </c>
      <c r="Q30" s="1508">
        <f xml:space="preserve"> IF($C30 = "", "",'App1'!Q30)</f>
        <v>1</v>
      </c>
      <c r="R30" s="1419" t="str">
        <f xml:space="preserve"> IF($C30 = "", "",'App1'!R30)</f>
        <v>Out &amp; under</v>
      </c>
      <c r="S30" s="1419" t="str">
        <f xml:space="preserve"> IF($C30 = "", "",'App1'!S30)</f>
        <v xml:space="preserve">Revenue </v>
      </c>
      <c r="T30" s="1489" t="str">
        <f xml:space="preserve"> IF($C30 = "", "",'App1'!T30)</f>
        <v>In-period</v>
      </c>
      <c r="U30" s="1419" t="str">
        <f xml:space="preserve"> IF($C30 = "", "",'App1'!U30)</f>
        <v>Bioresources (sludge)</v>
      </c>
      <c r="V30" s="1419" t="str">
        <f xml:space="preserve"> IF($C30 = "", "",'App1'!V30)</f>
        <v>%</v>
      </c>
      <c r="W30" s="1419" t="str">
        <f xml:space="preserve"> IF($C30 = "", "",'App1'!W30)</f>
        <v>Percentage of satisfactory sludge disposal compliance and Biosolids Assurance Scheme conformance</v>
      </c>
      <c r="X30" s="1419">
        <f xml:space="preserve"> IF($C30 = "", "",'App1'!X30)</f>
        <v>2</v>
      </c>
      <c r="Y30" s="1604" t="str">
        <f xml:space="preserve"> IF($C30 = "", "",'App1'!Y30)</f>
        <v>Up</v>
      </c>
      <c r="Z30" s="1499" t="str">
        <f xml:space="preserve"> IF($C30 = "", "",'App1'!Z30)</f>
        <v/>
      </c>
      <c r="AA30" s="583" t="s">
        <v>28</v>
      </c>
      <c r="AB30" s="583" t="s">
        <v>2840</v>
      </c>
      <c r="AC30" s="583">
        <v>2</v>
      </c>
      <c r="AD30" s="1575" t="s">
        <v>25</v>
      </c>
      <c r="AE30" s="596">
        <v>100</v>
      </c>
      <c r="AF30" s="596">
        <v>100</v>
      </c>
      <c r="AG30" s="596">
        <v>100</v>
      </c>
      <c r="AH30" s="596">
        <v>100</v>
      </c>
      <c r="AI30" s="596">
        <v>100</v>
      </c>
      <c r="AJ30" s="595">
        <v>100</v>
      </c>
      <c r="AK30" s="596">
        <v>100</v>
      </c>
      <c r="AL30" s="596">
        <v>100</v>
      </c>
      <c r="AM30" s="596">
        <v>100</v>
      </c>
      <c r="AN30" s="755">
        <v>100</v>
      </c>
      <c r="AO30" s="758">
        <v>100</v>
      </c>
      <c r="AP30" s="596">
        <v>100</v>
      </c>
      <c r="AQ30" s="596">
        <v>100</v>
      </c>
      <c r="AR30" s="596">
        <v>100</v>
      </c>
      <c r="AS30" s="759">
        <v>100</v>
      </c>
      <c r="AT30" s="764">
        <v>100</v>
      </c>
      <c r="AU30" s="596">
        <v>100</v>
      </c>
      <c r="AV30" s="596">
        <v>100</v>
      </c>
      <c r="AW30" s="596">
        <v>100</v>
      </c>
      <c r="AX30" s="765">
        <v>100</v>
      </c>
      <c r="AY30" s="597">
        <v>100</v>
      </c>
      <c r="AZ30" s="1568" t="str">
        <f xml:space="preserve"> IF($C30 = "", "",'App1'!BL30)</f>
        <v>Yes</v>
      </c>
      <c r="BA30" s="1418" t="str">
        <f xml:space="preserve"> IF($C30 = "", "",'App1'!BM30)</f>
        <v>Yes</v>
      </c>
      <c r="BB30" s="1418" t="str">
        <f xml:space="preserve"> IF($C30 = "", "",'App1'!BN30)</f>
        <v>Yes</v>
      </c>
      <c r="BC30" s="1418" t="str">
        <f xml:space="preserve"> IF($C30 = "", "",'App1'!BO30)</f>
        <v>Yes</v>
      </c>
      <c r="BD30" s="1488" t="str">
        <f xml:space="preserve"> IF($C30 = "", "",'App1'!BP30)</f>
        <v>Yes</v>
      </c>
      <c r="BE30" s="595" t="s">
        <v>2685</v>
      </c>
      <c r="BF30" s="596" t="s">
        <v>2685</v>
      </c>
      <c r="BG30" s="596" t="s">
        <v>2685</v>
      </c>
      <c r="BH30" s="596" t="s">
        <v>2685</v>
      </c>
      <c r="BI30" s="597" t="s">
        <v>2685</v>
      </c>
      <c r="BJ30" s="595" t="s">
        <v>2685</v>
      </c>
      <c r="BK30" s="596" t="s">
        <v>2685</v>
      </c>
      <c r="BL30" s="596" t="s">
        <v>2685</v>
      </c>
      <c r="BM30" s="596" t="s">
        <v>2685</v>
      </c>
      <c r="BN30" s="597" t="s">
        <v>2685</v>
      </c>
      <c r="BO30" s="595" t="s">
        <v>2685</v>
      </c>
      <c r="BP30" s="596" t="s">
        <v>2685</v>
      </c>
      <c r="BQ30" s="596" t="s">
        <v>2685</v>
      </c>
      <c r="BR30" s="596" t="s">
        <v>2685</v>
      </c>
      <c r="BS30" s="597" t="s">
        <v>2685</v>
      </c>
      <c r="BT30" s="595" t="s">
        <v>2685</v>
      </c>
      <c r="BU30" s="596" t="s">
        <v>2685</v>
      </c>
      <c r="BV30" s="596" t="s">
        <v>2685</v>
      </c>
      <c r="BW30" s="596" t="s">
        <v>2685</v>
      </c>
      <c r="BX30" s="597" t="s">
        <v>2685</v>
      </c>
      <c r="BY30" s="595" t="s">
        <v>2685</v>
      </c>
      <c r="BZ30" s="596" t="s">
        <v>2685</v>
      </c>
      <c r="CA30" s="596" t="s">
        <v>2685</v>
      </c>
      <c r="CB30" s="596" t="s">
        <v>2685</v>
      </c>
      <c r="CC30" s="597" t="s">
        <v>2685</v>
      </c>
      <c r="CD30" s="595" t="s">
        <v>2685</v>
      </c>
      <c r="CE30" s="596" t="s">
        <v>2685</v>
      </c>
      <c r="CF30" s="596" t="s">
        <v>2685</v>
      </c>
      <c r="CG30" s="596" t="s">
        <v>2685</v>
      </c>
      <c r="CH30" s="597" t="s">
        <v>2685</v>
      </c>
      <c r="CI30" s="1320">
        <v>-0.16</v>
      </c>
      <c r="CJ30" s="1321" t="s">
        <v>2685</v>
      </c>
      <c r="CK30" s="1321" t="s">
        <v>2685</v>
      </c>
      <c r="CL30" s="1322" t="s">
        <v>2685</v>
      </c>
      <c r="CM30" s="1321">
        <v>1.5</v>
      </c>
      <c r="CN30" s="1321">
        <v>1.5</v>
      </c>
      <c r="CO30" s="1321" t="s">
        <v>2685</v>
      </c>
      <c r="CP30" s="1322" t="s">
        <v>2685</v>
      </c>
      <c r="CQ30" s="1587" t="str">
        <f xml:space="preserve"> IF($C30 = "", "",'App1'!DC30)</f>
        <v>No</v>
      </c>
      <c r="CR30" s="1629">
        <f xml:space="preserve"> IF($C30 = "", "",'App1'!DD30)</f>
        <v>1</v>
      </c>
      <c r="CS30" s="1587" t="str">
        <f xml:space="preserve"> IF($C30 = "", "",'App1'!DE30)</f>
        <v/>
      </c>
      <c r="CT30" s="1581">
        <f xml:space="preserve"> IF($C30 = "", "",'App1'!DF30)</f>
        <v>0</v>
      </c>
      <c r="CU30" s="1581">
        <f xml:space="preserve"> IF($C30 = "", "",'App1'!DG30)</f>
        <v>0</v>
      </c>
      <c r="CV30" s="1581">
        <f xml:space="preserve"> IF($C30 = "", "",'App1'!DH30)</f>
        <v>0</v>
      </c>
      <c r="CW30" s="1581">
        <f xml:space="preserve"> IF($C30 = "", "",'App1'!DI30)</f>
        <v>0</v>
      </c>
      <c r="CX30" s="1581">
        <f xml:space="preserve"> IF($C30 = "", "",'App1'!DJ30)</f>
        <v>0</v>
      </c>
      <c r="CY30" s="1582">
        <f xml:space="preserve"> IF($C30 = "", "",'App1'!DK30)</f>
        <v>0</v>
      </c>
      <c r="CZ30" s="1581" t="str">
        <f xml:space="preserve"> IF($C30 = "", "",'App1'!DL30)</f>
        <v/>
      </c>
      <c r="DA30" s="1581" t="str">
        <f xml:space="preserve"> IF($C30 = "", "",'App1'!DM30)</f>
        <v/>
      </c>
      <c r="DB30" s="1581" t="str">
        <f xml:space="preserve"> IF($C30 = "", "",'App1'!DN30)</f>
        <v/>
      </c>
      <c r="DC30" s="1581" t="str">
        <f xml:space="preserve"> IF($C30 = "", "",'App1'!DO30)</f>
        <v/>
      </c>
      <c r="DD30" s="1581" t="str">
        <f xml:space="preserve"> IF($C30 = "", "",'App1'!DP30)</f>
        <v/>
      </c>
      <c r="DE30" s="1582" t="str">
        <f xml:space="preserve"> IF($C30 = "", "",'App1'!DQ30)</f>
        <v/>
      </c>
      <c r="DF30" s="1581" t="str">
        <f xml:space="preserve"> IF($C30 = "", "",'App1'!DR30)</f>
        <v/>
      </c>
      <c r="DG30" s="1581" t="str">
        <f xml:space="preserve"> IF($C30 = "", "",'App1'!DS30)</f>
        <v/>
      </c>
      <c r="DH30" s="1581" t="str">
        <f xml:space="preserve"> IF($C30 = "", "",'App1'!DT30)</f>
        <v/>
      </c>
      <c r="DI30" s="1581" t="str">
        <f xml:space="preserve"> IF($C30 = "", "",'App1'!DU30)</f>
        <v/>
      </c>
      <c r="DJ30" s="1581" t="str">
        <f xml:space="preserve"> IF($C30 = "", "",'App1'!DV30)</f>
        <v/>
      </c>
      <c r="DK30" s="1582" t="str">
        <f xml:space="preserve"> IF($C30 = "", "",'App1'!DW30)</f>
        <v/>
      </c>
      <c r="DL30" s="1581">
        <f xml:space="preserve"> IF($C30 = "", "",'App1'!DX30)</f>
        <v>0</v>
      </c>
      <c r="DM30" s="1581">
        <f xml:space="preserve"> IF($C30 = "", "",'App1'!DY30)</f>
        <v>0</v>
      </c>
      <c r="DN30" s="1581">
        <f xml:space="preserve"> IF($C30 = "", "",'App1'!DZ30)</f>
        <v>0</v>
      </c>
      <c r="DO30" s="1581">
        <f xml:space="preserve"> IF($C30 = "", "",'App1'!EA30)</f>
        <v>0</v>
      </c>
      <c r="DP30" s="1581">
        <f xml:space="preserve"> IF($C30 = "", "",'App1'!EB30)</f>
        <v>0</v>
      </c>
      <c r="DQ30" s="1582">
        <f xml:space="preserve"> IF($C30 = "", "",'App1'!EC30)</f>
        <v>0</v>
      </c>
      <c r="DR30" s="1581">
        <f xml:space="preserve"> IF($C30 = "", "",'App1'!ED30)</f>
        <v>-1.9312</v>
      </c>
      <c r="DS30" s="1581">
        <f xml:space="preserve"> IF($C30 = "", "",'App1'!EE30)</f>
        <v>-1.9312</v>
      </c>
      <c r="DT30" s="1581">
        <f xml:space="preserve"> IF($C30 = "", "",'App1'!EF30)</f>
        <v>-1.9312</v>
      </c>
      <c r="DU30" s="1581">
        <f xml:space="preserve"> IF($C30 = "", "",'App1'!EG30)</f>
        <v>-1.9312</v>
      </c>
      <c r="DV30" s="1581">
        <f xml:space="preserve"> IF($C30 = "", "",'App1'!EH30)</f>
        <v>-1.9312</v>
      </c>
      <c r="DW30" s="1582">
        <f xml:space="preserve"> IF($C30 = "", "",'App1'!EI30)</f>
        <v>-9.6560000000000006</v>
      </c>
      <c r="DX30" s="595">
        <v>87.93</v>
      </c>
      <c r="DY30" s="596">
        <v>87.93</v>
      </c>
      <c r="DZ30" s="596">
        <v>87.93</v>
      </c>
      <c r="EA30" s="596">
        <v>87.93</v>
      </c>
      <c r="EB30" s="596">
        <v>87.93</v>
      </c>
      <c r="EC30" s="1580">
        <f xml:space="preserve"> IF($C30 = "", "",'App1'!EO30)</f>
        <v>0</v>
      </c>
      <c r="ED30" s="1581">
        <f xml:space="preserve"> IF($C30 = "", "",'App1'!EP30)</f>
        <v>0</v>
      </c>
      <c r="EE30" s="1581">
        <f xml:space="preserve"> IF($C30 = "", "",'App1'!EQ30)</f>
        <v>1.5</v>
      </c>
      <c r="EF30" s="1581">
        <f xml:space="preserve"> IF($C30 = "", "",'App1'!ER30)</f>
        <v>0</v>
      </c>
      <c r="EG30" s="1581">
        <f xml:space="preserve"> IF($C30 = "", "",'App1'!ES30)</f>
        <v>1.5</v>
      </c>
      <c r="EH30" s="1582">
        <f xml:space="preserve"> IF($C30 = "", "",'App1'!ET30)</f>
        <v>3</v>
      </c>
      <c r="EI30" s="595">
        <v>100</v>
      </c>
      <c r="EJ30" s="596">
        <v>100</v>
      </c>
      <c r="EK30" s="596">
        <v>100</v>
      </c>
      <c r="EL30" s="596">
        <v>100</v>
      </c>
      <c r="EM30" s="1575">
        <v>100</v>
      </c>
    </row>
    <row r="31" spans="2:143" ht="15.75" customHeight="1">
      <c r="B31" s="582">
        <v>25</v>
      </c>
      <c r="C31" s="1587" t="str">
        <f>'App1'!C31</f>
        <v>PR19UU_C10-BR</v>
      </c>
      <c r="D31" s="1419" t="str">
        <f xml:space="preserve"> IF($C31 = "", "",'App1'!D31)</f>
        <v>The natural environment is protected and improved in the way we deliver our services</v>
      </c>
      <c r="E31" s="1419" t="str">
        <f xml:space="preserve"> IF($C31 = "", "",'App1'!E31)</f>
        <v>PR19 new</v>
      </c>
      <c r="F31" s="1419" t="str">
        <f xml:space="preserve"> IF($C31 = "", "",'App1'!F31)</f>
        <v>C10-BR</v>
      </c>
      <c r="G31" s="1489" t="str">
        <f xml:space="preserve"> IF($C31 = "", "",'App1'!G31)</f>
        <v>Better air quality</v>
      </c>
      <c r="H31" s="1490" t="str">
        <f xml:space="preserve"> IF($C31 = "", "",'App1'!H31)</f>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
      <c r="I31" s="1507" t="str">
        <f xml:space="preserve"> IF($C31 = "", "",'App1'!I31)</f>
        <v/>
      </c>
      <c r="J31" s="1507" t="str">
        <f xml:space="preserve"> IF($C31 = "", "",'App1'!J31)</f>
        <v/>
      </c>
      <c r="K31" s="1507" t="str">
        <f xml:space="preserve"> IF($C31 = "", "",'App1'!K31)</f>
        <v/>
      </c>
      <c r="L31" s="1507">
        <f xml:space="preserve"> IF($C31 = "", "",'App1'!L31)</f>
        <v>1</v>
      </c>
      <c r="M31" s="1507" t="str">
        <f xml:space="preserve"> IF($C31 = "", "",'App1'!M31)</f>
        <v/>
      </c>
      <c r="N31" s="1507" t="str">
        <f xml:space="preserve"> IF($C31 = "", "",'App1'!N31)</f>
        <v/>
      </c>
      <c r="O31" s="1507" t="str">
        <f xml:space="preserve"> IF($C31 = "", "",'App1'!O31)</f>
        <v/>
      </c>
      <c r="P31" s="1507" t="str">
        <f xml:space="preserve"> IF($C31 = "", "",'App1'!P31)</f>
        <v/>
      </c>
      <c r="Q31" s="1508">
        <f xml:space="preserve"> IF($C31 = "", "",'App1'!Q31)</f>
        <v>1</v>
      </c>
      <c r="R31" s="1419" t="str">
        <f xml:space="preserve"> IF($C31 = "", "",'App1'!R31)</f>
        <v>Out &amp; under</v>
      </c>
      <c r="S31" s="1419" t="str">
        <f xml:space="preserve"> IF($C31 = "", "",'App1'!S31)</f>
        <v xml:space="preserve">Revenue </v>
      </c>
      <c r="T31" s="1489" t="str">
        <f xml:space="preserve"> IF($C31 = "", "",'App1'!T31)</f>
        <v>In-period</v>
      </c>
      <c r="U31" s="1419" t="str">
        <f xml:space="preserve"> IF($C31 = "", "",'App1'!U31)</f>
        <v>Energy/emissions</v>
      </c>
      <c r="V31" s="1419" t="str">
        <f xml:space="preserve"> IF($C31 = "", "",'App1'!V31)</f>
        <v>nr</v>
      </c>
      <c r="W31" s="1419" t="str">
        <f xml:space="preserve"> IF($C31 = "", "",'App1'!W31)</f>
        <v>Quantity of NOx emitted (tonnes) per unit of renewable electricity generation (Giga Watt Hour, GWh)</v>
      </c>
      <c r="X31" s="1419">
        <f xml:space="preserve"> IF($C31 = "", "",'App1'!X31)</f>
        <v>2</v>
      </c>
      <c r="Y31" s="1604" t="str">
        <f xml:space="preserve"> IF($C31 = "", "",'App1'!Y31)</f>
        <v>Down</v>
      </c>
      <c r="Z31" s="1499" t="str">
        <f xml:space="preserve"> IF($C31 = "", "",'App1'!Z31)</f>
        <v/>
      </c>
      <c r="AA31" s="583" t="s">
        <v>76</v>
      </c>
      <c r="AB31" s="583" t="s">
        <v>2842</v>
      </c>
      <c r="AC31" s="583">
        <v>2</v>
      </c>
      <c r="AD31" s="1575" t="s">
        <v>40</v>
      </c>
      <c r="AE31" s="596">
        <v>1.42</v>
      </c>
      <c r="AF31" s="596">
        <v>1.42</v>
      </c>
      <c r="AG31" s="596">
        <v>1.42</v>
      </c>
      <c r="AH31" s="596">
        <v>1.42</v>
      </c>
      <c r="AI31" s="596">
        <v>1.42</v>
      </c>
      <c r="AJ31" s="595">
        <v>1.42</v>
      </c>
      <c r="AK31" s="596">
        <v>1.38</v>
      </c>
      <c r="AL31" s="596">
        <v>1.34</v>
      </c>
      <c r="AM31" s="596">
        <v>1.3</v>
      </c>
      <c r="AN31" s="755">
        <v>1.26</v>
      </c>
      <c r="AO31" s="758">
        <v>1.22</v>
      </c>
      <c r="AP31" s="596">
        <v>1.18</v>
      </c>
      <c r="AQ31" s="596">
        <v>1.1399999999999999</v>
      </c>
      <c r="AR31" s="596">
        <v>1.1100000000000001</v>
      </c>
      <c r="AS31" s="759">
        <v>1.07</v>
      </c>
      <c r="AT31" s="764">
        <v>1.03</v>
      </c>
      <c r="AU31" s="596">
        <v>0.99</v>
      </c>
      <c r="AV31" s="596">
        <v>0.95</v>
      </c>
      <c r="AW31" s="596">
        <v>0.91</v>
      </c>
      <c r="AX31" s="765">
        <v>0.87</v>
      </c>
      <c r="AY31" s="597">
        <v>0.63</v>
      </c>
      <c r="AZ31" s="1568" t="str">
        <f xml:space="preserve"> IF($C31 = "", "",'App1'!BL31)</f>
        <v>Yes</v>
      </c>
      <c r="BA31" s="1418" t="str">
        <f xml:space="preserve"> IF($C31 = "", "",'App1'!BM31)</f>
        <v>Yes</v>
      </c>
      <c r="BB31" s="1418" t="str">
        <f xml:space="preserve"> IF($C31 = "", "",'App1'!BN31)</f>
        <v>Yes</v>
      </c>
      <c r="BC31" s="1418" t="str">
        <f xml:space="preserve"> IF($C31 = "", "",'App1'!BO31)</f>
        <v>Yes</v>
      </c>
      <c r="BD31" s="1488" t="str">
        <f xml:space="preserve"> IF($C31 = "", "",'App1'!BP31)</f>
        <v>Yes</v>
      </c>
      <c r="BE31" s="595" t="s">
        <v>2685</v>
      </c>
      <c r="BF31" s="596" t="s">
        <v>2685</v>
      </c>
      <c r="BG31" s="596" t="s">
        <v>2685</v>
      </c>
      <c r="BH31" s="596" t="s">
        <v>2685</v>
      </c>
      <c r="BI31" s="597" t="s">
        <v>2685</v>
      </c>
      <c r="BJ31" s="595" t="s">
        <v>2685</v>
      </c>
      <c r="BK31" s="596" t="s">
        <v>2685</v>
      </c>
      <c r="BL31" s="596" t="s">
        <v>2685</v>
      </c>
      <c r="BM31" s="596" t="s">
        <v>2685</v>
      </c>
      <c r="BN31" s="597" t="s">
        <v>2685</v>
      </c>
      <c r="BO31" s="595" t="s">
        <v>2685</v>
      </c>
      <c r="BP31" s="596" t="s">
        <v>2685</v>
      </c>
      <c r="BQ31" s="596" t="s">
        <v>2685</v>
      </c>
      <c r="BR31" s="596" t="s">
        <v>2685</v>
      </c>
      <c r="BS31" s="597" t="s">
        <v>2685</v>
      </c>
      <c r="BT31" s="595" t="s">
        <v>2685</v>
      </c>
      <c r="BU31" s="596" t="s">
        <v>2685</v>
      </c>
      <c r="BV31" s="596" t="s">
        <v>2685</v>
      </c>
      <c r="BW31" s="596" t="s">
        <v>2685</v>
      </c>
      <c r="BX31" s="597" t="s">
        <v>2685</v>
      </c>
      <c r="BY31" s="595" t="s">
        <v>2685</v>
      </c>
      <c r="BZ31" s="596" t="s">
        <v>2685</v>
      </c>
      <c r="CA31" s="596" t="s">
        <v>2685</v>
      </c>
      <c r="CB31" s="596" t="s">
        <v>2685</v>
      </c>
      <c r="CC31" s="597" t="s">
        <v>2685</v>
      </c>
      <c r="CD31" s="595" t="s">
        <v>2685</v>
      </c>
      <c r="CE31" s="596" t="s">
        <v>2685</v>
      </c>
      <c r="CF31" s="596" t="s">
        <v>2685</v>
      </c>
      <c r="CG31" s="596" t="s">
        <v>2685</v>
      </c>
      <c r="CH31" s="597" t="s">
        <v>2685</v>
      </c>
      <c r="CI31" s="1320">
        <v>-2.6925000000000001E-2</v>
      </c>
      <c r="CJ31" s="1321" t="s">
        <v>2685</v>
      </c>
      <c r="CK31" s="1321" t="s">
        <v>2685</v>
      </c>
      <c r="CL31" s="1322" t="s">
        <v>2685</v>
      </c>
      <c r="CM31" s="1321">
        <v>2.6925000000000001E-2</v>
      </c>
      <c r="CN31" s="1321" t="s">
        <v>2685</v>
      </c>
      <c r="CO31" s="1321" t="s">
        <v>2685</v>
      </c>
      <c r="CP31" s="1322" t="s">
        <v>2685</v>
      </c>
      <c r="CQ31" s="1587">
        <f xml:space="preserve"> IF($C31 = "", "",'App1'!DC31)</f>
        <v>0</v>
      </c>
      <c r="CR31" s="1629">
        <f xml:space="preserve"> IF($C31 = "", "",'App1'!DD31)</f>
        <v>100</v>
      </c>
      <c r="CS31" s="1587" t="str">
        <f xml:space="preserve"> IF($C31 = "", "",'App1'!DE31)</f>
        <v>Incentive rate per 0.01 tonnes NOx per GWh, multiplied by 100 to give incentive rate per 1 tonne of Nox per GWh</v>
      </c>
      <c r="CT31" s="1581">
        <f xml:space="preserve"> IF($C31 = "", "",'App1'!DF31)</f>
        <v>0</v>
      </c>
      <c r="CU31" s="1581">
        <f xml:space="preserve"> IF($C31 = "", "",'App1'!DG31)</f>
        <v>0</v>
      </c>
      <c r="CV31" s="1581">
        <f xml:space="preserve"> IF($C31 = "", "",'App1'!DH31)</f>
        <v>0</v>
      </c>
      <c r="CW31" s="1581">
        <f xml:space="preserve"> IF($C31 = "", "",'App1'!DI31)</f>
        <v>0</v>
      </c>
      <c r="CX31" s="1581">
        <f xml:space="preserve"> IF($C31 = "", "",'App1'!DJ31)</f>
        <v>0</v>
      </c>
      <c r="CY31" s="1582">
        <f xml:space="preserve"> IF($C31 = "", "",'App1'!DK31)</f>
        <v>0</v>
      </c>
      <c r="CZ31" s="1581">
        <f xml:space="preserve"> IF($C31 = "", "",'App1'!DL31)</f>
        <v>0</v>
      </c>
      <c r="DA31" s="1581">
        <f xml:space="preserve"> IF($C31 = "", "",'App1'!DM31)</f>
        <v>0</v>
      </c>
      <c r="DB31" s="1581">
        <f xml:space="preserve"> IF($C31 = "", "",'App1'!DN31)</f>
        <v>0</v>
      </c>
      <c r="DC31" s="1581">
        <f xml:space="preserve"> IF($C31 = "", "",'App1'!DO31)</f>
        <v>0</v>
      </c>
      <c r="DD31" s="1581">
        <f xml:space="preserve"> IF($C31 = "", "",'App1'!DP31)</f>
        <v>0</v>
      </c>
      <c r="DE31" s="1582">
        <f xml:space="preserve"> IF($C31 = "", "",'App1'!DQ31)</f>
        <v>0</v>
      </c>
      <c r="DF31" s="1581">
        <f xml:space="preserve"> IF($C31 = "", "",'App1'!DR31)</f>
        <v>0</v>
      </c>
      <c r="DG31" s="1581">
        <f xml:space="preserve"> IF($C31 = "", "",'App1'!DS31)</f>
        <v>0</v>
      </c>
      <c r="DH31" s="1581">
        <f xml:space="preserve"> IF($C31 = "", "",'App1'!DT31)</f>
        <v>0</v>
      </c>
      <c r="DI31" s="1581">
        <f xml:space="preserve"> IF($C31 = "", "",'App1'!DU31)</f>
        <v>0</v>
      </c>
      <c r="DJ31" s="1581">
        <f xml:space="preserve"> IF($C31 = "", "",'App1'!DV31)</f>
        <v>0</v>
      </c>
      <c r="DK31" s="1582">
        <f xml:space="preserve"> IF($C31 = "", "",'App1'!DW31)</f>
        <v>0</v>
      </c>
      <c r="DL31" s="1581">
        <f xml:space="preserve"> IF($C31 = "", "",'App1'!DX31)</f>
        <v>0</v>
      </c>
      <c r="DM31" s="1581">
        <f xml:space="preserve"> IF($C31 = "", "",'App1'!DY31)</f>
        <v>0</v>
      </c>
      <c r="DN31" s="1581">
        <f xml:space="preserve"> IF($C31 = "", "",'App1'!DZ31)</f>
        <v>0</v>
      </c>
      <c r="DO31" s="1581">
        <f xml:space="preserve"> IF($C31 = "", "",'App1'!EA31)</f>
        <v>0</v>
      </c>
      <c r="DP31" s="1581">
        <f xml:space="preserve"> IF($C31 = "", "",'App1'!EB31)</f>
        <v>0</v>
      </c>
      <c r="DQ31" s="1582">
        <f xml:space="preserve"> IF($C31 = "", "",'App1'!EC31)</f>
        <v>0</v>
      </c>
      <c r="DR31" s="1581">
        <f xml:space="preserve"> IF($C31 = "", "",'App1'!ED31)</f>
        <v>-0.511575</v>
      </c>
      <c r="DS31" s="1581">
        <f xml:space="preserve"> IF($C31 = "", "",'App1'!EE31)</f>
        <v>-0.511575</v>
      </c>
      <c r="DT31" s="1581">
        <f xml:space="preserve"> IF($C31 = "", "",'App1'!EF31)</f>
        <v>-0.511575</v>
      </c>
      <c r="DU31" s="1581">
        <f xml:space="preserve"> IF($C31 = "", "",'App1'!EG31)</f>
        <v>-0.511575</v>
      </c>
      <c r="DV31" s="1581">
        <f xml:space="preserve"> IF($C31 = "", "",'App1'!EH31)</f>
        <v>-0.511575</v>
      </c>
      <c r="DW31" s="1582">
        <f xml:space="preserve"> IF($C31 = "", "",'App1'!EI31)</f>
        <v>-2.5578750000000001</v>
      </c>
      <c r="DX31" s="595">
        <v>1.61</v>
      </c>
      <c r="DY31" s="596">
        <v>1.61</v>
      </c>
      <c r="DZ31" s="596">
        <v>1.61</v>
      </c>
      <c r="EA31" s="596">
        <v>1.61</v>
      </c>
      <c r="EB31" s="596">
        <v>1.61</v>
      </c>
      <c r="EC31" s="1580">
        <f xml:space="preserve"> IF($C31 = "", "",'App1'!EO31)</f>
        <v>0.48465000000000003</v>
      </c>
      <c r="ED31" s="1581">
        <f xml:space="preserve"> IF($C31 = "", "",'App1'!EP31)</f>
        <v>0.67312499999999997</v>
      </c>
      <c r="EE31" s="1581">
        <f xml:space="preserve"> IF($C31 = "", "",'App1'!EQ31)</f>
        <v>0.86160000000000003</v>
      </c>
      <c r="EF31" s="1581">
        <f xml:space="preserve"> IF($C31 = "", "",'App1'!ER31)</f>
        <v>1.0500750000000001</v>
      </c>
      <c r="EG31" s="1581">
        <f xml:space="preserve"> IF($C31 = "", "",'App1'!ES31)</f>
        <v>1.23855</v>
      </c>
      <c r="EH31" s="1582">
        <f xml:space="preserve"> IF($C31 = "", "",'App1'!ET31)</f>
        <v>4.3079999999999998</v>
      </c>
      <c r="EI31" s="595">
        <v>1.24</v>
      </c>
      <c r="EJ31" s="596">
        <v>1.17</v>
      </c>
      <c r="EK31" s="596">
        <v>1.1000000000000001</v>
      </c>
      <c r="EL31" s="596">
        <v>1.03</v>
      </c>
      <c r="EM31" s="1575">
        <v>0.96</v>
      </c>
    </row>
    <row r="32" spans="2:143" ht="15.75" customHeight="1">
      <c r="B32" s="582">
        <v>26</v>
      </c>
      <c r="C32" s="1587" t="str">
        <f>'App1'!C32</f>
        <v>PR19UU_D01-HH</v>
      </c>
      <c r="D32" s="1419" t="str">
        <f xml:space="preserve"> IF($C32 = "", "",'App1'!D32)</f>
        <v>You’re highly satisfied with our service and find it easy to do business with us</v>
      </c>
      <c r="E32" s="1419" t="str">
        <f xml:space="preserve"> IF($C32 = "", "",'App1'!E32)</f>
        <v>PR19 new</v>
      </c>
      <c r="F32" s="1419" t="str">
        <f xml:space="preserve"> IF($C32 = "", "",'App1'!F32)</f>
        <v>D01-HH</v>
      </c>
      <c r="G32" s="1489" t="str">
        <f xml:space="preserve"> IF($C32 = "", "",'App1'!G32)</f>
        <v>Customer experience (C-MeX)</v>
      </c>
      <c r="H32" s="1490" t="str">
        <f xml:space="preserve"> IF($C32 = "", "",'App1'!H32)</f>
        <v>As per Ofwat definition</v>
      </c>
      <c r="I32" s="1507">
        <f xml:space="preserve"> IF($C32 = "", "",'App1'!I32)</f>
        <v>0</v>
      </c>
      <c r="J32" s="1507">
        <f xml:space="preserve"> IF($C32 = "", "",'App1'!J32)</f>
        <v>0</v>
      </c>
      <c r="K32" s="1507">
        <f xml:space="preserve"> IF($C32 = "", "",'App1'!K32)</f>
        <v>0</v>
      </c>
      <c r="L32" s="1507">
        <f xml:space="preserve"> IF($C32 = "", "",'App1'!L32)</f>
        <v>0</v>
      </c>
      <c r="M32" s="1507">
        <f xml:space="preserve"> IF($C32 = "", "",'App1'!M32)</f>
        <v>1</v>
      </c>
      <c r="N32" s="1507">
        <f xml:space="preserve"> IF($C32 = "", "",'App1'!N32)</f>
        <v>0</v>
      </c>
      <c r="O32" s="1507">
        <f xml:space="preserve"> IF($C32 = "", "",'App1'!O32)</f>
        <v>0</v>
      </c>
      <c r="P32" s="1507">
        <f xml:space="preserve"> IF($C32 = "", "",'App1'!P32)</f>
        <v>0</v>
      </c>
      <c r="Q32" s="1508">
        <f xml:space="preserve"> IF($C32 = "", "",'App1'!Q32)</f>
        <v>1</v>
      </c>
      <c r="R32" s="1419" t="str">
        <f xml:space="preserve"> IF($C32 = "", "",'App1'!R32)</f>
        <v>Out &amp; under</v>
      </c>
      <c r="S32" s="1419" t="str">
        <f xml:space="preserve"> IF($C32 = "", "",'App1'!S32)</f>
        <v xml:space="preserve">Revenue </v>
      </c>
      <c r="T32" s="1489" t="str">
        <f xml:space="preserve"> IF($C32 = "", "",'App1'!T32)</f>
        <v>In-period</v>
      </c>
      <c r="U32" s="1419" t="str">
        <f xml:space="preserve"> IF($C32 = "", "",'App1'!U32)</f>
        <v>Customer measure of experience (C-MeX)</v>
      </c>
      <c r="V32" s="1419" t="str">
        <f xml:space="preserve"> IF($C32 = "", "",'App1'!V32)</f>
        <v>score</v>
      </c>
      <c r="W32" s="1419" t="str">
        <f xml:space="preserve"> IF($C32 = "", "",'App1'!W32)</f>
        <v>C-MeX score</v>
      </c>
      <c r="X32" s="1419">
        <f xml:space="preserve"> IF($C32 = "", "",'App1'!X32)</f>
        <v>1</v>
      </c>
      <c r="Y32" s="1604" t="str">
        <f xml:space="preserve"> IF($C32 = "", "",'App1'!Y32)</f>
        <v>Up</v>
      </c>
      <c r="Z32" s="1499" t="str">
        <f xml:space="preserve"> IF($C32 = "", "",'App1'!Z32)</f>
        <v>Customer measure of experience (C-MeX)</v>
      </c>
      <c r="AA32" s="583" t="s">
        <v>88</v>
      </c>
      <c r="AB32" s="583" t="s">
        <v>2844</v>
      </c>
      <c r="AC32" s="583">
        <v>1</v>
      </c>
      <c r="AD32" s="1575" t="s">
        <v>25</v>
      </c>
      <c r="AE32" s="596"/>
      <c r="AF32" s="596"/>
      <c r="AG32" s="596"/>
      <c r="AH32" s="596"/>
      <c r="AI32" s="596"/>
      <c r="AJ32" s="595"/>
      <c r="AK32" s="596"/>
      <c r="AL32" s="596"/>
      <c r="AM32" s="596"/>
      <c r="AN32" s="755"/>
      <c r="AO32" s="758"/>
      <c r="AP32" s="596"/>
      <c r="AQ32" s="596"/>
      <c r="AR32" s="596"/>
      <c r="AS32" s="759"/>
      <c r="AT32" s="764"/>
      <c r="AU32" s="596"/>
      <c r="AV32" s="596"/>
      <c r="AW32" s="596"/>
      <c r="AX32" s="765"/>
      <c r="AY32" s="597"/>
      <c r="AZ32" s="1568" t="str">
        <f xml:space="preserve"> IF($C32 = "", "",'App1'!BL32)</f>
        <v>Yes</v>
      </c>
      <c r="BA32" s="1418" t="str">
        <f xml:space="preserve"> IF($C32 = "", "",'App1'!BM32)</f>
        <v>Yes</v>
      </c>
      <c r="BB32" s="1418" t="str">
        <f xml:space="preserve"> IF($C32 = "", "",'App1'!BN32)</f>
        <v>Yes</v>
      </c>
      <c r="BC32" s="1418" t="str">
        <f xml:space="preserve"> IF($C32 = "", "",'App1'!BO32)</f>
        <v>Yes</v>
      </c>
      <c r="BD32" s="1488" t="str">
        <f xml:space="preserve"> IF($C32 = "", "",'App1'!BP32)</f>
        <v>Yes</v>
      </c>
      <c r="BE32" s="595"/>
      <c r="BF32" s="596"/>
      <c r="BG32" s="596"/>
      <c r="BH32" s="596"/>
      <c r="BI32" s="597"/>
      <c r="BJ32" s="595"/>
      <c r="BK32" s="596"/>
      <c r="BL32" s="596"/>
      <c r="BM32" s="596"/>
      <c r="BN32" s="597"/>
      <c r="BO32" s="595"/>
      <c r="BP32" s="596"/>
      <c r="BQ32" s="596"/>
      <c r="BR32" s="596"/>
      <c r="BS32" s="597"/>
      <c r="BT32" s="595"/>
      <c r="BU32" s="596"/>
      <c r="BV32" s="596"/>
      <c r="BW32" s="596"/>
      <c r="BX32" s="597"/>
      <c r="BY32" s="595"/>
      <c r="BZ32" s="596"/>
      <c r="CA32" s="596"/>
      <c r="CB32" s="596"/>
      <c r="CC32" s="597"/>
      <c r="CD32" s="595"/>
      <c r="CE32" s="596"/>
      <c r="CF32" s="596"/>
      <c r="CG32" s="596"/>
      <c r="CH32" s="597"/>
      <c r="CI32" s="1320"/>
      <c r="CJ32" s="1321"/>
      <c r="CK32" s="1321"/>
      <c r="CL32" s="1322"/>
      <c r="CM32" s="1321"/>
      <c r="CN32" s="1321"/>
      <c r="CO32" s="1321"/>
      <c r="CP32" s="1322"/>
      <c r="CQ32" s="1587" t="str">
        <f xml:space="preserve"> IF($C32 = "", "",'App1'!DC32)</f>
        <v>No</v>
      </c>
      <c r="CR32" s="1629">
        <f xml:space="preserve"> IF($C32 = "", "",'App1'!DD32)</f>
        <v>1</v>
      </c>
      <c r="CS32" s="1587">
        <f xml:space="preserve"> IF($C32 = "", "",'App1'!DE32)</f>
        <v>0</v>
      </c>
      <c r="CT32" s="1581">
        <f xml:space="preserve"> IF($C32 = "", "",'App1'!DF32)</f>
        <v>0</v>
      </c>
      <c r="CU32" s="1581">
        <f xml:space="preserve"> IF($C32 = "", "",'App1'!DG32)</f>
        <v>0</v>
      </c>
      <c r="CV32" s="1581">
        <f xml:space="preserve"> IF($C32 = "", "",'App1'!DH32)</f>
        <v>0</v>
      </c>
      <c r="CW32" s="1581">
        <f xml:space="preserve"> IF($C32 = "", "",'App1'!DI32)</f>
        <v>0</v>
      </c>
      <c r="CX32" s="1581">
        <f xml:space="preserve"> IF($C32 = "", "",'App1'!DJ32)</f>
        <v>0</v>
      </c>
      <c r="CY32" s="1582">
        <f xml:space="preserve"> IF($C32 = "", "",'App1'!DK32)</f>
        <v>0</v>
      </c>
      <c r="CZ32" s="1581" t="str">
        <f xml:space="preserve"> IF($C32 = "", "",'App1'!DL32)</f>
        <v/>
      </c>
      <c r="DA32" s="1581" t="str">
        <f xml:space="preserve"> IF($C32 = "", "",'App1'!DM32)</f>
        <v/>
      </c>
      <c r="DB32" s="1581" t="str">
        <f xml:space="preserve"> IF($C32 = "", "",'App1'!DN32)</f>
        <v/>
      </c>
      <c r="DC32" s="1581" t="str">
        <f xml:space="preserve"> IF($C32 = "", "",'App1'!DO32)</f>
        <v/>
      </c>
      <c r="DD32" s="1581" t="str">
        <f xml:space="preserve"> IF($C32 = "", "",'App1'!DP32)</f>
        <v/>
      </c>
      <c r="DE32" s="1582" t="str">
        <f xml:space="preserve"> IF($C32 = "", "",'App1'!DQ32)</f>
        <v/>
      </c>
      <c r="DF32" s="1581" t="str">
        <f xml:space="preserve"> IF($C32 = "", "",'App1'!DR32)</f>
        <v/>
      </c>
      <c r="DG32" s="1581" t="str">
        <f xml:space="preserve"> IF($C32 = "", "",'App1'!DS32)</f>
        <v/>
      </c>
      <c r="DH32" s="1581" t="str">
        <f xml:space="preserve"> IF($C32 = "", "",'App1'!DT32)</f>
        <v/>
      </c>
      <c r="DI32" s="1581" t="str">
        <f xml:space="preserve"> IF($C32 = "", "",'App1'!DU32)</f>
        <v/>
      </c>
      <c r="DJ32" s="1581" t="str">
        <f xml:space="preserve"> IF($C32 = "", "",'App1'!DV32)</f>
        <v/>
      </c>
      <c r="DK32" s="1582" t="str">
        <f xml:space="preserve"> IF($C32 = "", "",'App1'!DW32)</f>
        <v/>
      </c>
      <c r="DL32" s="1581">
        <f xml:space="preserve"> IF($C32 = "", "",'App1'!DX32)</f>
        <v>0</v>
      </c>
      <c r="DM32" s="1581">
        <f xml:space="preserve"> IF($C32 = "", "",'App1'!DY32)</f>
        <v>0</v>
      </c>
      <c r="DN32" s="1581">
        <f xml:space="preserve"> IF($C32 = "", "",'App1'!DZ32)</f>
        <v>0</v>
      </c>
      <c r="DO32" s="1581">
        <f xml:space="preserve"> IF($C32 = "", "",'App1'!EA32)</f>
        <v>0</v>
      </c>
      <c r="DP32" s="1581">
        <f xml:space="preserve"> IF($C32 = "", "",'App1'!EB32)</f>
        <v>0</v>
      </c>
      <c r="DQ32" s="1582">
        <f xml:space="preserve"> IF($C32 = "", "",'App1'!EC32)</f>
        <v>0</v>
      </c>
      <c r="DR32" s="1581">
        <f xml:space="preserve"> IF($C32 = "", "",'App1'!ED32)</f>
        <v>0</v>
      </c>
      <c r="DS32" s="1581">
        <f xml:space="preserve"> IF($C32 = "", "",'App1'!EE32)</f>
        <v>0</v>
      </c>
      <c r="DT32" s="1581">
        <f xml:space="preserve"> IF($C32 = "", "",'App1'!EF32)</f>
        <v>0</v>
      </c>
      <c r="DU32" s="1581">
        <f xml:space="preserve"> IF($C32 = "", "",'App1'!EG32)</f>
        <v>0</v>
      </c>
      <c r="DV32" s="1581">
        <f xml:space="preserve"> IF($C32 = "", "",'App1'!EH32)</f>
        <v>0</v>
      </c>
      <c r="DW32" s="1582">
        <f xml:space="preserve"> IF($C32 = "", "",'App1'!EI32)</f>
        <v>0</v>
      </c>
      <c r="DX32" s="595"/>
      <c r="DY32" s="596"/>
      <c r="DZ32" s="596"/>
      <c r="EA32" s="596"/>
      <c r="EB32" s="596"/>
      <c r="EC32" s="1580">
        <f xml:space="preserve"> IF($C32 = "", "",'App1'!EO32)</f>
        <v>0</v>
      </c>
      <c r="ED32" s="1581">
        <f xml:space="preserve"> IF($C32 = "", "",'App1'!EP32)</f>
        <v>0</v>
      </c>
      <c r="EE32" s="1581">
        <f xml:space="preserve"> IF($C32 = "", "",'App1'!EQ32)</f>
        <v>0</v>
      </c>
      <c r="EF32" s="1581">
        <f xml:space="preserve"> IF($C32 = "", "",'App1'!ER32)</f>
        <v>0</v>
      </c>
      <c r="EG32" s="1581">
        <f xml:space="preserve"> IF($C32 = "", "",'App1'!ES32)</f>
        <v>0</v>
      </c>
      <c r="EH32" s="1582">
        <f xml:space="preserve"> IF($C32 = "", "",'App1'!ET32)</f>
        <v>0</v>
      </c>
      <c r="EI32" s="595"/>
      <c r="EJ32" s="596"/>
      <c r="EK32" s="596"/>
      <c r="EL32" s="596"/>
      <c r="EM32" s="1575"/>
    </row>
    <row r="33" spans="2:143" ht="15.75" customHeight="1">
      <c r="B33" s="582">
        <v>27</v>
      </c>
      <c r="C33" s="1587" t="str">
        <f>'App1'!C33</f>
        <v>PR19UU_D02-CF</v>
      </c>
      <c r="D33" s="1419" t="str">
        <f xml:space="preserve"> IF($C33 = "", "",'App1'!D33)</f>
        <v>You’re highly satisfied with our service and find it easy to do business with us</v>
      </c>
      <c r="E33" s="1419" t="str">
        <f xml:space="preserve"> IF($C33 = "", "",'App1'!E33)</f>
        <v>PR19 new</v>
      </c>
      <c r="F33" s="1419" t="str">
        <f xml:space="preserve"> IF($C33 = "", "",'App1'!F33)</f>
        <v>D02-CF</v>
      </c>
      <c r="G33" s="1489" t="str">
        <f xml:space="preserve"> IF($C33 = "", "",'App1'!G33)</f>
        <v>Developer experience (D-MeX)</v>
      </c>
      <c r="H33" s="1490" t="str">
        <f xml:space="preserve"> IF($C33 = "", "",'App1'!H33)</f>
        <v>As per Ofwat definition</v>
      </c>
      <c r="I33" s="1507">
        <f xml:space="preserve"> IF($C33 = "", "",'App1'!I33)</f>
        <v>0</v>
      </c>
      <c r="J33" s="1507">
        <f xml:space="preserve"> IF($C33 = "", "",'App1'!J33)</f>
        <v>0.23</v>
      </c>
      <c r="K33" s="1507">
        <f xml:space="preserve"> IF($C33 = "", "",'App1'!K33)</f>
        <v>0.77</v>
      </c>
      <c r="L33" s="1507">
        <f xml:space="preserve"> IF($C33 = "", "",'App1'!L33)</f>
        <v>0</v>
      </c>
      <c r="M33" s="1507">
        <f xml:space="preserve"> IF($C33 = "", "",'App1'!M33)</f>
        <v>0</v>
      </c>
      <c r="N33" s="1507">
        <f xml:space="preserve"> IF($C33 = "", "",'App1'!N33)</f>
        <v>0</v>
      </c>
      <c r="O33" s="1507">
        <f xml:space="preserve"> IF($C33 = "", "",'App1'!O33)</f>
        <v>0</v>
      </c>
      <c r="P33" s="1507">
        <f xml:space="preserve"> IF($C33 = "", "",'App1'!P33)</f>
        <v>0</v>
      </c>
      <c r="Q33" s="1508">
        <f xml:space="preserve"> IF($C33 = "", "",'App1'!Q33)</f>
        <v>1</v>
      </c>
      <c r="R33" s="1419" t="str">
        <f xml:space="preserve"> IF($C33 = "", "",'App1'!R33)</f>
        <v>Out &amp; under</v>
      </c>
      <c r="S33" s="1419" t="str">
        <f xml:space="preserve"> IF($C33 = "", "",'App1'!S33)</f>
        <v xml:space="preserve">Revenue </v>
      </c>
      <c r="T33" s="1489" t="str">
        <f xml:space="preserve"> IF($C33 = "", "",'App1'!T33)</f>
        <v>In-period</v>
      </c>
      <c r="U33" s="1419" t="str">
        <f xml:space="preserve"> IF($C33 = "", "",'App1'!U33)</f>
        <v>Developer services measure of experience (D-MeX)</v>
      </c>
      <c r="V33" s="1419" t="str">
        <f xml:space="preserve"> IF($C33 = "", "",'App1'!V33)</f>
        <v>score</v>
      </c>
      <c r="W33" s="1419" t="str">
        <f xml:space="preserve"> IF($C33 = "", "",'App1'!W33)</f>
        <v>D-MeX score</v>
      </c>
      <c r="X33" s="1419">
        <f xml:space="preserve"> IF($C33 = "", "",'App1'!X33)</f>
        <v>1</v>
      </c>
      <c r="Y33" s="1604" t="str">
        <f xml:space="preserve"> IF($C33 = "", "",'App1'!Y33)</f>
        <v>Up</v>
      </c>
      <c r="Z33" s="1499" t="str">
        <f xml:space="preserve"> IF($C33 = "", "",'App1'!Z33)</f>
        <v>Developer services measure of experience (D-MeX)</v>
      </c>
      <c r="AA33" s="583" t="s">
        <v>88</v>
      </c>
      <c r="AB33" s="583" t="s">
        <v>2845</v>
      </c>
      <c r="AC33" s="583">
        <v>1</v>
      </c>
      <c r="AD33" s="1575" t="s">
        <v>25</v>
      </c>
      <c r="AE33" s="596" t="s">
        <v>2685</v>
      </c>
      <c r="AF33" s="596" t="s">
        <v>2685</v>
      </c>
      <c r="AG33" s="596" t="s">
        <v>2685</v>
      </c>
      <c r="AH33" s="596" t="s">
        <v>2685</v>
      </c>
      <c r="AI33" s="596" t="s">
        <v>2685</v>
      </c>
      <c r="AJ33" s="595" t="s">
        <v>2685</v>
      </c>
      <c r="AK33" s="596" t="s">
        <v>2685</v>
      </c>
      <c r="AL33" s="596" t="s">
        <v>2685</v>
      </c>
      <c r="AM33" s="596" t="s">
        <v>2685</v>
      </c>
      <c r="AN33" s="755" t="s">
        <v>2685</v>
      </c>
      <c r="AO33" s="758" t="s">
        <v>2685</v>
      </c>
      <c r="AP33" s="596" t="s">
        <v>2685</v>
      </c>
      <c r="AQ33" s="596" t="s">
        <v>2685</v>
      </c>
      <c r="AR33" s="596" t="s">
        <v>2685</v>
      </c>
      <c r="AS33" s="759" t="s">
        <v>2685</v>
      </c>
      <c r="AT33" s="764" t="s">
        <v>2685</v>
      </c>
      <c r="AU33" s="596" t="s">
        <v>2685</v>
      </c>
      <c r="AV33" s="596" t="s">
        <v>2685</v>
      </c>
      <c r="AW33" s="596" t="s">
        <v>2685</v>
      </c>
      <c r="AX33" s="765" t="s">
        <v>2685</v>
      </c>
      <c r="AY33" s="597" t="s">
        <v>2685</v>
      </c>
      <c r="AZ33" s="1568" t="str">
        <f xml:space="preserve"> IF($C33 = "", "",'App1'!BL33)</f>
        <v>Yes</v>
      </c>
      <c r="BA33" s="1418" t="str">
        <f xml:space="preserve"> IF($C33 = "", "",'App1'!BM33)</f>
        <v>Yes</v>
      </c>
      <c r="BB33" s="1418" t="str">
        <f xml:space="preserve"> IF($C33 = "", "",'App1'!BN33)</f>
        <v>Yes</v>
      </c>
      <c r="BC33" s="1418" t="str">
        <f xml:space="preserve"> IF($C33 = "", "",'App1'!BO33)</f>
        <v>Yes</v>
      </c>
      <c r="BD33" s="1488" t="str">
        <f xml:space="preserve"> IF($C33 = "", "",'App1'!BP33)</f>
        <v>Yes</v>
      </c>
      <c r="BE33" s="595" t="s">
        <v>2685</v>
      </c>
      <c r="BF33" s="596" t="s">
        <v>2685</v>
      </c>
      <c r="BG33" s="596" t="s">
        <v>2685</v>
      </c>
      <c r="BH33" s="596" t="s">
        <v>2685</v>
      </c>
      <c r="BI33" s="597" t="s">
        <v>2685</v>
      </c>
      <c r="BJ33" s="595" t="s">
        <v>2685</v>
      </c>
      <c r="BK33" s="596" t="s">
        <v>2685</v>
      </c>
      <c r="BL33" s="596" t="s">
        <v>2685</v>
      </c>
      <c r="BM33" s="596" t="s">
        <v>2685</v>
      </c>
      <c r="BN33" s="597" t="s">
        <v>2685</v>
      </c>
      <c r="BO33" s="595" t="s">
        <v>2685</v>
      </c>
      <c r="BP33" s="596" t="s">
        <v>2685</v>
      </c>
      <c r="BQ33" s="596" t="s">
        <v>2685</v>
      </c>
      <c r="BR33" s="596" t="s">
        <v>2685</v>
      </c>
      <c r="BS33" s="597" t="s">
        <v>2685</v>
      </c>
      <c r="BT33" s="595" t="s">
        <v>2685</v>
      </c>
      <c r="BU33" s="596" t="s">
        <v>2685</v>
      </c>
      <c r="BV33" s="596" t="s">
        <v>2685</v>
      </c>
      <c r="BW33" s="596" t="s">
        <v>2685</v>
      </c>
      <c r="BX33" s="597" t="s">
        <v>2685</v>
      </c>
      <c r="BY33" s="595" t="s">
        <v>2685</v>
      </c>
      <c r="BZ33" s="596" t="s">
        <v>2685</v>
      </c>
      <c r="CA33" s="596" t="s">
        <v>2685</v>
      </c>
      <c r="CB33" s="596" t="s">
        <v>2685</v>
      </c>
      <c r="CC33" s="597" t="s">
        <v>2685</v>
      </c>
      <c r="CD33" s="595" t="s">
        <v>2685</v>
      </c>
      <c r="CE33" s="596" t="s">
        <v>2685</v>
      </c>
      <c r="CF33" s="596" t="s">
        <v>2685</v>
      </c>
      <c r="CG33" s="596" t="s">
        <v>2685</v>
      </c>
      <c r="CH33" s="597" t="s">
        <v>2685</v>
      </c>
      <c r="CI33" s="1320" t="s">
        <v>2685</v>
      </c>
      <c r="CJ33" s="1321" t="s">
        <v>2685</v>
      </c>
      <c r="CK33" s="1321" t="s">
        <v>2685</v>
      </c>
      <c r="CL33" s="1322" t="s">
        <v>2685</v>
      </c>
      <c r="CM33" s="1321" t="s">
        <v>2685</v>
      </c>
      <c r="CN33" s="1321" t="s">
        <v>2685</v>
      </c>
      <c r="CO33" s="1321" t="s">
        <v>2685</v>
      </c>
      <c r="CP33" s="1322" t="s">
        <v>2685</v>
      </c>
      <c r="CQ33" s="1587" t="str">
        <f xml:space="preserve"> IF($C33 = "", "",'App1'!DC33)</f>
        <v>No</v>
      </c>
      <c r="CR33" s="1629">
        <f xml:space="preserve"> IF($C33 = "", "",'App1'!DD33)</f>
        <v>1</v>
      </c>
      <c r="CS33" s="1587" t="str">
        <f xml:space="preserve"> IF($C33 = "", "",'App1'!DE33)</f>
        <v/>
      </c>
      <c r="CT33" s="1581">
        <f xml:space="preserve"> IF($C33 = "", "",'App1'!DF33)</f>
        <v>0</v>
      </c>
      <c r="CU33" s="1581">
        <f xml:space="preserve"> IF($C33 = "", "",'App1'!DG33)</f>
        <v>0</v>
      </c>
      <c r="CV33" s="1581">
        <f xml:space="preserve"> IF($C33 = "", "",'App1'!DH33)</f>
        <v>0</v>
      </c>
      <c r="CW33" s="1581">
        <f xml:space="preserve"> IF($C33 = "", "",'App1'!DI33)</f>
        <v>0</v>
      </c>
      <c r="CX33" s="1581">
        <f xml:space="preserve"> IF($C33 = "", "",'App1'!DJ33)</f>
        <v>0</v>
      </c>
      <c r="CY33" s="1582">
        <f xml:space="preserve"> IF($C33 = "", "",'App1'!DK33)</f>
        <v>0</v>
      </c>
      <c r="CZ33" s="1581" t="str">
        <f xml:space="preserve"> IF($C33 = "", "",'App1'!DL33)</f>
        <v/>
      </c>
      <c r="DA33" s="1581" t="str">
        <f xml:space="preserve"> IF($C33 = "", "",'App1'!DM33)</f>
        <v/>
      </c>
      <c r="DB33" s="1581" t="str">
        <f xml:space="preserve"> IF($C33 = "", "",'App1'!DN33)</f>
        <v/>
      </c>
      <c r="DC33" s="1581" t="str">
        <f xml:space="preserve"> IF($C33 = "", "",'App1'!DO33)</f>
        <v/>
      </c>
      <c r="DD33" s="1581" t="str">
        <f xml:space="preserve"> IF($C33 = "", "",'App1'!DP33)</f>
        <v/>
      </c>
      <c r="DE33" s="1582" t="str">
        <f xml:space="preserve"> IF($C33 = "", "",'App1'!DQ33)</f>
        <v/>
      </c>
      <c r="DF33" s="1581" t="str">
        <f xml:space="preserve"> IF($C33 = "", "",'App1'!DR33)</f>
        <v/>
      </c>
      <c r="DG33" s="1581" t="str">
        <f xml:space="preserve"> IF($C33 = "", "",'App1'!DS33)</f>
        <v/>
      </c>
      <c r="DH33" s="1581" t="str">
        <f xml:space="preserve"> IF($C33 = "", "",'App1'!DT33)</f>
        <v/>
      </c>
      <c r="DI33" s="1581" t="str">
        <f xml:space="preserve"> IF($C33 = "", "",'App1'!DU33)</f>
        <v/>
      </c>
      <c r="DJ33" s="1581" t="str">
        <f xml:space="preserve"> IF($C33 = "", "",'App1'!DV33)</f>
        <v/>
      </c>
      <c r="DK33" s="1582" t="str">
        <f xml:space="preserve"> IF($C33 = "", "",'App1'!DW33)</f>
        <v/>
      </c>
      <c r="DL33" s="1581">
        <f xml:space="preserve"> IF($C33 = "", "",'App1'!DX33)</f>
        <v>0</v>
      </c>
      <c r="DM33" s="1581">
        <f xml:space="preserve"> IF($C33 = "", "",'App1'!DY33)</f>
        <v>0</v>
      </c>
      <c r="DN33" s="1581">
        <f xml:space="preserve"> IF($C33 = "", "",'App1'!DZ33)</f>
        <v>0</v>
      </c>
      <c r="DO33" s="1581">
        <f xml:space="preserve"> IF($C33 = "", "",'App1'!EA33)</f>
        <v>0</v>
      </c>
      <c r="DP33" s="1581">
        <f xml:space="preserve"> IF($C33 = "", "",'App1'!EB33)</f>
        <v>0</v>
      </c>
      <c r="DQ33" s="1582">
        <f xml:space="preserve"> IF($C33 = "", "",'App1'!EC33)</f>
        <v>0</v>
      </c>
      <c r="DR33" s="1581">
        <f xml:space="preserve"> IF($C33 = "", "",'App1'!ED33)</f>
        <v>0</v>
      </c>
      <c r="DS33" s="1581">
        <f xml:space="preserve"> IF($C33 = "", "",'App1'!EE33)</f>
        <v>0</v>
      </c>
      <c r="DT33" s="1581">
        <f xml:space="preserve"> IF($C33 = "", "",'App1'!EF33)</f>
        <v>0</v>
      </c>
      <c r="DU33" s="1581">
        <f xml:space="preserve"> IF($C33 = "", "",'App1'!EG33)</f>
        <v>0</v>
      </c>
      <c r="DV33" s="1581">
        <f xml:space="preserve"> IF($C33 = "", "",'App1'!EH33)</f>
        <v>0</v>
      </c>
      <c r="DW33" s="1582">
        <f xml:space="preserve"> IF($C33 = "", "",'App1'!EI33)</f>
        <v>0</v>
      </c>
      <c r="DX33" s="595"/>
      <c r="DY33" s="596"/>
      <c r="DZ33" s="596"/>
      <c r="EA33" s="596"/>
      <c r="EB33" s="596"/>
      <c r="EC33" s="1580">
        <f xml:space="preserve"> IF($C33 = "", "",'App1'!EO33)</f>
        <v>0</v>
      </c>
      <c r="ED33" s="1581">
        <f xml:space="preserve"> IF($C33 = "", "",'App1'!EP33)</f>
        <v>0</v>
      </c>
      <c r="EE33" s="1581">
        <f xml:space="preserve"> IF($C33 = "", "",'App1'!EQ33)</f>
        <v>0</v>
      </c>
      <c r="EF33" s="1581">
        <f xml:space="preserve"> IF($C33 = "", "",'App1'!ER33)</f>
        <v>0</v>
      </c>
      <c r="EG33" s="1581">
        <f xml:space="preserve"> IF($C33 = "", "",'App1'!ES33)</f>
        <v>0</v>
      </c>
      <c r="EH33" s="1582">
        <f xml:space="preserve"> IF($C33 = "", "",'App1'!ET33)</f>
        <v>0</v>
      </c>
      <c r="EI33" s="595"/>
      <c r="EJ33" s="596"/>
      <c r="EK33" s="596"/>
      <c r="EL33" s="596"/>
      <c r="EM33" s="1575"/>
    </row>
    <row r="34" spans="2:143" ht="15.75" customHeight="1">
      <c r="B34" s="582">
        <v>28</v>
      </c>
      <c r="C34" s="1587" t="str">
        <f>'App1'!C34</f>
        <v>PR19UU_D03-HH</v>
      </c>
      <c r="D34" s="1419" t="str">
        <f xml:space="preserve"> IF($C34 = "", "",'App1'!D34)</f>
        <v>You’re highly satisfied with our service and find it easy to do business with us</v>
      </c>
      <c r="E34" s="1419" t="str">
        <f xml:space="preserve"> IF($C34 = "", "",'App1'!E34)</f>
        <v>PR19 new</v>
      </c>
      <c r="F34" s="1419" t="str">
        <f xml:space="preserve"> IF($C34 = "", "",'App1'!F34)</f>
        <v>D03-HH</v>
      </c>
      <c r="G34" s="1489" t="str">
        <f xml:space="preserve"> IF($C34 = "", "",'App1'!G34)</f>
        <v>Priority services for customers in vulnerable circumstances</v>
      </c>
      <c r="H34" s="1490" t="str">
        <f xml:space="preserve"> IF($C34 = "", "",'App1'!H34)</f>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
      <c r="I34" s="1507">
        <f xml:space="preserve"> IF($C34 = "", "",'App1'!I34)</f>
        <v>0</v>
      </c>
      <c r="J34" s="1507">
        <f xml:space="preserve"> IF($C34 = "", "",'App1'!J34)</f>
        <v>0</v>
      </c>
      <c r="K34" s="1507">
        <f xml:space="preserve"> IF($C34 = "", "",'App1'!K34)</f>
        <v>0</v>
      </c>
      <c r="L34" s="1507">
        <f xml:space="preserve"> IF($C34 = "", "",'App1'!L34)</f>
        <v>0</v>
      </c>
      <c r="M34" s="1507">
        <f xml:space="preserve"> IF($C34 = "", "",'App1'!M34)</f>
        <v>1</v>
      </c>
      <c r="N34" s="1507">
        <f xml:space="preserve"> IF($C34 = "", "",'App1'!N34)</f>
        <v>0</v>
      </c>
      <c r="O34" s="1507">
        <f xml:space="preserve"> IF($C34 = "", "",'App1'!O34)</f>
        <v>0</v>
      </c>
      <c r="P34" s="1507">
        <f xml:space="preserve"> IF($C34 = "", "",'App1'!P34)</f>
        <v>0</v>
      </c>
      <c r="Q34" s="1508">
        <f xml:space="preserve"> IF($C34 = "", "",'App1'!Q34)</f>
        <v>1</v>
      </c>
      <c r="R34" s="1419" t="str">
        <f xml:space="preserve"> IF($C34 = "", "",'App1'!R34)</f>
        <v>NFI</v>
      </c>
      <c r="S34" s="1419">
        <f xml:space="preserve"> IF($C34 = "", "",'App1'!S34)</f>
        <v>0</v>
      </c>
      <c r="T34" s="1489">
        <f xml:space="preserve"> IF($C34 = "", "",'App1'!T34)</f>
        <v>0</v>
      </c>
      <c r="U34" s="1419" t="str">
        <f xml:space="preserve"> IF($C34 = "", "",'App1'!U34)</f>
        <v>Billing, debt, vfm, affordability, vulnerability</v>
      </c>
      <c r="V34" s="1419" t="str">
        <f xml:space="preserve"> IF($C34 = "", "",'App1'!V34)</f>
        <v>%</v>
      </c>
      <c r="W34" s="1419" t="str">
        <f xml:space="preserve"> IF($C34 = "", "",'App1'!W34)</f>
        <v>% PSR reach/% PSR data checking</v>
      </c>
      <c r="X34" s="1419">
        <f xml:space="preserve"> IF($C34 = "", "",'App1'!X34)</f>
        <v>1</v>
      </c>
      <c r="Y34" s="1604" t="str">
        <f xml:space="preserve"> IF($C34 = "", "",'App1'!Y34)</f>
        <v>Up</v>
      </c>
      <c r="Z34" s="1499">
        <f xml:space="preserve"> IF($C34 = "", "",'App1'!Z34)</f>
        <v>0</v>
      </c>
      <c r="AA34" s="583" t="s">
        <v>28</v>
      </c>
      <c r="AB34" s="583" t="s">
        <v>2847</v>
      </c>
      <c r="AC34" s="583">
        <v>1</v>
      </c>
      <c r="AD34" s="1575" t="s">
        <v>25</v>
      </c>
      <c r="AE34" s="596" t="s">
        <v>2854</v>
      </c>
      <c r="AF34" s="596" t="s">
        <v>2855</v>
      </c>
      <c r="AG34" s="596" t="s">
        <v>2856</v>
      </c>
      <c r="AH34" s="596" t="s">
        <v>2857</v>
      </c>
      <c r="AI34" s="596" t="s">
        <v>2858</v>
      </c>
      <c r="AJ34" s="595" t="s">
        <v>2858</v>
      </c>
      <c r="AK34" s="596" t="s">
        <v>2858</v>
      </c>
      <c r="AL34" s="596" t="s">
        <v>2858</v>
      </c>
      <c r="AM34" s="596" t="s">
        <v>2858</v>
      </c>
      <c r="AN34" s="755" t="s">
        <v>2858</v>
      </c>
      <c r="AO34" s="758" t="s">
        <v>2858</v>
      </c>
      <c r="AP34" s="596" t="s">
        <v>2858</v>
      </c>
      <c r="AQ34" s="596" t="s">
        <v>2858</v>
      </c>
      <c r="AR34" s="596" t="s">
        <v>2858</v>
      </c>
      <c r="AS34" s="759" t="s">
        <v>2858</v>
      </c>
      <c r="AT34" s="764" t="s">
        <v>2858</v>
      </c>
      <c r="AU34" s="596" t="s">
        <v>2858</v>
      </c>
      <c r="AV34" s="596" t="s">
        <v>2858</v>
      </c>
      <c r="AW34" s="596" t="s">
        <v>2858</v>
      </c>
      <c r="AX34" s="765" t="s">
        <v>2858</v>
      </c>
      <c r="AY34" s="597" t="s">
        <v>2858</v>
      </c>
      <c r="AZ34" s="1568">
        <f xml:space="preserve"> IF($C34 = "", "",'App1'!BL34)</f>
        <v>0</v>
      </c>
      <c r="BA34" s="1418">
        <f xml:space="preserve"> IF($C34 = "", "",'App1'!BM34)</f>
        <v>0</v>
      </c>
      <c r="BB34" s="1418">
        <f xml:space="preserve"> IF($C34 = "", "",'App1'!BN34)</f>
        <v>0</v>
      </c>
      <c r="BC34" s="1418">
        <f xml:space="preserve"> IF($C34 = "", "",'App1'!BO34)</f>
        <v>0</v>
      </c>
      <c r="BD34" s="1488">
        <f xml:space="preserve"> IF($C34 = "", "",'App1'!BP34)</f>
        <v>0</v>
      </c>
      <c r="BE34" s="595"/>
      <c r="BF34" s="596"/>
      <c r="BG34" s="596"/>
      <c r="BH34" s="596"/>
      <c r="BI34" s="597"/>
      <c r="BJ34" s="595"/>
      <c r="BK34" s="596"/>
      <c r="BL34" s="596"/>
      <c r="BM34" s="596"/>
      <c r="BN34" s="597"/>
      <c r="BO34" s="595"/>
      <c r="BP34" s="596"/>
      <c r="BQ34" s="596"/>
      <c r="BR34" s="596"/>
      <c r="BS34" s="597"/>
      <c r="BT34" s="595"/>
      <c r="BU34" s="596"/>
      <c r="BV34" s="596"/>
      <c r="BW34" s="596"/>
      <c r="BX34" s="597"/>
      <c r="BY34" s="595"/>
      <c r="BZ34" s="596"/>
      <c r="CA34" s="596"/>
      <c r="CB34" s="596"/>
      <c r="CC34" s="597"/>
      <c r="CD34" s="595"/>
      <c r="CE34" s="596"/>
      <c r="CF34" s="596"/>
      <c r="CG34" s="596"/>
      <c r="CH34" s="597"/>
      <c r="CI34" s="1320"/>
      <c r="CJ34" s="1321"/>
      <c r="CK34" s="1321"/>
      <c r="CL34" s="1322"/>
      <c r="CM34" s="1321"/>
      <c r="CN34" s="1321"/>
      <c r="CO34" s="1321"/>
      <c r="CP34" s="1322"/>
      <c r="CQ34" s="1587">
        <f xml:space="preserve"> IF($C34 = "", "",'App1'!DC34)</f>
        <v>0</v>
      </c>
      <c r="CR34" s="1629">
        <f xml:space="preserve"> IF($C34 = "", "",'App1'!DD34)</f>
        <v>0</v>
      </c>
      <c r="CS34" s="1587">
        <f xml:space="preserve"> IF($C34 = "", "",'App1'!DE34)</f>
        <v>0</v>
      </c>
      <c r="CT34" s="1581">
        <f xml:space="preserve"> IF($C34 = "", "",'App1'!DF34)</f>
        <v>0</v>
      </c>
      <c r="CU34" s="1581">
        <f xml:space="preserve"> IF($C34 = "", "",'App1'!DG34)</f>
        <v>0</v>
      </c>
      <c r="CV34" s="1581">
        <f xml:space="preserve"> IF($C34 = "", "",'App1'!DH34)</f>
        <v>0</v>
      </c>
      <c r="CW34" s="1581">
        <f xml:space="preserve"> IF($C34 = "", "",'App1'!DI34)</f>
        <v>0</v>
      </c>
      <c r="CX34" s="1581">
        <f xml:space="preserve"> IF($C34 = "", "",'App1'!DJ34)</f>
        <v>0</v>
      </c>
      <c r="CY34" s="1582">
        <f xml:space="preserve"> IF($C34 = "", "",'App1'!DK34)</f>
        <v>0</v>
      </c>
      <c r="CZ34" s="1581" t="str">
        <f xml:space="preserve"> IF($C34 = "", "",'App1'!DL34)</f>
        <v/>
      </c>
      <c r="DA34" s="1581" t="str">
        <f xml:space="preserve"> IF($C34 = "", "",'App1'!DM34)</f>
        <v/>
      </c>
      <c r="DB34" s="1581" t="str">
        <f xml:space="preserve"> IF($C34 = "", "",'App1'!DN34)</f>
        <v/>
      </c>
      <c r="DC34" s="1581" t="str">
        <f xml:space="preserve"> IF($C34 = "", "",'App1'!DO34)</f>
        <v/>
      </c>
      <c r="DD34" s="1581" t="str">
        <f xml:space="preserve"> IF($C34 = "", "",'App1'!DP34)</f>
        <v/>
      </c>
      <c r="DE34" s="1582" t="str">
        <f xml:space="preserve"> IF($C34 = "", "",'App1'!DQ34)</f>
        <v/>
      </c>
      <c r="DF34" s="1581" t="str">
        <f xml:space="preserve"> IF($C34 = "", "",'App1'!DR34)</f>
        <v/>
      </c>
      <c r="DG34" s="1581" t="str">
        <f xml:space="preserve"> IF($C34 = "", "",'App1'!DS34)</f>
        <v/>
      </c>
      <c r="DH34" s="1581" t="str">
        <f xml:space="preserve"> IF($C34 = "", "",'App1'!DT34)</f>
        <v/>
      </c>
      <c r="DI34" s="1581" t="str">
        <f xml:space="preserve"> IF($C34 = "", "",'App1'!DU34)</f>
        <v/>
      </c>
      <c r="DJ34" s="1581" t="str">
        <f xml:space="preserve"> IF($C34 = "", "",'App1'!DV34)</f>
        <v/>
      </c>
      <c r="DK34" s="1582" t="str">
        <f xml:space="preserve"> IF($C34 = "", "",'App1'!DW34)</f>
        <v/>
      </c>
      <c r="DL34" s="1581">
        <f xml:space="preserve"> IF($C34 = "", "",'App1'!DX34)</f>
        <v>0</v>
      </c>
      <c r="DM34" s="1581">
        <f xml:space="preserve"> IF($C34 = "", "",'App1'!DY34)</f>
        <v>0</v>
      </c>
      <c r="DN34" s="1581">
        <f xml:space="preserve"> IF($C34 = "", "",'App1'!DZ34)</f>
        <v>0</v>
      </c>
      <c r="DO34" s="1581">
        <f xml:space="preserve"> IF($C34 = "", "",'App1'!EA34)</f>
        <v>0</v>
      </c>
      <c r="DP34" s="1581">
        <f xml:space="preserve"> IF($C34 = "", "",'App1'!EB34)</f>
        <v>0</v>
      </c>
      <c r="DQ34" s="1582">
        <f xml:space="preserve"> IF($C34 = "", "",'App1'!EC34)</f>
        <v>0</v>
      </c>
      <c r="DR34" s="1581">
        <f xml:space="preserve"> IF($C34 = "", "",'App1'!ED34)</f>
        <v>0</v>
      </c>
      <c r="DS34" s="1581">
        <f xml:space="preserve"> IF($C34 = "", "",'App1'!EE34)</f>
        <v>0</v>
      </c>
      <c r="DT34" s="1581">
        <f xml:space="preserve"> IF($C34 = "", "",'App1'!EF34)</f>
        <v>0</v>
      </c>
      <c r="DU34" s="1581">
        <f xml:space="preserve"> IF($C34 = "", "",'App1'!EG34)</f>
        <v>0</v>
      </c>
      <c r="DV34" s="1581">
        <f xml:space="preserve"> IF($C34 = "", "",'App1'!EH34)</f>
        <v>0</v>
      </c>
      <c r="DW34" s="1582">
        <f xml:space="preserve"> IF($C34 = "", "",'App1'!EI34)</f>
        <v>0</v>
      </c>
      <c r="DX34" s="595"/>
      <c r="DY34" s="596"/>
      <c r="DZ34" s="596"/>
      <c r="EA34" s="596"/>
      <c r="EB34" s="596"/>
      <c r="EC34" s="1580">
        <f xml:space="preserve"> IF($C34 = "", "",'App1'!EO34)</f>
        <v>0</v>
      </c>
      <c r="ED34" s="1581">
        <f xml:space="preserve"> IF($C34 = "", "",'App1'!EP34)</f>
        <v>0</v>
      </c>
      <c r="EE34" s="1581">
        <f xml:space="preserve"> IF($C34 = "", "",'App1'!EQ34)</f>
        <v>0</v>
      </c>
      <c r="EF34" s="1581">
        <f xml:space="preserve"> IF($C34 = "", "",'App1'!ER34)</f>
        <v>0</v>
      </c>
      <c r="EG34" s="1581">
        <f xml:space="preserve"> IF($C34 = "", "",'App1'!ES34)</f>
        <v>0</v>
      </c>
      <c r="EH34" s="1582">
        <f xml:space="preserve"> IF($C34 = "", "",'App1'!ET34)</f>
        <v>0</v>
      </c>
      <c r="EI34" s="595"/>
      <c r="EJ34" s="596"/>
      <c r="EK34" s="596"/>
      <c r="EL34" s="596"/>
      <c r="EM34" s="1575"/>
    </row>
    <row r="35" spans="2:143" ht="15.75" customHeight="1">
      <c r="B35" s="582">
        <v>29</v>
      </c>
      <c r="C35" s="1587" t="str">
        <f>'App1'!C35</f>
        <v>PR19UU_D04-CF</v>
      </c>
      <c r="D35" s="1419" t="str">
        <f xml:space="preserve"> IF($C35 = "", "",'App1'!D35)</f>
        <v>You’re highly satisfied with our service and find it easy to do business with us</v>
      </c>
      <c r="E35" s="1419" t="str">
        <f xml:space="preserve"> IF($C35 = "", "",'App1'!E35)</f>
        <v>PR19 new</v>
      </c>
      <c r="F35" s="1419" t="str">
        <f xml:space="preserve"> IF($C35 = "", "",'App1'!F35)</f>
        <v>D04-CF</v>
      </c>
      <c r="G35" s="1489" t="str">
        <f xml:space="preserve"> IF($C35 = "", "",'App1'!G35)</f>
        <v>Street works performance</v>
      </c>
      <c r="H35" s="1490" t="str">
        <f xml:space="preserve"> IF($C35 = "", "",'App1'!H35)</f>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
      <c r="I35" s="1507">
        <f xml:space="preserve"> IF($C35 = "", "",'App1'!I35)</f>
        <v>0</v>
      </c>
      <c r="J35" s="1507">
        <f xml:space="preserve"> IF($C35 = "", "",'App1'!J35)</f>
        <v>0.91</v>
      </c>
      <c r="K35" s="1507">
        <f xml:space="preserve"> IF($C35 = "", "",'App1'!K35)</f>
        <v>0.09</v>
      </c>
      <c r="L35" s="1507">
        <f xml:space="preserve"> IF($C35 = "", "",'App1'!L35)</f>
        <v>0</v>
      </c>
      <c r="M35" s="1507" t="str">
        <f xml:space="preserve"> IF($C35 = "", "",'App1'!M35)</f>
        <v/>
      </c>
      <c r="N35" s="1507">
        <f xml:space="preserve"> IF($C35 = "", "",'App1'!N35)</f>
        <v>0</v>
      </c>
      <c r="O35" s="1507">
        <f xml:space="preserve"> IF($C35 = "", "",'App1'!O35)</f>
        <v>0</v>
      </c>
      <c r="P35" s="1507">
        <f xml:space="preserve"> IF($C35 = "", "",'App1'!P35)</f>
        <v>0</v>
      </c>
      <c r="Q35" s="1508">
        <f xml:space="preserve"> IF($C35 = "", "",'App1'!Q35)</f>
        <v>1</v>
      </c>
      <c r="R35" s="1419" t="str">
        <f xml:space="preserve"> IF($C35 = "", "",'App1'!R35)</f>
        <v>NFI</v>
      </c>
      <c r="S35" s="1419">
        <f xml:space="preserve"> IF($C35 = "", "",'App1'!S35)</f>
        <v>0</v>
      </c>
      <c r="T35" s="1489">
        <f xml:space="preserve"> IF($C35 = "", "",'App1'!T35)</f>
        <v>0</v>
      </c>
      <c r="U35" s="1419" t="str">
        <f xml:space="preserve"> IF($C35 = "", "",'App1'!U35)</f>
        <v>Street works</v>
      </c>
      <c r="V35" s="1419" t="str">
        <f xml:space="preserve"> IF($C35 = "", "",'App1'!V35)</f>
        <v>%</v>
      </c>
      <c r="W35" s="1419" t="str">
        <f xml:space="preserve"> IF($C35 = "", "",'App1'!W35)</f>
        <v xml:space="preserve">Percentage non-compliance against the Safety at Street works and Roads Works Code of Practice and the specification for the reinstatement of openings in highways (3rd Edition). </v>
      </c>
      <c r="X35" s="1419">
        <f xml:space="preserve"> IF($C35 = "", "",'App1'!X35)</f>
        <v>2</v>
      </c>
      <c r="Y35" s="1604" t="str">
        <f xml:space="preserve"> IF($C35 = "", "",'App1'!Y35)</f>
        <v>Down</v>
      </c>
      <c r="Z35" s="1499">
        <f xml:space="preserve"> IF($C35 = "", "",'App1'!Z35)</f>
        <v>0</v>
      </c>
      <c r="AA35" s="583" t="s">
        <v>28</v>
      </c>
      <c r="AB35" s="583" t="s">
        <v>2859</v>
      </c>
      <c r="AC35" s="583">
        <v>2</v>
      </c>
      <c r="AD35" s="1575" t="s">
        <v>40</v>
      </c>
      <c r="AE35" s="596">
        <v>11</v>
      </c>
      <c r="AF35" s="596">
        <v>10.5</v>
      </c>
      <c r="AG35" s="596">
        <v>10</v>
      </c>
      <c r="AH35" s="596">
        <v>9.5</v>
      </c>
      <c r="AI35" s="596">
        <v>9</v>
      </c>
      <c r="AJ35" s="595">
        <v>8.5</v>
      </c>
      <c r="AK35" s="596">
        <v>8</v>
      </c>
      <c r="AL35" s="596">
        <v>7.5</v>
      </c>
      <c r="AM35" s="596">
        <v>7</v>
      </c>
      <c r="AN35" s="755">
        <v>6.5</v>
      </c>
      <c r="AO35" s="758">
        <v>6</v>
      </c>
      <c r="AP35" s="596">
        <v>5.5</v>
      </c>
      <c r="AQ35" s="596">
        <v>5</v>
      </c>
      <c r="AR35" s="596">
        <v>4.5</v>
      </c>
      <c r="AS35" s="759">
        <v>4</v>
      </c>
      <c r="AT35" s="764">
        <v>3.5</v>
      </c>
      <c r="AU35" s="596">
        <v>3</v>
      </c>
      <c r="AV35" s="596">
        <v>2.5</v>
      </c>
      <c r="AW35" s="596">
        <v>2</v>
      </c>
      <c r="AX35" s="765">
        <v>2</v>
      </c>
      <c r="AY35" s="597">
        <v>2</v>
      </c>
      <c r="AZ35" s="1568">
        <f xml:space="preserve"> IF($C35 = "", "",'App1'!BL35)</f>
        <v>0</v>
      </c>
      <c r="BA35" s="1418">
        <f xml:space="preserve"> IF($C35 = "", "",'App1'!BM35)</f>
        <v>0</v>
      </c>
      <c r="BB35" s="1418">
        <f xml:space="preserve"> IF($C35 = "", "",'App1'!BN35)</f>
        <v>0</v>
      </c>
      <c r="BC35" s="1418">
        <f xml:space="preserve"> IF($C35 = "", "",'App1'!BO35)</f>
        <v>0</v>
      </c>
      <c r="BD35" s="1488">
        <f xml:space="preserve"> IF($C35 = "", "",'App1'!BP35)</f>
        <v>0</v>
      </c>
      <c r="BE35" s="595" t="s">
        <v>2685</v>
      </c>
      <c r="BF35" s="596" t="s">
        <v>2685</v>
      </c>
      <c r="BG35" s="596" t="s">
        <v>2685</v>
      </c>
      <c r="BH35" s="596" t="s">
        <v>2685</v>
      </c>
      <c r="BI35" s="597" t="s">
        <v>2685</v>
      </c>
      <c r="BJ35" s="595" t="s">
        <v>2685</v>
      </c>
      <c r="BK35" s="596" t="s">
        <v>2685</v>
      </c>
      <c r="BL35" s="596" t="s">
        <v>2685</v>
      </c>
      <c r="BM35" s="596" t="s">
        <v>2685</v>
      </c>
      <c r="BN35" s="597" t="s">
        <v>2685</v>
      </c>
      <c r="BO35" s="595" t="s">
        <v>2685</v>
      </c>
      <c r="BP35" s="596" t="s">
        <v>2685</v>
      </c>
      <c r="BQ35" s="596" t="s">
        <v>2685</v>
      </c>
      <c r="BR35" s="596" t="s">
        <v>2685</v>
      </c>
      <c r="BS35" s="597" t="s">
        <v>2685</v>
      </c>
      <c r="BT35" s="595" t="s">
        <v>2685</v>
      </c>
      <c r="BU35" s="596" t="s">
        <v>2685</v>
      </c>
      <c r="BV35" s="596" t="s">
        <v>2685</v>
      </c>
      <c r="BW35" s="596" t="s">
        <v>2685</v>
      </c>
      <c r="BX35" s="597" t="s">
        <v>2685</v>
      </c>
      <c r="BY35" s="595" t="s">
        <v>2685</v>
      </c>
      <c r="BZ35" s="596" t="s">
        <v>2685</v>
      </c>
      <c r="CA35" s="596" t="s">
        <v>2685</v>
      </c>
      <c r="CB35" s="596" t="s">
        <v>2685</v>
      </c>
      <c r="CC35" s="597" t="s">
        <v>2685</v>
      </c>
      <c r="CD35" s="595" t="s">
        <v>2685</v>
      </c>
      <c r="CE35" s="596" t="s">
        <v>2685</v>
      </c>
      <c r="CF35" s="596" t="s">
        <v>2685</v>
      </c>
      <c r="CG35" s="596" t="s">
        <v>2685</v>
      </c>
      <c r="CH35" s="597" t="s">
        <v>2685</v>
      </c>
      <c r="CI35" s="1320"/>
      <c r="CJ35" s="1321" t="s">
        <v>2685</v>
      </c>
      <c r="CK35" s="1321" t="s">
        <v>2685</v>
      </c>
      <c r="CL35" s="1322" t="s">
        <v>2685</v>
      </c>
      <c r="CM35" s="1321"/>
      <c r="CN35" s="1321" t="s">
        <v>2685</v>
      </c>
      <c r="CO35" s="1321" t="s">
        <v>2685</v>
      </c>
      <c r="CP35" s="1322" t="s">
        <v>2685</v>
      </c>
      <c r="CQ35" s="1587" t="str">
        <f xml:space="preserve"> IF($C35 = "", "",'App1'!DC35)</f>
        <v/>
      </c>
      <c r="CR35" s="1629">
        <f xml:space="preserve"> IF($C35 = "", "",'App1'!DD35)</f>
        <v>1</v>
      </c>
      <c r="CS35" s="1587" t="str">
        <f xml:space="preserve"> IF($C35 = "", "",'App1'!DE35)</f>
        <v/>
      </c>
      <c r="CT35" s="1581">
        <f xml:space="preserve"> IF($C35 = "", "",'App1'!DF35)</f>
        <v>0</v>
      </c>
      <c r="CU35" s="1581">
        <f xml:space="preserve"> IF($C35 = "", "",'App1'!DG35)</f>
        <v>0</v>
      </c>
      <c r="CV35" s="1581">
        <f xml:space="preserve"> IF($C35 = "", "",'App1'!DH35)</f>
        <v>0</v>
      </c>
      <c r="CW35" s="1581">
        <f xml:space="preserve"> IF($C35 = "", "",'App1'!DI35)</f>
        <v>0</v>
      </c>
      <c r="CX35" s="1581">
        <f xml:space="preserve"> IF($C35 = "", "",'App1'!DJ35)</f>
        <v>0</v>
      </c>
      <c r="CY35" s="1582">
        <f xml:space="preserve"> IF($C35 = "", "",'App1'!DK35)</f>
        <v>0</v>
      </c>
      <c r="CZ35" s="1581" t="str">
        <f xml:space="preserve"> IF($C35 = "", "",'App1'!DL35)</f>
        <v/>
      </c>
      <c r="DA35" s="1581" t="str">
        <f xml:space="preserve"> IF($C35 = "", "",'App1'!DM35)</f>
        <v/>
      </c>
      <c r="DB35" s="1581" t="str">
        <f xml:space="preserve"> IF($C35 = "", "",'App1'!DN35)</f>
        <v/>
      </c>
      <c r="DC35" s="1581" t="str">
        <f xml:space="preserve"> IF($C35 = "", "",'App1'!DO35)</f>
        <v/>
      </c>
      <c r="DD35" s="1581" t="str">
        <f xml:space="preserve"> IF($C35 = "", "",'App1'!DP35)</f>
        <v/>
      </c>
      <c r="DE35" s="1582" t="str">
        <f xml:space="preserve"> IF($C35 = "", "",'App1'!DQ35)</f>
        <v/>
      </c>
      <c r="DF35" s="1581" t="str">
        <f xml:space="preserve"> IF($C35 = "", "",'App1'!DR35)</f>
        <v/>
      </c>
      <c r="DG35" s="1581" t="str">
        <f xml:space="preserve"> IF($C35 = "", "",'App1'!DS35)</f>
        <v/>
      </c>
      <c r="DH35" s="1581" t="str">
        <f xml:space="preserve"> IF($C35 = "", "",'App1'!DT35)</f>
        <v/>
      </c>
      <c r="DI35" s="1581" t="str">
        <f xml:space="preserve"> IF($C35 = "", "",'App1'!DU35)</f>
        <v/>
      </c>
      <c r="DJ35" s="1581" t="str">
        <f xml:space="preserve"> IF($C35 = "", "",'App1'!DV35)</f>
        <v/>
      </c>
      <c r="DK35" s="1582" t="str">
        <f xml:space="preserve"> IF($C35 = "", "",'App1'!DW35)</f>
        <v/>
      </c>
      <c r="DL35" s="1581">
        <f xml:space="preserve"> IF($C35 = "", "",'App1'!DX35)</f>
        <v>0</v>
      </c>
      <c r="DM35" s="1581">
        <f xml:space="preserve"> IF($C35 = "", "",'App1'!DY35)</f>
        <v>0</v>
      </c>
      <c r="DN35" s="1581">
        <f xml:space="preserve"> IF($C35 = "", "",'App1'!DZ35)</f>
        <v>0</v>
      </c>
      <c r="DO35" s="1581">
        <f xml:space="preserve"> IF($C35 = "", "",'App1'!EA35)</f>
        <v>0</v>
      </c>
      <c r="DP35" s="1581">
        <f xml:space="preserve"> IF($C35 = "", "",'App1'!EB35)</f>
        <v>0</v>
      </c>
      <c r="DQ35" s="1582">
        <f xml:space="preserve"> IF($C35 = "", "",'App1'!EC35)</f>
        <v>0</v>
      </c>
      <c r="DR35" s="1581">
        <f xml:space="preserve"> IF($C35 = "", "",'App1'!ED35)</f>
        <v>0</v>
      </c>
      <c r="DS35" s="1581">
        <f xml:space="preserve"> IF($C35 = "", "",'App1'!EE35)</f>
        <v>0</v>
      </c>
      <c r="DT35" s="1581">
        <f xml:space="preserve"> IF($C35 = "", "",'App1'!EF35)</f>
        <v>0</v>
      </c>
      <c r="DU35" s="1581">
        <f xml:space="preserve"> IF($C35 = "", "",'App1'!EG35)</f>
        <v>0</v>
      </c>
      <c r="DV35" s="1581">
        <f xml:space="preserve"> IF($C35 = "", "",'App1'!EH35)</f>
        <v>0</v>
      </c>
      <c r="DW35" s="1582">
        <f xml:space="preserve"> IF($C35 = "", "",'App1'!EI35)</f>
        <v>0</v>
      </c>
      <c r="DX35" s="595"/>
      <c r="DY35" s="596"/>
      <c r="DZ35" s="596"/>
      <c r="EA35" s="596"/>
      <c r="EB35" s="596"/>
      <c r="EC35" s="1580">
        <f xml:space="preserve"> IF($C35 = "", "",'App1'!EO35)</f>
        <v>0</v>
      </c>
      <c r="ED35" s="1581">
        <f xml:space="preserve"> IF($C35 = "", "",'App1'!EP35)</f>
        <v>0</v>
      </c>
      <c r="EE35" s="1581">
        <f xml:space="preserve"> IF($C35 = "", "",'App1'!EQ35)</f>
        <v>0</v>
      </c>
      <c r="EF35" s="1581">
        <f xml:space="preserve"> IF($C35 = "", "",'App1'!ER35)</f>
        <v>0</v>
      </c>
      <c r="EG35" s="1581">
        <f xml:space="preserve"> IF($C35 = "", "",'App1'!ES35)</f>
        <v>0</v>
      </c>
      <c r="EH35" s="1582">
        <f xml:space="preserve"> IF($C35 = "", "",'App1'!ET35)</f>
        <v>0</v>
      </c>
      <c r="EI35" s="595"/>
      <c r="EJ35" s="596"/>
      <c r="EK35" s="596"/>
      <c r="EL35" s="596"/>
      <c r="EM35" s="1575"/>
    </row>
    <row r="36" spans="2:143" ht="15.75" customHeight="1">
      <c r="B36" s="582">
        <v>30</v>
      </c>
      <c r="C36" s="1587" t="str">
        <f>'App1'!C36</f>
        <v>PR19UU_D05-HH</v>
      </c>
      <c r="D36" s="1419" t="str">
        <f xml:space="preserve"> IF($C36 = "", "",'App1'!D36)</f>
        <v>You’re highly satisfied with our service and find it easy to do business with us</v>
      </c>
      <c r="E36" s="1419" t="str">
        <f xml:space="preserve"> IF($C36 = "", "",'App1'!E36)</f>
        <v>PR19 new</v>
      </c>
      <c r="F36" s="1419" t="str">
        <f xml:space="preserve"> IF($C36 = "", "",'App1'!F36)</f>
        <v>D05-HH</v>
      </c>
      <c r="G36" s="1489" t="str">
        <f xml:space="preserve"> IF($C36 = "", "",'App1'!G36)</f>
        <v>Priority Services- BSI accreditation</v>
      </c>
      <c r="H36" s="1490" t="str">
        <f xml:space="preserve"> IF($C36 = "", "",'App1'!H36)</f>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
      <c r="I36" s="1507">
        <f xml:space="preserve"> IF($C36 = "", "",'App1'!I36)</f>
        <v>0</v>
      </c>
      <c r="J36" s="1507">
        <f xml:space="preserve"> IF($C36 = "", "",'App1'!J36)</f>
        <v>0</v>
      </c>
      <c r="K36" s="1507">
        <f xml:space="preserve"> IF($C36 = "", "",'App1'!K36)</f>
        <v>0</v>
      </c>
      <c r="L36" s="1507">
        <f xml:space="preserve"> IF($C36 = "", "",'App1'!L36)</f>
        <v>0</v>
      </c>
      <c r="M36" s="1507">
        <f xml:space="preserve"> IF($C36 = "", "",'App1'!M36)</f>
        <v>1</v>
      </c>
      <c r="N36" s="1507">
        <f xml:space="preserve"> IF($C36 = "", "",'App1'!N36)</f>
        <v>0</v>
      </c>
      <c r="O36" s="1507">
        <f xml:space="preserve"> IF($C36 = "", "",'App1'!O36)</f>
        <v>0</v>
      </c>
      <c r="P36" s="1507">
        <f xml:space="preserve"> IF($C36 = "", "",'App1'!P36)</f>
        <v>0</v>
      </c>
      <c r="Q36" s="1508">
        <f xml:space="preserve"> IF($C36 = "", "",'App1'!Q36)</f>
        <v>1</v>
      </c>
      <c r="R36" s="1419" t="str">
        <f xml:space="preserve"> IF($C36 = "", "",'App1'!R36)</f>
        <v>NFI</v>
      </c>
      <c r="S36" s="1419">
        <f xml:space="preserve"> IF($C36 = "", "",'App1'!S36)</f>
        <v>0</v>
      </c>
      <c r="T36" s="1489">
        <f xml:space="preserve"> IF($C36 = "", "",'App1'!T36)</f>
        <v>0</v>
      </c>
      <c r="U36" s="1419" t="str">
        <f xml:space="preserve"> IF($C36 = "", "",'App1'!U36)</f>
        <v>Billing, debt, vfm, affordability, vulnerability</v>
      </c>
      <c r="V36" s="1419" t="str">
        <f xml:space="preserve"> IF($C36 = "", "",'App1'!V36)</f>
        <v>Text</v>
      </c>
      <c r="W36" s="1419" t="str">
        <f xml:space="preserve"> IF($C36 = "", "",'App1'!W36)</f>
        <v>Pass/fail</v>
      </c>
      <c r="X36" s="1419">
        <f xml:space="preserve"> IF($C36 = "", "",'App1'!X36)</f>
        <v>0</v>
      </c>
      <c r="Y36" s="1604" t="str">
        <f xml:space="preserve"> IF($C36 = "", "",'App1'!Y36)</f>
        <v>Up</v>
      </c>
      <c r="Z36" s="1499">
        <f xml:space="preserve"> IF($C36 = "", "",'App1'!Z36)</f>
        <v>0</v>
      </c>
      <c r="AA36" s="583" t="s">
        <v>548</v>
      </c>
      <c r="AB36" s="583" t="s">
        <v>2860</v>
      </c>
      <c r="AC36" s="583">
        <v>0</v>
      </c>
      <c r="AD36" s="1575" t="s">
        <v>25</v>
      </c>
      <c r="AE36" s="596" t="s">
        <v>2862</v>
      </c>
      <c r="AF36" s="596" t="s">
        <v>2862</v>
      </c>
      <c r="AG36" s="596" t="s">
        <v>2862</v>
      </c>
      <c r="AH36" s="596" t="s">
        <v>2862</v>
      </c>
      <c r="AI36" s="596" t="s">
        <v>2862</v>
      </c>
      <c r="AJ36" s="595" t="s">
        <v>2862</v>
      </c>
      <c r="AK36" s="596" t="s">
        <v>2862</v>
      </c>
      <c r="AL36" s="596" t="s">
        <v>2862</v>
      </c>
      <c r="AM36" s="596" t="s">
        <v>2862</v>
      </c>
      <c r="AN36" s="755" t="s">
        <v>2862</v>
      </c>
      <c r="AO36" s="758" t="s">
        <v>2862</v>
      </c>
      <c r="AP36" s="596" t="s">
        <v>2862</v>
      </c>
      <c r="AQ36" s="596" t="s">
        <v>2862</v>
      </c>
      <c r="AR36" s="596" t="s">
        <v>2862</v>
      </c>
      <c r="AS36" s="759" t="s">
        <v>2862</v>
      </c>
      <c r="AT36" s="764" t="s">
        <v>2862</v>
      </c>
      <c r="AU36" s="596" t="s">
        <v>2862</v>
      </c>
      <c r="AV36" s="596" t="s">
        <v>2862</v>
      </c>
      <c r="AW36" s="596" t="s">
        <v>2862</v>
      </c>
      <c r="AX36" s="765" t="s">
        <v>2862</v>
      </c>
      <c r="AY36" s="597" t="s">
        <v>2862</v>
      </c>
      <c r="AZ36" s="1568">
        <f xml:space="preserve"> IF($C36 = "", "",'App1'!BL36)</f>
        <v>0</v>
      </c>
      <c r="BA36" s="1418">
        <f xml:space="preserve"> IF($C36 = "", "",'App1'!BM36)</f>
        <v>0</v>
      </c>
      <c r="BB36" s="1418">
        <f xml:space="preserve"> IF($C36 = "", "",'App1'!BN36)</f>
        <v>0</v>
      </c>
      <c r="BC36" s="1418">
        <f xml:space="preserve"> IF($C36 = "", "",'App1'!BO36)</f>
        <v>0</v>
      </c>
      <c r="BD36" s="1488">
        <f xml:space="preserve"> IF($C36 = "", "",'App1'!BP36)</f>
        <v>0</v>
      </c>
      <c r="BE36" s="595"/>
      <c r="BF36" s="596"/>
      <c r="BG36" s="596"/>
      <c r="BH36" s="596"/>
      <c r="BI36" s="597"/>
      <c r="BJ36" s="595"/>
      <c r="BK36" s="596"/>
      <c r="BL36" s="596"/>
      <c r="BM36" s="596"/>
      <c r="BN36" s="597"/>
      <c r="BO36" s="595"/>
      <c r="BP36" s="596"/>
      <c r="BQ36" s="596"/>
      <c r="BR36" s="596"/>
      <c r="BS36" s="597"/>
      <c r="BT36" s="595"/>
      <c r="BU36" s="596"/>
      <c r="BV36" s="596"/>
      <c r="BW36" s="596"/>
      <c r="BX36" s="597"/>
      <c r="BY36" s="595"/>
      <c r="BZ36" s="596"/>
      <c r="CA36" s="596"/>
      <c r="CB36" s="596"/>
      <c r="CC36" s="597"/>
      <c r="CD36" s="595"/>
      <c r="CE36" s="596"/>
      <c r="CF36" s="596"/>
      <c r="CG36" s="596"/>
      <c r="CH36" s="597"/>
      <c r="CI36" s="1320"/>
      <c r="CJ36" s="1321"/>
      <c r="CK36" s="1321"/>
      <c r="CL36" s="1322"/>
      <c r="CM36" s="1321"/>
      <c r="CN36" s="1321"/>
      <c r="CO36" s="1321"/>
      <c r="CP36" s="1322"/>
      <c r="CQ36" s="1587">
        <f xml:space="preserve"> IF($C36 = "", "",'App1'!DC36)</f>
        <v>0</v>
      </c>
      <c r="CR36" s="1629">
        <f xml:space="preserve"> IF($C36 = "", "",'App1'!DD36)</f>
        <v>1</v>
      </c>
      <c r="CS36" s="1587">
        <f xml:space="preserve"> IF($C36 = "", "",'App1'!DE36)</f>
        <v>0</v>
      </c>
      <c r="CT36" s="1581">
        <f xml:space="preserve"> IF($C36 = "", "",'App1'!DF36)</f>
        <v>0</v>
      </c>
      <c r="CU36" s="1581">
        <f xml:space="preserve"> IF($C36 = "", "",'App1'!DG36)</f>
        <v>0</v>
      </c>
      <c r="CV36" s="1581">
        <f xml:space="preserve"> IF($C36 = "", "",'App1'!DH36)</f>
        <v>0</v>
      </c>
      <c r="CW36" s="1581">
        <f xml:space="preserve"> IF($C36 = "", "",'App1'!DI36)</f>
        <v>0</v>
      </c>
      <c r="CX36" s="1581">
        <f xml:space="preserve"> IF($C36 = "", "",'App1'!DJ36)</f>
        <v>0</v>
      </c>
      <c r="CY36" s="1582">
        <f xml:space="preserve"> IF($C36 = "", "",'App1'!DK36)</f>
        <v>0</v>
      </c>
      <c r="CZ36" s="1581" t="str">
        <f xml:space="preserve"> IF($C36 = "", "",'App1'!DL36)</f>
        <v/>
      </c>
      <c r="DA36" s="1581" t="str">
        <f xml:space="preserve"> IF($C36 = "", "",'App1'!DM36)</f>
        <v/>
      </c>
      <c r="DB36" s="1581" t="str">
        <f xml:space="preserve"> IF($C36 = "", "",'App1'!DN36)</f>
        <v/>
      </c>
      <c r="DC36" s="1581" t="str">
        <f xml:space="preserve"> IF($C36 = "", "",'App1'!DO36)</f>
        <v/>
      </c>
      <c r="DD36" s="1581" t="str">
        <f xml:space="preserve"> IF($C36 = "", "",'App1'!DP36)</f>
        <v/>
      </c>
      <c r="DE36" s="1582" t="str">
        <f xml:space="preserve"> IF($C36 = "", "",'App1'!DQ36)</f>
        <v/>
      </c>
      <c r="DF36" s="1581" t="str">
        <f xml:space="preserve"> IF($C36 = "", "",'App1'!DR36)</f>
        <v/>
      </c>
      <c r="DG36" s="1581" t="str">
        <f xml:space="preserve"> IF($C36 = "", "",'App1'!DS36)</f>
        <v/>
      </c>
      <c r="DH36" s="1581" t="str">
        <f xml:space="preserve"> IF($C36 = "", "",'App1'!DT36)</f>
        <v/>
      </c>
      <c r="DI36" s="1581" t="str">
        <f xml:space="preserve"> IF($C36 = "", "",'App1'!DU36)</f>
        <v/>
      </c>
      <c r="DJ36" s="1581" t="str">
        <f xml:space="preserve"> IF($C36 = "", "",'App1'!DV36)</f>
        <v/>
      </c>
      <c r="DK36" s="1582" t="str">
        <f xml:space="preserve"> IF($C36 = "", "",'App1'!DW36)</f>
        <v/>
      </c>
      <c r="DL36" s="1581">
        <f xml:space="preserve"> IF($C36 = "", "",'App1'!DX36)</f>
        <v>0</v>
      </c>
      <c r="DM36" s="1581">
        <f xml:space="preserve"> IF($C36 = "", "",'App1'!DY36)</f>
        <v>0</v>
      </c>
      <c r="DN36" s="1581">
        <f xml:space="preserve"> IF($C36 = "", "",'App1'!DZ36)</f>
        <v>0</v>
      </c>
      <c r="DO36" s="1581">
        <f xml:space="preserve"> IF($C36 = "", "",'App1'!EA36)</f>
        <v>0</v>
      </c>
      <c r="DP36" s="1581">
        <f xml:space="preserve"> IF($C36 = "", "",'App1'!EB36)</f>
        <v>0</v>
      </c>
      <c r="DQ36" s="1582">
        <f xml:space="preserve"> IF($C36 = "", "",'App1'!EC36)</f>
        <v>0</v>
      </c>
      <c r="DR36" s="1581">
        <f xml:space="preserve"> IF($C36 = "", "",'App1'!ED36)</f>
        <v>0</v>
      </c>
      <c r="DS36" s="1581">
        <f xml:space="preserve"> IF($C36 = "", "",'App1'!EE36)</f>
        <v>0</v>
      </c>
      <c r="DT36" s="1581">
        <f xml:space="preserve"> IF($C36 = "", "",'App1'!EF36)</f>
        <v>0</v>
      </c>
      <c r="DU36" s="1581">
        <f xml:space="preserve"> IF($C36 = "", "",'App1'!EG36)</f>
        <v>0</v>
      </c>
      <c r="DV36" s="1581">
        <f xml:space="preserve"> IF($C36 = "", "",'App1'!EH36)</f>
        <v>0</v>
      </c>
      <c r="DW36" s="1582">
        <f xml:space="preserve"> IF($C36 = "", "",'App1'!EI36)</f>
        <v>0</v>
      </c>
      <c r="DX36" s="595"/>
      <c r="DY36" s="596"/>
      <c r="DZ36" s="596"/>
      <c r="EA36" s="596"/>
      <c r="EB36" s="596"/>
      <c r="EC36" s="1580">
        <f xml:space="preserve"> IF($C36 = "", "",'App1'!EO36)</f>
        <v>0</v>
      </c>
      <c r="ED36" s="1581">
        <f xml:space="preserve"> IF($C36 = "", "",'App1'!EP36)</f>
        <v>0</v>
      </c>
      <c r="EE36" s="1581">
        <f xml:space="preserve"> IF($C36 = "", "",'App1'!EQ36)</f>
        <v>0</v>
      </c>
      <c r="EF36" s="1581">
        <f xml:space="preserve"> IF($C36 = "", "",'App1'!ER36)</f>
        <v>0</v>
      </c>
      <c r="EG36" s="1581">
        <f xml:space="preserve"> IF($C36 = "", "",'App1'!ES36)</f>
        <v>0</v>
      </c>
      <c r="EH36" s="1582">
        <f xml:space="preserve"> IF($C36 = "", "",'App1'!ET36)</f>
        <v>0</v>
      </c>
      <c r="EI36" s="595"/>
      <c r="EJ36" s="596"/>
      <c r="EK36" s="596"/>
      <c r="EL36" s="596"/>
      <c r="EM36" s="1575"/>
    </row>
    <row r="37" spans="2:143" ht="15.75" customHeight="1">
      <c r="B37" s="582">
        <v>31</v>
      </c>
      <c r="C37" s="1587" t="str">
        <f>'App1'!C37</f>
        <v>PR19UU_E01-HH</v>
      </c>
      <c r="D37" s="1419" t="str">
        <f xml:space="preserve"> IF($C37 = "", "",'App1'!D37)</f>
        <v>We will improve the way we work to keep bills down and improve services for you and future customers</v>
      </c>
      <c r="E37" s="1419" t="str">
        <f xml:space="preserve"> IF($C37 = "", "",'App1'!E37)</f>
        <v>PR19 new</v>
      </c>
      <c r="F37" s="1419" t="str">
        <f xml:space="preserve"> IF($C37 = "", "",'App1'!F37)</f>
        <v>E01-HH</v>
      </c>
      <c r="G37" s="1489" t="str">
        <f xml:space="preserve"> IF($C37 = "", "",'App1'!G37)</f>
        <v>Number of customers lifted out of water poverty</v>
      </c>
      <c r="H37" s="1490" t="str">
        <f xml:space="preserve"> IF($C37 = "", "",'App1'!H37)</f>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
      <c r="I37" s="1507">
        <f xml:space="preserve"> IF($C37 = "", "",'App1'!I37)</f>
        <v>0</v>
      </c>
      <c r="J37" s="1507">
        <f xml:space="preserve"> IF($C37 = "", "",'App1'!J37)</f>
        <v>0</v>
      </c>
      <c r="K37" s="1507">
        <f xml:space="preserve"> IF($C37 = "", "",'App1'!K37)</f>
        <v>0</v>
      </c>
      <c r="L37" s="1507">
        <f xml:space="preserve"> IF($C37 = "", "",'App1'!L37)</f>
        <v>0</v>
      </c>
      <c r="M37" s="1507">
        <f xml:space="preserve"> IF($C37 = "", "",'App1'!M37)</f>
        <v>1</v>
      </c>
      <c r="N37" s="1507">
        <f xml:space="preserve"> IF($C37 = "", "",'App1'!N37)</f>
        <v>0</v>
      </c>
      <c r="O37" s="1507">
        <f xml:space="preserve"> IF($C37 = "", "",'App1'!O37)</f>
        <v>0</v>
      </c>
      <c r="P37" s="1507">
        <f xml:space="preserve"> IF($C37 = "", "",'App1'!P37)</f>
        <v>0</v>
      </c>
      <c r="Q37" s="1508">
        <f xml:space="preserve"> IF($C37 = "", "",'App1'!Q37)</f>
        <v>1</v>
      </c>
      <c r="R37" s="1419" t="str">
        <f xml:space="preserve"> IF($C37 = "", "",'App1'!R37)</f>
        <v>Out &amp; under</v>
      </c>
      <c r="S37" s="1419" t="str">
        <f xml:space="preserve"> IF($C37 = "", "",'App1'!S37)</f>
        <v xml:space="preserve">Revenue </v>
      </c>
      <c r="T37" s="1489" t="str">
        <f xml:space="preserve"> IF($C37 = "", "",'App1'!T37)</f>
        <v>In-period</v>
      </c>
      <c r="U37" s="1419" t="str">
        <f xml:space="preserve"> IF($C37 = "", "",'App1'!U37)</f>
        <v>Billing, debt, vfm, affordability, vulnerability</v>
      </c>
      <c r="V37" s="1419" t="str">
        <f xml:space="preserve"> IF($C37 = "", "",'App1'!V37)</f>
        <v>nr</v>
      </c>
      <c r="W37" s="1419" t="str">
        <f xml:space="preserve"> IF($C37 = "", "",'App1'!W37)</f>
        <v>Number of customers lifted out of water poverty due to our intervention in year</v>
      </c>
      <c r="X37" s="1419" t="str">
        <f xml:space="preserve"> IF($C37 = "", "",'App1'!X37)</f>
        <v>0</v>
      </c>
      <c r="Y37" s="1604" t="str">
        <f xml:space="preserve"> IF($C37 = "", "",'App1'!Y37)</f>
        <v>Up</v>
      </c>
      <c r="Z37" s="1499">
        <f xml:space="preserve"> IF($C37 = "", "",'App1'!Z37)</f>
        <v>0</v>
      </c>
      <c r="AA37" s="583" t="s">
        <v>76</v>
      </c>
      <c r="AB37" s="583" t="s">
        <v>2863</v>
      </c>
      <c r="AC37" s="583" t="s">
        <v>29</v>
      </c>
      <c r="AD37" s="1575" t="s">
        <v>25</v>
      </c>
      <c r="AE37" s="596">
        <v>57600</v>
      </c>
      <c r="AF37" s="596">
        <v>59800</v>
      </c>
      <c r="AG37" s="596">
        <v>62100</v>
      </c>
      <c r="AH37" s="596">
        <v>64300</v>
      </c>
      <c r="AI37" s="596">
        <v>66500</v>
      </c>
      <c r="AJ37" s="595">
        <v>66500</v>
      </c>
      <c r="AK37" s="596">
        <v>66500</v>
      </c>
      <c r="AL37" s="596">
        <v>66500</v>
      </c>
      <c r="AM37" s="596">
        <v>66500</v>
      </c>
      <c r="AN37" s="755">
        <v>66500</v>
      </c>
      <c r="AO37" s="758">
        <v>66500</v>
      </c>
      <c r="AP37" s="596">
        <v>66500</v>
      </c>
      <c r="AQ37" s="596">
        <v>66500</v>
      </c>
      <c r="AR37" s="596">
        <v>66500</v>
      </c>
      <c r="AS37" s="759">
        <v>66500</v>
      </c>
      <c r="AT37" s="764">
        <v>66500</v>
      </c>
      <c r="AU37" s="596">
        <v>66500</v>
      </c>
      <c r="AV37" s="596">
        <v>66500</v>
      </c>
      <c r="AW37" s="596">
        <v>66500</v>
      </c>
      <c r="AX37" s="765">
        <v>66500</v>
      </c>
      <c r="AY37" s="597">
        <v>66500</v>
      </c>
      <c r="AZ37" s="1568" t="str">
        <f xml:space="preserve"> IF($C37 = "", "",'App1'!BL37)</f>
        <v>Yes</v>
      </c>
      <c r="BA37" s="1418" t="str">
        <f xml:space="preserve"> IF($C37 = "", "",'App1'!BM37)</f>
        <v>Yes</v>
      </c>
      <c r="BB37" s="1418" t="str">
        <f xml:space="preserve"> IF($C37 = "", "",'App1'!BN37)</f>
        <v>Yes</v>
      </c>
      <c r="BC37" s="1418" t="str">
        <f xml:space="preserve"> IF($C37 = "", "",'App1'!BO37)</f>
        <v>Yes</v>
      </c>
      <c r="BD37" s="1488" t="str">
        <f xml:space="preserve"> IF($C37 = "", "",'App1'!BP37)</f>
        <v>Yes</v>
      </c>
      <c r="BE37" s="595"/>
      <c r="BF37" s="596"/>
      <c r="BG37" s="596"/>
      <c r="BH37" s="596"/>
      <c r="BI37" s="597"/>
      <c r="BJ37" s="595">
        <v>46080</v>
      </c>
      <c r="BK37" s="596">
        <v>47840</v>
      </c>
      <c r="BL37" s="596">
        <v>49680</v>
      </c>
      <c r="BM37" s="596">
        <v>51440</v>
      </c>
      <c r="BN37" s="597">
        <v>53200</v>
      </c>
      <c r="BO37" s="595">
        <v>57600</v>
      </c>
      <c r="BP37" s="596">
        <v>59800</v>
      </c>
      <c r="BQ37" s="596">
        <v>62100</v>
      </c>
      <c r="BR37" s="596">
        <v>64300</v>
      </c>
      <c r="BS37" s="597">
        <v>66500</v>
      </c>
      <c r="BT37" s="595">
        <v>57600</v>
      </c>
      <c r="BU37" s="596">
        <v>59800</v>
      </c>
      <c r="BV37" s="596">
        <v>62100</v>
      </c>
      <c r="BW37" s="596">
        <v>64300</v>
      </c>
      <c r="BX37" s="597">
        <v>66500</v>
      </c>
      <c r="BY37" s="595">
        <v>69120</v>
      </c>
      <c r="BZ37" s="596">
        <v>71760</v>
      </c>
      <c r="CA37" s="596">
        <v>74520</v>
      </c>
      <c r="CB37" s="596">
        <v>77160</v>
      </c>
      <c r="CC37" s="597">
        <v>79800</v>
      </c>
      <c r="CD37" s="595"/>
      <c r="CE37" s="596"/>
      <c r="CF37" s="596"/>
      <c r="CG37" s="596"/>
      <c r="CH37" s="597"/>
      <c r="CI37" s="1320">
        <v>-2.2000000000000001E-4</v>
      </c>
      <c r="CJ37" s="1321"/>
      <c r="CK37" s="1321"/>
      <c r="CL37" s="1322"/>
      <c r="CM37" s="1321">
        <v>2.2000000000000001E-4</v>
      </c>
      <c r="CN37" s="1321"/>
      <c r="CO37" s="1321"/>
      <c r="CP37" s="1322"/>
      <c r="CQ37" s="1587">
        <f xml:space="preserve"> IF($C37 = "", "",'App1'!DC37)</f>
        <v>0</v>
      </c>
      <c r="CR37" s="1629">
        <f xml:space="preserve"> IF($C37 = "", "",'App1'!DD37)</f>
        <v>1</v>
      </c>
      <c r="CS37" s="1587">
        <f xml:space="preserve"> IF($C37 = "", "",'App1'!DE37)</f>
        <v>0</v>
      </c>
      <c r="CT37" s="1581">
        <f xml:space="preserve"> IF($C37 = "", "",'App1'!DF37)</f>
        <v>0</v>
      </c>
      <c r="CU37" s="1581">
        <f xml:space="preserve"> IF($C37 = "", "",'App1'!DG37)</f>
        <v>0</v>
      </c>
      <c r="CV37" s="1581">
        <f xml:space="preserve"> IF($C37 = "", "",'App1'!DH37)</f>
        <v>0</v>
      </c>
      <c r="CW37" s="1581">
        <f xml:space="preserve"> IF($C37 = "", "",'App1'!DI37)</f>
        <v>0</v>
      </c>
      <c r="CX37" s="1581">
        <f xml:space="preserve"> IF($C37 = "", "",'App1'!DJ37)</f>
        <v>0</v>
      </c>
      <c r="CY37" s="1582">
        <f xml:space="preserve"> IF($C37 = "", "",'App1'!DK37)</f>
        <v>0</v>
      </c>
      <c r="CZ37" s="1581">
        <f xml:space="preserve"> IF($C37 = "", "",'App1'!DL37)</f>
        <v>-2.5344000000000002</v>
      </c>
      <c r="DA37" s="1581">
        <f xml:space="preserve"> IF($C37 = "", "",'App1'!DM37)</f>
        <v>-2.6312000000000002</v>
      </c>
      <c r="DB37" s="1581">
        <f xml:space="preserve"> IF($C37 = "", "",'App1'!DN37)</f>
        <v>-2.7324000000000002</v>
      </c>
      <c r="DC37" s="1581">
        <f xml:space="preserve"> IF($C37 = "", "",'App1'!DO37)</f>
        <v>-2.8292000000000002</v>
      </c>
      <c r="DD37" s="1581">
        <f xml:space="preserve"> IF($C37 = "", "",'App1'!DP37)</f>
        <v>-2.9260000000000002</v>
      </c>
      <c r="DE37" s="1582">
        <f xml:space="preserve"> IF($C37 = "", "",'App1'!DQ37)</f>
        <v>-13.6532</v>
      </c>
      <c r="DF37" s="1581">
        <f xml:space="preserve"> IF($C37 = "", "",'App1'!DR37)</f>
        <v>2.5344000000000002</v>
      </c>
      <c r="DG37" s="1581">
        <f xml:space="preserve"> IF($C37 = "", "",'App1'!DS37)</f>
        <v>2.6312000000000002</v>
      </c>
      <c r="DH37" s="1581">
        <f xml:space="preserve"> IF($C37 = "", "",'App1'!DT37)</f>
        <v>2.7324000000000002</v>
      </c>
      <c r="DI37" s="1581">
        <f xml:space="preserve"> IF($C37 = "", "",'App1'!DU37)</f>
        <v>2.8292000000000002</v>
      </c>
      <c r="DJ37" s="1581">
        <f xml:space="preserve"> IF($C37 = "", "",'App1'!DV37)</f>
        <v>2.9260000000000002</v>
      </c>
      <c r="DK37" s="1582">
        <f xml:space="preserve"> IF($C37 = "", "",'App1'!DW37)</f>
        <v>13.6532</v>
      </c>
      <c r="DL37" s="1581">
        <f xml:space="preserve"> IF($C37 = "", "",'App1'!DX37)</f>
        <v>0</v>
      </c>
      <c r="DM37" s="1581">
        <f xml:space="preserve"> IF($C37 = "", "",'App1'!DY37)</f>
        <v>0</v>
      </c>
      <c r="DN37" s="1581">
        <f xml:space="preserve"> IF($C37 = "", "",'App1'!DZ37)</f>
        <v>0</v>
      </c>
      <c r="DO37" s="1581">
        <f xml:space="preserve"> IF($C37 = "", "",'App1'!EA37)</f>
        <v>0</v>
      </c>
      <c r="DP37" s="1581">
        <f xml:space="preserve"> IF($C37 = "", "",'App1'!EB37)</f>
        <v>0</v>
      </c>
      <c r="DQ37" s="1582">
        <f xml:space="preserve"> IF($C37 = "", "",'App1'!EC37)</f>
        <v>0</v>
      </c>
      <c r="DR37" s="1581">
        <f xml:space="preserve"> IF($C37 = "", "",'App1'!ED37)</f>
        <v>-2.5344000000000002</v>
      </c>
      <c r="DS37" s="1581">
        <f xml:space="preserve"> IF($C37 = "", "",'App1'!EE37)</f>
        <v>-2.6312000000000002</v>
      </c>
      <c r="DT37" s="1581">
        <f xml:space="preserve"> IF($C37 = "", "",'App1'!EF37)</f>
        <v>-2.7324000000000002</v>
      </c>
      <c r="DU37" s="1581">
        <f xml:space="preserve"> IF($C37 = "", "",'App1'!EG37)</f>
        <v>-2.8292000000000002</v>
      </c>
      <c r="DV37" s="1581">
        <f xml:space="preserve"> IF($C37 = "", "",'App1'!EH37)</f>
        <v>-2.9260000000000002</v>
      </c>
      <c r="DW37" s="1582">
        <f xml:space="preserve"> IF($C37 = "", "",'App1'!EI37)</f>
        <v>-13.6532</v>
      </c>
      <c r="DX37" s="595">
        <v>46080</v>
      </c>
      <c r="DY37" s="596">
        <v>47840</v>
      </c>
      <c r="DZ37" s="596">
        <v>49680</v>
      </c>
      <c r="EA37" s="596">
        <v>51440</v>
      </c>
      <c r="EB37" s="596">
        <v>53200</v>
      </c>
      <c r="EC37" s="1580">
        <f xml:space="preserve"> IF($C37 = "", "",'App1'!EO37)</f>
        <v>2.5344000000000002</v>
      </c>
      <c r="ED37" s="1581">
        <f xml:space="preserve"> IF($C37 = "", "",'App1'!EP37)</f>
        <v>2.6312000000000002</v>
      </c>
      <c r="EE37" s="1581">
        <f xml:space="preserve"> IF($C37 = "", "",'App1'!EQ37)</f>
        <v>2.7324000000000002</v>
      </c>
      <c r="EF37" s="1581">
        <f xml:space="preserve"> IF($C37 = "", "",'App1'!ER37)</f>
        <v>2.8292000000000002</v>
      </c>
      <c r="EG37" s="1581">
        <f xml:space="preserve"> IF($C37 = "", "",'App1'!ES37)</f>
        <v>2.9260000000000002</v>
      </c>
      <c r="EH37" s="1582">
        <f xml:space="preserve"> IF($C37 = "", "",'App1'!ET37)</f>
        <v>13.6532</v>
      </c>
      <c r="EI37" s="595">
        <v>69120</v>
      </c>
      <c r="EJ37" s="596">
        <v>71760</v>
      </c>
      <c r="EK37" s="596">
        <v>74520</v>
      </c>
      <c r="EL37" s="596">
        <v>77160</v>
      </c>
      <c r="EM37" s="1575">
        <v>79800</v>
      </c>
    </row>
    <row r="38" spans="2:143" ht="15.75" customHeight="1">
      <c r="B38" s="582">
        <v>32</v>
      </c>
      <c r="C38" s="1587" t="str">
        <f>'App1'!C38</f>
        <v>PR19UU_E02-HH</v>
      </c>
      <c r="D38" s="1419" t="str">
        <f xml:space="preserve"> IF($C38 = "", "",'App1'!D38)</f>
        <v>We will improve the way we work to keep bills down and improve services for you and future customers</v>
      </c>
      <c r="E38" s="1419" t="str">
        <f xml:space="preserve"> IF($C38 = "", "",'App1'!E38)</f>
        <v>PR19 new</v>
      </c>
      <c r="F38" s="1419" t="str">
        <f xml:space="preserve"> IF($C38 = "", "",'App1'!F38)</f>
        <v>E02-HH</v>
      </c>
      <c r="G38" s="1489" t="str">
        <f xml:space="preserve"> IF($C38 = "", "",'App1'!G38)</f>
        <v>Household occupancy verification</v>
      </c>
      <c r="H38" s="1490" t="str">
        <f xml:space="preserve"> IF($C38 = "", "",'App1'!H38)</f>
        <v>This measures the number of domestic connected properties that have been robustly verified as either occupied or as void/unoccupied. Properties are verified where we have direct contact from current occupiers or confirmation of occupied/unoccupied details from a third party (such as a Credit Reference Agency partner). Connected household properties that are void for billing purposes, and which have not been confirmed by a third party as being unoccupied will be recorded as unverified. This measure has been developed to ensure that we actively manage billing information on the domestic property base and raise bills wherever possible, thereby supporting the lowest possible household bills for all customers.</v>
      </c>
      <c r="I38" s="1507">
        <f xml:space="preserve"> IF($C38 = "", "",'App1'!I38)</f>
        <v>0</v>
      </c>
      <c r="J38" s="1507">
        <f xml:space="preserve"> IF($C38 = "", "",'App1'!J38)</f>
        <v>0</v>
      </c>
      <c r="K38" s="1507">
        <f xml:space="preserve"> IF($C38 = "", "",'App1'!K38)</f>
        <v>0</v>
      </c>
      <c r="L38" s="1507">
        <f xml:space="preserve"> IF($C38 = "", "",'App1'!L38)</f>
        <v>0</v>
      </c>
      <c r="M38" s="1507">
        <f xml:space="preserve"> IF($C38 = "", "",'App1'!M38)</f>
        <v>1</v>
      </c>
      <c r="N38" s="1507">
        <f xml:space="preserve"> IF($C38 = "", "",'App1'!N38)</f>
        <v>0</v>
      </c>
      <c r="O38" s="1507">
        <f xml:space="preserve"> IF($C38 = "", "",'App1'!O38)</f>
        <v>0</v>
      </c>
      <c r="P38" s="1507">
        <f xml:space="preserve"> IF($C38 = "", "",'App1'!P38)</f>
        <v>0</v>
      </c>
      <c r="Q38" s="1508">
        <f xml:space="preserve"> IF($C38 = "", "",'App1'!Q38)</f>
        <v>1</v>
      </c>
      <c r="R38" s="1419" t="str">
        <f xml:space="preserve"> IF($C38 = "", "",'App1'!R38)</f>
        <v>Out &amp; under</v>
      </c>
      <c r="S38" s="1419" t="str">
        <f xml:space="preserve"> IF($C38 = "", "",'App1'!S38)</f>
        <v xml:space="preserve">Revenue </v>
      </c>
      <c r="T38" s="1489" t="str">
        <f xml:space="preserve"> IF($C38 = "", "",'App1'!T38)</f>
        <v>In-period</v>
      </c>
      <c r="U38" s="1419" t="str">
        <f xml:space="preserve"> IF($C38 = "", "",'App1'!U38)</f>
        <v>Billing, debt, vfm, affordability, vulnerability</v>
      </c>
      <c r="V38" s="1419" t="str">
        <f xml:space="preserve"> IF($C38 = "", "",'App1'!V38)</f>
        <v>%</v>
      </c>
      <c r="W38" s="1419" t="str">
        <f xml:space="preserve"> IF($C38 = "", "",'App1'!W38)</f>
        <v xml:space="preserve">Percentage of the connected household property base that has been verified as either occupied or unoccupied/void at year end. </v>
      </c>
      <c r="X38" s="1419">
        <f xml:space="preserve"> IF($C38 = "", "",'App1'!X38)</f>
        <v>1</v>
      </c>
      <c r="Y38" s="1604" t="str">
        <f xml:space="preserve"> IF($C38 = "", "",'App1'!Y38)</f>
        <v>Up</v>
      </c>
      <c r="Z38" s="1499">
        <f xml:space="preserve"> IF($C38 = "", "",'App1'!Z38)</f>
        <v>0</v>
      </c>
      <c r="AA38" s="583" t="s">
        <v>28</v>
      </c>
      <c r="AB38" s="583" t="s">
        <v>2864</v>
      </c>
      <c r="AC38" s="583">
        <v>1</v>
      </c>
      <c r="AD38" s="1575" t="s">
        <v>25</v>
      </c>
      <c r="AE38" s="596">
        <v>95.3</v>
      </c>
      <c r="AF38" s="596">
        <v>95.5</v>
      </c>
      <c r="AG38" s="596">
        <v>95.7</v>
      </c>
      <c r="AH38" s="596">
        <v>95.9</v>
      </c>
      <c r="AI38" s="596">
        <v>96.1</v>
      </c>
      <c r="AJ38" s="595">
        <v>96.1</v>
      </c>
      <c r="AK38" s="596">
        <v>96.1</v>
      </c>
      <c r="AL38" s="596">
        <v>96.1</v>
      </c>
      <c r="AM38" s="596">
        <v>96.1</v>
      </c>
      <c r="AN38" s="755">
        <v>96.1</v>
      </c>
      <c r="AO38" s="758">
        <v>96.1</v>
      </c>
      <c r="AP38" s="596">
        <v>96.1</v>
      </c>
      <c r="AQ38" s="596">
        <v>96.1</v>
      </c>
      <c r="AR38" s="596">
        <v>96.1</v>
      </c>
      <c r="AS38" s="759">
        <v>96.1</v>
      </c>
      <c r="AT38" s="764">
        <v>96.1</v>
      </c>
      <c r="AU38" s="596">
        <v>96.1</v>
      </c>
      <c r="AV38" s="596">
        <v>96.1</v>
      </c>
      <c r="AW38" s="596">
        <v>96.1</v>
      </c>
      <c r="AX38" s="765">
        <v>96.1</v>
      </c>
      <c r="AY38" s="597">
        <v>96.1</v>
      </c>
      <c r="AZ38" s="1568" t="str">
        <f xml:space="preserve"> IF($C38 = "", "",'App1'!BL38)</f>
        <v>Yes</v>
      </c>
      <c r="BA38" s="1418" t="str">
        <f xml:space="preserve"> IF($C38 = "", "",'App1'!BM38)</f>
        <v>Yes</v>
      </c>
      <c r="BB38" s="1418" t="str">
        <f xml:space="preserve"> IF($C38 = "", "",'App1'!BN38)</f>
        <v>Yes</v>
      </c>
      <c r="BC38" s="1418" t="str">
        <f xml:space="preserve"> IF($C38 = "", "",'App1'!BO38)</f>
        <v>Yes</v>
      </c>
      <c r="BD38" s="1488" t="str">
        <f xml:space="preserve"> IF($C38 = "", "",'App1'!BP38)</f>
        <v>Yes</v>
      </c>
      <c r="BE38" s="595"/>
      <c r="BF38" s="596"/>
      <c r="BG38" s="596"/>
      <c r="BH38" s="596"/>
      <c r="BI38" s="597"/>
      <c r="BJ38" s="595"/>
      <c r="BK38" s="596"/>
      <c r="BL38" s="596"/>
      <c r="BM38" s="596"/>
      <c r="BN38" s="597"/>
      <c r="BO38" s="595"/>
      <c r="BP38" s="596"/>
      <c r="BQ38" s="596"/>
      <c r="BR38" s="596"/>
      <c r="BS38" s="597"/>
      <c r="BT38" s="595"/>
      <c r="BU38" s="596"/>
      <c r="BV38" s="596"/>
      <c r="BW38" s="596"/>
      <c r="BX38" s="597"/>
      <c r="BY38" s="595"/>
      <c r="BZ38" s="596"/>
      <c r="CA38" s="596"/>
      <c r="CB38" s="596"/>
      <c r="CC38" s="597"/>
      <c r="CD38" s="595"/>
      <c r="CE38" s="596"/>
      <c r="CF38" s="596"/>
      <c r="CG38" s="596"/>
      <c r="CH38" s="597"/>
      <c r="CI38" s="1320">
        <v>-0.23699999999999999</v>
      </c>
      <c r="CJ38" s="1321"/>
      <c r="CK38" s="1321"/>
      <c r="CL38" s="1322"/>
      <c r="CM38" s="1321">
        <v>0.23699999999999999</v>
      </c>
      <c r="CN38" s="1321"/>
      <c r="CO38" s="1321"/>
      <c r="CP38" s="1322"/>
      <c r="CQ38" s="1587">
        <f xml:space="preserve"> IF($C38 = "", "",'App1'!DC38)</f>
        <v>0</v>
      </c>
      <c r="CR38" s="1629">
        <f xml:space="preserve"> IF($C38 = "", "",'App1'!DD38)</f>
        <v>1</v>
      </c>
      <c r="CS38" s="1587">
        <f xml:space="preserve"> IF($C38 = "", "",'App1'!DE38)</f>
        <v>0</v>
      </c>
      <c r="CT38" s="1581">
        <f xml:space="preserve"> IF($C38 = "", "",'App1'!DF38)</f>
        <v>0</v>
      </c>
      <c r="CU38" s="1581">
        <f xml:space="preserve"> IF($C38 = "", "",'App1'!DG38)</f>
        <v>0</v>
      </c>
      <c r="CV38" s="1581">
        <f xml:space="preserve"> IF($C38 = "", "",'App1'!DH38)</f>
        <v>0</v>
      </c>
      <c r="CW38" s="1581">
        <f xml:space="preserve"> IF($C38 = "", "",'App1'!DI38)</f>
        <v>0</v>
      </c>
      <c r="CX38" s="1581">
        <f xml:space="preserve"> IF($C38 = "", "",'App1'!DJ38)</f>
        <v>0</v>
      </c>
      <c r="CY38" s="1582">
        <f xml:space="preserve"> IF($C38 = "", "",'App1'!DK38)</f>
        <v>0</v>
      </c>
      <c r="CZ38" s="1581">
        <f xml:space="preserve"> IF($C38 = "", "",'App1'!DL38)</f>
        <v>0</v>
      </c>
      <c r="DA38" s="1581">
        <f xml:space="preserve"> IF($C38 = "", "",'App1'!DM38)</f>
        <v>0</v>
      </c>
      <c r="DB38" s="1581">
        <f xml:space="preserve"> IF($C38 = "", "",'App1'!DN38)</f>
        <v>0</v>
      </c>
      <c r="DC38" s="1581">
        <f xml:space="preserve"> IF($C38 = "", "",'App1'!DO38)</f>
        <v>0</v>
      </c>
      <c r="DD38" s="1581">
        <f xml:space="preserve"> IF($C38 = "", "",'App1'!DP38)</f>
        <v>0</v>
      </c>
      <c r="DE38" s="1582">
        <f xml:space="preserve"> IF($C38 = "", "",'App1'!DQ38)</f>
        <v>0</v>
      </c>
      <c r="DF38" s="1581">
        <f xml:space="preserve"> IF($C38 = "", "",'App1'!DR38)</f>
        <v>0</v>
      </c>
      <c r="DG38" s="1581">
        <f xml:space="preserve"> IF($C38 = "", "",'App1'!DS38)</f>
        <v>0</v>
      </c>
      <c r="DH38" s="1581">
        <f xml:space="preserve"> IF($C38 = "", "",'App1'!DT38)</f>
        <v>0</v>
      </c>
      <c r="DI38" s="1581">
        <f xml:space="preserve"> IF($C38 = "", "",'App1'!DU38)</f>
        <v>0</v>
      </c>
      <c r="DJ38" s="1581">
        <f xml:space="preserve"> IF($C38 = "", "",'App1'!DV38)</f>
        <v>0</v>
      </c>
      <c r="DK38" s="1582">
        <f xml:space="preserve"> IF($C38 = "", "",'App1'!DW38)</f>
        <v>0</v>
      </c>
      <c r="DL38" s="1581">
        <f xml:space="preserve"> IF($C38 = "", "",'App1'!DX38)</f>
        <v>0</v>
      </c>
      <c r="DM38" s="1581">
        <f xml:space="preserve"> IF($C38 = "", "",'App1'!DY38)</f>
        <v>0</v>
      </c>
      <c r="DN38" s="1581">
        <f xml:space="preserve"> IF($C38 = "", "",'App1'!DZ38)</f>
        <v>0</v>
      </c>
      <c r="DO38" s="1581">
        <f xml:space="preserve"> IF($C38 = "", "",'App1'!EA38)</f>
        <v>0</v>
      </c>
      <c r="DP38" s="1581">
        <f xml:space="preserve"> IF($C38 = "", "",'App1'!EB38)</f>
        <v>0</v>
      </c>
      <c r="DQ38" s="1582">
        <f xml:space="preserve"> IF($C38 = "", "",'App1'!EC38)</f>
        <v>0</v>
      </c>
      <c r="DR38" s="1581">
        <f xml:space="preserve"> IF($C38 = "", "",'App1'!ED38)</f>
        <v>-0.40290000000000004</v>
      </c>
      <c r="DS38" s="1581">
        <f xml:space="preserve"> IF($C38 = "", "",'App1'!EE38)</f>
        <v>-0.40290000000000004</v>
      </c>
      <c r="DT38" s="1581">
        <f xml:space="preserve"> IF($C38 = "", "",'App1'!EF38)</f>
        <v>-0.40290000000000004</v>
      </c>
      <c r="DU38" s="1581">
        <f xml:space="preserve"> IF($C38 = "", "",'App1'!EG38)</f>
        <v>-0.40290000000000004</v>
      </c>
      <c r="DV38" s="1581">
        <f xml:space="preserve"> IF($C38 = "", "",'App1'!EH38)</f>
        <v>-0.40290000000000004</v>
      </c>
      <c r="DW38" s="1582">
        <f xml:space="preserve"> IF($C38 = "", "",'App1'!EI38)</f>
        <v>-2.0145</v>
      </c>
      <c r="DX38" s="595">
        <v>93.6</v>
      </c>
      <c r="DY38" s="596">
        <v>93.8</v>
      </c>
      <c r="DZ38" s="596">
        <v>94</v>
      </c>
      <c r="EA38" s="596">
        <v>94.2</v>
      </c>
      <c r="EB38" s="596">
        <v>94.4</v>
      </c>
      <c r="EC38" s="1580">
        <f xml:space="preserve"> IF($C38 = "", "",'App1'!EO38)</f>
        <v>0.54510000000000003</v>
      </c>
      <c r="ED38" s="1581">
        <f xml:space="preserve"> IF($C38 = "", "",'App1'!EP38)</f>
        <v>0.54510000000000003</v>
      </c>
      <c r="EE38" s="1581">
        <f xml:space="preserve"> IF($C38 = "", "",'App1'!EQ38)</f>
        <v>0.54510000000000003</v>
      </c>
      <c r="EF38" s="1581">
        <f xml:space="preserve"> IF($C38 = "", "",'App1'!ER38)</f>
        <v>0.54510000000000003</v>
      </c>
      <c r="EG38" s="1581">
        <f xml:space="preserve"> IF($C38 = "", "",'App1'!ES38)</f>
        <v>0.54510000000000003</v>
      </c>
      <c r="EH38" s="1582">
        <f xml:space="preserve"> IF($C38 = "", "",'App1'!ET38)</f>
        <v>2.7255000000000003</v>
      </c>
      <c r="EI38" s="595">
        <v>97.6</v>
      </c>
      <c r="EJ38" s="596">
        <v>97.8</v>
      </c>
      <c r="EK38" s="596">
        <v>98</v>
      </c>
      <c r="EL38" s="596">
        <v>98.2</v>
      </c>
      <c r="EM38" s="1575">
        <v>98.4</v>
      </c>
    </row>
    <row r="39" spans="2:143" ht="15.75" customHeight="1">
      <c r="B39" s="582">
        <v>33</v>
      </c>
      <c r="C39" s="1587" t="str">
        <f>'App1'!C39</f>
        <v>PR19UU_E03-CF</v>
      </c>
      <c r="D39" s="1419" t="str">
        <f xml:space="preserve"> IF($C39 = "", "",'App1'!D39)</f>
        <v>We will improve the way we work to keep bills down and improve services for you and future customers</v>
      </c>
      <c r="E39" s="1419" t="str">
        <f xml:space="preserve"> IF($C39 = "", "",'App1'!E39)</f>
        <v>PR19 new</v>
      </c>
      <c r="F39" s="1419" t="str">
        <f xml:space="preserve"> IF($C39 = "", "",'App1'!F39)</f>
        <v>E03-CF</v>
      </c>
      <c r="G39" s="1489" t="str">
        <f xml:space="preserve"> IF($C39 = "", "",'App1'!G39)</f>
        <v>Non-household vacancy incentive scheme</v>
      </c>
      <c r="H39" s="1490" t="str">
        <f xml:space="preserve"> IF($C39 = "", "",'App1'!H39)</f>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
      <c r="I39" s="1507">
        <f xml:space="preserve"> IF($C39 = "", "",'App1'!I39)</f>
        <v>0</v>
      </c>
      <c r="J39" s="1507">
        <f xml:space="preserve"> IF($C39 = "", "",'App1'!J39)</f>
        <v>0.5</v>
      </c>
      <c r="K39" s="1507">
        <f xml:space="preserve"> IF($C39 = "", "",'App1'!K39)</f>
        <v>0.5</v>
      </c>
      <c r="L39" s="1507">
        <f xml:space="preserve"> IF($C39 = "", "",'App1'!L39)</f>
        <v>0</v>
      </c>
      <c r="M39" s="1507">
        <f xml:space="preserve"> IF($C39 = "", "",'App1'!M39)</f>
        <v>0</v>
      </c>
      <c r="N39" s="1507">
        <f xml:space="preserve"> IF($C39 = "", "",'App1'!N39)</f>
        <v>0</v>
      </c>
      <c r="O39" s="1507">
        <f xml:space="preserve"> IF($C39 = "", "",'App1'!O39)</f>
        <v>0</v>
      </c>
      <c r="P39" s="1507">
        <f xml:space="preserve"> IF($C39 = "", "",'App1'!P39)</f>
        <v>0</v>
      </c>
      <c r="Q39" s="1508">
        <f xml:space="preserve"> IF($C39 = "", "",'App1'!Q39)</f>
        <v>1</v>
      </c>
      <c r="R39" s="1419" t="str">
        <f xml:space="preserve"> IF($C39 = "", "",'App1'!R39)</f>
        <v>Out</v>
      </c>
      <c r="S39" s="1419" t="str">
        <f xml:space="preserve"> IF($C39 = "", "",'App1'!S39)</f>
        <v xml:space="preserve">Revenue </v>
      </c>
      <c r="T39" s="1489" t="str">
        <f xml:space="preserve"> IF($C39 = "", "",'App1'!T39)</f>
        <v>In-period</v>
      </c>
      <c r="U39" s="1419" t="str">
        <f xml:space="preserve"> IF($C39 = "", "",'App1'!U39)</f>
        <v>Voids and gap sites</v>
      </c>
      <c r="V39" s="1419" t="str">
        <f xml:space="preserve"> IF($C39 = "", "",'App1'!V39)</f>
        <v>nr</v>
      </c>
      <c r="W39" s="1419" t="str">
        <f xml:space="preserve"> IF($C39 = "", "",'App1'!W39)</f>
        <v>Number of vacancy incentive payments made</v>
      </c>
      <c r="X39" s="1419" t="str">
        <f xml:space="preserve"> IF($C39 = "", "",'App1'!X39)</f>
        <v>0</v>
      </c>
      <c r="Y39" s="1604" t="str">
        <f xml:space="preserve"> IF($C39 = "", "",'App1'!Y39)</f>
        <v>Up</v>
      </c>
      <c r="Z39" s="1499" t="str">
        <f xml:space="preserve"> IF($C39 = "", "",'App1'!Z39)</f>
        <v/>
      </c>
      <c r="AA39" s="583" t="s">
        <v>76</v>
      </c>
      <c r="AB39" s="583" t="s">
        <v>2865</v>
      </c>
      <c r="AC39" s="583" t="s">
        <v>29</v>
      </c>
      <c r="AD39" s="1575" t="s">
        <v>25</v>
      </c>
      <c r="AE39" s="596">
        <v>0</v>
      </c>
      <c r="AF39" s="596">
        <v>0</v>
      </c>
      <c r="AG39" s="596">
        <v>0</v>
      </c>
      <c r="AH39" s="596">
        <v>0</v>
      </c>
      <c r="AI39" s="596">
        <v>0</v>
      </c>
      <c r="AJ39" s="595">
        <v>0</v>
      </c>
      <c r="AK39" s="596">
        <v>0</v>
      </c>
      <c r="AL39" s="596">
        <v>0</v>
      </c>
      <c r="AM39" s="596">
        <v>0</v>
      </c>
      <c r="AN39" s="755">
        <v>0</v>
      </c>
      <c r="AO39" s="758" t="s">
        <v>2685</v>
      </c>
      <c r="AP39" s="596">
        <v>0</v>
      </c>
      <c r="AQ39" s="596">
        <v>0</v>
      </c>
      <c r="AR39" s="596">
        <v>0</v>
      </c>
      <c r="AS39" s="759">
        <v>0</v>
      </c>
      <c r="AT39" s="764">
        <v>0</v>
      </c>
      <c r="AU39" s="596">
        <v>0</v>
      </c>
      <c r="AV39" s="596">
        <v>0</v>
      </c>
      <c r="AW39" s="596">
        <v>0</v>
      </c>
      <c r="AX39" s="765">
        <v>0</v>
      </c>
      <c r="AY39" s="597">
        <v>0</v>
      </c>
      <c r="AZ39" s="1568" t="str">
        <f xml:space="preserve"> IF($C39 = "", "",'App1'!BL39)</f>
        <v>Yes</v>
      </c>
      <c r="BA39" s="1418" t="str">
        <f xml:space="preserve"> IF($C39 = "", "",'App1'!BM39)</f>
        <v>Yes</v>
      </c>
      <c r="BB39" s="1418" t="str">
        <f xml:space="preserve"> IF($C39 = "", "",'App1'!BN39)</f>
        <v>Yes</v>
      </c>
      <c r="BC39" s="1418" t="str">
        <f xml:space="preserve"> IF($C39 = "", "",'App1'!BO39)</f>
        <v>Yes</v>
      </c>
      <c r="BD39" s="1488" t="str">
        <f xml:space="preserve"> IF($C39 = "", "",'App1'!BP39)</f>
        <v>Yes</v>
      </c>
      <c r="BE39" s="595" t="s">
        <v>2685</v>
      </c>
      <c r="BF39" s="596" t="s">
        <v>2685</v>
      </c>
      <c r="BG39" s="596" t="s">
        <v>2685</v>
      </c>
      <c r="BH39" s="596" t="s">
        <v>2685</v>
      </c>
      <c r="BI39" s="597" t="s">
        <v>2685</v>
      </c>
      <c r="BJ39" s="595" t="s">
        <v>2685</v>
      </c>
      <c r="BK39" s="596" t="s">
        <v>2685</v>
      </c>
      <c r="BL39" s="596" t="s">
        <v>2685</v>
      </c>
      <c r="BM39" s="596" t="s">
        <v>2685</v>
      </c>
      <c r="BN39" s="597" t="s">
        <v>2685</v>
      </c>
      <c r="BO39" s="595" t="s">
        <v>2685</v>
      </c>
      <c r="BP39" s="596" t="s">
        <v>2685</v>
      </c>
      <c r="BQ39" s="596" t="s">
        <v>2685</v>
      </c>
      <c r="BR39" s="596" t="s">
        <v>2685</v>
      </c>
      <c r="BS39" s="597" t="s">
        <v>2685</v>
      </c>
      <c r="BT39" s="595">
        <v>0</v>
      </c>
      <c r="BU39" s="596">
        <v>0</v>
      </c>
      <c r="BV39" s="596">
        <v>0</v>
      </c>
      <c r="BW39" s="596">
        <v>0</v>
      </c>
      <c r="BX39" s="597">
        <v>0</v>
      </c>
      <c r="BY39" s="595">
        <v>4590</v>
      </c>
      <c r="BZ39" s="596">
        <v>4590</v>
      </c>
      <c r="CA39" s="596">
        <v>4590</v>
      </c>
      <c r="CB39" s="596">
        <v>4590</v>
      </c>
      <c r="CC39" s="597">
        <v>4590</v>
      </c>
      <c r="CD39" s="595" t="s">
        <v>2685</v>
      </c>
      <c r="CE39" s="596" t="s">
        <v>2685</v>
      </c>
      <c r="CF39" s="596" t="s">
        <v>2685</v>
      </c>
      <c r="CG39" s="596" t="s">
        <v>2685</v>
      </c>
      <c r="CH39" s="597" t="s">
        <v>2685</v>
      </c>
      <c r="CI39" s="1320" t="s">
        <v>2685</v>
      </c>
      <c r="CJ39" s="1321" t="s">
        <v>2685</v>
      </c>
      <c r="CK39" s="1321" t="s">
        <v>2685</v>
      </c>
      <c r="CL39" s="1322" t="s">
        <v>2685</v>
      </c>
      <c r="CM39" s="1321">
        <v>1.36E-4</v>
      </c>
      <c r="CN39" s="1321" t="s">
        <v>2685</v>
      </c>
      <c r="CO39" s="1321" t="s">
        <v>2685</v>
      </c>
      <c r="CP39" s="1322" t="s">
        <v>2685</v>
      </c>
      <c r="CQ39" s="1587" t="str">
        <f xml:space="preserve"> IF($C39 = "", "",'App1'!DC39)</f>
        <v/>
      </c>
      <c r="CR39" s="1629">
        <f xml:space="preserve"> IF($C39 = "", "",'App1'!DD39)</f>
        <v>1</v>
      </c>
      <c r="CS39" s="1587" t="str">
        <f xml:space="preserve"> IF($C39 = "", "",'App1'!DE39)</f>
        <v/>
      </c>
      <c r="CT39" s="1581">
        <f xml:space="preserve"> IF($C39 = "", "",'App1'!DF39)</f>
        <v>0</v>
      </c>
      <c r="CU39" s="1581">
        <f xml:space="preserve"> IF($C39 = "", "",'App1'!DG39)</f>
        <v>0</v>
      </c>
      <c r="CV39" s="1581">
        <f xml:space="preserve"> IF($C39 = "", "",'App1'!DH39)</f>
        <v>0</v>
      </c>
      <c r="CW39" s="1581">
        <f xml:space="preserve"> IF($C39 = "", "",'App1'!DI39)</f>
        <v>0</v>
      </c>
      <c r="CX39" s="1581">
        <f xml:space="preserve"> IF($C39 = "", "",'App1'!DJ39)</f>
        <v>0</v>
      </c>
      <c r="CY39" s="1582">
        <f xml:space="preserve"> IF($C39 = "", "",'App1'!DK39)</f>
        <v>0</v>
      </c>
      <c r="CZ39" s="1581">
        <f xml:space="preserve"> IF($C39 = "", "",'App1'!DL39)</f>
        <v>0</v>
      </c>
      <c r="DA39" s="1581">
        <f xml:space="preserve"> IF($C39 = "", "",'App1'!DM39)</f>
        <v>0</v>
      </c>
      <c r="DB39" s="1581">
        <f xml:space="preserve"> IF($C39 = "", "",'App1'!DN39)</f>
        <v>0</v>
      </c>
      <c r="DC39" s="1581">
        <f xml:space="preserve"> IF($C39 = "", "",'App1'!DO39)</f>
        <v>0</v>
      </c>
      <c r="DD39" s="1581">
        <f xml:space="preserve"> IF($C39 = "", "",'App1'!DP39)</f>
        <v>0</v>
      </c>
      <c r="DE39" s="1582">
        <f xml:space="preserve"> IF($C39 = "", "",'App1'!DQ39)</f>
        <v>0</v>
      </c>
      <c r="DF39" s="1581">
        <f xml:space="preserve"> IF($C39 = "", "",'App1'!DR39)</f>
        <v>0.62424000000000002</v>
      </c>
      <c r="DG39" s="1581">
        <f xml:space="preserve"> IF($C39 = "", "",'App1'!DS39)</f>
        <v>0.62424000000000002</v>
      </c>
      <c r="DH39" s="1581">
        <f xml:space="preserve"> IF($C39 = "", "",'App1'!DT39)</f>
        <v>0.62424000000000002</v>
      </c>
      <c r="DI39" s="1581">
        <f xml:space="preserve"> IF($C39 = "", "",'App1'!DU39)</f>
        <v>0.62424000000000002</v>
      </c>
      <c r="DJ39" s="1581">
        <f xml:space="preserve"> IF($C39 = "", "",'App1'!DV39)</f>
        <v>0.62424000000000002</v>
      </c>
      <c r="DK39" s="1582">
        <f xml:space="preserve"> IF($C39 = "", "",'App1'!DW39)</f>
        <v>3.1212</v>
      </c>
      <c r="DL39" s="1581">
        <f xml:space="preserve"> IF($C39 = "", "",'App1'!DX39)</f>
        <v>0</v>
      </c>
      <c r="DM39" s="1581">
        <f xml:space="preserve"> IF($C39 = "", "",'App1'!DY39)</f>
        <v>0</v>
      </c>
      <c r="DN39" s="1581">
        <f xml:space="preserve"> IF($C39 = "", "",'App1'!DZ39)</f>
        <v>0</v>
      </c>
      <c r="DO39" s="1581">
        <f xml:space="preserve"> IF($C39 = "", "",'App1'!EA39)</f>
        <v>0</v>
      </c>
      <c r="DP39" s="1581">
        <f xml:space="preserve"> IF($C39 = "", "",'App1'!EB39)</f>
        <v>0</v>
      </c>
      <c r="DQ39" s="1582">
        <f xml:space="preserve"> IF($C39 = "", "",'App1'!EC39)</f>
        <v>0</v>
      </c>
      <c r="DR39" s="1581">
        <f xml:space="preserve"> IF($C39 = "", "",'App1'!ED39)</f>
        <v>0</v>
      </c>
      <c r="DS39" s="1581">
        <f xml:space="preserve"> IF($C39 = "", "",'App1'!EE39)</f>
        <v>0</v>
      </c>
      <c r="DT39" s="1581">
        <f xml:space="preserve"> IF($C39 = "", "",'App1'!EF39)</f>
        <v>0</v>
      </c>
      <c r="DU39" s="1581">
        <f xml:space="preserve"> IF($C39 = "", "",'App1'!EG39)</f>
        <v>0</v>
      </c>
      <c r="DV39" s="1581">
        <f xml:space="preserve"> IF($C39 = "", "",'App1'!EH39)</f>
        <v>0</v>
      </c>
      <c r="DW39" s="1582">
        <f xml:space="preserve"> IF($C39 = "", "",'App1'!EI39)</f>
        <v>0</v>
      </c>
      <c r="DX39" s="595">
        <v>0</v>
      </c>
      <c r="DY39" s="596">
        <v>0</v>
      </c>
      <c r="DZ39" s="596">
        <v>0</v>
      </c>
      <c r="EA39" s="596">
        <v>0</v>
      </c>
      <c r="EB39" s="596">
        <v>0</v>
      </c>
      <c r="EC39" s="1580">
        <f xml:space="preserve"> IF($C39 = "", "",'App1'!EO39)</f>
        <v>0.62424000000000002</v>
      </c>
      <c r="ED39" s="1581">
        <f xml:space="preserve"> IF($C39 = "", "",'App1'!EP39)</f>
        <v>0.62424000000000002</v>
      </c>
      <c r="EE39" s="1581">
        <f xml:space="preserve"> IF($C39 = "", "",'App1'!EQ39)</f>
        <v>0.62424000000000002</v>
      </c>
      <c r="EF39" s="1581">
        <f xml:space="preserve"> IF($C39 = "", "",'App1'!ER39)</f>
        <v>0.62424000000000002</v>
      </c>
      <c r="EG39" s="1581">
        <f xml:space="preserve"> IF($C39 = "", "",'App1'!ES39)</f>
        <v>0.62424000000000002</v>
      </c>
      <c r="EH39" s="1582">
        <f xml:space="preserve"> IF($C39 = "", "",'App1'!ET39)</f>
        <v>3.1212</v>
      </c>
      <c r="EI39" s="595">
        <v>4590</v>
      </c>
      <c r="EJ39" s="596">
        <v>4590</v>
      </c>
      <c r="EK39" s="596">
        <v>4590</v>
      </c>
      <c r="EL39" s="596">
        <v>4590</v>
      </c>
      <c r="EM39" s="1575">
        <v>4590</v>
      </c>
    </row>
    <row r="40" spans="2:143" ht="15.75" customHeight="1">
      <c r="B40" s="582">
        <v>34</v>
      </c>
      <c r="C40" s="1587" t="str">
        <f>'App1'!C40</f>
        <v>PR19UU_E04-CF</v>
      </c>
      <c r="D40" s="1419" t="str">
        <f xml:space="preserve"> IF($C40 = "", "",'App1'!D40)</f>
        <v>We will improve the way we work to keep bills down and improve services for you and future customers</v>
      </c>
      <c r="E40" s="1419" t="str">
        <f xml:space="preserve"> IF($C40 = "", "",'App1'!E40)</f>
        <v>PR19 new</v>
      </c>
      <c r="F40" s="1419" t="str">
        <f xml:space="preserve"> IF($C40 = "", "",'App1'!F40)</f>
        <v>E04-CF</v>
      </c>
      <c r="G40" s="1489" t="str">
        <f xml:space="preserve"> IF($C40 = "", "",'App1'!G40)</f>
        <v>Gap sites (Wholesale)</v>
      </c>
      <c r="H40" s="1490" t="str">
        <f xml:space="preserve"> IF($C40 = "", "",'App1'!H40)</f>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
      <c r="I40" s="1507">
        <f xml:space="preserve"> IF($C40 = "", "",'App1'!I40)</f>
        <v>0</v>
      </c>
      <c r="J40" s="1507">
        <f xml:space="preserve"> IF($C40 = "", "",'App1'!J40)</f>
        <v>0.5</v>
      </c>
      <c r="K40" s="1507">
        <f xml:space="preserve"> IF($C40 = "", "",'App1'!K40)</f>
        <v>0.5</v>
      </c>
      <c r="L40" s="1507">
        <f xml:space="preserve"> IF($C40 = "", "",'App1'!L40)</f>
        <v>0</v>
      </c>
      <c r="M40" s="1507">
        <f xml:space="preserve"> IF($C40 = "", "",'App1'!M40)</f>
        <v>0</v>
      </c>
      <c r="N40" s="1507">
        <f xml:space="preserve"> IF($C40 = "", "",'App1'!N40)</f>
        <v>0</v>
      </c>
      <c r="O40" s="1507">
        <f xml:space="preserve"> IF($C40 = "", "",'App1'!O40)</f>
        <v>0</v>
      </c>
      <c r="P40" s="1507">
        <f xml:space="preserve"> IF($C40 = "", "",'App1'!P40)</f>
        <v>0</v>
      </c>
      <c r="Q40" s="1508">
        <f xml:space="preserve"> IF($C40 = "", "",'App1'!Q40)</f>
        <v>1</v>
      </c>
      <c r="R40" s="1419" t="str">
        <f xml:space="preserve"> IF($C40 = "", "",'App1'!R40)</f>
        <v>Out</v>
      </c>
      <c r="S40" s="1419" t="str">
        <f xml:space="preserve"> IF($C40 = "", "",'App1'!S40)</f>
        <v xml:space="preserve">Revenue </v>
      </c>
      <c r="T40" s="1489" t="str">
        <f xml:space="preserve"> IF($C40 = "", "",'App1'!T40)</f>
        <v>In-period</v>
      </c>
      <c r="U40" s="1419" t="str">
        <f xml:space="preserve"> IF($C40 = "", "",'App1'!U40)</f>
        <v>Billing, debt, vfm, affordability, vulnerability</v>
      </c>
      <c r="V40" s="1419" t="str">
        <f xml:space="preserve"> IF($C40 = "", "",'App1'!V40)</f>
        <v>nr</v>
      </c>
      <c r="W40" s="1419" t="str">
        <f xml:space="preserve"> IF($C40 = "", "",'App1'!W40)</f>
        <v>Number of gap site incentive payments paid to retailers following the successful registration of the supply point in the market</v>
      </c>
      <c r="X40" s="1419">
        <f xml:space="preserve"> IF($C40 = "", "",'App1'!X40)</f>
        <v>0</v>
      </c>
      <c r="Y40" s="1604" t="str">
        <f xml:space="preserve"> IF($C40 = "", "",'App1'!Y40)</f>
        <v>Up</v>
      </c>
      <c r="Z40" s="1499" t="str">
        <f xml:space="preserve"> IF($C40 = "", "",'App1'!Z40)</f>
        <v/>
      </c>
      <c r="AA40" s="583" t="s">
        <v>76</v>
      </c>
      <c r="AB40" s="583" t="s">
        <v>2866</v>
      </c>
      <c r="AC40" s="583">
        <v>0</v>
      </c>
      <c r="AD40" s="1575" t="s">
        <v>25</v>
      </c>
      <c r="AE40" s="596">
        <v>0</v>
      </c>
      <c r="AF40" s="596">
        <v>0</v>
      </c>
      <c r="AG40" s="596">
        <v>0</v>
      </c>
      <c r="AH40" s="596">
        <v>0</v>
      </c>
      <c r="AI40" s="596">
        <v>0</v>
      </c>
      <c r="AJ40" s="595">
        <v>0</v>
      </c>
      <c r="AK40" s="596">
        <v>0</v>
      </c>
      <c r="AL40" s="596">
        <v>0</v>
      </c>
      <c r="AM40" s="596">
        <v>0</v>
      </c>
      <c r="AN40" s="755">
        <v>0</v>
      </c>
      <c r="AO40" s="758" t="s">
        <v>2685</v>
      </c>
      <c r="AP40" s="596">
        <v>0</v>
      </c>
      <c r="AQ40" s="596">
        <v>0</v>
      </c>
      <c r="AR40" s="596">
        <v>0</v>
      </c>
      <c r="AS40" s="759">
        <v>0</v>
      </c>
      <c r="AT40" s="764">
        <v>0</v>
      </c>
      <c r="AU40" s="596">
        <v>0</v>
      </c>
      <c r="AV40" s="596">
        <v>0</v>
      </c>
      <c r="AW40" s="596">
        <v>0</v>
      </c>
      <c r="AX40" s="765">
        <v>0</v>
      </c>
      <c r="AY40" s="597">
        <v>0</v>
      </c>
      <c r="AZ40" s="1568" t="str">
        <f xml:space="preserve"> IF($C40 = "", "",'App1'!BL40)</f>
        <v>Yes</v>
      </c>
      <c r="BA40" s="1418" t="str">
        <f xml:space="preserve"> IF($C40 = "", "",'App1'!BM40)</f>
        <v>Yes</v>
      </c>
      <c r="BB40" s="1418" t="str">
        <f xml:space="preserve"> IF($C40 = "", "",'App1'!BN40)</f>
        <v>Yes</v>
      </c>
      <c r="BC40" s="1418" t="str">
        <f xml:space="preserve"> IF($C40 = "", "",'App1'!BO40)</f>
        <v>Yes</v>
      </c>
      <c r="BD40" s="1488" t="str">
        <f xml:space="preserve"> IF($C40 = "", "",'App1'!BP40)</f>
        <v>Yes</v>
      </c>
      <c r="BE40" s="595" t="s">
        <v>2685</v>
      </c>
      <c r="BF40" s="596" t="s">
        <v>2685</v>
      </c>
      <c r="BG40" s="596" t="s">
        <v>2685</v>
      </c>
      <c r="BH40" s="596" t="s">
        <v>2685</v>
      </c>
      <c r="BI40" s="597" t="s">
        <v>2685</v>
      </c>
      <c r="BJ40" s="595" t="s">
        <v>2685</v>
      </c>
      <c r="BK40" s="596" t="s">
        <v>2685</v>
      </c>
      <c r="BL40" s="596" t="s">
        <v>2685</v>
      </c>
      <c r="BM40" s="596" t="s">
        <v>2685</v>
      </c>
      <c r="BN40" s="597" t="s">
        <v>2685</v>
      </c>
      <c r="BO40" s="595" t="s">
        <v>2685</v>
      </c>
      <c r="BP40" s="596" t="s">
        <v>2685</v>
      </c>
      <c r="BQ40" s="596" t="s">
        <v>2685</v>
      </c>
      <c r="BR40" s="596" t="s">
        <v>2685</v>
      </c>
      <c r="BS40" s="597" t="s">
        <v>2685</v>
      </c>
      <c r="BT40" s="595" t="s">
        <v>2685</v>
      </c>
      <c r="BU40" s="596" t="s">
        <v>2685</v>
      </c>
      <c r="BV40" s="596" t="s">
        <v>2685</v>
      </c>
      <c r="BW40" s="596" t="s">
        <v>2685</v>
      </c>
      <c r="BX40" s="597" t="s">
        <v>2685</v>
      </c>
      <c r="BY40" s="595" t="s">
        <v>2685</v>
      </c>
      <c r="BZ40" s="596" t="s">
        <v>2685</v>
      </c>
      <c r="CA40" s="596" t="s">
        <v>2685</v>
      </c>
      <c r="CB40" s="596" t="s">
        <v>2685</v>
      </c>
      <c r="CC40" s="597" t="s">
        <v>2685</v>
      </c>
      <c r="CD40" s="595" t="s">
        <v>2685</v>
      </c>
      <c r="CE40" s="596" t="s">
        <v>2685</v>
      </c>
      <c r="CF40" s="596" t="s">
        <v>2685</v>
      </c>
      <c r="CG40" s="596" t="s">
        <v>2685</v>
      </c>
      <c r="CH40" s="597" t="s">
        <v>2685</v>
      </c>
      <c r="CI40" s="1320" t="s">
        <v>2685</v>
      </c>
      <c r="CJ40" s="1321" t="s">
        <v>2685</v>
      </c>
      <c r="CK40" s="1321" t="s">
        <v>2685</v>
      </c>
      <c r="CL40" s="1322" t="s">
        <v>2685</v>
      </c>
      <c r="CM40" s="1321">
        <v>3.0600000000000001E-4</v>
      </c>
      <c r="CN40" s="1321" t="s">
        <v>2685</v>
      </c>
      <c r="CO40" s="1321" t="s">
        <v>2685</v>
      </c>
      <c r="CP40" s="1322" t="s">
        <v>2685</v>
      </c>
      <c r="CQ40" s="1587" t="str">
        <f xml:space="preserve"> IF($C40 = "", "",'App1'!DC40)</f>
        <v/>
      </c>
      <c r="CR40" s="1629">
        <f xml:space="preserve"> IF($C40 = "", "",'App1'!DD40)</f>
        <v>1</v>
      </c>
      <c r="CS40" s="1587" t="str">
        <f xml:space="preserve"> IF($C40 = "", "",'App1'!DE40)</f>
        <v/>
      </c>
      <c r="CT40" s="1581">
        <f xml:space="preserve"> IF($C40 = "", "",'App1'!DF40)</f>
        <v>0</v>
      </c>
      <c r="CU40" s="1581">
        <f xml:space="preserve"> IF($C40 = "", "",'App1'!DG40)</f>
        <v>0</v>
      </c>
      <c r="CV40" s="1581">
        <f xml:space="preserve"> IF($C40 = "", "",'App1'!DH40)</f>
        <v>0</v>
      </c>
      <c r="CW40" s="1581">
        <f xml:space="preserve"> IF($C40 = "", "",'App1'!DI40)</f>
        <v>0</v>
      </c>
      <c r="CX40" s="1581">
        <f xml:space="preserve"> IF($C40 = "", "",'App1'!DJ40)</f>
        <v>0</v>
      </c>
      <c r="CY40" s="1582">
        <f xml:space="preserve"> IF($C40 = "", "",'App1'!DK40)</f>
        <v>0</v>
      </c>
      <c r="CZ40" s="1581">
        <f xml:space="preserve"> IF($C40 = "", "",'App1'!DL40)</f>
        <v>0</v>
      </c>
      <c r="DA40" s="1581">
        <f xml:space="preserve"> IF($C40 = "", "",'App1'!DM40)</f>
        <v>0</v>
      </c>
      <c r="DB40" s="1581">
        <f xml:space="preserve"> IF($C40 = "", "",'App1'!DN40)</f>
        <v>0</v>
      </c>
      <c r="DC40" s="1581">
        <f xml:space="preserve"> IF($C40 = "", "",'App1'!DO40)</f>
        <v>0</v>
      </c>
      <c r="DD40" s="1581">
        <f xml:space="preserve"> IF($C40 = "", "",'App1'!DP40)</f>
        <v>0</v>
      </c>
      <c r="DE40" s="1582">
        <f xml:space="preserve"> IF($C40 = "", "",'App1'!DQ40)</f>
        <v>0</v>
      </c>
      <c r="DF40" s="1581">
        <f xml:space="preserve"> IF($C40 = "", "",'App1'!DR40)</f>
        <v>0</v>
      </c>
      <c r="DG40" s="1581">
        <f xml:space="preserve"> IF($C40 = "", "",'App1'!DS40)</f>
        <v>0</v>
      </c>
      <c r="DH40" s="1581">
        <f xml:space="preserve"> IF($C40 = "", "",'App1'!DT40)</f>
        <v>0</v>
      </c>
      <c r="DI40" s="1581">
        <f xml:space="preserve"> IF($C40 = "", "",'App1'!DU40)</f>
        <v>0</v>
      </c>
      <c r="DJ40" s="1581">
        <f xml:space="preserve"> IF($C40 = "", "",'App1'!DV40)</f>
        <v>0</v>
      </c>
      <c r="DK40" s="1582">
        <f xml:space="preserve"> IF($C40 = "", "",'App1'!DW40)</f>
        <v>0</v>
      </c>
      <c r="DL40" s="1581">
        <f xml:space="preserve"> IF($C40 = "", "",'App1'!DX40)</f>
        <v>0</v>
      </c>
      <c r="DM40" s="1581">
        <f xml:space="preserve"> IF($C40 = "", "",'App1'!DY40)</f>
        <v>0</v>
      </c>
      <c r="DN40" s="1581">
        <f xml:space="preserve"> IF($C40 = "", "",'App1'!DZ40)</f>
        <v>0</v>
      </c>
      <c r="DO40" s="1581">
        <f xml:space="preserve"> IF($C40 = "", "",'App1'!EA40)</f>
        <v>0</v>
      </c>
      <c r="DP40" s="1581">
        <f xml:space="preserve"> IF($C40 = "", "",'App1'!EB40)</f>
        <v>0</v>
      </c>
      <c r="DQ40" s="1582">
        <f xml:space="preserve"> IF($C40 = "", "",'App1'!EC40)</f>
        <v>0</v>
      </c>
      <c r="DR40" s="1581">
        <f xml:space="preserve"> IF($C40 = "", "",'App1'!ED40)</f>
        <v>0</v>
      </c>
      <c r="DS40" s="1581">
        <f xml:space="preserve"> IF($C40 = "", "",'App1'!EE40)</f>
        <v>0</v>
      </c>
      <c r="DT40" s="1581">
        <f xml:space="preserve"> IF($C40 = "", "",'App1'!EF40)</f>
        <v>0</v>
      </c>
      <c r="DU40" s="1581">
        <f xml:space="preserve"> IF($C40 = "", "",'App1'!EG40)</f>
        <v>0</v>
      </c>
      <c r="DV40" s="1581">
        <f xml:space="preserve"> IF($C40 = "", "",'App1'!EH40)</f>
        <v>0</v>
      </c>
      <c r="DW40" s="1582">
        <f xml:space="preserve"> IF($C40 = "", "",'App1'!EI40)</f>
        <v>0</v>
      </c>
      <c r="DX40" s="595">
        <v>0</v>
      </c>
      <c r="DY40" s="596">
        <v>0</v>
      </c>
      <c r="DZ40" s="596">
        <v>0</v>
      </c>
      <c r="EA40" s="596">
        <v>0</v>
      </c>
      <c r="EB40" s="596">
        <v>0</v>
      </c>
      <c r="EC40" s="1580">
        <f xml:space="preserve"> IF($C40 = "", "",'App1'!EO40)</f>
        <v>0.19889999999999999</v>
      </c>
      <c r="ED40" s="1581">
        <f xml:space="preserve"> IF($C40 = "", "",'App1'!EP40)</f>
        <v>0.19889999999999999</v>
      </c>
      <c r="EE40" s="1581">
        <f xml:space="preserve"> IF($C40 = "", "",'App1'!EQ40)</f>
        <v>0.19889999999999999</v>
      </c>
      <c r="EF40" s="1581">
        <f xml:space="preserve"> IF($C40 = "", "",'App1'!ER40)</f>
        <v>0.19889999999999999</v>
      </c>
      <c r="EG40" s="1581">
        <f xml:space="preserve"> IF($C40 = "", "",'App1'!ES40)</f>
        <v>0.19889999999999999</v>
      </c>
      <c r="EH40" s="1582">
        <f xml:space="preserve"> IF($C40 = "", "",'App1'!ET40)</f>
        <v>0.99450000000000005</v>
      </c>
      <c r="EI40" s="595">
        <v>650</v>
      </c>
      <c r="EJ40" s="596">
        <v>650</v>
      </c>
      <c r="EK40" s="596">
        <v>650</v>
      </c>
      <c r="EL40" s="596">
        <v>650</v>
      </c>
      <c r="EM40" s="1575">
        <v>650</v>
      </c>
    </row>
    <row r="41" spans="2:143" ht="15.75" customHeight="1">
      <c r="B41" s="582">
        <v>35</v>
      </c>
      <c r="C41" s="1587" t="str">
        <f>'App1'!C41</f>
        <v>PR19UU_E05-HH</v>
      </c>
      <c r="D41" s="1419" t="str">
        <f xml:space="preserve"> IF($C41 = "", "",'App1'!D41)</f>
        <v>We will improve the way we work to keep bills down and improve services for you and future customers</v>
      </c>
      <c r="E41" s="1419" t="str">
        <f xml:space="preserve"> IF($C41 = "", "",'App1'!E41)</f>
        <v>PR19 new</v>
      </c>
      <c r="F41" s="1419" t="str">
        <f xml:space="preserve"> IF($C41 = "", "",'App1'!F41)</f>
        <v>E05-HH</v>
      </c>
      <c r="G41" s="1489" t="str">
        <f xml:space="preserve"> IF($C41 = "", "",'App1'!G41)</f>
        <v>Gap sites (Retail)</v>
      </c>
      <c r="H41" s="1490" t="str">
        <f xml:space="preserve"> IF($C41 = "", "",'App1'!H41)</f>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
      <c r="I41" s="1507">
        <f xml:space="preserve"> IF($C41 = "", "",'App1'!I41)</f>
        <v>0</v>
      </c>
      <c r="J41" s="1507">
        <f xml:space="preserve"> IF($C41 = "", "",'App1'!J41)</f>
        <v>0</v>
      </c>
      <c r="K41" s="1507">
        <f xml:space="preserve"> IF($C41 = "", "",'App1'!K41)</f>
        <v>0</v>
      </c>
      <c r="L41" s="1507">
        <f xml:space="preserve"> IF($C41 = "", "",'App1'!L41)</f>
        <v>0</v>
      </c>
      <c r="M41" s="1507">
        <f xml:space="preserve"> IF($C41 = "", "",'App1'!M41)</f>
        <v>1</v>
      </c>
      <c r="N41" s="1507">
        <f xml:space="preserve"> IF($C41 = "", "",'App1'!N41)</f>
        <v>0</v>
      </c>
      <c r="O41" s="1507">
        <f xml:space="preserve"> IF($C41 = "", "",'App1'!O41)</f>
        <v>0</v>
      </c>
      <c r="P41" s="1507">
        <f xml:space="preserve"> IF($C41 = "", "",'App1'!P41)</f>
        <v>0</v>
      </c>
      <c r="Q41" s="1508">
        <f xml:space="preserve"> IF($C41 = "", "",'App1'!Q41)</f>
        <v>1</v>
      </c>
      <c r="R41" s="1419" t="str">
        <f xml:space="preserve"> IF($C41 = "", "",'App1'!R41)</f>
        <v>Out</v>
      </c>
      <c r="S41" s="1419" t="str">
        <f xml:space="preserve"> IF($C41 = "", "",'App1'!S41)</f>
        <v xml:space="preserve">Revenue </v>
      </c>
      <c r="T41" s="1489" t="str">
        <f xml:space="preserve"> IF($C41 = "", "",'App1'!T41)</f>
        <v>In-period</v>
      </c>
      <c r="U41" s="1419" t="str">
        <f xml:space="preserve"> IF($C41 = "", "",'App1'!U41)</f>
        <v>Billing, debt, vfm, affordability, vulnerability</v>
      </c>
      <c r="V41" s="1419" t="str">
        <f xml:space="preserve"> IF($C41 = "", "",'App1'!V41)</f>
        <v>nr</v>
      </c>
      <c r="W41" s="1419" t="str">
        <f xml:space="preserve"> IF($C41 = "", "",'App1'!W41)</f>
        <v xml:space="preserve">Annual number of household connected properties identified as not being billed by United Utilities which are subsequently recorded onto our billing system, excluding connections raised by developers through established new connections processes. </v>
      </c>
      <c r="X41" s="1419" t="str">
        <f xml:space="preserve"> IF($C41 = "", "",'App1'!X41)</f>
        <v>0</v>
      </c>
      <c r="Y41" s="1604" t="str">
        <f xml:space="preserve"> IF($C41 = "", "",'App1'!Y41)</f>
        <v>Up</v>
      </c>
      <c r="Z41" s="1499">
        <f xml:space="preserve"> IF($C41 = "", "",'App1'!Z41)</f>
        <v>0</v>
      </c>
      <c r="AA41" s="583" t="s">
        <v>76</v>
      </c>
      <c r="AB41" s="583" t="s">
        <v>2867</v>
      </c>
      <c r="AC41" s="583" t="s">
        <v>29</v>
      </c>
      <c r="AD41" s="1575" t="s">
        <v>25</v>
      </c>
      <c r="AE41" s="596">
        <v>0</v>
      </c>
      <c r="AF41" s="596">
        <v>0</v>
      </c>
      <c r="AG41" s="596">
        <v>0</v>
      </c>
      <c r="AH41" s="596">
        <v>0</v>
      </c>
      <c r="AI41" s="596">
        <v>0</v>
      </c>
      <c r="AJ41" s="595">
        <v>0</v>
      </c>
      <c r="AK41" s="596">
        <v>0</v>
      </c>
      <c r="AL41" s="596">
        <v>0</v>
      </c>
      <c r="AM41" s="596">
        <v>0</v>
      </c>
      <c r="AN41" s="755">
        <v>0</v>
      </c>
      <c r="AO41" s="758">
        <v>0</v>
      </c>
      <c r="AP41" s="596">
        <v>0</v>
      </c>
      <c r="AQ41" s="596">
        <v>0</v>
      </c>
      <c r="AR41" s="596">
        <v>0</v>
      </c>
      <c r="AS41" s="759">
        <v>0</v>
      </c>
      <c r="AT41" s="764">
        <v>0</v>
      </c>
      <c r="AU41" s="596">
        <v>0</v>
      </c>
      <c r="AV41" s="596">
        <v>0</v>
      </c>
      <c r="AW41" s="596">
        <v>0</v>
      </c>
      <c r="AX41" s="765">
        <v>0</v>
      </c>
      <c r="AY41" s="597">
        <v>0</v>
      </c>
      <c r="AZ41" s="1568" t="str">
        <f xml:space="preserve"> IF($C41 = "", "",'App1'!BL41)</f>
        <v>Yes</v>
      </c>
      <c r="BA41" s="1418" t="str">
        <f xml:space="preserve"> IF($C41 = "", "",'App1'!BM41)</f>
        <v>Yes</v>
      </c>
      <c r="BB41" s="1418" t="str">
        <f xml:space="preserve"> IF($C41 = "", "",'App1'!BN41)</f>
        <v>Yes</v>
      </c>
      <c r="BC41" s="1418" t="str">
        <f xml:space="preserve"> IF($C41 = "", "",'App1'!BO41)</f>
        <v>Yes</v>
      </c>
      <c r="BD41" s="1488" t="str">
        <f xml:space="preserve"> IF($C41 = "", "",'App1'!BP41)</f>
        <v>Yes</v>
      </c>
      <c r="BE41" s="595"/>
      <c r="BF41" s="596"/>
      <c r="BG41" s="596"/>
      <c r="BH41" s="596"/>
      <c r="BI41" s="597"/>
      <c r="BJ41" s="595"/>
      <c r="BK41" s="596"/>
      <c r="BL41" s="596"/>
      <c r="BM41" s="596"/>
      <c r="BN41" s="597"/>
      <c r="BO41" s="595"/>
      <c r="BP41" s="596"/>
      <c r="BQ41" s="596"/>
      <c r="BR41" s="596"/>
      <c r="BS41" s="596"/>
      <c r="BT41" s="595"/>
      <c r="BU41" s="596"/>
      <c r="BV41" s="596"/>
      <c r="BW41" s="596"/>
      <c r="BX41" s="596"/>
      <c r="BY41" s="595"/>
      <c r="BZ41" s="596"/>
      <c r="CA41" s="596"/>
      <c r="CB41" s="596"/>
      <c r="CC41" s="597"/>
      <c r="CD41" s="595"/>
      <c r="CE41" s="596"/>
      <c r="CF41" s="596"/>
      <c r="CG41" s="596"/>
      <c r="CH41" s="597"/>
      <c r="CI41" s="1320">
        <v>0</v>
      </c>
      <c r="CJ41" s="1321"/>
      <c r="CK41" s="1321"/>
      <c r="CL41" s="1322"/>
      <c r="CM41" s="1321">
        <v>1.2999999999999999E-5</v>
      </c>
      <c r="CN41" s="1321"/>
      <c r="CO41" s="1321"/>
      <c r="CP41" s="1322"/>
      <c r="CQ41" s="1587">
        <f xml:space="preserve"> IF($C41 = "", "",'App1'!DC41)</f>
        <v>0</v>
      </c>
      <c r="CR41" s="1629">
        <f xml:space="preserve"> IF($C41 = "", "",'App1'!DD41)</f>
        <v>1</v>
      </c>
      <c r="CS41" s="1587">
        <f xml:space="preserve"> IF($C41 = "", "",'App1'!DE41)</f>
        <v>0</v>
      </c>
      <c r="CT41" s="1581">
        <f xml:space="preserve"> IF($C41 = "", "",'App1'!DF41)</f>
        <v>0</v>
      </c>
      <c r="CU41" s="1581">
        <f xml:space="preserve"> IF($C41 = "", "",'App1'!DG41)</f>
        <v>0</v>
      </c>
      <c r="CV41" s="1581">
        <f xml:space="preserve"> IF($C41 = "", "",'App1'!DH41)</f>
        <v>0</v>
      </c>
      <c r="CW41" s="1581">
        <f xml:space="preserve"> IF($C41 = "", "",'App1'!DI41)</f>
        <v>0</v>
      </c>
      <c r="CX41" s="1581">
        <f xml:space="preserve"> IF($C41 = "", "",'App1'!DJ41)</f>
        <v>0</v>
      </c>
      <c r="CY41" s="1582">
        <f xml:space="preserve"> IF($C41 = "", "",'App1'!DK41)</f>
        <v>0</v>
      </c>
      <c r="CZ41" s="1581">
        <f xml:space="preserve"> IF($C41 = "", "",'App1'!DL41)</f>
        <v>0</v>
      </c>
      <c r="DA41" s="1581">
        <f xml:space="preserve"> IF($C41 = "", "",'App1'!DM41)</f>
        <v>0</v>
      </c>
      <c r="DB41" s="1581">
        <f xml:space="preserve"> IF($C41 = "", "",'App1'!DN41)</f>
        <v>0</v>
      </c>
      <c r="DC41" s="1581">
        <f xml:space="preserve"> IF($C41 = "", "",'App1'!DO41)</f>
        <v>0</v>
      </c>
      <c r="DD41" s="1581">
        <f xml:space="preserve"> IF($C41 = "", "",'App1'!DP41)</f>
        <v>0</v>
      </c>
      <c r="DE41" s="1582">
        <f xml:space="preserve"> IF($C41 = "", "",'App1'!DQ41)</f>
        <v>0</v>
      </c>
      <c r="DF41" s="1581">
        <f xml:space="preserve"> IF($C41 = "", "",'App1'!DR41)</f>
        <v>0</v>
      </c>
      <c r="DG41" s="1581">
        <f xml:space="preserve"> IF($C41 = "", "",'App1'!DS41)</f>
        <v>0</v>
      </c>
      <c r="DH41" s="1581">
        <f xml:space="preserve"> IF($C41 = "", "",'App1'!DT41)</f>
        <v>0</v>
      </c>
      <c r="DI41" s="1581">
        <f xml:space="preserve"> IF($C41 = "", "",'App1'!DU41)</f>
        <v>0</v>
      </c>
      <c r="DJ41" s="1581">
        <f xml:space="preserve"> IF($C41 = "", "",'App1'!DV41)</f>
        <v>0</v>
      </c>
      <c r="DK41" s="1582">
        <f xml:space="preserve"> IF($C41 = "", "",'App1'!DW41)</f>
        <v>0</v>
      </c>
      <c r="DL41" s="1581">
        <f xml:space="preserve"> IF($C41 = "", "",'App1'!DX41)</f>
        <v>0</v>
      </c>
      <c r="DM41" s="1581">
        <f xml:space="preserve"> IF($C41 = "", "",'App1'!DY41)</f>
        <v>0</v>
      </c>
      <c r="DN41" s="1581">
        <f xml:space="preserve"> IF($C41 = "", "",'App1'!DZ41)</f>
        <v>0</v>
      </c>
      <c r="DO41" s="1581">
        <f xml:space="preserve"> IF($C41 = "", "",'App1'!EA41)</f>
        <v>0</v>
      </c>
      <c r="DP41" s="1581">
        <f xml:space="preserve"> IF($C41 = "", "",'App1'!EB41)</f>
        <v>0</v>
      </c>
      <c r="DQ41" s="1582">
        <f xml:space="preserve"> IF($C41 = "", "",'App1'!EC41)</f>
        <v>0</v>
      </c>
      <c r="DR41" s="1581">
        <f xml:space="preserve"> IF($C41 = "", "",'App1'!ED41)</f>
        <v>0</v>
      </c>
      <c r="DS41" s="1581">
        <f xml:space="preserve"> IF($C41 = "", "",'App1'!EE41)</f>
        <v>0</v>
      </c>
      <c r="DT41" s="1581">
        <f xml:space="preserve"> IF($C41 = "", "",'App1'!EF41)</f>
        <v>0</v>
      </c>
      <c r="DU41" s="1581">
        <f xml:space="preserve"> IF($C41 = "", "",'App1'!EG41)</f>
        <v>0</v>
      </c>
      <c r="DV41" s="1581">
        <f xml:space="preserve"> IF($C41 = "", "",'App1'!EH41)</f>
        <v>0</v>
      </c>
      <c r="DW41" s="1582">
        <f xml:space="preserve"> IF($C41 = "", "",'App1'!EI41)</f>
        <v>0</v>
      </c>
      <c r="DX41" s="595">
        <v>0</v>
      </c>
      <c r="DY41" s="596">
        <v>0</v>
      </c>
      <c r="DZ41" s="596">
        <v>0</v>
      </c>
      <c r="EA41" s="596">
        <v>0</v>
      </c>
      <c r="EB41" s="596">
        <v>0</v>
      </c>
      <c r="EC41" s="1580">
        <f xml:space="preserve"> IF($C41 = "", "",'App1'!EO41)</f>
        <v>4.4472999999999999E-2</v>
      </c>
      <c r="ED41" s="1581">
        <f xml:space="preserve"> IF($C41 = "", "",'App1'!EP41)</f>
        <v>4.4472999999999999E-2</v>
      </c>
      <c r="EE41" s="1581">
        <f xml:space="preserve"> IF($C41 = "", "",'App1'!EQ41)</f>
        <v>4.4472999999999999E-2</v>
      </c>
      <c r="EF41" s="1581">
        <f xml:space="preserve"> IF($C41 = "", "",'App1'!ER41)</f>
        <v>4.4472999999999999E-2</v>
      </c>
      <c r="EG41" s="1581">
        <f xml:space="preserve"> IF($C41 = "", "",'App1'!ES41)</f>
        <v>4.4472999999999999E-2</v>
      </c>
      <c r="EH41" s="1582">
        <f xml:space="preserve"> IF($C41 = "", "",'App1'!ET41)</f>
        <v>0.22236499999999998</v>
      </c>
      <c r="EI41" s="595">
        <v>3421</v>
      </c>
      <c r="EJ41" s="596">
        <v>3421</v>
      </c>
      <c r="EK41" s="596">
        <v>3421</v>
      </c>
      <c r="EL41" s="596">
        <v>3421</v>
      </c>
      <c r="EM41" s="1575">
        <v>3421</v>
      </c>
    </row>
    <row r="42" spans="2:143" ht="15.75" customHeight="1">
      <c r="B42" s="582">
        <v>36</v>
      </c>
      <c r="C42" s="1587" t="str">
        <f>'App1'!C42</f>
        <v>PR19UU_E06-CF</v>
      </c>
      <c r="D42" s="1419" t="str">
        <f xml:space="preserve"> IF($C42 = "", "",'App1'!D42)</f>
        <v>We will improve the way we work to keep bills down and improve services for you and future customers</v>
      </c>
      <c r="E42" s="1419" t="str">
        <f xml:space="preserve"> IF($C42 = "", "",'App1'!E42)</f>
        <v>PR19 new</v>
      </c>
      <c r="F42" s="1419" t="str">
        <f xml:space="preserve"> IF($C42 = "", "",'App1'!F42)</f>
        <v>E06-CF</v>
      </c>
      <c r="G42" s="1489" t="str">
        <f xml:space="preserve"> IF($C42 = "", "",'App1'!G42)</f>
        <v>Systems thinking capability</v>
      </c>
      <c r="H42" s="1490" t="str">
        <f xml:space="preserve"> IF($C42 = "", "",'App1'!H42)</f>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
      <c r="I42" s="1507">
        <f xml:space="preserve"> IF($C42 = "", "",'App1'!I42)</f>
        <v>0</v>
      </c>
      <c r="J42" s="1507">
        <f xml:space="preserve"> IF($C42 = "", "",'App1'!J42)</f>
        <v>0.5</v>
      </c>
      <c r="K42" s="1507">
        <f xml:space="preserve"> IF($C42 = "", "",'App1'!K42)</f>
        <v>0.5</v>
      </c>
      <c r="L42" s="1507">
        <f xml:space="preserve"> IF($C42 = "", "",'App1'!L42)</f>
        <v>0</v>
      </c>
      <c r="M42" s="1507">
        <f xml:space="preserve"> IF($C42 = "", "",'App1'!M42)</f>
        <v>0</v>
      </c>
      <c r="N42" s="1507">
        <f xml:space="preserve"> IF($C42 = "", "",'App1'!N42)</f>
        <v>0</v>
      </c>
      <c r="O42" s="1507">
        <f xml:space="preserve"> IF($C42 = "", "",'App1'!O42)</f>
        <v>0</v>
      </c>
      <c r="P42" s="1507">
        <f xml:space="preserve"> IF($C42 = "", "",'App1'!P42)</f>
        <v>0</v>
      </c>
      <c r="Q42" s="1508">
        <f xml:space="preserve"> IF($C42 = "", "",'App1'!Q42)</f>
        <v>1</v>
      </c>
      <c r="R42" s="1419" t="str">
        <f xml:space="preserve"> IF($C42 = "", "",'App1'!R42)</f>
        <v>Out &amp; under</v>
      </c>
      <c r="S42" s="1419" t="str">
        <f xml:space="preserve"> IF($C42 = "", "",'App1'!S42)</f>
        <v xml:space="preserve">Revenue </v>
      </c>
      <c r="T42" s="1489" t="str">
        <f xml:space="preserve"> IF($C42 = "", "",'App1'!T42)</f>
        <v>In-period</v>
      </c>
      <c r="U42" s="1419" t="str">
        <f xml:space="preserve"> IF($C42 = "", "",'App1'!U42)</f>
        <v>Sustainability/innovation</v>
      </c>
      <c r="V42" s="1419" t="str">
        <f xml:space="preserve"> IF($C42 = "", "",'App1'!V42)</f>
        <v>nr</v>
      </c>
      <c r="W42" s="1419" t="str">
        <f xml:space="preserve"> IF($C42 = "", "",'App1'!W42)</f>
        <v xml:space="preserve">Capability Maturity Level </v>
      </c>
      <c r="X42" s="1419" t="str">
        <f xml:space="preserve"> IF($C42 = "", "",'App1'!X42)</f>
        <v>0</v>
      </c>
      <c r="Y42" s="1604" t="str">
        <f xml:space="preserve"> IF($C42 = "", "",'App1'!Y42)</f>
        <v>Up</v>
      </c>
      <c r="Z42" s="1499">
        <f xml:space="preserve"> IF($C42 = "", "",'App1'!Z42)</f>
        <v>0</v>
      </c>
      <c r="AA42" s="583" t="s">
        <v>76</v>
      </c>
      <c r="AB42" s="583" t="s">
        <v>2868</v>
      </c>
      <c r="AC42" s="583" t="s">
        <v>29</v>
      </c>
      <c r="AD42" s="1575" t="s">
        <v>25</v>
      </c>
      <c r="AE42" s="596">
        <v>1</v>
      </c>
      <c r="AF42" s="596">
        <v>2</v>
      </c>
      <c r="AG42" s="596">
        <v>2</v>
      </c>
      <c r="AH42" s="596">
        <v>2</v>
      </c>
      <c r="AI42" s="596">
        <v>2</v>
      </c>
      <c r="AJ42" s="595">
        <v>2</v>
      </c>
      <c r="AK42" s="596">
        <v>3</v>
      </c>
      <c r="AL42" s="596">
        <v>3</v>
      </c>
      <c r="AM42" s="596">
        <v>3</v>
      </c>
      <c r="AN42" s="755">
        <v>3</v>
      </c>
      <c r="AO42" s="758">
        <v>3</v>
      </c>
      <c r="AP42" s="596">
        <v>4</v>
      </c>
      <c r="AQ42" s="596">
        <v>4</v>
      </c>
      <c r="AR42" s="596">
        <v>4</v>
      </c>
      <c r="AS42" s="759">
        <v>4</v>
      </c>
      <c r="AT42" s="764">
        <v>4</v>
      </c>
      <c r="AU42" s="596">
        <v>5</v>
      </c>
      <c r="AV42" s="596">
        <v>5</v>
      </c>
      <c r="AW42" s="596">
        <v>5</v>
      </c>
      <c r="AX42" s="765">
        <v>5</v>
      </c>
      <c r="AY42" s="597">
        <v>5</v>
      </c>
      <c r="AZ42" s="1568" t="str">
        <f xml:space="preserve"> IF($C42 = "", "",'App1'!BL42)</f>
        <v>Yes</v>
      </c>
      <c r="BA42" s="1418" t="str">
        <f xml:space="preserve"> IF($C42 = "", "",'App1'!BM42)</f>
        <v>Yes</v>
      </c>
      <c r="BB42" s="1418" t="str">
        <f xml:space="preserve"> IF($C42 = "", "",'App1'!BN42)</f>
        <v>Yes</v>
      </c>
      <c r="BC42" s="1418" t="str">
        <f xml:space="preserve"> IF($C42 = "", "",'App1'!BO42)</f>
        <v>Yes</v>
      </c>
      <c r="BD42" s="1488" t="str">
        <f xml:space="preserve"> IF($C42 = "", "",'App1'!BP42)</f>
        <v>Yes</v>
      </c>
      <c r="BE42" s="595"/>
      <c r="BF42" s="596"/>
      <c r="BG42" s="596"/>
      <c r="BH42" s="596"/>
      <c r="BI42" s="597"/>
      <c r="BJ42" s="595"/>
      <c r="BK42" s="596"/>
      <c r="BL42" s="596"/>
      <c r="BM42" s="596"/>
      <c r="BN42" s="597"/>
      <c r="BO42" s="595">
        <v>1</v>
      </c>
      <c r="BP42" s="596">
        <v>1</v>
      </c>
      <c r="BQ42" s="596">
        <v>1</v>
      </c>
      <c r="BR42" s="596">
        <v>1</v>
      </c>
      <c r="BS42" s="597">
        <v>1</v>
      </c>
      <c r="BT42" s="595">
        <v>2</v>
      </c>
      <c r="BU42" s="596">
        <v>2</v>
      </c>
      <c r="BV42" s="596">
        <v>2</v>
      </c>
      <c r="BW42" s="596">
        <v>2</v>
      </c>
      <c r="BX42" s="597">
        <v>2</v>
      </c>
      <c r="BY42" s="595"/>
      <c r="BZ42" s="596"/>
      <c r="CA42" s="596"/>
      <c r="CB42" s="596"/>
      <c r="CC42" s="597"/>
      <c r="CD42" s="595"/>
      <c r="CE42" s="596"/>
      <c r="CF42" s="596"/>
      <c r="CG42" s="596"/>
      <c r="CH42" s="597"/>
      <c r="CI42" s="1320">
        <v>-37</v>
      </c>
      <c r="CJ42" s="1321"/>
      <c r="CK42" s="1321"/>
      <c r="CL42" s="1322"/>
      <c r="CM42" s="1321">
        <v>37</v>
      </c>
      <c r="CN42" s="1321"/>
      <c r="CO42" s="1321"/>
      <c r="CP42" s="1322"/>
      <c r="CQ42" s="1587" t="str">
        <f xml:space="preserve"> IF($C42 = "", "",'App1'!DC42)</f>
        <v>No</v>
      </c>
      <c r="CR42" s="1629">
        <f xml:space="preserve"> IF($C42 = "", "",'App1'!DD42)</f>
        <v>1</v>
      </c>
      <c r="CS42" s="1587" t="str">
        <f xml:space="preserve"> IF($C42 = "", "",'App1'!DE42)</f>
        <v/>
      </c>
      <c r="CT42" s="1581">
        <f xml:space="preserve"> IF($C42 = "", "",'App1'!DF42)</f>
        <v>0</v>
      </c>
      <c r="CU42" s="1581">
        <f xml:space="preserve"> IF($C42 = "", "",'App1'!DG42)</f>
        <v>0</v>
      </c>
      <c r="CV42" s="1581">
        <f xml:space="preserve"> IF($C42 = "", "",'App1'!DH42)</f>
        <v>0</v>
      </c>
      <c r="CW42" s="1581">
        <f xml:space="preserve"> IF($C42 = "", "",'App1'!DI42)</f>
        <v>0</v>
      </c>
      <c r="CX42" s="1581">
        <f xml:space="preserve"> IF($C42 = "", "",'App1'!DJ42)</f>
        <v>0</v>
      </c>
      <c r="CY42" s="1582">
        <f xml:space="preserve"> IF($C42 = "", "",'App1'!DK42)</f>
        <v>0</v>
      </c>
      <c r="CZ42" s="1581" t="str">
        <f xml:space="preserve"> IF($C42 = "", "",'App1'!DL42)</f>
        <v xml:space="preserve"> </v>
      </c>
      <c r="DA42" s="1581">
        <f xml:space="preserve"> IF($C42 = "", "",'App1'!DM42)</f>
        <v>0</v>
      </c>
      <c r="DB42" s="1581">
        <f xml:space="preserve"> IF($C42 = "", "",'App1'!DN42)</f>
        <v>0</v>
      </c>
      <c r="DC42" s="1581">
        <f xml:space="preserve"> IF($C42 = "", "",'App1'!DO42)</f>
        <v>0</v>
      </c>
      <c r="DD42" s="1581">
        <f xml:space="preserve"> IF($C42 = "", "",'App1'!DP42)</f>
        <v>0</v>
      </c>
      <c r="DE42" s="1582">
        <f xml:space="preserve"> IF($C42 = "", "",'App1'!DQ42)</f>
        <v>-37</v>
      </c>
      <c r="DF42" s="1581">
        <f xml:space="preserve"> IF($C42 = "", "",'App1'!DR42)</f>
        <v>0</v>
      </c>
      <c r="DG42" s="1581">
        <f xml:space="preserve"> IF($C42 = "", "",'App1'!DS42)</f>
        <v>0</v>
      </c>
      <c r="DH42" s="1581">
        <f xml:space="preserve"> IF($C42 = "", "",'App1'!DT42)</f>
        <v>0</v>
      </c>
      <c r="DI42" s="1581">
        <f xml:space="preserve"> IF($C42 = "", "",'App1'!DU42)</f>
        <v>0</v>
      </c>
      <c r="DJ42" s="1581">
        <f xml:space="preserve"> IF($C42 = "", "",'App1'!DV42)</f>
        <v>0</v>
      </c>
      <c r="DK42" s="1582">
        <f xml:space="preserve"> IF($C42 = "", "",'App1'!DW42)</f>
        <v>74</v>
      </c>
      <c r="DL42" s="1581">
        <f xml:space="preserve"> IF($C42 = "", "",'App1'!DX42)</f>
        <v>0</v>
      </c>
      <c r="DM42" s="1581">
        <f xml:space="preserve"> IF($C42 = "", "",'App1'!DY42)</f>
        <v>0</v>
      </c>
      <c r="DN42" s="1581">
        <f xml:space="preserve"> IF($C42 = "", "",'App1'!DZ42)</f>
        <v>0</v>
      </c>
      <c r="DO42" s="1581">
        <f xml:space="preserve"> IF($C42 = "", "",'App1'!EA42)</f>
        <v>0</v>
      </c>
      <c r="DP42" s="1581">
        <f xml:space="preserve"> IF($C42 = "", "",'App1'!EB42)</f>
        <v>0</v>
      </c>
      <c r="DQ42" s="1582">
        <f xml:space="preserve"> IF($C42 = "", "",'App1'!EC42)</f>
        <v>0</v>
      </c>
      <c r="DR42" s="1581" t="str">
        <f xml:space="preserve"> IF($C42 = "", "",'App1'!ED42)</f>
        <v xml:space="preserve"> </v>
      </c>
      <c r="DS42" s="1581" t="str">
        <f xml:space="preserve"> IF($C42 = "", "",'App1'!EE42)</f>
        <v xml:space="preserve"> </v>
      </c>
      <c r="DT42" s="1581" t="str">
        <f xml:space="preserve"> IF($C42 = "", "",'App1'!EF42)</f>
        <v xml:space="preserve"> </v>
      </c>
      <c r="DU42" s="1581" t="str">
        <f xml:space="preserve"> IF($C42 = "", "",'App1'!EG42)</f>
        <v xml:space="preserve"> </v>
      </c>
      <c r="DV42" s="1581" t="str">
        <f xml:space="preserve"> IF($C42 = "", "",'App1'!EH42)</f>
        <v xml:space="preserve"> </v>
      </c>
      <c r="DW42" s="1582">
        <f xml:space="preserve"> IF($C42 = "", "",'App1'!EI42)</f>
        <v>-37</v>
      </c>
      <c r="DX42" s="595">
        <v>0</v>
      </c>
      <c r="DY42" s="596">
        <v>0</v>
      </c>
      <c r="DZ42" s="596">
        <v>0</v>
      </c>
      <c r="EA42" s="596">
        <v>0</v>
      </c>
      <c r="EB42" s="596">
        <v>0</v>
      </c>
      <c r="EC42" s="1580">
        <f xml:space="preserve"> IF($C42 = "", "",'App1'!EO42)</f>
        <v>0</v>
      </c>
      <c r="ED42" s="1581">
        <f xml:space="preserve"> IF($C42 = "", "",'App1'!EP42)</f>
        <v>0</v>
      </c>
      <c r="EE42" s="1581">
        <f xml:space="preserve"> IF($C42 = "", "",'App1'!EQ42)</f>
        <v>37</v>
      </c>
      <c r="EF42" s="1581">
        <f xml:space="preserve"> IF($C42 = "", "",'App1'!ER42)</f>
        <v>0</v>
      </c>
      <c r="EG42" s="1581">
        <f xml:space="preserve"> IF($C42 = "", "",'App1'!ES42)</f>
        <v>37</v>
      </c>
      <c r="EH42" s="1582">
        <f xml:space="preserve"> IF($C42 = "", "",'App1'!ET42)</f>
        <v>74</v>
      </c>
      <c r="EI42" s="595">
        <v>1</v>
      </c>
      <c r="EJ42" s="596">
        <v>2</v>
      </c>
      <c r="EK42" s="596">
        <v>3</v>
      </c>
      <c r="EL42" s="596">
        <v>3</v>
      </c>
      <c r="EM42" s="1575">
        <v>4</v>
      </c>
    </row>
    <row r="43" spans="2:143" ht="15.75" customHeight="1">
      <c r="B43" s="582">
        <v>37</v>
      </c>
      <c r="C43" s="1587" t="str">
        <f>'App1'!C43</f>
        <v>PR19UU_E07-DP</v>
      </c>
      <c r="D43" s="1419" t="str">
        <f xml:space="preserve"> IF($C43 = "", "",'App1'!D43)</f>
        <v>We will improve the way we work to keep bills down and improve services for you and future customers</v>
      </c>
      <c r="E43" s="1419" t="str">
        <f xml:space="preserve"> IF($C43 = "", "",'App1'!E43)</f>
        <v>PR19 new</v>
      </c>
      <c r="F43" s="1419" t="str">
        <f xml:space="preserve"> IF($C43 = "", "",'App1'!F43)</f>
        <v>E07-DP</v>
      </c>
      <c r="G43" s="1489" t="str">
        <f xml:space="preserve"> IF($C43 = "", "",'App1'!G43)</f>
        <v>Successful delivery of direct procurement of Manchester and Pennine resilience</v>
      </c>
      <c r="H43" s="1490" t="str">
        <f xml:space="preserve"> IF($C43 = "", "",'App1'!H43)</f>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
      <c r="I43" s="1507">
        <f xml:space="preserve"> IF($C43 = "", "",'App1'!I43)</f>
        <v>0</v>
      </c>
      <c r="J43" s="1507">
        <f xml:space="preserve"> IF($C43 = "", "",'App1'!J43)</f>
        <v>1</v>
      </c>
      <c r="K43" s="1507" t="str">
        <f xml:space="preserve"> IF($C43 = "", "",'App1'!K43)</f>
        <v/>
      </c>
      <c r="L43" s="1507">
        <f xml:space="preserve"> IF($C43 = "", "",'App1'!L43)</f>
        <v>0</v>
      </c>
      <c r="M43" s="1507" t="str">
        <f xml:space="preserve"> IF($C43 = "", "",'App1'!M43)</f>
        <v/>
      </c>
      <c r="N43" s="1507" t="str">
        <f xml:space="preserve"> IF($C43 = "", "",'App1'!N43)</f>
        <v/>
      </c>
      <c r="O43" s="1507">
        <f xml:space="preserve"> IF($C43 = "", "",'App1'!O43)</f>
        <v>0</v>
      </c>
      <c r="P43" s="1507" t="str">
        <f xml:space="preserve"> IF($C43 = "", "",'App1'!P43)</f>
        <v/>
      </c>
      <c r="Q43" s="1508">
        <f xml:space="preserve"> IF($C43 = "", "",'App1'!Q43)</f>
        <v>1</v>
      </c>
      <c r="R43" s="1419" t="str">
        <f xml:space="preserve"> IF($C43 = "", "",'App1'!R43)</f>
        <v>Out</v>
      </c>
      <c r="S43" s="1419" t="str">
        <f xml:space="preserve"> IF($C43 = "", "",'App1'!S43)</f>
        <v xml:space="preserve">Revenue </v>
      </c>
      <c r="T43" s="1489" t="str">
        <f xml:space="preserve"> IF($C43 = "", "",'App1'!T43)</f>
        <v>In-period</v>
      </c>
      <c r="U43" s="1419" t="str">
        <f xml:space="preserve"> IF($C43 = "", "",'App1'!U43)</f>
        <v>Resilience</v>
      </c>
      <c r="V43" s="1419" t="str">
        <f xml:space="preserve"> IF($C43 = "", "",'App1'!V43)</f>
        <v>nr</v>
      </c>
      <c r="W43" s="1419" t="str">
        <f xml:space="preserve"> IF($C43 = "", "",'App1'!W43)</f>
        <v>Number of new projects which have a direct procurement contract awarded in each year</v>
      </c>
      <c r="X43" s="1419">
        <f xml:space="preserve"> IF($C43 = "", "",'App1'!X43)</f>
        <v>0</v>
      </c>
      <c r="Y43" s="1604" t="str">
        <f xml:space="preserve"> IF($C43 = "", "",'App1'!Y43)</f>
        <v>Up</v>
      </c>
      <c r="Z43" s="1499" t="str">
        <f xml:space="preserve"> IF($C43 = "", "",'App1'!Z43)</f>
        <v/>
      </c>
      <c r="AA43" s="583" t="s">
        <v>76</v>
      </c>
      <c r="AB43" s="583" t="s">
        <v>2869</v>
      </c>
      <c r="AC43" s="583">
        <v>0</v>
      </c>
      <c r="AD43" s="1575" t="s">
        <v>25</v>
      </c>
      <c r="AE43" s="596">
        <v>0</v>
      </c>
      <c r="AF43" s="596">
        <v>0</v>
      </c>
      <c r="AG43" s="596">
        <v>0</v>
      </c>
      <c r="AH43" s="596">
        <v>0</v>
      </c>
      <c r="AI43" s="596">
        <v>0</v>
      </c>
      <c r="AJ43" s="595"/>
      <c r="AK43" s="596"/>
      <c r="AL43" s="596"/>
      <c r="AM43" s="596"/>
      <c r="AN43" s="755"/>
      <c r="AO43" s="758" t="s">
        <v>2685</v>
      </c>
      <c r="AP43" s="596" t="s">
        <v>2685</v>
      </c>
      <c r="AQ43" s="596" t="s">
        <v>2685</v>
      </c>
      <c r="AR43" s="596" t="s">
        <v>2685</v>
      </c>
      <c r="AS43" s="759" t="s">
        <v>2685</v>
      </c>
      <c r="AT43" s="764" t="s">
        <v>2685</v>
      </c>
      <c r="AU43" s="596" t="s">
        <v>2685</v>
      </c>
      <c r="AV43" s="596" t="s">
        <v>2685</v>
      </c>
      <c r="AW43" s="596" t="s">
        <v>2685</v>
      </c>
      <c r="AX43" s="765" t="s">
        <v>2685</v>
      </c>
      <c r="AY43" s="597" t="s">
        <v>2685</v>
      </c>
      <c r="AZ43" s="1568" t="str">
        <f xml:space="preserve"> IF($C43 = "", "",'App1'!BL43)</f>
        <v>Yes</v>
      </c>
      <c r="BA43" s="1418" t="str">
        <f xml:space="preserve"> IF($C43 = "", "",'App1'!BM43)</f>
        <v>Yes</v>
      </c>
      <c r="BB43" s="1418" t="str">
        <f xml:space="preserve"> IF($C43 = "", "",'App1'!BN43)</f>
        <v>Yes</v>
      </c>
      <c r="BC43" s="1418" t="str">
        <f xml:space="preserve"> IF($C43 = "", "",'App1'!BO43)</f>
        <v>Yes</v>
      </c>
      <c r="BD43" s="1488" t="str">
        <f xml:space="preserve"> IF($C43 = "", "",'App1'!BP43)</f>
        <v>Yes</v>
      </c>
      <c r="BE43" s="595" t="s">
        <v>2685</v>
      </c>
      <c r="BF43" s="596" t="s">
        <v>2685</v>
      </c>
      <c r="BG43" s="596" t="s">
        <v>2685</v>
      </c>
      <c r="BH43" s="596" t="s">
        <v>2685</v>
      </c>
      <c r="BI43" s="597" t="s">
        <v>2685</v>
      </c>
      <c r="BJ43" s="595" t="s">
        <v>2685</v>
      </c>
      <c r="BK43" s="596" t="s">
        <v>2685</v>
      </c>
      <c r="BL43" s="596" t="s">
        <v>2685</v>
      </c>
      <c r="BM43" s="596" t="s">
        <v>2685</v>
      </c>
      <c r="BN43" s="597" t="s">
        <v>2685</v>
      </c>
      <c r="BO43" s="595" t="s">
        <v>2685</v>
      </c>
      <c r="BP43" s="596" t="s">
        <v>2685</v>
      </c>
      <c r="BQ43" s="596" t="s">
        <v>2685</v>
      </c>
      <c r="BR43" s="596" t="s">
        <v>2685</v>
      </c>
      <c r="BS43" s="597" t="s">
        <v>2685</v>
      </c>
      <c r="BT43" s="595" t="s">
        <v>2685</v>
      </c>
      <c r="BU43" s="596" t="s">
        <v>2685</v>
      </c>
      <c r="BV43" s="596" t="s">
        <v>2685</v>
      </c>
      <c r="BW43" s="596" t="s">
        <v>2685</v>
      </c>
      <c r="BX43" s="597" t="s">
        <v>2685</v>
      </c>
      <c r="BY43" s="595" t="s">
        <v>2685</v>
      </c>
      <c r="BZ43" s="596" t="s">
        <v>2685</v>
      </c>
      <c r="CA43" s="596" t="s">
        <v>2685</v>
      </c>
      <c r="CB43" s="596" t="s">
        <v>2685</v>
      </c>
      <c r="CC43" s="597" t="s">
        <v>2685</v>
      </c>
      <c r="CD43" s="595" t="s">
        <v>2685</v>
      </c>
      <c r="CE43" s="596" t="s">
        <v>2685</v>
      </c>
      <c r="CF43" s="596" t="s">
        <v>2685</v>
      </c>
      <c r="CG43" s="596" t="s">
        <v>2685</v>
      </c>
      <c r="CH43" s="597"/>
      <c r="CI43" s="1320"/>
      <c r="CJ43" s="1321"/>
      <c r="CK43" s="1321"/>
      <c r="CL43" s="1322"/>
      <c r="CM43" s="1321">
        <v>6</v>
      </c>
      <c r="CN43" s="1321"/>
      <c r="CO43" s="1321"/>
      <c r="CP43" s="1322"/>
      <c r="CQ43" s="1587" t="str">
        <f xml:space="preserve"> IF($C43 = "", "",'App1'!DC43)</f>
        <v>No</v>
      </c>
      <c r="CR43" s="1629">
        <f xml:space="preserve"> IF($C43 = "", "",'App1'!DD43)</f>
        <v>0</v>
      </c>
      <c r="CS43" s="1587">
        <f xml:space="preserve"> IF($C43 = "", "",'App1'!DE43)</f>
        <v>0</v>
      </c>
      <c r="CT43" s="1581">
        <f xml:space="preserve"> IF($C43 = "", "",'App1'!DF43)</f>
        <v>0</v>
      </c>
      <c r="CU43" s="1581">
        <f xml:space="preserve"> IF($C43 = "", "",'App1'!DG43)</f>
        <v>0</v>
      </c>
      <c r="CV43" s="1581">
        <f xml:space="preserve"> IF($C43 = "", "",'App1'!DH43)</f>
        <v>0</v>
      </c>
      <c r="CW43" s="1581">
        <f xml:space="preserve"> IF($C43 = "", "",'App1'!DI43)</f>
        <v>0</v>
      </c>
      <c r="CX43" s="1581">
        <f xml:space="preserve"> IF($C43 = "", "",'App1'!DJ43)</f>
        <v>0</v>
      </c>
      <c r="CY43" s="1582">
        <f xml:space="preserve"> IF($C43 = "", "",'App1'!DK43)</f>
        <v>0</v>
      </c>
      <c r="CZ43" s="1581">
        <f xml:space="preserve"> IF($C43 = "", "",'App1'!DL43)</f>
        <v>0</v>
      </c>
      <c r="DA43" s="1581">
        <f xml:space="preserve"> IF($C43 = "", "",'App1'!DM43)</f>
        <v>0</v>
      </c>
      <c r="DB43" s="1581">
        <f xml:space="preserve"> IF($C43 = "", "",'App1'!DN43)</f>
        <v>0</v>
      </c>
      <c r="DC43" s="1581">
        <f xml:space="preserve"> IF($C43 = "", "",'App1'!DO43)</f>
        <v>0</v>
      </c>
      <c r="DD43" s="1581">
        <f xml:space="preserve"> IF($C43 = "", "",'App1'!DP43)</f>
        <v>0</v>
      </c>
      <c r="DE43" s="1582">
        <f xml:space="preserve"> IF($C43 = "", "",'App1'!DQ43)</f>
        <v>0</v>
      </c>
      <c r="DF43" s="1581">
        <f xml:space="preserve"> IF($C43 = "", "",'App1'!DR43)</f>
        <v>0</v>
      </c>
      <c r="DG43" s="1581">
        <f xml:space="preserve"> IF($C43 = "", "",'App1'!DS43)</f>
        <v>0</v>
      </c>
      <c r="DH43" s="1581">
        <f xml:space="preserve"> IF($C43 = "", "",'App1'!DT43)</f>
        <v>6</v>
      </c>
      <c r="DI43" s="1581">
        <f xml:space="preserve"> IF($C43 = "", "",'App1'!DU43)</f>
        <v>0</v>
      </c>
      <c r="DJ43" s="1581">
        <f xml:space="preserve"> IF($C43 = "", "",'App1'!DV43)</f>
        <v>0</v>
      </c>
      <c r="DK43" s="1582">
        <f xml:space="preserve"> IF($C43 = "", "",'App1'!DW43)</f>
        <v>6</v>
      </c>
      <c r="DL43" s="1581">
        <f xml:space="preserve"> IF($C43 = "", "",'App1'!DX43)</f>
        <v>0</v>
      </c>
      <c r="DM43" s="1581">
        <f xml:space="preserve"> IF($C43 = "", "",'App1'!DY43)</f>
        <v>0</v>
      </c>
      <c r="DN43" s="1581">
        <f xml:space="preserve"> IF($C43 = "", "",'App1'!DZ43)</f>
        <v>0</v>
      </c>
      <c r="DO43" s="1581">
        <f xml:space="preserve"> IF($C43 = "", "",'App1'!EA43)</f>
        <v>0</v>
      </c>
      <c r="DP43" s="1581">
        <f xml:space="preserve"> IF($C43 = "", "",'App1'!EB43)</f>
        <v>0</v>
      </c>
      <c r="DQ43" s="1582">
        <f xml:space="preserve"> IF($C43 = "", "",'App1'!EC43)</f>
        <v>0</v>
      </c>
      <c r="DR43" s="1581">
        <f xml:space="preserve"> IF($C43 = "", "",'App1'!ED43)</f>
        <v>0</v>
      </c>
      <c r="DS43" s="1581">
        <f xml:space="preserve"> IF($C43 = "", "",'App1'!EE43)</f>
        <v>0</v>
      </c>
      <c r="DT43" s="1581">
        <f xml:space="preserve"> IF($C43 = "", "",'App1'!EF43)</f>
        <v>0</v>
      </c>
      <c r="DU43" s="1581">
        <f xml:space="preserve"> IF($C43 = "", "",'App1'!EG43)</f>
        <v>0</v>
      </c>
      <c r="DV43" s="1581">
        <f xml:space="preserve"> IF($C43 = "", "",'App1'!EH43)</f>
        <v>0</v>
      </c>
      <c r="DW43" s="1582">
        <f xml:space="preserve"> IF($C43 = "", "",'App1'!EI43)</f>
        <v>0</v>
      </c>
      <c r="DX43" s="595">
        <v>0</v>
      </c>
      <c r="DY43" s="596">
        <v>0</v>
      </c>
      <c r="DZ43" s="596">
        <v>0</v>
      </c>
      <c r="EA43" s="596">
        <v>0</v>
      </c>
      <c r="EB43" s="596">
        <v>0</v>
      </c>
      <c r="EC43" s="1580">
        <f xml:space="preserve"> IF($C43 = "", "",'App1'!EO43)</f>
        <v>0</v>
      </c>
      <c r="ED43" s="1581">
        <f xml:space="preserve"> IF($C43 = "", "",'App1'!EP43)</f>
        <v>0</v>
      </c>
      <c r="EE43" s="1581">
        <f xml:space="preserve"> IF($C43 = "", "",'App1'!EQ43)</f>
        <v>6</v>
      </c>
      <c r="EF43" s="1581">
        <f xml:space="preserve"> IF($C43 = "", "",'App1'!ER43)</f>
        <v>0</v>
      </c>
      <c r="EG43" s="1581">
        <f xml:space="preserve"> IF($C43 = "", "",'App1'!ES43)</f>
        <v>0</v>
      </c>
      <c r="EH43" s="1582">
        <f xml:space="preserve"> IF($C43 = "", "",'App1'!ET43)</f>
        <v>6</v>
      </c>
      <c r="EI43" s="595">
        <v>0</v>
      </c>
      <c r="EJ43" s="596">
        <v>0</v>
      </c>
      <c r="EK43" s="596">
        <v>1</v>
      </c>
      <c r="EL43" s="596">
        <v>0</v>
      </c>
      <c r="EM43" s="1575">
        <v>0</v>
      </c>
    </row>
    <row r="44" spans="2:143" ht="15.75" customHeight="1">
      <c r="B44" s="582">
        <v>38</v>
      </c>
      <c r="C44" s="1587" t="str">
        <f>'App1'!C44</f>
        <v>PR19UU_E08-WR</v>
      </c>
      <c r="D44" s="1419" t="str">
        <f xml:space="preserve"> IF($C44 = "", "",'App1'!D44)</f>
        <v>We will improve the way we work to keep bills down and improve services for you and future customers</v>
      </c>
      <c r="E44" s="1419" t="str">
        <f xml:space="preserve"> IF($C44 = "", "",'App1'!E44)</f>
        <v>PR19 new</v>
      </c>
      <c r="F44" s="1419" t="str">
        <f xml:space="preserve"> IF($C44 = "", "",'App1'!F44)</f>
        <v>E08-WR</v>
      </c>
      <c r="G44" s="1489" t="str">
        <f xml:space="preserve"> IF($C44 = "", "",'App1'!G44)</f>
        <v>Strategic regional solution development (Severn Thames transfer)</v>
      </c>
      <c r="H44" s="1490">
        <f xml:space="preserve"> IF($C44 = "", "",'App1'!H44)</f>
        <v>0</v>
      </c>
      <c r="I44" s="1507">
        <f xml:space="preserve"> IF($C44 = "", "",'App1'!I44)</f>
        <v>1</v>
      </c>
      <c r="J44" s="1507">
        <f xml:space="preserve"> IF($C44 = "", "",'App1'!J44)</f>
        <v>0</v>
      </c>
      <c r="K44" s="1507">
        <f xml:space="preserve"> IF($C44 = "", "",'App1'!K44)</f>
        <v>0</v>
      </c>
      <c r="L44" s="1507">
        <f xml:space="preserve"> IF($C44 = "", "",'App1'!L44)</f>
        <v>0</v>
      </c>
      <c r="M44" s="1507">
        <f xml:space="preserve"> IF($C44 = "", "",'App1'!M44)</f>
        <v>0</v>
      </c>
      <c r="N44" s="1507">
        <f xml:space="preserve"> IF($C44 = "", "",'App1'!N44)</f>
        <v>0</v>
      </c>
      <c r="O44" s="1507">
        <f xml:space="preserve"> IF($C44 = "", "",'App1'!O44)</f>
        <v>0</v>
      </c>
      <c r="P44" s="1507">
        <f xml:space="preserve"> IF($C44 = "", "",'App1'!P44)</f>
        <v>0</v>
      </c>
      <c r="Q44" s="1508">
        <f xml:space="preserve"> IF($C44 = "", "",'App1'!Q44)</f>
        <v>1</v>
      </c>
      <c r="R44" s="1419">
        <f xml:space="preserve"> IF($C44 = "", "",'App1'!R44)</f>
        <v>0</v>
      </c>
      <c r="S44" s="1419">
        <f xml:space="preserve"> IF($C44 = "", "",'App1'!S44)</f>
        <v>0</v>
      </c>
      <c r="T44" s="1489">
        <f xml:space="preserve"> IF($C44 = "", "",'App1'!T44)</f>
        <v>0</v>
      </c>
      <c r="U44" s="1419">
        <f xml:space="preserve"> IF($C44 = "", "",'App1'!U44)</f>
        <v>0</v>
      </c>
      <c r="V44" s="1419">
        <f xml:space="preserve"> IF($C44 = "", "",'App1'!V44)</f>
        <v>0</v>
      </c>
      <c r="W44" s="1419">
        <f xml:space="preserve"> IF($C44 = "", "",'App1'!W44)</f>
        <v>0</v>
      </c>
      <c r="X44" s="1419">
        <f xml:space="preserve"> IF($C44 = "", "",'App1'!X44)</f>
        <v>0</v>
      </c>
      <c r="Y44" s="1604">
        <f xml:space="preserve"> IF($C44 = "", "",'App1'!Y44)</f>
        <v>0</v>
      </c>
      <c r="Z44" s="1499">
        <f xml:space="preserve"> IF($C44 = "", "",'App1'!Z44)</f>
        <v>0</v>
      </c>
      <c r="AA44" s="583"/>
      <c r="AB44" s="583"/>
      <c r="AC44" s="583"/>
      <c r="AD44" s="1575"/>
      <c r="AE44" s="596"/>
      <c r="AF44" s="596"/>
      <c r="AG44" s="596"/>
      <c r="AH44" s="596"/>
      <c r="AI44" s="596"/>
      <c r="AJ44" s="595"/>
      <c r="AK44" s="596"/>
      <c r="AL44" s="596"/>
      <c r="AM44" s="596"/>
      <c r="AN44" s="755"/>
      <c r="AO44" s="758"/>
      <c r="AP44" s="596"/>
      <c r="AQ44" s="596"/>
      <c r="AR44" s="596"/>
      <c r="AS44" s="759"/>
      <c r="AT44" s="764"/>
      <c r="AU44" s="596"/>
      <c r="AV44" s="596"/>
      <c r="AW44" s="596"/>
      <c r="AX44" s="765"/>
      <c r="AY44" s="597"/>
      <c r="AZ44" s="1568">
        <f xml:space="preserve"> IF($C44 = "", "",'App1'!BL44)</f>
        <v>0</v>
      </c>
      <c r="BA44" s="1418">
        <f xml:space="preserve"> IF($C44 = "", "",'App1'!BM44)</f>
        <v>0</v>
      </c>
      <c r="BB44" s="1418">
        <f xml:space="preserve"> IF($C44 = "", "",'App1'!BN44)</f>
        <v>0</v>
      </c>
      <c r="BC44" s="1418">
        <f xml:space="preserve"> IF($C44 = "", "",'App1'!BO44)</f>
        <v>0</v>
      </c>
      <c r="BD44" s="1488">
        <f xml:space="preserve"> IF($C44 = "", "",'App1'!BP44)</f>
        <v>0</v>
      </c>
      <c r="BE44" s="595"/>
      <c r="BF44" s="596"/>
      <c r="BG44" s="596"/>
      <c r="BH44" s="596"/>
      <c r="BI44" s="597"/>
      <c r="BJ44" s="595"/>
      <c r="BK44" s="596"/>
      <c r="BL44" s="596"/>
      <c r="BM44" s="596"/>
      <c r="BN44" s="597"/>
      <c r="BO44" s="595"/>
      <c r="BP44" s="596"/>
      <c r="BQ44" s="596"/>
      <c r="BR44" s="596"/>
      <c r="BS44" s="597"/>
      <c r="BT44" s="595"/>
      <c r="BU44" s="596"/>
      <c r="BV44" s="596"/>
      <c r="BW44" s="596"/>
      <c r="BX44" s="597"/>
      <c r="BY44" s="595"/>
      <c r="BZ44" s="596"/>
      <c r="CA44" s="596"/>
      <c r="CB44" s="596"/>
      <c r="CC44" s="597"/>
      <c r="CD44" s="595"/>
      <c r="CE44" s="596"/>
      <c r="CF44" s="596"/>
      <c r="CG44" s="596"/>
      <c r="CH44" s="597"/>
      <c r="CI44" s="1320"/>
      <c r="CJ44" s="1321"/>
      <c r="CK44" s="1321"/>
      <c r="CL44" s="1322"/>
      <c r="CM44" s="1321"/>
      <c r="CN44" s="1321"/>
      <c r="CO44" s="1321"/>
      <c r="CP44" s="1322"/>
      <c r="CQ44" s="1587">
        <f xml:space="preserve"> IF($C44 = "", "",'App1'!DC44)</f>
        <v>0</v>
      </c>
      <c r="CR44" s="1629">
        <f xml:space="preserve"> IF($C44 = "", "",'App1'!DD44)</f>
        <v>1</v>
      </c>
      <c r="CS44" s="1587">
        <f xml:space="preserve"> IF($C44 = "", "",'App1'!DE44)</f>
        <v>0</v>
      </c>
      <c r="CT44" s="1581">
        <f xml:space="preserve"> IF($C44 = "", "",'App1'!DF44)</f>
        <v>0</v>
      </c>
      <c r="CU44" s="1581">
        <f xml:space="preserve"> IF($C44 = "", "",'App1'!DG44)</f>
        <v>0</v>
      </c>
      <c r="CV44" s="1581">
        <f xml:space="preserve"> IF($C44 = "", "",'App1'!DH44)</f>
        <v>0</v>
      </c>
      <c r="CW44" s="1581">
        <f xml:space="preserve"> IF($C44 = "", "",'App1'!DI44)</f>
        <v>0</v>
      </c>
      <c r="CX44" s="1581">
        <f xml:space="preserve"> IF($C44 = "", "",'App1'!DJ44)</f>
        <v>0</v>
      </c>
      <c r="CY44" s="1582">
        <f xml:space="preserve"> IF($C44 = "", "",'App1'!DK44)</f>
        <v>0</v>
      </c>
      <c r="CZ44" s="1581" t="str">
        <f xml:space="preserve"> IF($C44 = "", "",'App1'!DL44)</f>
        <v/>
      </c>
      <c r="DA44" s="1581" t="str">
        <f xml:space="preserve"> IF($C44 = "", "",'App1'!DM44)</f>
        <v/>
      </c>
      <c r="DB44" s="1581" t="str">
        <f xml:space="preserve"> IF($C44 = "", "",'App1'!DN44)</f>
        <v/>
      </c>
      <c r="DC44" s="1581" t="str">
        <f xml:space="preserve"> IF($C44 = "", "",'App1'!DO44)</f>
        <v/>
      </c>
      <c r="DD44" s="1581" t="str">
        <f xml:space="preserve"> IF($C44 = "", "",'App1'!DP44)</f>
        <v/>
      </c>
      <c r="DE44" s="1582" t="str">
        <f xml:space="preserve"> IF($C44 = "", "",'App1'!DQ44)</f>
        <v/>
      </c>
      <c r="DF44" s="1581" t="str">
        <f xml:space="preserve"> IF($C44 = "", "",'App1'!DR44)</f>
        <v/>
      </c>
      <c r="DG44" s="1581" t="str">
        <f xml:space="preserve"> IF($C44 = "", "",'App1'!DS44)</f>
        <v/>
      </c>
      <c r="DH44" s="1581" t="str">
        <f xml:space="preserve"> IF($C44 = "", "",'App1'!DT44)</f>
        <v/>
      </c>
      <c r="DI44" s="1581" t="str">
        <f xml:space="preserve"> IF($C44 = "", "",'App1'!DU44)</f>
        <v/>
      </c>
      <c r="DJ44" s="1581" t="str">
        <f xml:space="preserve"> IF($C44 = "", "",'App1'!DV44)</f>
        <v/>
      </c>
      <c r="DK44" s="1582" t="str">
        <f xml:space="preserve"> IF($C44 = "", "",'App1'!DW44)</f>
        <v/>
      </c>
      <c r="DL44" s="1581">
        <f xml:space="preserve"> IF($C44 = "", "",'App1'!DX44)</f>
        <v>0</v>
      </c>
      <c r="DM44" s="1581">
        <f xml:space="preserve"> IF($C44 = "", "",'App1'!DY44)</f>
        <v>0</v>
      </c>
      <c r="DN44" s="1581">
        <f xml:space="preserve"> IF($C44 = "", "",'App1'!DZ44)</f>
        <v>0</v>
      </c>
      <c r="DO44" s="1581">
        <f xml:space="preserve"> IF($C44 = "", "",'App1'!EA44)</f>
        <v>0</v>
      </c>
      <c r="DP44" s="1581">
        <f xml:space="preserve"> IF($C44 = "", "",'App1'!EB44)</f>
        <v>0</v>
      </c>
      <c r="DQ44" s="1582">
        <f xml:space="preserve"> IF($C44 = "", "",'App1'!EC44)</f>
        <v>0</v>
      </c>
      <c r="DR44" s="1581">
        <f xml:space="preserve"> IF($C44 = "", "",'App1'!ED44)</f>
        <v>0</v>
      </c>
      <c r="DS44" s="1581">
        <f xml:space="preserve"> IF($C44 = "", "",'App1'!EE44)</f>
        <v>0</v>
      </c>
      <c r="DT44" s="1581">
        <f xml:space="preserve"> IF($C44 = "", "",'App1'!EF44)</f>
        <v>0</v>
      </c>
      <c r="DU44" s="1581">
        <f xml:space="preserve"> IF($C44 = "", "",'App1'!EG44)</f>
        <v>0</v>
      </c>
      <c r="DV44" s="1581">
        <f xml:space="preserve"> IF($C44 = "", "",'App1'!EH44)</f>
        <v>0</v>
      </c>
      <c r="DW44" s="1582">
        <f xml:space="preserve"> IF($C44 = "", "",'App1'!EI44)</f>
        <v>0</v>
      </c>
      <c r="DX44" s="595"/>
      <c r="DY44" s="596"/>
      <c r="DZ44" s="596"/>
      <c r="EA44" s="596"/>
      <c r="EB44" s="596"/>
      <c r="EC44" s="1580">
        <f xml:space="preserve"> IF($C44 = "", "",'App1'!EO44)</f>
        <v>0</v>
      </c>
      <c r="ED44" s="1581">
        <f xml:space="preserve"> IF($C44 = "", "",'App1'!EP44)</f>
        <v>0</v>
      </c>
      <c r="EE44" s="1581">
        <f xml:space="preserve"> IF($C44 = "", "",'App1'!EQ44)</f>
        <v>0</v>
      </c>
      <c r="EF44" s="1581">
        <f xml:space="preserve"> IF($C44 = "", "",'App1'!ER44)</f>
        <v>0</v>
      </c>
      <c r="EG44" s="1581">
        <f xml:space="preserve"> IF($C44 = "", "",'App1'!ES44)</f>
        <v>0</v>
      </c>
      <c r="EH44" s="1582">
        <f xml:space="preserve"> IF($C44 = "", "",'App1'!ET44)</f>
        <v>0</v>
      </c>
      <c r="EI44" s="595"/>
      <c r="EJ44" s="596"/>
      <c r="EK44" s="596"/>
      <c r="EL44" s="596"/>
      <c r="EM44" s="1575"/>
    </row>
    <row r="45" spans="2:143" ht="15.75" customHeight="1">
      <c r="B45" s="582">
        <v>39</v>
      </c>
      <c r="C45" s="1587" t="str">
        <f>'App1'!C45</f>
        <v>PR19UU_E09-HH</v>
      </c>
      <c r="D45" s="1419" t="str">
        <f xml:space="preserve"> IF($C45 = "", "",'App1'!D45)</f>
        <v>We will improve the way we work to keep bills down and improve services for you and future customers</v>
      </c>
      <c r="E45" s="1419" t="str">
        <f xml:space="preserve"> IF($C45 = "", "",'App1'!E45)</f>
        <v>PR14 continuation</v>
      </c>
      <c r="F45" s="1419" t="str">
        <f xml:space="preserve"> IF($C45 = "", "",'App1'!F45)</f>
        <v>E09-HH</v>
      </c>
      <c r="G45" s="1489" t="str">
        <f xml:space="preserve"> IF($C45 = "", "",'App1'!G45)</f>
        <v>Customers say that we offer value for money</v>
      </c>
      <c r="H45" s="1490" t="str">
        <f xml:space="preserve"> IF($C45 = "", "",'App1'!H45)</f>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
      <c r="I45" s="1507">
        <f xml:space="preserve"> IF($C45 = "", "",'App1'!I45)</f>
        <v>0</v>
      </c>
      <c r="J45" s="1507">
        <f xml:space="preserve"> IF($C45 = "", "",'App1'!J45)</f>
        <v>0</v>
      </c>
      <c r="K45" s="1507">
        <f xml:space="preserve"> IF($C45 = "", "",'App1'!K45)</f>
        <v>0</v>
      </c>
      <c r="L45" s="1507">
        <f xml:space="preserve"> IF($C45 = "", "",'App1'!L45)</f>
        <v>0</v>
      </c>
      <c r="M45" s="1507">
        <f xml:space="preserve"> IF($C45 = "", "",'App1'!M45)</f>
        <v>1</v>
      </c>
      <c r="N45" s="1507">
        <f xml:space="preserve"> IF($C45 = "", "",'App1'!N45)</f>
        <v>0</v>
      </c>
      <c r="O45" s="1507">
        <f xml:space="preserve"> IF($C45 = "", "",'App1'!O45)</f>
        <v>0</v>
      </c>
      <c r="P45" s="1507">
        <f xml:space="preserve"> IF($C45 = "", "",'App1'!P45)</f>
        <v>0</v>
      </c>
      <c r="Q45" s="1508">
        <f xml:space="preserve"> IF($C45 = "", "",'App1'!Q45)</f>
        <v>1</v>
      </c>
      <c r="R45" s="1419" t="str">
        <f xml:space="preserve"> IF($C45 = "", "",'App1'!R45)</f>
        <v>NFI</v>
      </c>
      <c r="S45" s="1419">
        <f xml:space="preserve"> IF($C45 = "", "",'App1'!S45)</f>
        <v>0</v>
      </c>
      <c r="T45" s="1489">
        <f xml:space="preserve"> IF($C45 = "", "",'App1'!T45)</f>
        <v>0</v>
      </c>
      <c r="U45" s="1419" t="str">
        <f xml:space="preserve"> IF($C45 = "", "",'App1'!U45)</f>
        <v>Billing, debt, vfm</v>
      </c>
      <c r="V45" s="1419" t="str">
        <f xml:space="preserve"> IF($C45 = "", "",'App1'!V45)</f>
        <v>%</v>
      </c>
      <c r="W45" s="1419" t="str">
        <f xml:space="preserve"> IF($C45 = "", "",'App1'!W45)</f>
        <v>Percentage of customers who, when surveyed, are satisfied we provide value for money</v>
      </c>
      <c r="X45" s="1419" t="str">
        <f xml:space="preserve"> IF($C45 = "", "",'App1'!X45)</f>
        <v>0</v>
      </c>
      <c r="Y45" s="1604" t="str">
        <f xml:space="preserve"> IF($C45 = "", "",'App1'!Y45)</f>
        <v>Up</v>
      </c>
      <c r="Z45" s="1499">
        <f xml:space="preserve"> IF($C45 = "", "",'App1'!Z45)</f>
        <v>0</v>
      </c>
      <c r="AA45" s="583" t="s">
        <v>28</v>
      </c>
      <c r="AB45" s="583" t="s">
        <v>2870</v>
      </c>
      <c r="AC45" s="583" t="s">
        <v>29</v>
      </c>
      <c r="AD45" s="1575" t="s">
        <v>25</v>
      </c>
      <c r="AE45" s="596">
        <v>0.71</v>
      </c>
      <c r="AF45" s="596">
        <v>0.72</v>
      </c>
      <c r="AG45" s="596">
        <v>0.73</v>
      </c>
      <c r="AH45" s="596">
        <v>0.74</v>
      </c>
      <c r="AI45" s="596">
        <v>0.75</v>
      </c>
      <c r="AJ45" s="595">
        <v>0.75</v>
      </c>
      <c r="AK45" s="596">
        <v>0.75</v>
      </c>
      <c r="AL45" s="596">
        <v>0.75</v>
      </c>
      <c r="AM45" s="596">
        <v>0.75</v>
      </c>
      <c r="AN45" s="755">
        <v>0.75</v>
      </c>
      <c r="AO45" s="758">
        <v>0.75</v>
      </c>
      <c r="AP45" s="596">
        <v>0.75</v>
      </c>
      <c r="AQ45" s="596">
        <v>0.75</v>
      </c>
      <c r="AR45" s="596">
        <v>0.75</v>
      </c>
      <c r="AS45" s="759">
        <v>0.75</v>
      </c>
      <c r="AT45" s="764">
        <v>0.75</v>
      </c>
      <c r="AU45" s="596">
        <v>0.75</v>
      </c>
      <c r="AV45" s="596">
        <v>0.75</v>
      </c>
      <c r="AW45" s="596">
        <v>0.75</v>
      </c>
      <c r="AX45" s="765">
        <v>0.75</v>
      </c>
      <c r="AY45" s="597">
        <v>0.75</v>
      </c>
      <c r="AZ45" s="1568">
        <f xml:space="preserve"> IF($C45 = "", "",'App1'!BL45)</f>
        <v>0</v>
      </c>
      <c r="BA45" s="1418">
        <f xml:space="preserve"> IF($C45 = "", "",'App1'!BM45)</f>
        <v>0</v>
      </c>
      <c r="BB45" s="1418">
        <f xml:space="preserve"> IF($C45 = "", "",'App1'!BN45)</f>
        <v>0</v>
      </c>
      <c r="BC45" s="1418">
        <f xml:space="preserve"> IF($C45 = "", "",'App1'!BO45)</f>
        <v>0</v>
      </c>
      <c r="BD45" s="1488">
        <f xml:space="preserve"> IF($C45 = "", "",'App1'!BP45)</f>
        <v>0</v>
      </c>
      <c r="BE45" s="595"/>
      <c r="BF45" s="596"/>
      <c r="BG45" s="596"/>
      <c r="BH45" s="596"/>
      <c r="BI45" s="597"/>
      <c r="BJ45" s="595"/>
      <c r="BK45" s="596"/>
      <c r="BL45" s="596"/>
      <c r="BM45" s="596"/>
      <c r="BN45" s="597"/>
      <c r="BO45" s="595"/>
      <c r="BP45" s="596"/>
      <c r="BQ45" s="596"/>
      <c r="BR45" s="596"/>
      <c r="BS45" s="597"/>
      <c r="BT45" s="595"/>
      <c r="BU45" s="596"/>
      <c r="BV45" s="596"/>
      <c r="BW45" s="596"/>
      <c r="BX45" s="597"/>
      <c r="BY45" s="595"/>
      <c r="BZ45" s="596"/>
      <c r="CA45" s="596"/>
      <c r="CB45" s="596"/>
      <c r="CC45" s="597"/>
      <c r="CD45" s="595"/>
      <c r="CE45" s="596"/>
      <c r="CF45" s="596"/>
      <c r="CG45" s="596"/>
      <c r="CH45" s="597"/>
      <c r="CI45" s="1320"/>
      <c r="CJ45" s="1321"/>
      <c r="CK45" s="1321"/>
      <c r="CL45" s="1322"/>
      <c r="CM45" s="1321"/>
      <c r="CN45" s="1321"/>
      <c r="CO45" s="1321"/>
      <c r="CP45" s="1322"/>
      <c r="CQ45" s="1587">
        <f xml:space="preserve"> IF($C45 = "", "",'App1'!DC45)</f>
        <v>0</v>
      </c>
      <c r="CR45" s="1629">
        <f xml:space="preserve"> IF($C45 = "", "",'App1'!DD45)</f>
        <v>1</v>
      </c>
      <c r="CS45" s="1587">
        <f xml:space="preserve"> IF($C45 = "", "",'App1'!DE45)</f>
        <v>0</v>
      </c>
      <c r="CT45" s="1581">
        <f xml:space="preserve"> IF($C45 = "", "",'App1'!DF45)</f>
        <v>0</v>
      </c>
      <c r="CU45" s="1581">
        <f xml:space="preserve"> IF($C45 = "", "",'App1'!DG45)</f>
        <v>0</v>
      </c>
      <c r="CV45" s="1581">
        <f xml:space="preserve"> IF($C45 = "", "",'App1'!DH45)</f>
        <v>0</v>
      </c>
      <c r="CW45" s="1581">
        <f xml:space="preserve"> IF($C45 = "", "",'App1'!DI45)</f>
        <v>0</v>
      </c>
      <c r="CX45" s="1581">
        <f xml:space="preserve"> IF($C45 = "", "",'App1'!DJ45)</f>
        <v>0</v>
      </c>
      <c r="CY45" s="1582">
        <f xml:space="preserve"> IF($C45 = "", "",'App1'!DK45)</f>
        <v>0</v>
      </c>
      <c r="CZ45" s="1581" t="str">
        <f xml:space="preserve"> IF($C45 = "", "",'App1'!DL45)</f>
        <v/>
      </c>
      <c r="DA45" s="1581" t="str">
        <f xml:space="preserve"> IF($C45 = "", "",'App1'!DM45)</f>
        <v/>
      </c>
      <c r="DB45" s="1581" t="str">
        <f xml:space="preserve"> IF($C45 = "", "",'App1'!DN45)</f>
        <v/>
      </c>
      <c r="DC45" s="1581" t="str">
        <f xml:space="preserve"> IF($C45 = "", "",'App1'!DO45)</f>
        <v/>
      </c>
      <c r="DD45" s="1581" t="str">
        <f xml:space="preserve"> IF($C45 = "", "",'App1'!DP45)</f>
        <v/>
      </c>
      <c r="DE45" s="1582" t="str">
        <f xml:space="preserve"> IF($C45 = "", "",'App1'!DQ45)</f>
        <v/>
      </c>
      <c r="DF45" s="1581" t="str">
        <f xml:space="preserve"> IF($C45 = "", "",'App1'!DR45)</f>
        <v/>
      </c>
      <c r="DG45" s="1581" t="str">
        <f xml:space="preserve"> IF($C45 = "", "",'App1'!DS45)</f>
        <v/>
      </c>
      <c r="DH45" s="1581" t="str">
        <f xml:space="preserve"> IF($C45 = "", "",'App1'!DT45)</f>
        <v/>
      </c>
      <c r="DI45" s="1581" t="str">
        <f xml:space="preserve"> IF($C45 = "", "",'App1'!DU45)</f>
        <v/>
      </c>
      <c r="DJ45" s="1581" t="str">
        <f xml:space="preserve"> IF($C45 = "", "",'App1'!DV45)</f>
        <v/>
      </c>
      <c r="DK45" s="1582" t="str">
        <f xml:space="preserve"> IF($C45 = "", "",'App1'!DW45)</f>
        <v/>
      </c>
      <c r="DL45" s="1581">
        <f xml:space="preserve"> IF($C45 = "", "",'App1'!DX45)</f>
        <v>0</v>
      </c>
      <c r="DM45" s="1581">
        <f xml:space="preserve"> IF($C45 = "", "",'App1'!DY45)</f>
        <v>0</v>
      </c>
      <c r="DN45" s="1581">
        <f xml:space="preserve"> IF($C45 = "", "",'App1'!DZ45)</f>
        <v>0</v>
      </c>
      <c r="DO45" s="1581">
        <f xml:space="preserve"> IF($C45 = "", "",'App1'!EA45)</f>
        <v>0</v>
      </c>
      <c r="DP45" s="1581">
        <f xml:space="preserve"> IF($C45 = "", "",'App1'!EB45)</f>
        <v>0</v>
      </c>
      <c r="DQ45" s="1582">
        <f xml:space="preserve"> IF($C45 = "", "",'App1'!EC45)</f>
        <v>0</v>
      </c>
      <c r="DR45" s="1581">
        <f xml:space="preserve"> IF($C45 = "", "",'App1'!ED45)</f>
        <v>0</v>
      </c>
      <c r="DS45" s="1581">
        <f xml:space="preserve"> IF($C45 = "", "",'App1'!EE45)</f>
        <v>0</v>
      </c>
      <c r="DT45" s="1581">
        <f xml:space="preserve"> IF($C45 = "", "",'App1'!EF45)</f>
        <v>0</v>
      </c>
      <c r="DU45" s="1581">
        <f xml:space="preserve"> IF($C45 = "", "",'App1'!EG45)</f>
        <v>0</v>
      </c>
      <c r="DV45" s="1581">
        <f xml:space="preserve"> IF($C45 = "", "",'App1'!EH45)</f>
        <v>0</v>
      </c>
      <c r="DW45" s="1582">
        <f xml:space="preserve"> IF($C45 = "", "",'App1'!EI45)</f>
        <v>0</v>
      </c>
      <c r="DX45" s="595"/>
      <c r="DY45" s="596"/>
      <c r="DZ45" s="596"/>
      <c r="EA45" s="596"/>
      <c r="EB45" s="596"/>
      <c r="EC45" s="1580">
        <f xml:space="preserve"> IF($C45 = "", "",'App1'!EO45)</f>
        <v>0</v>
      </c>
      <c r="ED45" s="1581">
        <f xml:space="preserve"> IF($C45 = "", "",'App1'!EP45)</f>
        <v>0</v>
      </c>
      <c r="EE45" s="1581">
        <f xml:space="preserve"> IF($C45 = "", "",'App1'!EQ45)</f>
        <v>0</v>
      </c>
      <c r="EF45" s="1581">
        <f xml:space="preserve"> IF($C45 = "", "",'App1'!ER45)</f>
        <v>0</v>
      </c>
      <c r="EG45" s="1581">
        <f xml:space="preserve"> IF($C45 = "", "",'App1'!ES45)</f>
        <v>0</v>
      </c>
      <c r="EH45" s="1582">
        <f xml:space="preserve"> IF($C45 = "", "",'App1'!ET45)</f>
        <v>0</v>
      </c>
      <c r="EI45" s="595"/>
      <c r="EJ45" s="596"/>
      <c r="EK45" s="596"/>
      <c r="EL45" s="596"/>
      <c r="EM45" s="1575"/>
    </row>
    <row r="46" spans="2:143" ht="15.75" customHeight="1">
      <c r="B46" s="582">
        <v>40</v>
      </c>
      <c r="C46" s="1587" t="str">
        <f>'App1'!C46</f>
        <v>PR19UU_F01-WWN</v>
      </c>
      <c r="D46" s="1419" t="str">
        <f xml:space="preserve"> IF($C46 = "", "",'App1'!D46)</f>
        <v>We collect and recycle your wastewater</v>
      </c>
      <c r="E46" s="1419" t="str">
        <f xml:space="preserve"> IF($C46 = "", "",'App1'!E46)</f>
        <v>PR14 revision</v>
      </c>
      <c r="F46" s="1419" t="str">
        <f xml:space="preserve"> IF($C46 = "", "",'App1'!F46)</f>
        <v>F01-WWN</v>
      </c>
      <c r="G46" s="1489" t="str">
        <f xml:space="preserve"> IF($C46 = "", "",'App1'!G46)</f>
        <v>Sewer collapses</v>
      </c>
      <c r="H46" s="1490" t="str">
        <f xml:space="preserve"> IF($C46 = "", "",'App1'!H46)</f>
        <v>As per Ofwat definition</v>
      </c>
      <c r="I46" s="1507">
        <f xml:space="preserve"> IF($C46 = "", "",'App1'!I46)</f>
        <v>0</v>
      </c>
      <c r="J46" s="1507" t="str">
        <f xml:space="preserve"> IF($C46 = "", "",'App1'!J46)</f>
        <v/>
      </c>
      <c r="K46" s="1507">
        <f xml:space="preserve"> IF($C46 = "", "",'App1'!K46)</f>
        <v>1</v>
      </c>
      <c r="L46" s="1507">
        <f xml:space="preserve"> IF($C46 = "", "",'App1'!L46)</f>
        <v>0</v>
      </c>
      <c r="M46" s="1507" t="str">
        <f xml:space="preserve"> IF($C46 = "", "",'App1'!M46)</f>
        <v/>
      </c>
      <c r="N46" s="1507" t="str">
        <f xml:space="preserve"> IF($C46 = "", "",'App1'!N46)</f>
        <v/>
      </c>
      <c r="O46" s="1507" t="str">
        <f xml:space="preserve"> IF($C46 = "", "",'App1'!O46)</f>
        <v/>
      </c>
      <c r="P46" s="1507" t="str">
        <f xml:space="preserve"> IF($C46 = "", "",'App1'!P46)</f>
        <v/>
      </c>
      <c r="Q46" s="1508">
        <f xml:space="preserve"> IF($C46 = "", "",'App1'!Q46)</f>
        <v>1</v>
      </c>
      <c r="R46" s="1419" t="str">
        <f xml:space="preserve"> IF($C46 = "", "",'App1'!R46)</f>
        <v>Under</v>
      </c>
      <c r="S46" s="1419" t="str">
        <f xml:space="preserve"> IF($C46 = "", "",'App1'!S46)</f>
        <v xml:space="preserve">Revenue </v>
      </c>
      <c r="T46" s="1489" t="str">
        <f xml:space="preserve"> IF($C46 = "", "",'App1'!T46)</f>
        <v>In-period</v>
      </c>
      <c r="U46" s="1419" t="str">
        <f xml:space="preserve"> IF($C46 = "", "",'App1'!U46)</f>
        <v>Sewer blockages/collapses</v>
      </c>
      <c r="V46" s="1419" t="str">
        <f xml:space="preserve"> IF($C46 = "", "",'App1'!V46)</f>
        <v>nr</v>
      </c>
      <c r="W46" s="1419" t="str">
        <f xml:space="preserve"> IF($C46 = "", "",'App1'!W46)</f>
        <v>Number of sewer collapses per 1,000km of sewer</v>
      </c>
      <c r="X46" s="1419">
        <f xml:space="preserve"> IF($C46 = "", "",'App1'!X46)</f>
        <v>3</v>
      </c>
      <c r="Y46" s="1604" t="str">
        <f xml:space="preserve"> IF($C46 = "", "",'App1'!Y46)</f>
        <v>Down</v>
      </c>
      <c r="Z46" s="1499" t="str">
        <f xml:space="preserve"> IF($C46 = "", "",'App1'!Z46)</f>
        <v>Sewer collapses</v>
      </c>
      <c r="AA46" s="583" t="s">
        <v>76</v>
      </c>
      <c r="AB46" s="583" t="s">
        <v>2871</v>
      </c>
      <c r="AC46" s="583">
        <v>3</v>
      </c>
      <c r="AD46" s="1575" t="s">
        <v>40</v>
      </c>
      <c r="AE46" s="596">
        <v>4.1399999999999997</v>
      </c>
      <c r="AF46" s="596">
        <v>4.0570000000000004</v>
      </c>
      <c r="AG46" s="596">
        <v>3.9750000000000001</v>
      </c>
      <c r="AH46" s="596">
        <v>3.8929999999999998</v>
      </c>
      <c r="AI46" s="596">
        <v>3.8109999999999999</v>
      </c>
      <c r="AJ46" s="595">
        <v>3.806</v>
      </c>
      <c r="AK46" s="596">
        <v>3.8010000000000002</v>
      </c>
      <c r="AL46" s="596">
        <v>3.7959999999999998</v>
      </c>
      <c r="AM46" s="596">
        <v>3.7909999999999999</v>
      </c>
      <c r="AN46" s="755">
        <v>3.7869999999999999</v>
      </c>
      <c r="AO46" s="758">
        <v>3.782</v>
      </c>
      <c r="AP46" s="596">
        <v>3.7770000000000001</v>
      </c>
      <c r="AQ46" s="596">
        <v>3.7719999999999998</v>
      </c>
      <c r="AR46" s="596">
        <v>3.7669999999999999</v>
      </c>
      <c r="AS46" s="759">
        <v>3.7629999999999999</v>
      </c>
      <c r="AT46" s="764">
        <v>3.758</v>
      </c>
      <c r="AU46" s="596">
        <v>3.7530000000000001</v>
      </c>
      <c r="AV46" s="596">
        <v>3.7480000000000002</v>
      </c>
      <c r="AW46" s="596">
        <v>3.7440000000000002</v>
      </c>
      <c r="AX46" s="765">
        <v>3.7389999999999999</v>
      </c>
      <c r="AY46" s="597">
        <v>3.7160000000000002</v>
      </c>
      <c r="AZ46" s="1568" t="str">
        <f xml:space="preserve"> IF($C46 = "", "",'App1'!BL46)</f>
        <v>Yes</v>
      </c>
      <c r="BA46" s="1418" t="str">
        <f xml:space="preserve"> IF($C46 = "", "",'App1'!BM46)</f>
        <v>Yes</v>
      </c>
      <c r="BB46" s="1418" t="str">
        <f xml:space="preserve"> IF($C46 = "", "",'App1'!BN46)</f>
        <v>Yes</v>
      </c>
      <c r="BC46" s="1418" t="str">
        <f xml:space="preserve"> IF($C46 = "", "",'App1'!BO46)</f>
        <v>Yes</v>
      </c>
      <c r="BD46" s="1488" t="str">
        <f xml:space="preserve"> IF($C46 = "", "",'App1'!BP46)</f>
        <v>Yes</v>
      </c>
      <c r="BE46" s="595" t="s">
        <v>2685</v>
      </c>
      <c r="BF46" s="596" t="s">
        <v>2685</v>
      </c>
      <c r="BG46" s="596" t="s">
        <v>2685</v>
      </c>
      <c r="BH46" s="596" t="s">
        <v>2685</v>
      </c>
      <c r="BI46" s="597" t="s">
        <v>2685</v>
      </c>
      <c r="BJ46" s="595" t="s">
        <v>2685</v>
      </c>
      <c r="BK46" s="596" t="s">
        <v>2685</v>
      </c>
      <c r="BL46" s="596" t="s">
        <v>2685</v>
      </c>
      <c r="BM46" s="596" t="s">
        <v>2685</v>
      </c>
      <c r="BN46" s="597" t="s">
        <v>2685</v>
      </c>
      <c r="BO46" s="595" t="s">
        <v>2685</v>
      </c>
      <c r="BP46" s="596" t="s">
        <v>2685</v>
      </c>
      <c r="BQ46" s="596" t="s">
        <v>2685</v>
      </c>
      <c r="BR46" s="596" t="s">
        <v>2685</v>
      </c>
      <c r="BS46" s="597" t="s">
        <v>2685</v>
      </c>
      <c r="BT46" s="595" t="s">
        <v>2685</v>
      </c>
      <c r="BU46" s="596" t="s">
        <v>2685</v>
      </c>
      <c r="BV46" s="596" t="s">
        <v>2685</v>
      </c>
      <c r="BW46" s="596" t="s">
        <v>2685</v>
      </c>
      <c r="BX46" s="597" t="s">
        <v>2685</v>
      </c>
      <c r="BY46" s="595" t="s">
        <v>2685</v>
      </c>
      <c r="BZ46" s="596" t="s">
        <v>2685</v>
      </c>
      <c r="CA46" s="596" t="s">
        <v>2685</v>
      </c>
      <c r="CB46" s="596" t="s">
        <v>2685</v>
      </c>
      <c r="CC46" s="597" t="s">
        <v>2685</v>
      </c>
      <c r="CD46" s="595" t="s">
        <v>2685</v>
      </c>
      <c r="CE46" s="596" t="s">
        <v>2685</v>
      </c>
      <c r="CF46" s="596" t="s">
        <v>2685</v>
      </c>
      <c r="CG46" s="596" t="s">
        <v>2685</v>
      </c>
      <c r="CH46" s="597" t="s">
        <v>2685</v>
      </c>
      <c r="CI46" s="1320">
        <v>-0.82</v>
      </c>
      <c r="CJ46" s="1321" t="s">
        <v>2685</v>
      </c>
      <c r="CK46" s="1321" t="s">
        <v>2685</v>
      </c>
      <c r="CL46" s="1322" t="s">
        <v>2685</v>
      </c>
      <c r="CM46" s="1321"/>
      <c r="CN46" s="1321" t="s">
        <v>2685</v>
      </c>
      <c r="CO46" s="1321" t="s">
        <v>2685</v>
      </c>
      <c r="CP46" s="1322" t="s">
        <v>2685</v>
      </c>
      <c r="CQ46" s="1587" t="str">
        <f xml:space="preserve"> IF($C46 = "", "",'App1'!DC46)</f>
        <v/>
      </c>
      <c r="CR46" s="1629">
        <f xml:space="preserve"> IF($C46 = "", "",'App1'!DD46)</f>
        <v>1</v>
      </c>
      <c r="CS46" s="1587" t="str">
        <f xml:space="preserve"> IF($C46 = "", "",'App1'!DE46)</f>
        <v/>
      </c>
      <c r="CT46" s="1581">
        <f xml:space="preserve"> IF($C46 = "", "",'App1'!DF46)</f>
        <v>0</v>
      </c>
      <c r="CU46" s="1581">
        <f xml:space="preserve"> IF($C46 = "", "",'App1'!DG46)</f>
        <v>0</v>
      </c>
      <c r="CV46" s="1581">
        <f xml:space="preserve"> IF($C46 = "", "",'App1'!DH46)</f>
        <v>0</v>
      </c>
      <c r="CW46" s="1581">
        <f xml:space="preserve"> IF($C46 = "", "",'App1'!DI46)</f>
        <v>0</v>
      </c>
      <c r="CX46" s="1581">
        <f xml:space="preserve"> IF($C46 = "", "",'App1'!DJ46)</f>
        <v>0</v>
      </c>
      <c r="CY46" s="1582">
        <f xml:space="preserve"> IF($C46 = "", "",'App1'!DK46)</f>
        <v>0</v>
      </c>
      <c r="CZ46" s="1581">
        <f xml:space="preserve"> IF($C46 = "", "",'App1'!DL46)</f>
        <v>0</v>
      </c>
      <c r="DA46" s="1581">
        <f xml:space="preserve"> IF($C46 = "", "",'App1'!DM46)</f>
        <v>0</v>
      </c>
      <c r="DB46" s="1581">
        <f xml:space="preserve"> IF($C46 = "", "",'App1'!DN46)</f>
        <v>0</v>
      </c>
      <c r="DC46" s="1581">
        <f xml:space="preserve"> IF($C46 = "", "",'App1'!DO46)</f>
        <v>0</v>
      </c>
      <c r="DD46" s="1581">
        <f xml:space="preserve"> IF($C46 = "", "",'App1'!DP46)</f>
        <v>0</v>
      </c>
      <c r="DE46" s="1582">
        <f xml:space="preserve"> IF($C46 = "", "",'App1'!DQ46)</f>
        <v>0</v>
      </c>
      <c r="DF46" s="1581">
        <f xml:space="preserve"> IF($C46 = "", "",'App1'!DR46)</f>
        <v>0</v>
      </c>
      <c r="DG46" s="1581">
        <f xml:space="preserve"> IF($C46 = "", "",'App1'!DS46)</f>
        <v>0</v>
      </c>
      <c r="DH46" s="1581">
        <f xml:space="preserve"> IF($C46 = "", "",'App1'!DT46)</f>
        <v>0</v>
      </c>
      <c r="DI46" s="1581">
        <f xml:space="preserve"> IF($C46 = "", "",'App1'!DU46)</f>
        <v>0</v>
      </c>
      <c r="DJ46" s="1581">
        <f xml:space="preserve"> IF($C46 = "", "",'App1'!DV46)</f>
        <v>0</v>
      </c>
      <c r="DK46" s="1582">
        <f xml:space="preserve"> IF($C46 = "", "",'App1'!DW46)</f>
        <v>0</v>
      </c>
      <c r="DL46" s="1581">
        <f xml:space="preserve"> IF($C46 = "", "",'App1'!DX46)</f>
        <v>0</v>
      </c>
      <c r="DM46" s="1581">
        <f xml:space="preserve"> IF($C46 = "", "",'App1'!DY46)</f>
        <v>0</v>
      </c>
      <c r="DN46" s="1581">
        <f xml:space="preserve"> IF($C46 = "", "",'App1'!DZ46)</f>
        <v>0</v>
      </c>
      <c r="DO46" s="1581">
        <f xml:space="preserve"> IF($C46 = "", "",'App1'!EA46)</f>
        <v>0</v>
      </c>
      <c r="DP46" s="1581">
        <f xml:space="preserve"> IF($C46 = "", "",'App1'!EB46)</f>
        <v>0</v>
      </c>
      <c r="DQ46" s="1582">
        <f xml:space="preserve"> IF($C46 = "", "",'App1'!EC46)</f>
        <v>0</v>
      </c>
      <c r="DR46" s="1581">
        <f xml:space="preserve"> IF($C46 = "", "",'App1'!ED46)</f>
        <v>-1.3423400000000003</v>
      </c>
      <c r="DS46" s="1581">
        <f xml:space="preserve"> IF($C46 = "", "",'App1'!EE46)</f>
        <v>-1.3160999999999996</v>
      </c>
      <c r="DT46" s="1581">
        <f xml:space="preserve"> IF($C46 = "", "",'App1'!EF46)</f>
        <v>-1.2890399999999995</v>
      </c>
      <c r="DU46" s="1581">
        <f xml:space="preserve"> IF($C46 = "", "",'App1'!EG46)</f>
        <v>-1.2627999999999999</v>
      </c>
      <c r="DV46" s="1581">
        <f xml:space="preserve"> IF($C46 = "", "",'App1'!EH46)</f>
        <v>-1.2357399999999996</v>
      </c>
      <c r="DW46" s="1582">
        <f xml:space="preserve"> IF($C46 = "", "",'App1'!EI46)</f>
        <v>-6.446019999999999</v>
      </c>
      <c r="DX46" s="595">
        <v>5.7770000000000001</v>
      </c>
      <c r="DY46" s="596">
        <v>5.6619999999999999</v>
      </c>
      <c r="DZ46" s="596">
        <v>5.5469999999999997</v>
      </c>
      <c r="EA46" s="596">
        <v>5.4329999999999998</v>
      </c>
      <c r="EB46" s="596">
        <v>5.3179999999999996</v>
      </c>
      <c r="EC46" s="1580">
        <f xml:space="preserve"> IF($C46 = "", "",'App1'!EO46)</f>
        <v>0</v>
      </c>
      <c r="ED46" s="1581">
        <f xml:space="preserve"> IF($C46 = "", "",'App1'!EP46)</f>
        <v>0</v>
      </c>
      <c r="EE46" s="1581">
        <f xml:space="preserve"> IF($C46 = "", "",'App1'!EQ46)</f>
        <v>0</v>
      </c>
      <c r="EF46" s="1581">
        <f xml:space="preserve"> IF($C46 = "", "",'App1'!ER46)</f>
        <v>0</v>
      </c>
      <c r="EG46" s="1581">
        <f xml:space="preserve"> IF($C46 = "", "",'App1'!ES46)</f>
        <v>0</v>
      </c>
      <c r="EH46" s="1582">
        <f xml:space="preserve"> IF($C46 = "", "",'App1'!ET46)</f>
        <v>0</v>
      </c>
      <c r="EI46" s="595">
        <v>2.3039999999999998</v>
      </c>
      <c r="EJ46" s="596">
        <v>2.258</v>
      </c>
      <c r="EK46" s="596">
        <v>2.2120000000000002</v>
      </c>
      <c r="EL46" s="596">
        <v>2.1669999999999998</v>
      </c>
      <c r="EM46" s="1575">
        <v>2.121</v>
      </c>
    </row>
    <row r="47" spans="2:143" ht="15.75" customHeight="1">
      <c r="B47" s="582">
        <v>41</v>
      </c>
      <c r="C47" s="1587" t="str">
        <f>'App1'!C47</f>
        <v>PR19UU_F02-WWN</v>
      </c>
      <c r="D47" s="1419" t="str">
        <f xml:space="preserve"> IF($C47 = "", "",'App1'!D47)</f>
        <v>We collect and recycle your wastewater</v>
      </c>
      <c r="E47" s="1419" t="str">
        <f xml:space="preserve"> IF($C47 = "", "",'App1'!E47)</f>
        <v>PR14 revision</v>
      </c>
      <c r="F47" s="1419" t="str">
        <f xml:space="preserve"> IF($C47 = "", "",'App1'!F47)</f>
        <v>F02-WWN</v>
      </c>
      <c r="G47" s="1489" t="str">
        <f xml:space="preserve"> IF($C47 = "", "",'App1'!G47)</f>
        <v>Sewer blockages</v>
      </c>
      <c r="H47" s="1490" t="str">
        <f xml:space="preserve"> IF($C47 = "", "",'App1'!H47)</f>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
      <c r="I47" s="1507">
        <f xml:space="preserve"> IF($C47 = "", "",'App1'!I47)</f>
        <v>0</v>
      </c>
      <c r="J47" s="1507" t="str">
        <f xml:space="preserve"> IF($C47 = "", "",'App1'!J47)</f>
        <v/>
      </c>
      <c r="K47" s="1507">
        <f xml:space="preserve"> IF($C47 = "", "",'App1'!K47)</f>
        <v>1</v>
      </c>
      <c r="L47" s="1507">
        <f xml:space="preserve"> IF($C47 = "", "",'App1'!L47)</f>
        <v>0</v>
      </c>
      <c r="M47" s="1507" t="str">
        <f xml:space="preserve"> IF($C47 = "", "",'App1'!M47)</f>
        <v/>
      </c>
      <c r="N47" s="1507" t="str">
        <f xml:space="preserve"> IF($C47 = "", "",'App1'!N47)</f>
        <v/>
      </c>
      <c r="O47" s="1507" t="str">
        <f xml:space="preserve"> IF($C47 = "", "",'App1'!O47)</f>
        <v/>
      </c>
      <c r="P47" s="1507" t="str">
        <f xml:space="preserve"> IF($C47 = "", "",'App1'!P47)</f>
        <v/>
      </c>
      <c r="Q47" s="1508">
        <f xml:space="preserve"> IF($C47 = "", "",'App1'!Q47)</f>
        <v>1</v>
      </c>
      <c r="R47" s="1419" t="str">
        <f xml:space="preserve"> IF($C47 = "", "",'App1'!R47)</f>
        <v>Out &amp; under</v>
      </c>
      <c r="S47" s="1419" t="str">
        <f xml:space="preserve"> IF($C47 = "", "",'App1'!S47)</f>
        <v xml:space="preserve">Revenue </v>
      </c>
      <c r="T47" s="1489" t="str">
        <f xml:space="preserve"> IF($C47 = "", "",'App1'!T47)</f>
        <v>In-period</v>
      </c>
      <c r="U47" s="1419" t="str">
        <f xml:space="preserve"> IF($C47 = "", "",'App1'!U47)</f>
        <v>Sewer blockages/collapses</v>
      </c>
      <c r="V47" s="1419" t="str">
        <f xml:space="preserve"> IF($C47 = "", "",'App1'!V47)</f>
        <v>nr</v>
      </c>
      <c r="W47" s="1419" t="str">
        <f xml:space="preserve"> IF($C47 = "", "",'App1'!W47)</f>
        <v>Number of sewer blockages that have been reported and cleared</v>
      </c>
      <c r="X47" s="1419" t="str">
        <f xml:space="preserve"> IF($C47 = "", "",'App1'!X47)</f>
        <v>0</v>
      </c>
      <c r="Y47" s="1604" t="str">
        <f xml:space="preserve"> IF($C47 = "", "",'App1'!Y47)</f>
        <v>Down</v>
      </c>
      <c r="Z47" s="1499" t="str">
        <f xml:space="preserve"> IF($C47 = "", "",'App1'!Z47)</f>
        <v/>
      </c>
      <c r="AA47" s="583" t="s">
        <v>76</v>
      </c>
      <c r="AB47" s="583" t="s">
        <v>2873</v>
      </c>
      <c r="AC47" s="583" t="s">
        <v>29</v>
      </c>
      <c r="AD47" s="1575" t="s">
        <v>40</v>
      </c>
      <c r="AE47" s="596">
        <v>20664</v>
      </c>
      <c r="AF47" s="596">
        <v>20328</v>
      </c>
      <c r="AG47" s="596">
        <v>19992</v>
      </c>
      <c r="AH47" s="596">
        <v>19656</v>
      </c>
      <c r="AI47" s="596">
        <v>19320</v>
      </c>
      <c r="AJ47" s="595">
        <v>18984</v>
      </c>
      <c r="AK47" s="596">
        <v>18648</v>
      </c>
      <c r="AL47" s="596">
        <v>18312</v>
      </c>
      <c r="AM47" s="596">
        <v>17976</v>
      </c>
      <c r="AN47" s="755">
        <v>17640</v>
      </c>
      <c r="AO47" s="758">
        <v>17307</v>
      </c>
      <c r="AP47" s="596">
        <v>16976</v>
      </c>
      <c r="AQ47" s="596">
        <v>16649</v>
      </c>
      <c r="AR47" s="596">
        <v>16324</v>
      </c>
      <c r="AS47" s="759">
        <v>16003</v>
      </c>
      <c r="AT47" s="764">
        <v>15686</v>
      </c>
      <c r="AU47" s="596">
        <v>15374</v>
      </c>
      <c r="AV47" s="596">
        <v>15067</v>
      </c>
      <c r="AW47" s="596">
        <v>14764</v>
      </c>
      <c r="AX47" s="765">
        <v>14466</v>
      </c>
      <c r="AY47" s="597">
        <v>13063</v>
      </c>
      <c r="AZ47" s="1568" t="str">
        <f xml:space="preserve"> IF($C47 = "", "",'App1'!BL47)</f>
        <v>Yes</v>
      </c>
      <c r="BA47" s="1418" t="str">
        <f xml:space="preserve"> IF($C47 = "", "",'App1'!BM47)</f>
        <v>Yes</v>
      </c>
      <c r="BB47" s="1418" t="str">
        <f xml:space="preserve"> IF($C47 = "", "",'App1'!BN47)</f>
        <v>Yes</v>
      </c>
      <c r="BC47" s="1418" t="str">
        <f xml:space="preserve"> IF($C47 = "", "",'App1'!BO47)</f>
        <v>Yes</v>
      </c>
      <c r="BD47" s="1488" t="str">
        <f xml:space="preserve"> IF($C47 = "", "",'App1'!BP47)</f>
        <v>Yes</v>
      </c>
      <c r="BE47" s="595" t="s">
        <v>2685</v>
      </c>
      <c r="BF47" s="596" t="s">
        <v>2685</v>
      </c>
      <c r="BG47" s="596" t="s">
        <v>2685</v>
      </c>
      <c r="BH47" s="596" t="s">
        <v>2685</v>
      </c>
      <c r="BI47" s="597" t="s">
        <v>2685</v>
      </c>
      <c r="BJ47" s="595" t="s">
        <v>2685</v>
      </c>
      <c r="BK47" s="596" t="s">
        <v>2685</v>
      </c>
      <c r="BL47" s="596" t="s">
        <v>2685</v>
      </c>
      <c r="BM47" s="596" t="s">
        <v>2685</v>
      </c>
      <c r="BN47" s="597" t="s">
        <v>2685</v>
      </c>
      <c r="BO47" s="595" t="s">
        <v>2685</v>
      </c>
      <c r="BP47" s="596" t="s">
        <v>2685</v>
      </c>
      <c r="BQ47" s="596" t="s">
        <v>2685</v>
      </c>
      <c r="BR47" s="596" t="s">
        <v>2685</v>
      </c>
      <c r="BS47" s="597" t="s">
        <v>2685</v>
      </c>
      <c r="BT47" s="595">
        <v>20664</v>
      </c>
      <c r="BU47" s="596">
        <v>20328</v>
      </c>
      <c r="BV47" s="596">
        <v>19992</v>
      </c>
      <c r="BW47" s="596">
        <v>19656</v>
      </c>
      <c r="BX47" s="597">
        <v>19320</v>
      </c>
      <c r="BY47" s="595">
        <v>17505</v>
      </c>
      <c r="BZ47" s="596">
        <v>17220</v>
      </c>
      <c r="CA47" s="596">
        <v>16935</v>
      </c>
      <c r="CB47" s="596">
        <v>16651</v>
      </c>
      <c r="CC47" s="597">
        <v>16366</v>
      </c>
      <c r="CD47" s="595" t="s">
        <v>2685</v>
      </c>
      <c r="CE47" s="596" t="s">
        <v>2685</v>
      </c>
      <c r="CF47" s="596" t="s">
        <v>2685</v>
      </c>
      <c r="CG47" s="596" t="s">
        <v>2685</v>
      </c>
      <c r="CH47" s="597" t="s">
        <v>2685</v>
      </c>
      <c r="CI47" s="1320">
        <v>-1.3600000000000001E-3</v>
      </c>
      <c r="CJ47" s="1321" t="s">
        <v>2685</v>
      </c>
      <c r="CK47" s="1321" t="s">
        <v>2685</v>
      </c>
      <c r="CL47" s="1322" t="s">
        <v>2685</v>
      </c>
      <c r="CM47" s="1321">
        <v>1.3600000000000001E-3</v>
      </c>
      <c r="CN47" s="1321" t="s">
        <v>2685</v>
      </c>
      <c r="CO47" s="1321" t="s">
        <v>2685</v>
      </c>
      <c r="CP47" s="1322" t="s">
        <v>2685</v>
      </c>
      <c r="CQ47" s="1587" t="str">
        <f xml:space="preserve"> IF($C47 = "", "",'App1'!DC47)</f>
        <v/>
      </c>
      <c r="CR47" s="1629">
        <f xml:space="preserve"> IF($C47 = "", "",'App1'!DD47)</f>
        <v>1</v>
      </c>
      <c r="CS47" s="1587" t="str">
        <f xml:space="preserve"> IF($C47 = "", "",'App1'!DE47)</f>
        <v/>
      </c>
      <c r="CT47" s="1581">
        <f xml:space="preserve"> IF($C47 = "", "",'App1'!DF47)</f>
        <v>0</v>
      </c>
      <c r="CU47" s="1581">
        <f xml:space="preserve"> IF($C47 = "", "",'App1'!DG47)</f>
        <v>0</v>
      </c>
      <c r="CV47" s="1581">
        <f xml:space="preserve"> IF($C47 = "", "",'App1'!DH47)</f>
        <v>0</v>
      </c>
      <c r="CW47" s="1581">
        <f xml:space="preserve"> IF($C47 = "", "",'App1'!DI47)</f>
        <v>0</v>
      </c>
      <c r="CX47" s="1581">
        <f xml:space="preserve"> IF($C47 = "", "",'App1'!DJ47)</f>
        <v>0</v>
      </c>
      <c r="CY47" s="1582">
        <f xml:space="preserve"> IF($C47 = "", "",'App1'!DK47)</f>
        <v>0</v>
      </c>
      <c r="CZ47" s="1581">
        <f xml:space="preserve"> IF($C47 = "", "",'App1'!DL47)</f>
        <v>0</v>
      </c>
      <c r="DA47" s="1581">
        <f xml:space="preserve"> IF($C47 = "", "",'App1'!DM47)</f>
        <v>0</v>
      </c>
      <c r="DB47" s="1581">
        <f xml:space="preserve"> IF($C47 = "", "",'App1'!DN47)</f>
        <v>0</v>
      </c>
      <c r="DC47" s="1581">
        <f xml:space="preserve"> IF($C47 = "", "",'App1'!DO47)</f>
        <v>0</v>
      </c>
      <c r="DD47" s="1581">
        <f xml:space="preserve"> IF($C47 = "", "",'App1'!DP47)</f>
        <v>0</v>
      </c>
      <c r="DE47" s="1582">
        <f xml:space="preserve"> IF($C47 = "", "",'App1'!DQ47)</f>
        <v>0</v>
      </c>
      <c r="DF47" s="1581">
        <f xml:space="preserve"> IF($C47 = "", "",'App1'!DR47)</f>
        <v>4.2962400000000001</v>
      </c>
      <c r="DG47" s="1581">
        <f xml:space="preserve"> IF($C47 = "", "",'App1'!DS47)</f>
        <v>4.2268800000000004</v>
      </c>
      <c r="DH47" s="1581">
        <f xml:space="preserve"> IF($C47 = "", "",'App1'!DT47)</f>
        <v>4.1575199999999999</v>
      </c>
      <c r="DI47" s="1581">
        <f xml:space="preserve"> IF($C47 = "", "",'App1'!DU47)</f>
        <v>4.0868000000000002</v>
      </c>
      <c r="DJ47" s="1581">
        <f xml:space="preserve"> IF($C47 = "", "",'App1'!DV47)</f>
        <v>4.0174400000000006</v>
      </c>
      <c r="DK47" s="1582">
        <f xml:space="preserve"> IF($C47 = "", "",'App1'!DW47)</f>
        <v>20.784880000000001</v>
      </c>
      <c r="DL47" s="1581">
        <f xml:space="preserve"> IF($C47 = "", "",'App1'!DX47)</f>
        <v>0</v>
      </c>
      <c r="DM47" s="1581">
        <f xml:space="preserve"> IF($C47 = "", "",'App1'!DY47)</f>
        <v>0</v>
      </c>
      <c r="DN47" s="1581">
        <f xml:space="preserve"> IF($C47 = "", "",'App1'!DZ47)</f>
        <v>0</v>
      </c>
      <c r="DO47" s="1581">
        <f xml:space="preserve"> IF($C47 = "", "",'App1'!EA47)</f>
        <v>0</v>
      </c>
      <c r="DP47" s="1581">
        <f xml:space="preserve"> IF($C47 = "", "",'App1'!EB47)</f>
        <v>0</v>
      </c>
      <c r="DQ47" s="1582">
        <f xml:space="preserve"> IF($C47 = "", "",'App1'!EC47)</f>
        <v>0</v>
      </c>
      <c r="DR47" s="1581">
        <f xml:space="preserve"> IF($C47 = "", "",'App1'!ED47)</f>
        <v>-4.5872799999999998</v>
      </c>
      <c r="DS47" s="1581">
        <f xml:space="preserve"> IF($C47 = "", "",'App1'!EE47)</f>
        <v>-4.51248</v>
      </c>
      <c r="DT47" s="1581">
        <f xml:space="preserve"> IF($C47 = "", "",'App1'!EF47)</f>
        <v>-4.4376800000000003</v>
      </c>
      <c r="DU47" s="1581">
        <f xml:space="preserve"> IF($C47 = "", "",'App1'!EG47)</f>
        <v>-4.3628799999999996</v>
      </c>
      <c r="DV47" s="1581">
        <f xml:space="preserve"> IF($C47 = "", "",'App1'!EH47)</f>
        <v>-4.2880799999999999</v>
      </c>
      <c r="DW47" s="1582">
        <f xml:space="preserve"> IF($C47 = "", "",'App1'!EI47)</f>
        <v>-22.188400000000001</v>
      </c>
      <c r="DX47" s="595">
        <v>24037</v>
      </c>
      <c r="DY47" s="596">
        <v>23646</v>
      </c>
      <c r="DZ47" s="596">
        <v>23255</v>
      </c>
      <c r="EA47" s="596">
        <v>22864</v>
      </c>
      <c r="EB47" s="596">
        <v>22473</v>
      </c>
      <c r="EC47" s="1580">
        <f xml:space="preserve"> IF($C47 = "", "",'App1'!EO47)</f>
        <v>4.2962400000000001</v>
      </c>
      <c r="ED47" s="1581">
        <f xml:space="preserve"> IF($C47 = "", "",'App1'!EP47)</f>
        <v>4.2268800000000004</v>
      </c>
      <c r="EE47" s="1581">
        <f xml:space="preserve"> IF($C47 = "", "",'App1'!EQ47)</f>
        <v>4.1575199999999999</v>
      </c>
      <c r="EF47" s="1581">
        <f xml:space="preserve"> IF($C47 = "", "",'App1'!ER47)</f>
        <v>4.0868000000000002</v>
      </c>
      <c r="EG47" s="1581">
        <f xml:space="preserve"> IF($C47 = "", "",'App1'!ES47)</f>
        <v>4.0174399999999997</v>
      </c>
      <c r="EH47" s="1582">
        <f xml:space="preserve"> IF($C47 = "", "",'App1'!ET47)</f>
        <v>20.784880000000001</v>
      </c>
      <c r="EI47" s="595">
        <v>17505</v>
      </c>
      <c r="EJ47" s="596">
        <v>17220</v>
      </c>
      <c r="EK47" s="596">
        <v>16935</v>
      </c>
      <c r="EL47" s="596">
        <v>16651</v>
      </c>
      <c r="EM47" s="1575">
        <v>16366</v>
      </c>
    </row>
    <row r="48" spans="2:143" ht="15.75" customHeight="1">
      <c r="B48" s="582">
        <v>42</v>
      </c>
      <c r="C48" s="1587" t="str">
        <f>'App1'!C48</f>
        <v>PR19UU_G01-WWN</v>
      </c>
      <c r="D48" s="1419" t="str">
        <f xml:space="preserve"> IF($C48 = "", "",'App1'!D48)</f>
        <v>The risk of sewer flooding for homes and businesses is reduced</v>
      </c>
      <c r="E48" s="1419" t="str">
        <f xml:space="preserve"> IF($C48 = "", "",'App1'!E48)</f>
        <v>PR19 new</v>
      </c>
      <c r="F48" s="1419" t="str">
        <f xml:space="preserve"> IF($C48 = "", "",'App1'!F48)</f>
        <v>G01-WWN</v>
      </c>
      <c r="G48" s="1489" t="str">
        <f xml:space="preserve"> IF($C48 = "", "",'App1'!G48)</f>
        <v>Risk of sewer flooding in a storm</v>
      </c>
      <c r="H48" s="1490" t="str">
        <f xml:space="preserve"> IF($C48 = "", "",'App1'!H48)</f>
        <v>As per Ofwat definition</v>
      </c>
      <c r="I48" s="1507">
        <f xml:space="preserve"> IF($C48 = "", "",'App1'!I48)</f>
        <v>0</v>
      </c>
      <c r="J48" s="1507" t="str">
        <f xml:space="preserve"> IF($C48 = "", "",'App1'!J48)</f>
        <v/>
      </c>
      <c r="K48" s="1507">
        <f xml:space="preserve"> IF($C48 = "", "",'App1'!K48)</f>
        <v>1</v>
      </c>
      <c r="L48" s="1507">
        <f xml:space="preserve"> IF($C48 = "", "",'App1'!L48)</f>
        <v>0</v>
      </c>
      <c r="M48" s="1507" t="str">
        <f xml:space="preserve"> IF($C48 = "", "",'App1'!M48)</f>
        <v/>
      </c>
      <c r="N48" s="1507" t="str">
        <f xml:space="preserve"> IF($C48 = "", "",'App1'!N48)</f>
        <v/>
      </c>
      <c r="O48" s="1507" t="str">
        <f xml:space="preserve"> IF($C48 = "", "",'App1'!O48)</f>
        <v/>
      </c>
      <c r="P48" s="1507" t="str">
        <f xml:space="preserve"> IF($C48 = "", "",'App1'!P48)</f>
        <v/>
      </c>
      <c r="Q48" s="1508">
        <f xml:space="preserve"> IF($C48 = "", "",'App1'!Q48)</f>
        <v>1</v>
      </c>
      <c r="R48" s="1419" t="str">
        <f xml:space="preserve"> IF($C48 = "", "",'App1'!R48)</f>
        <v>NFI</v>
      </c>
      <c r="S48" s="1419" t="str">
        <f xml:space="preserve"> IF($C48 = "", "",'App1'!S48)</f>
        <v/>
      </c>
      <c r="T48" s="1489" t="str">
        <f xml:space="preserve"> IF($C48 = "", "",'App1'!T48)</f>
        <v/>
      </c>
      <c r="U48" s="1419" t="str">
        <f xml:space="preserve"> IF($C48 = "", "",'App1'!U48)</f>
        <v>Sewer flooding</v>
      </c>
      <c r="V48" s="1419" t="str">
        <f xml:space="preserve"> IF($C48 = "", "",'App1'!V48)</f>
        <v>%</v>
      </c>
      <c r="W48" s="1419" t="str">
        <f xml:space="preserve"> IF($C48 = "", "",'App1'!W48)</f>
        <v>Percentage of population at risk of hydrualic internal sewer flooding in a 1-in-50 year storm</v>
      </c>
      <c r="X48" s="1419">
        <f xml:space="preserve"> IF($C48 = "", "",'App1'!X48)</f>
        <v>2</v>
      </c>
      <c r="Y48" s="1604" t="str">
        <f xml:space="preserve"> IF($C48 = "", "",'App1'!Y48)</f>
        <v>Down</v>
      </c>
      <c r="Z48" s="1499" t="str">
        <f xml:space="preserve"> IF($C48 = "", "",'App1'!Z48)</f>
        <v>Risk of sewer flooding in a storm</v>
      </c>
      <c r="AA48" s="583" t="s">
        <v>28</v>
      </c>
      <c r="AB48" s="583" t="s">
        <v>2874</v>
      </c>
      <c r="AC48" s="583">
        <v>2</v>
      </c>
      <c r="AD48" s="1575" t="s">
        <v>40</v>
      </c>
      <c r="AE48" s="596">
        <v>15.44</v>
      </c>
      <c r="AF48" s="596">
        <v>15.33</v>
      </c>
      <c r="AG48" s="596">
        <v>15.22</v>
      </c>
      <c r="AH48" s="596">
        <v>15.12</v>
      </c>
      <c r="AI48" s="596">
        <v>15.02</v>
      </c>
      <c r="AJ48" s="595">
        <v>14.94</v>
      </c>
      <c r="AK48" s="596">
        <v>14.87</v>
      </c>
      <c r="AL48" s="596">
        <v>14.79</v>
      </c>
      <c r="AM48" s="596">
        <v>14.72</v>
      </c>
      <c r="AN48" s="755">
        <v>14.66</v>
      </c>
      <c r="AO48" s="758">
        <v>14.6</v>
      </c>
      <c r="AP48" s="596">
        <v>14.53</v>
      </c>
      <c r="AQ48" s="596">
        <v>14.47</v>
      </c>
      <c r="AR48" s="596">
        <v>14.41</v>
      </c>
      <c r="AS48" s="759">
        <v>14.35</v>
      </c>
      <c r="AT48" s="764">
        <v>14.29</v>
      </c>
      <c r="AU48" s="596">
        <v>14.23</v>
      </c>
      <c r="AV48" s="596">
        <v>14.17</v>
      </c>
      <c r="AW48" s="596">
        <v>14.12</v>
      </c>
      <c r="AX48" s="765">
        <v>14.05</v>
      </c>
      <c r="AY48" s="597">
        <v>13.79</v>
      </c>
      <c r="AZ48" s="1568" t="str">
        <f xml:space="preserve"> IF($C48 = "", "",'App1'!BL48)</f>
        <v/>
      </c>
      <c r="BA48" s="1418" t="str">
        <f xml:space="preserve"> IF($C48 = "", "",'App1'!BM48)</f>
        <v/>
      </c>
      <c r="BB48" s="1418" t="str">
        <f xml:space="preserve"> IF($C48 = "", "",'App1'!BN48)</f>
        <v/>
      </c>
      <c r="BC48" s="1418" t="str">
        <f xml:space="preserve"> IF($C48 = "", "",'App1'!BO48)</f>
        <v/>
      </c>
      <c r="BD48" s="1488" t="str">
        <f xml:space="preserve"> IF($C48 = "", "",'App1'!BP48)</f>
        <v/>
      </c>
      <c r="BE48" s="595" t="s">
        <v>2685</v>
      </c>
      <c r="BF48" s="596" t="s">
        <v>2685</v>
      </c>
      <c r="BG48" s="596" t="s">
        <v>2685</v>
      </c>
      <c r="BH48" s="596" t="s">
        <v>2685</v>
      </c>
      <c r="BI48" s="597" t="s">
        <v>2685</v>
      </c>
      <c r="BJ48" s="595" t="s">
        <v>2685</v>
      </c>
      <c r="BK48" s="596" t="s">
        <v>2685</v>
      </c>
      <c r="BL48" s="596" t="s">
        <v>2685</v>
      </c>
      <c r="BM48" s="596" t="s">
        <v>2685</v>
      </c>
      <c r="BN48" s="597" t="s">
        <v>2685</v>
      </c>
      <c r="BO48" s="595" t="s">
        <v>2685</v>
      </c>
      <c r="BP48" s="596" t="s">
        <v>2685</v>
      </c>
      <c r="BQ48" s="596" t="s">
        <v>2685</v>
      </c>
      <c r="BR48" s="596" t="s">
        <v>2685</v>
      </c>
      <c r="BS48" s="597" t="s">
        <v>2685</v>
      </c>
      <c r="BT48" s="595" t="s">
        <v>2685</v>
      </c>
      <c r="BU48" s="596" t="s">
        <v>2685</v>
      </c>
      <c r="BV48" s="596" t="s">
        <v>2685</v>
      </c>
      <c r="BW48" s="596" t="s">
        <v>2685</v>
      </c>
      <c r="BX48" s="597" t="s">
        <v>2685</v>
      </c>
      <c r="BY48" s="595" t="s">
        <v>2685</v>
      </c>
      <c r="BZ48" s="596" t="s">
        <v>2685</v>
      </c>
      <c r="CA48" s="596" t="s">
        <v>2685</v>
      </c>
      <c r="CB48" s="596" t="s">
        <v>2685</v>
      </c>
      <c r="CC48" s="597" t="s">
        <v>2685</v>
      </c>
      <c r="CD48" s="595" t="s">
        <v>2685</v>
      </c>
      <c r="CE48" s="596" t="s">
        <v>2685</v>
      </c>
      <c r="CF48" s="596" t="s">
        <v>2685</v>
      </c>
      <c r="CG48" s="596" t="s">
        <v>2685</v>
      </c>
      <c r="CH48" s="597" t="s">
        <v>2685</v>
      </c>
      <c r="CI48" s="1320" t="s">
        <v>2685</v>
      </c>
      <c r="CJ48" s="1321" t="s">
        <v>2685</v>
      </c>
      <c r="CK48" s="1321" t="s">
        <v>2685</v>
      </c>
      <c r="CL48" s="1322" t="s">
        <v>2685</v>
      </c>
      <c r="CM48" s="1321" t="s">
        <v>2685</v>
      </c>
      <c r="CN48" s="1321" t="s">
        <v>2685</v>
      </c>
      <c r="CO48" s="1321" t="s">
        <v>2685</v>
      </c>
      <c r="CP48" s="1322" t="s">
        <v>2685</v>
      </c>
      <c r="CQ48" s="1587" t="str">
        <f xml:space="preserve"> IF($C48 = "", "",'App1'!DC48)</f>
        <v/>
      </c>
      <c r="CR48" s="1629">
        <f xml:space="preserve"> IF($C48 = "", "",'App1'!DD48)</f>
        <v>1</v>
      </c>
      <c r="CS48" s="1587" t="str">
        <f xml:space="preserve"> IF($C48 = "", "",'App1'!DE48)</f>
        <v/>
      </c>
      <c r="CT48" s="1581">
        <f xml:space="preserve"> IF($C48 = "", "",'App1'!DF48)</f>
        <v>0</v>
      </c>
      <c r="CU48" s="1581">
        <f xml:space="preserve"> IF($C48 = "", "",'App1'!DG48)</f>
        <v>0</v>
      </c>
      <c r="CV48" s="1581">
        <f xml:space="preserve"> IF($C48 = "", "",'App1'!DH48)</f>
        <v>0</v>
      </c>
      <c r="CW48" s="1581">
        <f xml:space="preserve"> IF($C48 = "", "",'App1'!DI48)</f>
        <v>0</v>
      </c>
      <c r="CX48" s="1581">
        <f xml:space="preserve"> IF($C48 = "", "",'App1'!DJ48)</f>
        <v>0</v>
      </c>
      <c r="CY48" s="1582">
        <f xml:space="preserve"> IF($C48 = "", "",'App1'!DK48)</f>
        <v>0</v>
      </c>
      <c r="CZ48" s="1581" t="str">
        <f xml:space="preserve"> IF($C48 = "", "",'App1'!DL48)</f>
        <v/>
      </c>
      <c r="DA48" s="1581" t="str">
        <f xml:space="preserve"> IF($C48 = "", "",'App1'!DM48)</f>
        <v/>
      </c>
      <c r="DB48" s="1581" t="str">
        <f xml:space="preserve"> IF($C48 = "", "",'App1'!DN48)</f>
        <v/>
      </c>
      <c r="DC48" s="1581" t="str">
        <f xml:space="preserve"> IF($C48 = "", "",'App1'!DO48)</f>
        <v/>
      </c>
      <c r="DD48" s="1581" t="str">
        <f xml:space="preserve"> IF($C48 = "", "",'App1'!DP48)</f>
        <v/>
      </c>
      <c r="DE48" s="1582" t="str">
        <f xml:space="preserve"> IF($C48 = "", "",'App1'!DQ48)</f>
        <v/>
      </c>
      <c r="DF48" s="1581" t="str">
        <f xml:space="preserve"> IF($C48 = "", "",'App1'!DR48)</f>
        <v/>
      </c>
      <c r="DG48" s="1581" t="str">
        <f xml:space="preserve"> IF($C48 = "", "",'App1'!DS48)</f>
        <v/>
      </c>
      <c r="DH48" s="1581" t="str">
        <f xml:space="preserve"> IF($C48 = "", "",'App1'!DT48)</f>
        <v/>
      </c>
      <c r="DI48" s="1581" t="str">
        <f xml:space="preserve"> IF($C48 = "", "",'App1'!DU48)</f>
        <v/>
      </c>
      <c r="DJ48" s="1581" t="str">
        <f xml:space="preserve"> IF($C48 = "", "",'App1'!DV48)</f>
        <v/>
      </c>
      <c r="DK48" s="1582" t="str">
        <f xml:space="preserve"> IF($C48 = "", "",'App1'!DW48)</f>
        <v/>
      </c>
      <c r="DL48" s="1581">
        <f xml:space="preserve"> IF($C48 = "", "",'App1'!DX48)</f>
        <v>0</v>
      </c>
      <c r="DM48" s="1581">
        <f xml:space="preserve"> IF($C48 = "", "",'App1'!DY48)</f>
        <v>0</v>
      </c>
      <c r="DN48" s="1581">
        <f xml:space="preserve"> IF($C48 = "", "",'App1'!DZ48)</f>
        <v>0</v>
      </c>
      <c r="DO48" s="1581">
        <f xml:space="preserve"> IF($C48 = "", "",'App1'!EA48)</f>
        <v>0</v>
      </c>
      <c r="DP48" s="1581">
        <f xml:space="preserve"> IF($C48 = "", "",'App1'!EB48)</f>
        <v>0</v>
      </c>
      <c r="DQ48" s="1582">
        <f xml:space="preserve"> IF($C48 = "", "",'App1'!EC48)</f>
        <v>0</v>
      </c>
      <c r="DR48" s="1581" t="str">
        <f xml:space="preserve"> IF($C48 = "", "",'App1'!ED48)</f>
        <v/>
      </c>
      <c r="DS48" s="1581" t="str">
        <f xml:space="preserve"> IF($C48 = "", "",'App1'!EE48)</f>
        <v/>
      </c>
      <c r="DT48" s="1581" t="str">
        <f xml:space="preserve"> IF($C48 = "", "",'App1'!EF48)</f>
        <v/>
      </c>
      <c r="DU48" s="1581" t="str">
        <f xml:space="preserve"> IF($C48 = "", "",'App1'!EG48)</f>
        <v/>
      </c>
      <c r="DV48" s="1581" t="str">
        <f xml:space="preserve"> IF($C48 = "", "",'App1'!EH48)</f>
        <v/>
      </c>
      <c r="DW48" s="1582" t="str">
        <f xml:space="preserve"> IF($C48 = "", "",'App1'!EI48)</f>
        <v/>
      </c>
      <c r="DX48" s="595"/>
      <c r="DY48" s="596"/>
      <c r="DZ48" s="596"/>
      <c r="EA48" s="596"/>
      <c r="EB48" s="596"/>
      <c r="EC48" s="1580" t="str">
        <f xml:space="preserve"> IF($C48 = "", "",'App1'!EO48)</f>
        <v/>
      </c>
      <c r="ED48" s="1581" t="str">
        <f xml:space="preserve"> IF($C48 = "", "",'App1'!EP48)</f>
        <v/>
      </c>
      <c r="EE48" s="1581" t="str">
        <f xml:space="preserve"> IF($C48 = "", "",'App1'!EQ48)</f>
        <v/>
      </c>
      <c r="EF48" s="1581" t="str">
        <f xml:space="preserve"> IF($C48 = "", "",'App1'!ER48)</f>
        <v/>
      </c>
      <c r="EG48" s="1581" t="str">
        <f xml:space="preserve"> IF($C48 = "", "",'App1'!ES48)</f>
        <v/>
      </c>
      <c r="EH48" s="1582" t="str">
        <f xml:space="preserve"> IF($C48 = "", "",'App1'!ET48)</f>
        <v/>
      </c>
      <c r="EI48" s="595"/>
      <c r="EJ48" s="596"/>
      <c r="EK48" s="596"/>
      <c r="EL48" s="596"/>
      <c r="EM48" s="1575"/>
    </row>
    <row r="49" spans="2:143" ht="15.75" customHeight="1">
      <c r="B49" s="582">
        <v>43</v>
      </c>
      <c r="C49" s="1587" t="str">
        <f>'App1'!C49</f>
        <v>PR19UU_G02-WWN</v>
      </c>
      <c r="D49" s="1419" t="str">
        <f xml:space="preserve"> IF($C49 = "", "",'App1'!D49)</f>
        <v>The risk of sewer flooding for homes and businesses is reduced</v>
      </c>
      <c r="E49" s="1419" t="str">
        <f xml:space="preserve"> IF($C49 = "", "",'App1'!E49)</f>
        <v>PR14 revision</v>
      </c>
      <c r="F49" s="1419" t="str">
        <f xml:space="preserve"> IF($C49 = "", "",'App1'!F49)</f>
        <v>G02-WWN</v>
      </c>
      <c r="G49" s="1489" t="str">
        <f xml:space="preserve"> IF($C49 = "", "",'App1'!G49)</f>
        <v>Internal flooding Incidents</v>
      </c>
      <c r="H49" s="1490" t="str">
        <f xml:space="preserve"> IF($C49 = "", "",'App1'!H49)</f>
        <v>As per Ofwat definition</v>
      </c>
      <c r="I49" s="1507">
        <f xml:space="preserve"> IF($C49 = "", "",'App1'!I49)</f>
        <v>0</v>
      </c>
      <c r="J49" s="1507" t="str">
        <f xml:space="preserve"> IF($C49 = "", "",'App1'!J49)</f>
        <v/>
      </c>
      <c r="K49" s="1507">
        <f xml:space="preserve"> IF($C49 = "", "",'App1'!K49)</f>
        <v>1</v>
      </c>
      <c r="L49" s="1507">
        <f xml:space="preserve"> IF($C49 = "", "",'App1'!L49)</f>
        <v>0</v>
      </c>
      <c r="M49" s="1507" t="str">
        <f xml:space="preserve"> IF($C49 = "", "",'App1'!M49)</f>
        <v/>
      </c>
      <c r="N49" s="1507" t="str">
        <f xml:space="preserve"> IF($C49 = "", "",'App1'!N49)</f>
        <v/>
      </c>
      <c r="O49" s="1507" t="str">
        <f xml:space="preserve"> IF($C49 = "", "",'App1'!O49)</f>
        <v/>
      </c>
      <c r="P49" s="1507" t="str">
        <f xml:space="preserve"> IF($C49 = "", "",'App1'!P49)</f>
        <v/>
      </c>
      <c r="Q49" s="1508">
        <f xml:space="preserve"> IF($C49 = "", "",'App1'!Q49)</f>
        <v>1</v>
      </c>
      <c r="R49" s="1419" t="str">
        <f xml:space="preserve"> IF($C49 = "", "",'App1'!R49)</f>
        <v>Out &amp; under</v>
      </c>
      <c r="S49" s="1419" t="str">
        <f xml:space="preserve"> IF($C49 = "", "",'App1'!S49)</f>
        <v xml:space="preserve">Revenue </v>
      </c>
      <c r="T49" s="1489" t="str">
        <f xml:space="preserve"> IF($C49 = "", "",'App1'!T49)</f>
        <v>In-period</v>
      </c>
      <c r="U49" s="1419" t="str">
        <f xml:space="preserve"> IF($C49 = "", "",'App1'!U49)</f>
        <v>Sewer flooding</v>
      </c>
      <c r="V49" s="1419" t="str">
        <f xml:space="preserve"> IF($C49 = "", "",'App1'!V49)</f>
        <v>nr</v>
      </c>
      <c r="W49" s="1419" t="str">
        <f xml:space="preserve"> IF($C49 = "", "",'App1'!W49)</f>
        <v>Number of internal flooding incidents that have occurred in each financial year</v>
      </c>
      <c r="X49" s="1419">
        <f xml:space="preserve"> IF($C49 = "", "",'App1'!X49)</f>
        <v>0</v>
      </c>
      <c r="Y49" s="1604" t="str">
        <f xml:space="preserve"> IF($C49 = "", "",'App1'!Y49)</f>
        <v>Down</v>
      </c>
      <c r="Z49" s="1499" t="str">
        <f xml:space="preserve"> IF($C49 = "", "",'App1'!Z49)</f>
        <v>Internal sewer flooding</v>
      </c>
      <c r="AA49" s="583" t="s">
        <v>76</v>
      </c>
      <c r="AB49" s="583" t="s">
        <v>2897</v>
      </c>
      <c r="AC49" s="583">
        <v>3</v>
      </c>
      <c r="AD49" s="1575" t="s">
        <v>40</v>
      </c>
      <c r="AE49" s="596">
        <v>1.68</v>
      </c>
      <c r="AF49" s="596">
        <v>1.63</v>
      </c>
      <c r="AG49" s="596">
        <v>1.58</v>
      </c>
      <c r="AH49" s="596">
        <v>1.44</v>
      </c>
      <c r="AI49" s="596">
        <v>1.34</v>
      </c>
      <c r="AJ49" s="595">
        <v>1.33</v>
      </c>
      <c r="AK49" s="596">
        <v>1.32</v>
      </c>
      <c r="AL49" s="596">
        <v>1.31</v>
      </c>
      <c r="AM49" s="596">
        <v>1.3</v>
      </c>
      <c r="AN49" s="755">
        <v>1.29</v>
      </c>
      <c r="AO49" s="758">
        <v>1.28</v>
      </c>
      <c r="AP49" s="596">
        <v>1.28</v>
      </c>
      <c r="AQ49" s="596">
        <v>1.27</v>
      </c>
      <c r="AR49" s="596">
        <v>1.26</v>
      </c>
      <c r="AS49" s="759">
        <v>1.25</v>
      </c>
      <c r="AT49" s="764">
        <v>1.24</v>
      </c>
      <c r="AU49" s="596">
        <v>1.23</v>
      </c>
      <c r="AV49" s="596">
        <v>1.22</v>
      </c>
      <c r="AW49" s="596">
        <v>1.21</v>
      </c>
      <c r="AX49" s="765">
        <v>1.2</v>
      </c>
      <c r="AY49" s="597">
        <v>1.1599999999999999</v>
      </c>
      <c r="AZ49" s="1568" t="str">
        <f xml:space="preserve"> IF($C49 = "", "",'App1'!BL49)</f>
        <v>Yes</v>
      </c>
      <c r="BA49" s="1418" t="str">
        <f xml:space="preserve"> IF($C49 = "", "",'App1'!BM49)</f>
        <v>Yes</v>
      </c>
      <c r="BB49" s="1418" t="str">
        <f xml:space="preserve"> IF($C49 = "", "",'App1'!BN49)</f>
        <v>Yes</v>
      </c>
      <c r="BC49" s="1418" t="str">
        <f xml:space="preserve"> IF($C49 = "", "",'App1'!BO49)</f>
        <v>Yes</v>
      </c>
      <c r="BD49" s="1488" t="str">
        <f xml:space="preserve"> IF($C49 = "", "",'App1'!BP49)</f>
        <v>Yes</v>
      </c>
      <c r="BE49" s="595"/>
      <c r="BF49" s="596"/>
      <c r="BG49" s="596"/>
      <c r="BH49" s="596"/>
      <c r="BI49" s="597"/>
      <c r="BJ49" s="595">
        <v>3</v>
      </c>
      <c r="BK49" s="596">
        <v>3.5</v>
      </c>
      <c r="BL49" s="596">
        <v>4</v>
      </c>
      <c r="BM49" s="596">
        <v>4.5</v>
      </c>
      <c r="BN49" s="597">
        <v>5</v>
      </c>
      <c r="BO49" s="595">
        <v>1.68</v>
      </c>
      <c r="BP49" s="596">
        <v>1.63</v>
      </c>
      <c r="BQ49" s="596">
        <v>1.58</v>
      </c>
      <c r="BR49" s="596">
        <v>1.44</v>
      </c>
      <c r="BS49" s="597">
        <v>1.34</v>
      </c>
      <c r="BT49" s="595"/>
      <c r="BU49" s="596"/>
      <c r="BV49" s="596"/>
      <c r="BW49" s="596"/>
      <c r="BX49" s="597"/>
      <c r="BY49" s="595"/>
      <c r="BZ49" s="596"/>
      <c r="CA49" s="596"/>
      <c r="CB49" s="596"/>
      <c r="CC49" s="597"/>
      <c r="CD49" s="595"/>
      <c r="CE49" s="596"/>
      <c r="CF49" s="596"/>
      <c r="CG49" s="596"/>
      <c r="CH49" s="597"/>
      <c r="CI49" s="1320">
        <v>-8.2750000000000004</v>
      </c>
      <c r="CJ49" s="1321"/>
      <c r="CK49" s="1321"/>
      <c r="CL49" s="1322"/>
      <c r="CM49" s="1321">
        <v>8.2750000000000004</v>
      </c>
      <c r="CN49" s="1321"/>
      <c r="CO49" s="1321"/>
      <c r="CP49" s="1322"/>
      <c r="CQ49" s="1587" t="str">
        <f xml:space="preserve"> IF($C49 = "", "",'App1'!DC49)</f>
        <v/>
      </c>
      <c r="CR49" s="1629">
        <f xml:space="preserve"> IF($C49 = "", "",'App1'!DD49)</f>
        <v>1</v>
      </c>
      <c r="CS49" s="1587" t="str">
        <f xml:space="preserve"> IF($C49 = "", "",'App1'!DE49)</f>
        <v/>
      </c>
      <c r="CT49" s="1581">
        <f xml:space="preserve"> IF($C49 = "", "",'App1'!DF49)</f>
        <v>0</v>
      </c>
      <c r="CU49" s="1581">
        <f xml:space="preserve"> IF($C49 = "", "",'App1'!DG49)</f>
        <v>0</v>
      </c>
      <c r="CV49" s="1581">
        <f xml:space="preserve"> IF($C49 = "", "",'App1'!DH49)</f>
        <v>0</v>
      </c>
      <c r="CW49" s="1581">
        <f xml:space="preserve"> IF($C49 = "", "",'App1'!DI49)</f>
        <v>0</v>
      </c>
      <c r="CX49" s="1581">
        <f xml:space="preserve"> IF($C49 = "", "",'App1'!DJ49)</f>
        <v>0</v>
      </c>
      <c r="CY49" s="1582">
        <f xml:space="preserve"> IF($C49 = "", "",'App1'!DK49)</f>
        <v>0</v>
      </c>
      <c r="CZ49" s="1581">
        <f xml:space="preserve"> IF($C49 = "", "",'App1'!DL49)</f>
        <v>-10.911731999999999</v>
      </c>
      <c r="DA49" s="1581">
        <f xml:space="preserve"> IF($C49 = "", "",'App1'!DM49)</f>
        <v>-15.474380999999999</v>
      </c>
      <c r="DB49" s="1581">
        <f xml:space="preserve"> IF($C49 = "", "",'App1'!DN49)</f>
        <v>-20.012888999999998</v>
      </c>
      <c r="DC49" s="1581">
        <f xml:space="preserve"> IF($C49 = "", "",'App1'!DO49)</f>
        <v>-25.323909</v>
      </c>
      <c r="DD49" s="1581">
        <f xml:space="preserve"> IF($C49 = "", "",'App1'!DP49)</f>
        <v>-30.296955000000001</v>
      </c>
      <c r="DE49" s="1582">
        <f xml:space="preserve"> IF($C49 = "", "",'App1'!DQ49)</f>
        <v>-102.01986599999999</v>
      </c>
      <c r="DF49" s="1581">
        <f xml:space="preserve"> IF($C49 = "", "",'App1'!DR49)</f>
        <v>0</v>
      </c>
      <c r="DG49" s="1581">
        <f xml:space="preserve"> IF($C49 = "", "",'App1'!DS49)</f>
        <v>0</v>
      </c>
      <c r="DH49" s="1581">
        <f xml:space="preserve"> IF($C49 = "", "",'App1'!DT49)</f>
        <v>0</v>
      </c>
      <c r="DI49" s="1581">
        <f xml:space="preserve"> IF($C49 = "", "",'App1'!DU49)</f>
        <v>0</v>
      </c>
      <c r="DJ49" s="1581">
        <f xml:space="preserve"> IF($C49 = "", "",'App1'!DV49)</f>
        <v>0</v>
      </c>
      <c r="DK49" s="1582">
        <f xml:space="preserve"> IF($C49 = "", "",'App1'!DW49)</f>
        <v>0</v>
      </c>
      <c r="DL49" s="1581">
        <f xml:space="preserve"> IF($C49 = "", "",'App1'!DX49)</f>
        <v>0</v>
      </c>
      <c r="DM49" s="1581">
        <f xml:space="preserve"> IF($C49 = "", "",'App1'!DY49)</f>
        <v>0</v>
      </c>
      <c r="DN49" s="1581">
        <f xml:space="preserve"> IF($C49 = "", "",'App1'!DZ49)</f>
        <v>0</v>
      </c>
      <c r="DO49" s="1581">
        <f xml:space="preserve"> IF($C49 = "", "",'App1'!EA49)</f>
        <v>0</v>
      </c>
      <c r="DP49" s="1581">
        <f xml:space="preserve"> IF($C49 = "", "",'App1'!EB49)</f>
        <v>0</v>
      </c>
      <c r="DQ49" s="1582">
        <f xml:space="preserve"> IF($C49 = "", "",'App1'!EC49)</f>
        <v>0</v>
      </c>
      <c r="DR49" s="1581">
        <f xml:space="preserve"> IF($C49 = "", "",'App1'!ED49)</f>
        <v>-10.911731999999999</v>
      </c>
      <c r="DS49" s="1581">
        <f xml:space="preserve"> IF($C49 = "", "",'App1'!EE49)</f>
        <v>-15.474380999999999</v>
      </c>
      <c r="DT49" s="1581">
        <f xml:space="preserve"> IF($C49 = "", "",'App1'!EF49)</f>
        <v>-20.012888999999998</v>
      </c>
      <c r="DU49" s="1581">
        <f xml:space="preserve"> IF($C49 = "", "",'App1'!EG49)</f>
        <v>-25.323909</v>
      </c>
      <c r="DV49" s="1581">
        <f xml:space="preserve"> IF($C49 = "", "",'App1'!EH49)</f>
        <v>-27.593163000000001</v>
      </c>
      <c r="DW49" s="1582">
        <f xml:space="preserve"> IF($C49 = "", "",'App1'!EI49)</f>
        <v>-99.316074</v>
      </c>
      <c r="DX49" s="595">
        <v>5.79</v>
      </c>
      <c r="DY49" s="596">
        <v>5.5</v>
      </c>
      <c r="DZ49" s="596">
        <v>5.22</v>
      </c>
      <c r="EA49" s="596">
        <v>4.9400000000000004</v>
      </c>
      <c r="EB49" s="596">
        <v>4.67</v>
      </c>
      <c r="EC49" s="1580">
        <f xml:space="preserve"> IF($C49 = "", "",'App1'!EO49)</f>
        <v>-10.911731999999999</v>
      </c>
      <c r="ED49" s="1581">
        <f xml:space="preserve"> IF($C49 = "", "",'App1'!EP49)</f>
        <v>-9.7771049999999988</v>
      </c>
      <c r="EE49" s="1581">
        <f xml:space="preserve"> IF($C49 = "", "",'App1'!EQ49)</f>
        <v>-8.5941960000000002</v>
      </c>
      <c r="EF49" s="1581">
        <f xml:space="preserve"> IF($C49 = "", "",'App1'!ER49)</f>
        <v>-8.1837990000000005</v>
      </c>
      <c r="EG49" s="1581">
        <f xml:space="preserve"> IF($C49 = "", "",'App1'!ES49)</f>
        <v>-7.4595690000000001</v>
      </c>
      <c r="EH49" s="1582">
        <f xml:space="preserve"> IF($C49 = "", "",'App1'!ET49)</f>
        <v>-44.926400999999998</v>
      </c>
      <c r="EI49" s="595">
        <v>3</v>
      </c>
      <c r="EJ49" s="596">
        <v>2.81</v>
      </c>
      <c r="EK49" s="596">
        <v>2.62</v>
      </c>
      <c r="EL49" s="596">
        <v>2.4300000000000002</v>
      </c>
      <c r="EM49" s="1575">
        <v>2.2400000000000002</v>
      </c>
    </row>
    <row r="50" spans="2:143" ht="15.75" customHeight="1">
      <c r="B50" s="582">
        <v>44</v>
      </c>
      <c r="C50" s="1587" t="str">
        <f>'App1'!C50</f>
        <v>PR19UU_G03-WWN</v>
      </c>
      <c r="D50" s="1419" t="str">
        <f xml:space="preserve"> IF($C50 = "", "",'App1'!D50)</f>
        <v>The risk of sewer flooding for homes and businesses is reduced</v>
      </c>
      <c r="E50" s="1419" t="str">
        <f xml:space="preserve"> IF($C50 = "", "",'App1'!E50)</f>
        <v>PR14 revision</v>
      </c>
      <c r="F50" s="1419" t="str">
        <f xml:space="preserve"> IF($C50 = "", "",'App1'!F50)</f>
        <v>G03-WWN</v>
      </c>
      <c r="G50" s="1489" t="str">
        <f xml:space="preserve"> IF($C50 = "", "",'App1'!G50)</f>
        <v>External flooding Incidents</v>
      </c>
      <c r="H50" s="1490" t="str">
        <f xml:space="preserve"> IF($C50 = "", "",'App1'!H50)</f>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
      <c r="I50" s="1507">
        <f xml:space="preserve"> IF($C50 = "", "",'App1'!I50)</f>
        <v>0</v>
      </c>
      <c r="J50" s="1507" t="str">
        <f xml:space="preserve"> IF($C50 = "", "",'App1'!J50)</f>
        <v/>
      </c>
      <c r="K50" s="1507">
        <f xml:space="preserve"> IF($C50 = "", "",'App1'!K50)</f>
        <v>1</v>
      </c>
      <c r="L50" s="1507">
        <f xml:space="preserve"> IF($C50 = "", "",'App1'!L50)</f>
        <v>0</v>
      </c>
      <c r="M50" s="1507" t="str">
        <f xml:space="preserve"> IF($C50 = "", "",'App1'!M50)</f>
        <v/>
      </c>
      <c r="N50" s="1507" t="str">
        <f xml:space="preserve"> IF($C50 = "", "",'App1'!N50)</f>
        <v/>
      </c>
      <c r="O50" s="1507" t="str">
        <f xml:space="preserve"> IF($C50 = "", "",'App1'!O50)</f>
        <v/>
      </c>
      <c r="P50" s="1507" t="str">
        <f xml:space="preserve"> IF($C50 = "", "",'App1'!P50)</f>
        <v/>
      </c>
      <c r="Q50" s="1508">
        <f xml:space="preserve"> IF($C50 = "", "",'App1'!Q50)</f>
        <v>1</v>
      </c>
      <c r="R50" s="1419" t="str">
        <f xml:space="preserve"> IF($C50 = "", "",'App1'!R50)</f>
        <v>Out &amp; under</v>
      </c>
      <c r="S50" s="1419" t="str">
        <f xml:space="preserve"> IF($C50 = "", "",'App1'!S50)</f>
        <v xml:space="preserve">Revenue </v>
      </c>
      <c r="T50" s="1489" t="str">
        <f xml:space="preserve"> IF($C50 = "", "",'App1'!T50)</f>
        <v>In-period</v>
      </c>
      <c r="U50" s="1419" t="str">
        <f xml:space="preserve"> IF($C50 = "", "",'App1'!U50)</f>
        <v>Sewer flooding</v>
      </c>
      <c r="V50" s="1419" t="str">
        <f xml:space="preserve"> IF($C50 = "", "",'App1'!V50)</f>
        <v>nr</v>
      </c>
      <c r="W50" s="1419" t="str">
        <f xml:space="preserve"> IF($C50 = "", "",'App1'!W50)</f>
        <v>Number of external flooding incidents that have occurred in each financial year</v>
      </c>
      <c r="X50" s="1419">
        <f xml:space="preserve"> IF($C50 = "", "",'App1'!X50)</f>
        <v>0</v>
      </c>
      <c r="Y50" s="1604" t="str">
        <f xml:space="preserve"> IF($C50 = "", "",'App1'!Y50)</f>
        <v>Down</v>
      </c>
      <c r="Z50" s="1499" t="str">
        <f xml:space="preserve"> IF($C50 = "", "",'App1'!Z50)</f>
        <v/>
      </c>
      <c r="AA50" s="583" t="s">
        <v>76</v>
      </c>
      <c r="AB50" s="583" t="s">
        <v>2897</v>
      </c>
      <c r="AC50" s="583">
        <v>3</v>
      </c>
      <c r="AD50" s="1575" t="s">
        <v>40</v>
      </c>
      <c r="AE50" s="596">
        <v>19.97</v>
      </c>
      <c r="AF50" s="596">
        <v>19.25</v>
      </c>
      <c r="AG50" s="596">
        <v>18.53</v>
      </c>
      <c r="AH50" s="596">
        <v>17.809999999999999</v>
      </c>
      <c r="AI50" s="596">
        <v>17.09</v>
      </c>
      <c r="AJ50" s="595">
        <v>17.010000000000002</v>
      </c>
      <c r="AK50" s="596">
        <v>16.93</v>
      </c>
      <c r="AL50" s="596">
        <v>16.850000000000001</v>
      </c>
      <c r="AM50" s="596">
        <v>16.77</v>
      </c>
      <c r="AN50" s="755">
        <v>16.690000000000001</v>
      </c>
      <c r="AO50" s="758">
        <v>16.61</v>
      </c>
      <c r="AP50" s="596">
        <v>16.53</v>
      </c>
      <c r="AQ50" s="596">
        <v>16.45</v>
      </c>
      <c r="AR50" s="596">
        <v>16.37</v>
      </c>
      <c r="AS50" s="759">
        <v>16.29</v>
      </c>
      <c r="AT50" s="764">
        <v>16.22</v>
      </c>
      <c r="AU50" s="596">
        <v>16.14</v>
      </c>
      <c r="AV50" s="596">
        <v>16.059999999999999</v>
      </c>
      <c r="AW50" s="596">
        <v>15.98</v>
      </c>
      <c r="AX50" s="765">
        <v>15.9</v>
      </c>
      <c r="AY50" s="597">
        <v>15.5</v>
      </c>
      <c r="AZ50" s="1568" t="str">
        <f xml:space="preserve"> IF($C50 = "", "",'App1'!BL50)</f>
        <v>Yes</v>
      </c>
      <c r="BA50" s="1418" t="str">
        <f xml:space="preserve"> IF($C50 = "", "",'App1'!BM50)</f>
        <v>Yes</v>
      </c>
      <c r="BB50" s="1418" t="str">
        <f xml:space="preserve"> IF($C50 = "", "",'App1'!BN50)</f>
        <v>Yes</v>
      </c>
      <c r="BC50" s="1418" t="str">
        <f xml:space="preserve"> IF($C50 = "", "",'App1'!BO50)</f>
        <v>Yes</v>
      </c>
      <c r="BD50" s="1488" t="str">
        <f xml:space="preserve"> IF($C50 = "", "",'App1'!BP50)</f>
        <v>Yes</v>
      </c>
      <c r="BE50" s="595"/>
      <c r="BF50" s="596"/>
      <c r="BG50" s="596"/>
      <c r="BH50" s="596"/>
      <c r="BI50" s="597"/>
      <c r="BJ50" s="595"/>
      <c r="BK50" s="596"/>
      <c r="BL50" s="596"/>
      <c r="BM50" s="596"/>
      <c r="BN50" s="597"/>
      <c r="BO50" s="595"/>
      <c r="BP50" s="596"/>
      <c r="BQ50" s="596"/>
      <c r="BR50" s="596"/>
      <c r="BS50" s="597"/>
      <c r="BT50" s="595"/>
      <c r="BU50" s="596"/>
      <c r="BV50" s="596"/>
      <c r="BW50" s="596"/>
      <c r="BX50" s="597"/>
      <c r="BY50" s="595"/>
      <c r="BZ50" s="596"/>
      <c r="CA50" s="596"/>
      <c r="CB50" s="596"/>
      <c r="CC50" s="597"/>
      <c r="CD50" s="595"/>
      <c r="CE50" s="596"/>
      <c r="CF50" s="596"/>
      <c r="CG50" s="596"/>
      <c r="CH50" s="597"/>
      <c r="CI50" s="1320">
        <v>-1.94355126</v>
      </c>
      <c r="CJ50" s="1321"/>
      <c r="CK50" s="1321"/>
      <c r="CL50" s="1322"/>
      <c r="CM50" s="1321">
        <v>1.7049777720000001</v>
      </c>
      <c r="CN50" s="1321"/>
      <c r="CO50" s="1321"/>
      <c r="CP50" s="1322"/>
      <c r="CQ50" s="1587" t="str">
        <f xml:space="preserve"> IF($C50 = "", "",'App1'!DC50)</f>
        <v/>
      </c>
      <c r="CR50" s="1629">
        <f xml:space="preserve"> IF($C50 = "", "",'App1'!DD50)</f>
        <v>1</v>
      </c>
      <c r="CS50" s="1587" t="str">
        <f xml:space="preserve"> IF($C50 = "", "",'App1'!DE50)</f>
        <v/>
      </c>
      <c r="CT50" s="1581">
        <f xml:space="preserve"> IF($C50 = "", "",'App1'!DF50)</f>
        <v>0</v>
      </c>
      <c r="CU50" s="1581">
        <f xml:space="preserve"> IF($C50 = "", "",'App1'!DG50)</f>
        <v>0</v>
      </c>
      <c r="CV50" s="1581">
        <f xml:space="preserve"> IF($C50 = "", "",'App1'!DH50)</f>
        <v>0</v>
      </c>
      <c r="CW50" s="1581">
        <f xml:space="preserve"> IF($C50 = "", "",'App1'!DI50)</f>
        <v>0</v>
      </c>
      <c r="CX50" s="1581">
        <f xml:space="preserve"> IF($C50 = "", "",'App1'!DJ50)</f>
        <v>0</v>
      </c>
      <c r="CY50" s="1582">
        <f xml:space="preserve"> IF($C50 = "", "",'App1'!DK50)</f>
        <v>0</v>
      </c>
      <c r="CZ50" s="1581">
        <f xml:space="preserve"> IF($C50 = "", "",'App1'!DL50)</f>
        <v>0</v>
      </c>
      <c r="DA50" s="1581">
        <f xml:space="preserve"> IF($C50 = "", "",'App1'!DM50)</f>
        <v>0</v>
      </c>
      <c r="DB50" s="1581">
        <f xml:space="preserve"> IF($C50 = "", "",'App1'!DN50)</f>
        <v>0</v>
      </c>
      <c r="DC50" s="1581">
        <f xml:space="preserve"> IF($C50 = "", "",'App1'!DO50)</f>
        <v>0</v>
      </c>
      <c r="DD50" s="1581">
        <f xml:space="preserve"> IF($C50 = "", "",'App1'!DP50)</f>
        <v>0</v>
      </c>
      <c r="DE50" s="1582">
        <f xml:space="preserve"> IF($C50 = "", "",'App1'!DQ50)</f>
        <v>0</v>
      </c>
      <c r="DF50" s="1581">
        <f xml:space="preserve"> IF($C50 = "", "",'App1'!DR50)</f>
        <v>0</v>
      </c>
      <c r="DG50" s="1581">
        <f xml:space="preserve"> IF($C50 = "", "",'App1'!DS50)</f>
        <v>0</v>
      </c>
      <c r="DH50" s="1581">
        <f xml:space="preserve"> IF($C50 = "", "",'App1'!DT50)</f>
        <v>0</v>
      </c>
      <c r="DI50" s="1581">
        <f xml:space="preserve"> IF($C50 = "", "",'App1'!DU50)</f>
        <v>0</v>
      </c>
      <c r="DJ50" s="1581">
        <f xml:space="preserve"> IF($C50 = "", "",'App1'!DV50)</f>
        <v>0</v>
      </c>
      <c r="DK50" s="1582">
        <f xml:space="preserve"> IF($C50 = "", "",'App1'!DW50)</f>
        <v>0</v>
      </c>
      <c r="DL50" s="1581">
        <f xml:space="preserve"> IF($C50 = "", "",'App1'!DX50)</f>
        <v>0</v>
      </c>
      <c r="DM50" s="1581">
        <f xml:space="preserve"> IF($C50 = "", "",'App1'!DY50)</f>
        <v>0</v>
      </c>
      <c r="DN50" s="1581">
        <f xml:space="preserve"> IF($C50 = "", "",'App1'!DZ50)</f>
        <v>0</v>
      </c>
      <c r="DO50" s="1581">
        <f xml:space="preserve"> IF($C50 = "", "",'App1'!EA50)</f>
        <v>0</v>
      </c>
      <c r="DP50" s="1581">
        <f xml:space="preserve"> IF($C50 = "", "",'App1'!EB50)</f>
        <v>0</v>
      </c>
      <c r="DQ50" s="1582">
        <f xml:space="preserve"> IF($C50 = "", "",'App1'!EC50)</f>
        <v>0</v>
      </c>
      <c r="DR50" s="1581">
        <f xml:space="preserve"> IF($C50 = "", "",'App1'!ED50)</f>
        <v>-3.80457</v>
      </c>
      <c r="DS50" s="1581">
        <f xml:space="preserve"> IF($C50 = "", "",'App1'!EE50)</f>
        <v>-4.49064</v>
      </c>
      <c r="DT50" s="1581">
        <f xml:space="preserve"> IF($C50 = "", "",'App1'!EF50)</f>
        <v>-5.3581499999999993</v>
      </c>
      <c r="DU50" s="1581">
        <f xml:space="preserve"> IF($C50 = "", "",'App1'!EG50)</f>
        <v>-6.4014299999999995</v>
      </c>
      <c r="DV50" s="1581">
        <f xml:space="preserve"> IF($C50 = "", "",'App1'!EH50)</f>
        <v>-7.1838899999999999</v>
      </c>
      <c r="DW50" s="1582">
        <f xml:space="preserve"> IF($C50 = "", "",'App1'!EI50)</f>
        <v>-27.238679999999995</v>
      </c>
      <c r="DX50" s="595">
        <v>21.93</v>
      </c>
      <c r="DY50" s="596">
        <v>21.56</v>
      </c>
      <c r="DZ50" s="596">
        <v>21.29</v>
      </c>
      <c r="EA50" s="596">
        <v>21.11</v>
      </c>
      <c r="EB50" s="596">
        <v>20.79</v>
      </c>
      <c r="EC50" s="1580">
        <f xml:space="preserve"> IF($C50 = "", "",'App1'!EO50)</f>
        <v>1.596654</v>
      </c>
      <c r="ED50" s="1581">
        <f xml:space="preserve"> IF($C50 = "", "",'App1'!EP50)</f>
        <v>0.91521600000000003</v>
      </c>
      <c r="EE50" s="1581">
        <f xml:space="preserve"> IF($C50 = "", "",'App1'!EQ50)</f>
        <v>0.26362200000000002</v>
      </c>
      <c r="EF50" s="1581">
        <f xml:space="preserve"> IF($C50 = "", "",'App1'!ER50)</f>
        <v>-0.39689999999999998</v>
      </c>
      <c r="EG50" s="1581">
        <f xml:space="preserve"> IF($C50 = "", "",'App1'!ES50)</f>
        <v>-1.28142</v>
      </c>
      <c r="EH50" s="1582">
        <f xml:space="preserve"> IF($C50 = "", "",'App1'!ET50)</f>
        <v>1.0971719999999998</v>
      </c>
      <c r="EI50" s="595">
        <v>19.03</v>
      </c>
      <c r="EJ50" s="596">
        <v>18.71</v>
      </c>
      <c r="EK50" s="596">
        <v>18.38</v>
      </c>
      <c r="EL50" s="596">
        <v>18.02</v>
      </c>
      <c r="EM50" s="1575">
        <v>17.75</v>
      </c>
    </row>
    <row r="51" spans="2:143" ht="15.75" customHeight="1">
      <c r="B51" s="582">
        <v>45</v>
      </c>
      <c r="C51" s="1587" t="str">
        <f>'App1'!C51</f>
        <v>PR19UU_G04-WWN</v>
      </c>
      <c r="D51" s="1419" t="str">
        <f xml:space="preserve"> IF($C51 = "", "",'App1'!D51)</f>
        <v>The risk of sewer flooding for homes and businesses is reduced</v>
      </c>
      <c r="E51" s="1419" t="str">
        <f xml:space="preserve"> IF($C51 = "", "",'App1'!E51)</f>
        <v>PR19 new</v>
      </c>
      <c r="F51" s="1419" t="str">
        <f xml:space="preserve"> IF($C51 = "", "",'App1'!F51)</f>
        <v>G04-WWN</v>
      </c>
      <c r="G51" s="1489" t="str">
        <f xml:space="preserve"> IF($C51 = "", "",'App1'!G51)</f>
        <v>Raising customer awareness to reduce the risk of flooding</v>
      </c>
      <c r="H51" s="1490" t="str">
        <f xml:space="preserve"> IF($C51 = "", "",'App1'!H51)</f>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
      <c r="I51" s="1507">
        <f xml:space="preserve"> IF($C51 = "", "",'App1'!I51)</f>
        <v>0</v>
      </c>
      <c r="J51" s="1507" t="str">
        <f xml:space="preserve"> IF($C51 = "", "",'App1'!J51)</f>
        <v/>
      </c>
      <c r="K51" s="1507">
        <f xml:space="preserve"> IF($C51 = "", "",'App1'!K51)</f>
        <v>1</v>
      </c>
      <c r="L51" s="1507">
        <f xml:space="preserve"> IF($C51 = "", "",'App1'!L51)</f>
        <v>0</v>
      </c>
      <c r="M51" s="1507" t="str">
        <f xml:space="preserve"> IF($C51 = "", "",'App1'!M51)</f>
        <v/>
      </c>
      <c r="N51" s="1507" t="str">
        <f xml:space="preserve"> IF($C51 = "", "",'App1'!N51)</f>
        <v/>
      </c>
      <c r="O51" s="1507" t="str">
        <f xml:space="preserve"> IF($C51 = "", "",'App1'!O51)</f>
        <v/>
      </c>
      <c r="P51" s="1507" t="str">
        <f xml:space="preserve"> IF($C51 = "", "",'App1'!P51)</f>
        <v/>
      </c>
      <c r="Q51" s="1508">
        <f xml:space="preserve"> IF($C51 = "", "",'App1'!Q51)</f>
        <v>1</v>
      </c>
      <c r="R51" s="1419" t="str">
        <f xml:space="preserve"> IF($C51 = "", "",'App1'!R51)</f>
        <v>Out &amp; under</v>
      </c>
      <c r="S51" s="1419" t="str">
        <f xml:space="preserve"> IF($C51 = "", "",'App1'!S51)</f>
        <v xml:space="preserve">Revenue </v>
      </c>
      <c r="T51" s="1489" t="str">
        <f xml:space="preserve"> IF($C51 = "", "",'App1'!T51)</f>
        <v>In-period</v>
      </c>
      <c r="U51" s="1419" t="str">
        <f xml:space="preserve"> IF($C51 = "", "",'App1'!U51)</f>
        <v>Customer education/awareness</v>
      </c>
      <c r="V51" s="1419" t="str">
        <f xml:space="preserve"> IF($C51 = "", "",'App1'!V51)</f>
        <v>%</v>
      </c>
      <c r="W51" s="1419" t="str">
        <f xml:space="preserve"> IF($C51 = "", "",'App1'!W51)</f>
        <v xml:space="preserve">Increase in customer awareness from the 2018/19 baseline (%) </v>
      </c>
      <c r="X51" s="1419">
        <f xml:space="preserve"> IF($C51 = "", "",'App1'!X51)</f>
        <v>1</v>
      </c>
      <c r="Y51" s="1604" t="str">
        <f xml:space="preserve"> IF($C51 = "", "",'App1'!Y51)</f>
        <v>Up</v>
      </c>
      <c r="Z51" s="1499" t="str">
        <f xml:space="preserve"> IF($C51 = "", "",'App1'!Z51)</f>
        <v/>
      </c>
      <c r="AA51" s="583" t="s">
        <v>28</v>
      </c>
      <c r="AB51" s="583" t="s">
        <v>2878</v>
      </c>
      <c r="AC51" s="583">
        <v>1</v>
      </c>
      <c r="AD51" s="1575" t="s">
        <v>25</v>
      </c>
      <c r="AE51" s="596">
        <v>2</v>
      </c>
      <c r="AF51" s="596">
        <v>4</v>
      </c>
      <c r="AG51" s="596">
        <v>6</v>
      </c>
      <c r="AH51" s="596">
        <v>8</v>
      </c>
      <c r="AI51" s="596">
        <v>10</v>
      </c>
      <c r="AJ51" s="595">
        <v>12</v>
      </c>
      <c r="AK51" s="596">
        <v>14</v>
      </c>
      <c r="AL51" s="596">
        <v>16</v>
      </c>
      <c r="AM51" s="596">
        <v>18</v>
      </c>
      <c r="AN51" s="755">
        <v>20</v>
      </c>
      <c r="AO51" s="758">
        <v>22</v>
      </c>
      <c r="AP51" s="596">
        <v>24</v>
      </c>
      <c r="AQ51" s="596">
        <v>26</v>
      </c>
      <c r="AR51" s="596">
        <v>28</v>
      </c>
      <c r="AS51" s="759">
        <v>30</v>
      </c>
      <c r="AT51" s="764" t="s">
        <v>2685</v>
      </c>
      <c r="AU51" s="596" t="s">
        <v>2685</v>
      </c>
      <c r="AV51" s="596" t="s">
        <v>2685</v>
      </c>
      <c r="AW51" s="596" t="s">
        <v>2685</v>
      </c>
      <c r="AX51" s="765" t="s">
        <v>2685</v>
      </c>
      <c r="AY51" s="597" t="s">
        <v>2685</v>
      </c>
      <c r="AZ51" s="1568" t="str">
        <f xml:space="preserve"> IF($C51 = "", "",'App1'!BL51)</f>
        <v>Yes</v>
      </c>
      <c r="BA51" s="1418" t="str">
        <f xml:space="preserve"> IF($C51 = "", "",'App1'!BM51)</f>
        <v>Yes</v>
      </c>
      <c r="BB51" s="1418" t="str">
        <f xml:space="preserve"> IF($C51 = "", "",'App1'!BN51)</f>
        <v>Yes</v>
      </c>
      <c r="BC51" s="1418" t="str">
        <f xml:space="preserve"> IF($C51 = "", "",'App1'!BO51)</f>
        <v>Yes</v>
      </c>
      <c r="BD51" s="1488" t="str">
        <f xml:space="preserve"> IF($C51 = "", "",'App1'!BP51)</f>
        <v>Yes</v>
      </c>
      <c r="BE51" s="595" t="s">
        <v>2685</v>
      </c>
      <c r="BF51" s="596" t="s">
        <v>2685</v>
      </c>
      <c r="BG51" s="596" t="s">
        <v>2685</v>
      </c>
      <c r="BH51" s="596" t="s">
        <v>2685</v>
      </c>
      <c r="BI51" s="597" t="s">
        <v>2685</v>
      </c>
      <c r="BJ51" s="595" t="s">
        <v>2685</v>
      </c>
      <c r="BK51" s="596" t="s">
        <v>2685</v>
      </c>
      <c r="BL51" s="596" t="s">
        <v>2685</v>
      </c>
      <c r="BM51" s="596" t="s">
        <v>2685</v>
      </c>
      <c r="BN51" s="597" t="s">
        <v>2685</v>
      </c>
      <c r="BO51" s="595" t="s">
        <v>2685</v>
      </c>
      <c r="BP51" s="596" t="s">
        <v>2685</v>
      </c>
      <c r="BQ51" s="596" t="s">
        <v>2685</v>
      </c>
      <c r="BR51" s="596" t="s">
        <v>2685</v>
      </c>
      <c r="BS51" s="597" t="s">
        <v>2685</v>
      </c>
      <c r="BT51" s="595" t="s">
        <v>2685</v>
      </c>
      <c r="BU51" s="596" t="s">
        <v>2685</v>
      </c>
      <c r="BV51" s="596" t="s">
        <v>2685</v>
      </c>
      <c r="BW51" s="596" t="s">
        <v>2685</v>
      </c>
      <c r="BX51" s="597" t="s">
        <v>2685</v>
      </c>
      <c r="BY51" s="595" t="s">
        <v>2685</v>
      </c>
      <c r="BZ51" s="596" t="s">
        <v>2685</v>
      </c>
      <c r="CA51" s="596" t="s">
        <v>2685</v>
      </c>
      <c r="CB51" s="596" t="s">
        <v>2685</v>
      </c>
      <c r="CC51" s="597" t="s">
        <v>2685</v>
      </c>
      <c r="CD51" s="595" t="s">
        <v>2685</v>
      </c>
      <c r="CE51" s="596" t="s">
        <v>2685</v>
      </c>
      <c r="CF51" s="596" t="s">
        <v>2685</v>
      </c>
      <c r="CG51" s="596" t="s">
        <v>2685</v>
      </c>
      <c r="CH51" s="597" t="s">
        <v>2685</v>
      </c>
      <c r="CI51" s="1320">
        <v>-8.5999999999999993E-2</v>
      </c>
      <c r="CJ51" s="1321" t="s">
        <v>2685</v>
      </c>
      <c r="CK51" s="1321" t="s">
        <v>2685</v>
      </c>
      <c r="CL51" s="1322" t="s">
        <v>2685</v>
      </c>
      <c r="CM51" s="1321">
        <v>8.5999999999999993E-2</v>
      </c>
      <c r="CN51" s="1321" t="s">
        <v>2685</v>
      </c>
      <c r="CO51" s="1321" t="s">
        <v>2685</v>
      </c>
      <c r="CP51" s="1322" t="s">
        <v>2685</v>
      </c>
      <c r="CQ51" s="1587" t="str">
        <f xml:space="preserve"> IF($C51 = "", "",'App1'!DC51)</f>
        <v/>
      </c>
      <c r="CR51" s="1629">
        <f xml:space="preserve"> IF($C51 = "", "",'App1'!DD51)</f>
        <v>1</v>
      </c>
      <c r="CS51" s="1587" t="str">
        <f xml:space="preserve"> IF($C51 = "", "",'App1'!DE51)</f>
        <v/>
      </c>
      <c r="CT51" s="1581">
        <f xml:space="preserve"> IF($C51 = "", "",'App1'!DF51)</f>
        <v>0</v>
      </c>
      <c r="CU51" s="1581">
        <f xml:space="preserve"> IF($C51 = "", "",'App1'!DG51)</f>
        <v>0</v>
      </c>
      <c r="CV51" s="1581">
        <f xml:space="preserve"> IF($C51 = "", "",'App1'!DH51)</f>
        <v>0</v>
      </c>
      <c r="CW51" s="1581">
        <f xml:space="preserve"> IF($C51 = "", "",'App1'!DI51)</f>
        <v>0</v>
      </c>
      <c r="CX51" s="1581">
        <f xml:space="preserve"> IF($C51 = "", "",'App1'!DJ51)</f>
        <v>0</v>
      </c>
      <c r="CY51" s="1582">
        <f xml:space="preserve"> IF($C51 = "", "",'App1'!DK51)</f>
        <v>0</v>
      </c>
      <c r="CZ51" s="1581">
        <f xml:space="preserve"> IF($C51 = "", "",'App1'!DL51)</f>
        <v>0</v>
      </c>
      <c r="DA51" s="1581">
        <f xml:space="preserve"> IF($C51 = "", "",'App1'!DM51)</f>
        <v>0</v>
      </c>
      <c r="DB51" s="1581">
        <f xml:space="preserve"> IF($C51 = "", "",'App1'!DN51)</f>
        <v>0</v>
      </c>
      <c r="DC51" s="1581">
        <f xml:space="preserve"> IF($C51 = "", "",'App1'!DO51)</f>
        <v>0</v>
      </c>
      <c r="DD51" s="1581">
        <f xml:space="preserve"> IF($C51 = "", "",'App1'!DP51)</f>
        <v>0</v>
      </c>
      <c r="DE51" s="1582">
        <f xml:space="preserve"> IF($C51 = "", "",'App1'!DQ51)</f>
        <v>0</v>
      </c>
      <c r="DF51" s="1581">
        <f xml:space="preserve"> IF($C51 = "", "",'App1'!DR51)</f>
        <v>0</v>
      </c>
      <c r="DG51" s="1581">
        <f xml:space="preserve"> IF($C51 = "", "",'App1'!DS51)</f>
        <v>0</v>
      </c>
      <c r="DH51" s="1581">
        <f xml:space="preserve"> IF($C51 = "", "",'App1'!DT51)</f>
        <v>0</v>
      </c>
      <c r="DI51" s="1581">
        <f xml:space="preserve"> IF($C51 = "", "",'App1'!DU51)</f>
        <v>0</v>
      </c>
      <c r="DJ51" s="1581">
        <f xml:space="preserve"> IF($C51 = "", "",'App1'!DV51)</f>
        <v>0</v>
      </c>
      <c r="DK51" s="1582">
        <f xml:space="preserve"> IF($C51 = "", "",'App1'!DW51)</f>
        <v>0</v>
      </c>
      <c r="DL51" s="1581">
        <f xml:space="preserve"> IF($C51 = "", "",'App1'!DX51)</f>
        <v>0</v>
      </c>
      <c r="DM51" s="1581">
        <f xml:space="preserve"> IF($C51 = "", "",'App1'!DY51)</f>
        <v>0</v>
      </c>
      <c r="DN51" s="1581">
        <f xml:space="preserve"> IF($C51 = "", "",'App1'!DZ51)</f>
        <v>0</v>
      </c>
      <c r="DO51" s="1581">
        <f xml:space="preserve"> IF($C51 = "", "",'App1'!EA51)</f>
        <v>0</v>
      </c>
      <c r="DP51" s="1581">
        <f xml:space="preserve"> IF($C51 = "", "",'App1'!EB51)</f>
        <v>0</v>
      </c>
      <c r="DQ51" s="1582">
        <f xml:space="preserve"> IF($C51 = "", "",'App1'!EC51)</f>
        <v>0</v>
      </c>
      <c r="DR51" s="1581">
        <f xml:space="preserve"> IF($C51 = "", "",'App1'!ED51)</f>
        <v>-0.17199999999999999</v>
      </c>
      <c r="DS51" s="1581">
        <f xml:space="preserve"> IF($C51 = "", "",'App1'!EE51)</f>
        <v>-0.43</v>
      </c>
      <c r="DT51" s="1581">
        <f xml:space="preserve"> IF($C51 = "", "",'App1'!EF51)</f>
        <v>-0.60199999999999998</v>
      </c>
      <c r="DU51" s="1581">
        <f xml:space="preserve"> IF($C51 = "", "",'App1'!EG51)</f>
        <v>-0.77400000000000002</v>
      </c>
      <c r="DV51" s="1581">
        <f xml:space="preserve"> IF($C51 = "", "",'App1'!EH51)</f>
        <v>-1.032</v>
      </c>
      <c r="DW51" s="1582">
        <f xml:space="preserve"> IF($C51 = "", "",'App1'!EI51)</f>
        <v>-3.01</v>
      </c>
      <c r="DX51" s="595">
        <v>0</v>
      </c>
      <c r="DY51" s="596">
        <v>-1</v>
      </c>
      <c r="DZ51" s="596">
        <v>-1</v>
      </c>
      <c r="EA51" s="596">
        <v>-1</v>
      </c>
      <c r="EB51" s="596">
        <v>-2</v>
      </c>
      <c r="EC51" s="1580">
        <f xml:space="preserve"> IF($C51 = "", "",'App1'!EO51)</f>
        <v>0.60199999999999998</v>
      </c>
      <c r="ED51" s="1581">
        <f xml:space="preserve"> IF($C51 = "", "",'App1'!EP51)</f>
        <v>0.60199999999999998</v>
      </c>
      <c r="EE51" s="1581">
        <f xml:space="preserve"> IF($C51 = "", "",'App1'!EQ51)</f>
        <v>0.60199999999999998</v>
      </c>
      <c r="EF51" s="1581">
        <f xml:space="preserve"> IF($C51 = "", "",'App1'!ER51)</f>
        <v>0.60199999999999998</v>
      </c>
      <c r="EG51" s="1581">
        <f xml:space="preserve"> IF($C51 = "", "",'App1'!ES51)</f>
        <v>0.60199999999999998</v>
      </c>
      <c r="EH51" s="1582">
        <f xml:space="preserve"> IF($C51 = "", "",'App1'!ET51)</f>
        <v>3.01</v>
      </c>
      <c r="EI51" s="595">
        <v>9</v>
      </c>
      <c r="EJ51" s="596">
        <v>11</v>
      </c>
      <c r="EK51" s="596">
        <v>13</v>
      </c>
      <c r="EL51" s="596">
        <v>15</v>
      </c>
      <c r="EM51" s="1575">
        <v>17</v>
      </c>
    </row>
    <row r="52" spans="2:143" ht="15.75" customHeight="1">
      <c r="B52" s="582">
        <v>46</v>
      </c>
      <c r="C52" s="1587" t="str">
        <f>'App1'!C52</f>
        <v>PR19UU_G05-WWN</v>
      </c>
      <c r="D52" s="1419" t="str">
        <f xml:space="preserve"> IF($C52 = "", "",'App1'!D52)</f>
        <v>The risk of sewer flooding for homes and businesses is reduced</v>
      </c>
      <c r="E52" s="1419" t="str">
        <f xml:space="preserve"> IF($C52 = "", "",'App1'!E52)</f>
        <v>PR19 new</v>
      </c>
      <c r="F52" s="1419" t="str">
        <f xml:space="preserve"> IF($C52 = "", "",'App1'!F52)</f>
        <v>G05-WWN</v>
      </c>
      <c r="G52" s="1489" t="str">
        <f xml:space="preserve"> IF($C52 = "", "",'App1'!G52)</f>
        <v>Hydraulic internal flood risk resilience</v>
      </c>
      <c r="H52" s="1490" t="str">
        <f xml:space="preserve"> IF($C52 = "", "",'App1'!H52)</f>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
      <c r="I52" s="1507">
        <f xml:space="preserve"> IF($C52 = "", "",'App1'!I52)</f>
        <v>0</v>
      </c>
      <c r="J52" s="1507" t="str">
        <f xml:space="preserve"> IF($C52 = "", "",'App1'!J52)</f>
        <v/>
      </c>
      <c r="K52" s="1507">
        <f xml:space="preserve"> IF($C52 = "", "",'App1'!K52)</f>
        <v>1</v>
      </c>
      <c r="L52" s="1507">
        <f xml:space="preserve"> IF($C52 = "", "",'App1'!L52)</f>
        <v>0</v>
      </c>
      <c r="M52" s="1507" t="str">
        <f xml:space="preserve"> IF($C52 = "", "",'App1'!M52)</f>
        <v/>
      </c>
      <c r="N52" s="1507" t="str">
        <f xml:space="preserve"> IF($C52 = "", "",'App1'!N52)</f>
        <v/>
      </c>
      <c r="O52" s="1507" t="str">
        <f xml:space="preserve"> IF($C52 = "", "",'App1'!O52)</f>
        <v/>
      </c>
      <c r="P52" s="1507" t="str">
        <f xml:space="preserve"> IF($C52 = "", "",'App1'!P52)</f>
        <v/>
      </c>
      <c r="Q52" s="1508">
        <f xml:space="preserve"> IF($C52 = "", "",'App1'!Q52)</f>
        <v>1</v>
      </c>
      <c r="R52" s="1419" t="str">
        <f xml:space="preserve"> IF($C52 = "", "",'App1'!R52)</f>
        <v>Out &amp; under</v>
      </c>
      <c r="S52" s="1419" t="str">
        <f xml:space="preserve"> IF($C52 = "", "",'App1'!S52)</f>
        <v xml:space="preserve">Revenue </v>
      </c>
      <c r="T52" s="1489" t="str">
        <f xml:space="preserve"> IF($C52 = "", "",'App1'!T52)</f>
        <v>In-period</v>
      </c>
      <c r="U52" s="1419" t="str">
        <f xml:space="preserve"> IF($C52 = "", "",'App1'!U52)</f>
        <v>Sewer flooding</v>
      </c>
      <c r="V52" s="1419" t="str">
        <f xml:space="preserve"> IF($C52 = "", "",'App1'!V52)</f>
        <v>nr</v>
      </c>
      <c r="W52" s="1419" t="str">
        <f xml:space="preserve"> IF($C52 = "", "",'App1'!W52)</f>
        <v>Annual number of modelled incidents at high risk properties</v>
      </c>
      <c r="X52" s="1419">
        <f xml:space="preserve"> IF($C52 = "", "",'App1'!X52)</f>
        <v>2</v>
      </c>
      <c r="Y52" s="1604" t="str">
        <f xml:space="preserve"> IF($C52 = "", "",'App1'!Y52)</f>
        <v>Down</v>
      </c>
      <c r="Z52" s="1499" t="str">
        <f xml:space="preserve"> IF($C52 = "", "",'App1'!Z52)</f>
        <v/>
      </c>
      <c r="AA52" s="583" t="s">
        <v>76</v>
      </c>
      <c r="AB52" s="583" t="s">
        <v>2879</v>
      </c>
      <c r="AC52" s="583">
        <v>2</v>
      </c>
      <c r="AD52" s="1575" t="s">
        <v>40</v>
      </c>
      <c r="AE52" s="596">
        <v>58.65</v>
      </c>
      <c r="AF52" s="596">
        <v>57.65</v>
      </c>
      <c r="AG52" s="596">
        <v>56.65</v>
      </c>
      <c r="AH52" s="596">
        <v>55.65</v>
      </c>
      <c r="AI52" s="596">
        <v>54.65</v>
      </c>
      <c r="AJ52" s="595">
        <v>54.15</v>
      </c>
      <c r="AK52" s="596">
        <v>53.65</v>
      </c>
      <c r="AL52" s="596">
        <v>53.15</v>
      </c>
      <c r="AM52" s="596">
        <v>52.65</v>
      </c>
      <c r="AN52" s="755">
        <v>52.15</v>
      </c>
      <c r="AO52" s="758">
        <v>51.9</v>
      </c>
      <c r="AP52" s="596">
        <v>51.65</v>
      </c>
      <c r="AQ52" s="596">
        <v>51.4</v>
      </c>
      <c r="AR52" s="596">
        <v>51.15</v>
      </c>
      <c r="AS52" s="759">
        <v>50.9</v>
      </c>
      <c r="AT52" s="764" t="s">
        <v>2685</v>
      </c>
      <c r="AU52" s="596" t="s">
        <v>2685</v>
      </c>
      <c r="AV52" s="596" t="s">
        <v>2685</v>
      </c>
      <c r="AW52" s="596" t="s">
        <v>2685</v>
      </c>
      <c r="AX52" s="765" t="s">
        <v>2685</v>
      </c>
      <c r="AY52" s="597" t="s">
        <v>2685</v>
      </c>
      <c r="AZ52" s="1568" t="str">
        <f xml:space="preserve"> IF($C52 = "", "",'App1'!BL52)</f>
        <v>Yes</v>
      </c>
      <c r="BA52" s="1418" t="str">
        <f xml:space="preserve"> IF($C52 = "", "",'App1'!BM52)</f>
        <v>Yes</v>
      </c>
      <c r="BB52" s="1418" t="str">
        <f xml:space="preserve"> IF($C52 = "", "",'App1'!BN52)</f>
        <v>Yes</v>
      </c>
      <c r="BC52" s="1418" t="str">
        <f xml:space="preserve"> IF($C52 = "", "",'App1'!BO52)</f>
        <v>Yes</v>
      </c>
      <c r="BD52" s="1488" t="str">
        <f xml:space="preserve"> IF($C52 = "", "",'App1'!BP52)</f>
        <v>Yes</v>
      </c>
      <c r="BE52" s="595" t="s">
        <v>2685</v>
      </c>
      <c r="BF52" s="596" t="s">
        <v>2685</v>
      </c>
      <c r="BG52" s="596" t="s">
        <v>2685</v>
      </c>
      <c r="BH52" s="596" t="s">
        <v>2685</v>
      </c>
      <c r="BI52" s="597" t="s">
        <v>2685</v>
      </c>
      <c r="BJ52" s="595">
        <v>76.650000000000006</v>
      </c>
      <c r="BK52" s="596">
        <v>77.150000000000006</v>
      </c>
      <c r="BL52" s="596">
        <v>77.650000000000006</v>
      </c>
      <c r="BM52" s="596">
        <v>78.150000000000006</v>
      </c>
      <c r="BN52" s="597">
        <v>78.650000000000006</v>
      </c>
      <c r="BO52" s="595">
        <v>58.65</v>
      </c>
      <c r="BP52" s="596">
        <v>57.65</v>
      </c>
      <c r="BQ52" s="596">
        <v>56.65</v>
      </c>
      <c r="BR52" s="596">
        <v>55.65</v>
      </c>
      <c r="BS52" s="597">
        <v>54.65</v>
      </c>
      <c r="BT52" s="595">
        <v>58.65</v>
      </c>
      <c r="BU52" s="596">
        <v>57.65</v>
      </c>
      <c r="BV52" s="596">
        <v>56.65</v>
      </c>
      <c r="BW52" s="596">
        <v>55.65</v>
      </c>
      <c r="BX52" s="597">
        <v>54.65</v>
      </c>
      <c r="BY52" s="595">
        <v>36.510000000000005</v>
      </c>
      <c r="BZ52" s="596">
        <v>35.510000000000005</v>
      </c>
      <c r="CA52" s="596">
        <v>34.510000000000005</v>
      </c>
      <c r="CB52" s="596">
        <v>33.510000000000005</v>
      </c>
      <c r="CC52" s="597">
        <v>32.510000000000005</v>
      </c>
      <c r="CD52" s="595" t="s">
        <v>2685</v>
      </c>
      <c r="CE52" s="596" t="s">
        <v>2685</v>
      </c>
      <c r="CF52" s="596" t="s">
        <v>2685</v>
      </c>
      <c r="CG52" s="596" t="s">
        <v>2685</v>
      </c>
      <c r="CH52" s="597" t="s">
        <v>2685</v>
      </c>
      <c r="CI52" s="1320">
        <v>-0.41489799999999999</v>
      </c>
      <c r="CJ52" s="1321" t="s">
        <v>2685</v>
      </c>
      <c r="CK52" s="1321" t="s">
        <v>2685</v>
      </c>
      <c r="CL52" s="1322" t="s">
        <v>2685</v>
      </c>
      <c r="CM52" s="1321">
        <v>0.41489799999999999</v>
      </c>
      <c r="CN52" s="1321" t="s">
        <v>2685</v>
      </c>
      <c r="CO52" s="1321" t="s">
        <v>2685</v>
      </c>
      <c r="CP52" s="1322" t="s">
        <v>2685</v>
      </c>
      <c r="CQ52" s="1587" t="str">
        <f xml:space="preserve"> IF($C52 = "", "",'App1'!DC52)</f>
        <v>No</v>
      </c>
      <c r="CR52" s="1629">
        <f xml:space="preserve"> IF($C52 = "", "",'App1'!DD52)</f>
        <v>1</v>
      </c>
      <c r="CS52" s="1587" t="str">
        <f xml:space="preserve"> IF($C52 = "", "",'App1'!DE52)</f>
        <v/>
      </c>
      <c r="CT52" s="1581">
        <f xml:space="preserve"> IF($C52 = "", "",'App1'!DF52)</f>
        <v>0</v>
      </c>
      <c r="CU52" s="1581">
        <f xml:space="preserve"> IF($C52 = "", "",'App1'!DG52)</f>
        <v>0</v>
      </c>
      <c r="CV52" s="1581">
        <f xml:space="preserve"> IF($C52 = "", "",'App1'!DH52)</f>
        <v>0</v>
      </c>
      <c r="CW52" s="1581">
        <f xml:space="preserve"> IF($C52 = "", "",'App1'!DI52)</f>
        <v>0</v>
      </c>
      <c r="CX52" s="1581">
        <f xml:space="preserve"> IF($C52 = "", "",'App1'!DJ52)</f>
        <v>0</v>
      </c>
      <c r="CY52" s="1582">
        <f xml:space="preserve"> IF($C52 = "", "",'App1'!DK52)</f>
        <v>0</v>
      </c>
      <c r="CZ52" s="1581">
        <f xml:space="preserve"> IF($C52 = "", "",'App1'!DL52)</f>
        <v>-7.4681639999999998</v>
      </c>
      <c r="DA52" s="1581">
        <f xml:space="preserve"> IF($C52 = "", "",'App1'!DM52)</f>
        <v>-15.558674999999999</v>
      </c>
      <c r="DB52" s="1581">
        <f xml:space="preserve"> IF($C52 = "", "",'App1'!DN52)</f>
        <v>-24.271533000000002</v>
      </c>
      <c r="DC52" s="1581">
        <f xml:space="preserve"> IF($C52 = "", "",'App1'!DO52)</f>
        <v>-33.606738</v>
      </c>
      <c r="DD52" s="1581">
        <f xml:space="preserve"> IF($C52 = "", "",'App1'!DP52)</f>
        <v>-43.56429</v>
      </c>
      <c r="DE52" s="1582">
        <f xml:space="preserve"> IF($C52 = "", "",'App1'!DQ52)</f>
        <v>-43.56429</v>
      </c>
      <c r="DF52" s="1581">
        <f xml:space="preserve"> IF($C52 = "", "",'App1'!DR52)</f>
        <v>9.1858419999999992</v>
      </c>
      <c r="DG52" s="1581">
        <f xml:space="preserve"> IF($C52 = "", "",'App1'!DS52)</f>
        <v>18.371683999999998</v>
      </c>
      <c r="DH52" s="1581">
        <f xml:space="preserve"> IF($C52 = "", "",'App1'!DT52)</f>
        <v>27.557525999999999</v>
      </c>
      <c r="DI52" s="1581">
        <f xml:space="preserve"> IF($C52 = "", "",'App1'!DU52)</f>
        <v>36.743367999999997</v>
      </c>
      <c r="DJ52" s="1581">
        <f xml:space="preserve"> IF($C52 = "", "",'App1'!DV52)</f>
        <v>45.929209999999998</v>
      </c>
      <c r="DK52" s="1582">
        <f xml:space="preserve"> IF($C52 = "", "",'App1'!DW52)</f>
        <v>45.929209999999998</v>
      </c>
      <c r="DL52" s="1581">
        <f xml:space="preserve"> IF($C52 = "", "",'App1'!DX52)</f>
        <v>0</v>
      </c>
      <c r="DM52" s="1581">
        <f xml:space="preserve"> IF($C52 = "", "",'App1'!DY52)</f>
        <v>0</v>
      </c>
      <c r="DN52" s="1581">
        <f xml:space="preserve"> IF($C52 = "", "",'App1'!DZ52)</f>
        <v>0</v>
      </c>
      <c r="DO52" s="1581">
        <f xml:space="preserve"> IF($C52 = "", "",'App1'!EA52)</f>
        <v>0</v>
      </c>
      <c r="DP52" s="1581">
        <f xml:space="preserve"> IF($C52 = "", "",'App1'!EB52)</f>
        <v>0</v>
      </c>
      <c r="DQ52" s="1582">
        <f xml:space="preserve"> IF($C52 = "", "",'App1'!EC52)</f>
        <v>0</v>
      </c>
      <c r="DR52" s="1581">
        <f xml:space="preserve"> IF($C52 = "", "",'App1'!ED52)</f>
        <v>-7.4681639999999998</v>
      </c>
      <c r="DS52" s="1581">
        <f xml:space="preserve"> IF($C52 = "", "",'App1'!EE52)</f>
        <v>-8.0905109999999993</v>
      </c>
      <c r="DT52" s="1581">
        <f xml:space="preserve"> IF($C52 = "", "",'App1'!EF52)</f>
        <v>-8.7128580000000007</v>
      </c>
      <c r="DU52" s="1581">
        <f xml:space="preserve"> IF($C52 = "", "",'App1'!EG52)</f>
        <v>-9.3352050000000002</v>
      </c>
      <c r="DV52" s="1581">
        <f xml:space="preserve"> IF($C52 = "", "",'App1'!EH52)</f>
        <v>-9.9575519999999997</v>
      </c>
      <c r="DW52" s="1582">
        <f xml:space="preserve"> IF($C52 = "", "",'App1'!EI52)</f>
        <v>-43.56429</v>
      </c>
      <c r="DX52" s="595">
        <v>76.650000000000006</v>
      </c>
      <c r="DY52" s="596">
        <v>77.150000000000006</v>
      </c>
      <c r="DZ52" s="596">
        <v>77.650000000000006</v>
      </c>
      <c r="EA52" s="596">
        <v>78.150000000000006</v>
      </c>
      <c r="EB52" s="596">
        <v>78.650000000000006</v>
      </c>
      <c r="EC52" s="1580">
        <f xml:space="preserve"> IF($C52 = "", "",'App1'!EO52)</f>
        <v>9.1858419999999992</v>
      </c>
      <c r="ED52" s="1581">
        <f xml:space="preserve"> IF($C52 = "", "",'App1'!EP52)</f>
        <v>9.1858419999999992</v>
      </c>
      <c r="EE52" s="1581">
        <f xml:space="preserve"> IF($C52 = "", "",'App1'!EQ52)</f>
        <v>9.1858419999999992</v>
      </c>
      <c r="EF52" s="1581">
        <f xml:space="preserve"> IF($C52 = "", "",'App1'!ER52)</f>
        <v>9.1858419999999992</v>
      </c>
      <c r="EG52" s="1581">
        <f xml:space="preserve"> IF($C52 = "", "",'App1'!ES52)</f>
        <v>9.1858419999999992</v>
      </c>
      <c r="EH52" s="1582">
        <f xml:space="preserve"> IF($C52 = "", "",'App1'!ET52)</f>
        <v>45.929209</v>
      </c>
      <c r="EI52" s="595">
        <v>36.510000000000005</v>
      </c>
      <c r="EJ52" s="596">
        <v>35.510000000000005</v>
      </c>
      <c r="EK52" s="596">
        <v>34.510000000000005</v>
      </c>
      <c r="EL52" s="596">
        <v>33.510000000000005</v>
      </c>
      <c r="EM52" s="1575">
        <v>32.510000000000005</v>
      </c>
    </row>
    <row r="53" spans="2:143" ht="15.75" customHeight="1">
      <c r="B53" s="582">
        <v>47</v>
      </c>
      <c r="C53" s="1587" t="str">
        <f>'App1'!C53</f>
        <v>PR19UU_G06-WWN</v>
      </c>
      <c r="D53" s="1419" t="str">
        <f xml:space="preserve"> IF($C53 = "", "",'App1'!D53)</f>
        <v>The risk of sewer flooding for homes and businesses is reduced</v>
      </c>
      <c r="E53" s="1419" t="str">
        <f xml:space="preserve"> IF($C53 = "", "",'App1'!E53)</f>
        <v>PR19 new</v>
      </c>
      <c r="F53" s="1419" t="str">
        <f xml:space="preserve"> IF($C53 = "", "",'App1'!F53)</f>
        <v>G06-WWN</v>
      </c>
      <c r="G53" s="1489" t="str">
        <f xml:space="preserve"> IF($C53 = "", "",'App1'!G53)</f>
        <v>Hydraulic external flood risk resilience</v>
      </c>
      <c r="H53" s="1490" t="str">
        <f xml:space="preserve"> IF($C53 = "", "",'App1'!H53)</f>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
      <c r="I53" s="1507">
        <f xml:space="preserve"> IF($C53 = "", "",'App1'!I53)</f>
        <v>0</v>
      </c>
      <c r="J53" s="1507" t="str">
        <f xml:space="preserve"> IF($C53 = "", "",'App1'!J53)</f>
        <v/>
      </c>
      <c r="K53" s="1507">
        <f xml:space="preserve"> IF($C53 = "", "",'App1'!K53)</f>
        <v>1</v>
      </c>
      <c r="L53" s="1507">
        <f xml:space="preserve"> IF($C53 = "", "",'App1'!L53)</f>
        <v>0</v>
      </c>
      <c r="M53" s="1507" t="str">
        <f xml:space="preserve"> IF($C53 = "", "",'App1'!M53)</f>
        <v/>
      </c>
      <c r="N53" s="1507" t="str">
        <f xml:space="preserve"> IF($C53 = "", "",'App1'!N53)</f>
        <v/>
      </c>
      <c r="O53" s="1507" t="str">
        <f xml:space="preserve"> IF($C53 = "", "",'App1'!O53)</f>
        <v/>
      </c>
      <c r="P53" s="1507" t="str">
        <f xml:space="preserve"> IF($C53 = "", "",'App1'!P53)</f>
        <v/>
      </c>
      <c r="Q53" s="1508">
        <f xml:space="preserve"> IF($C53 = "", "",'App1'!Q53)</f>
        <v>1</v>
      </c>
      <c r="R53" s="1419" t="str">
        <f xml:space="preserve"> IF($C53 = "", "",'App1'!R53)</f>
        <v>Out &amp; under</v>
      </c>
      <c r="S53" s="1419" t="str">
        <f xml:space="preserve"> IF($C53 = "", "",'App1'!S53)</f>
        <v xml:space="preserve">Revenue </v>
      </c>
      <c r="T53" s="1489" t="str">
        <f xml:space="preserve"> IF($C53 = "", "",'App1'!T53)</f>
        <v>In-period</v>
      </c>
      <c r="U53" s="1419" t="str">
        <f xml:space="preserve"> IF($C53 = "", "",'App1'!U53)</f>
        <v>Sewer flooding</v>
      </c>
      <c r="V53" s="1419" t="str">
        <f xml:space="preserve"> IF($C53 = "", "",'App1'!V53)</f>
        <v>nr</v>
      </c>
      <c r="W53" s="1419" t="str">
        <f xml:space="preserve"> IF($C53 = "", "",'App1'!W53)</f>
        <v>Annual number of modelled incidents at high risk properties</v>
      </c>
      <c r="X53" s="1419">
        <f xml:space="preserve"> IF($C53 = "", "",'App1'!X53)</f>
        <v>2</v>
      </c>
      <c r="Y53" s="1604" t="str">
        <f xml:space="preserve"> IF($C53 = "", "",'App1'!Y53)</f>
        <v>Down</v>
      </c>
      <c r="Z53" s="1499" t="str">
        <f xml:space="preserve"> IF($C53 = "", "",'App1'!Z53)</f>
        <v/>
      </c>
      <c r="AA53" s="583" t="s">
        <v>76</v>
      </c>
      <c r="AB53" s="583" t="s">
        <v>2879</v>
      </c>
      <c r="AC53" s="583">
        <v>2</v>
      </c>
      <c r="AD53" s="1575" t="s">
        <v>40</v>
      </c>
      <c r="AE53" s="596">
        <v>250.38</v>
      </c>
      <c r="AF53" s="596">
        <v>228.18</v>
      </c>
      <c r="AG53" s="596">
        <v>205.98</v>
      </c>
      <c r="AH53" s="596">
        <v>183.78</v>
      </c>
      <c r="AI53" s="596">
        <v>161.58000000000001</v>
      </c>
      <c r="AJ53" s="595">
        <v>150.47999999999999</v>
      </c>
      <c r="AK53" s="596">
        <v>139.38</v>
      </c>
      <c r="AL53" s="596">
        <v>128.28</v>
      </c>
      <c r="AM53" s="596">
        <v>117.18</v>
      </c>
      <c r="AN53" s="755">
        <v>106.08</v>
      </c>
      <c r="AO53" s="758">
        <v>100.53</v>
      </c>
      <c r="AP53" s="596">
        <v>94.98</v>
      </c>
      <c r="AQ53" s="596">
        <v>89.43</v>
      </c>
      <c r="AR53" s="596">
        <v>83.88</v>
      </c>
      <c r="AS53" s="759">
        <v>78.33</v>
      </c>
      <c r="AT53" s="764" t="s">
        <v>2685</v>
      </c>
      <c r="AU53" s="596" t="s">
        <v>2685</v>
      </c>
      <c r="AV53" s="596" t="s">
        <v>2685</v>
      </c>
      <c r="AW53" s="596" t="s">
        <v>2685</v>
      </c>
      <c r="AX53" s="765" t="s">
        <v>2685</v>
      </c>
      <c r="AY53" s="597" t="s">
        <v>2685</v>
      </c>
      <c r="AZ53" s="1568" t="str">
        <f xml:space="preserve"> IF($C53 = "", "",'App1'!BL53)</f>
        <v>Yes</v>
      </c>
      <c r="BA53" s="1418" t="str">
        <f xml:space="preserve"> IF($C53 = "", "",'App1'!BM53)</f>
        <v>Yes</v>
      </c>
      <c r="BB53" s="1418" t="str">
        <f xml:space="preserve"> IF($C53 = "", "",'App1'!BN53)</f>
        <v>Yes</v>
      </c>
      <c r="BC53" s="1418" t="str">
        <f xml:space="preserve"> IF($C53 = "", "",'App1'!BO53)</f>
        <v>Yes</v>
      </c>
      <c r="BD53" s="1488" t="str">
        <f xml:space="preserve"> IF($C53 = "", "",'App1'!BP53)</f>
        <v>Yes</v>
      </c>
      <c r="BE53" s="595" t="s">
        <v>2685</v>
      </c>
      <c r="BF53" s="596" t="s">
        <v>2685</v>
      </c>
      <c r="BG53" s="596" t="s">
        <v>2685</v>
      </c>
      <c r="BH53" s="596" t="s">
        <v>2685</v>
      </c>
      <c r="BI53" s="597" t="s">
        <v>2685</v>
      </c>
      <c r="BJ53" s="595">
        <v>285.78000000000003</v>
      </c>
      <c r="BK53" s="596">
        <v>296.88</v>
      </c>
      <c r="BL53" s="596">
        <v>307.98</v>
      </c>
      <c r="BM53" s="596">
        <v>319.08000000000004</v>
      </c>
      <c r="BN53" s="597">
        <v>330.18000000000006</v>
      </c>
      <c r="BO53" s="595">
        <v>250.38</v>
      </c>
      <c r="BP53" s="596">
        <v>228.18</v>
      </c>
      <c r="BQ53" s="596">
        <v>205.98</v>
      </c>
      <c r="BR53" s="596">
        <v>183.78</v>
      </c>
      <c r="BS53" s="597">
        <v>161.58000000000001</v>
      </c>
      <c r="BT53" s="595">
        <v>250.38</v>
      </c>
      <c r="BU53" s="596">
        <v>228.18</v>
      </c>
      <c r="BV53" s="596">
        <v>205.98</v>
      </c>
      <c r="BW53" s="596">
        <v>183.78</v>
      </c>
      <c r="BX53" s="597">
        <v>161.58000000000001</v>
      </c>
      <c r="BY53" s="595">
        <v>149.27999999999997</v>
      </c>
      <c r="BZ53" s="596">
        <v>127.08</v>
      </c>
      <c r="CA53" s="596">
        <v>104.88000000000002</v>
      </c>
      <c r="CB53" s="596">
        <v>82.679999999999993</v>
      </c>
      <c r="CC53" s="597">
        <v>60.480000000000004</v>
      </c>
      <c r="CD53" s="595" t="s">
        <v>2685</v>
      </c>
      <c r="CE53" s="596" t="s">
        <v>2685</v>
      </c>
      <c r="CF53" s="596" t="s">
        <v>2685</v>
      </c>
      <c r="CG53" s="596" t="s">
        <v>2685</v>
      </c>
      <c r="CH53" s="597" t="s">
        <v>2685</v>
      </c>
      <c r="CI53" s="1320">
        <v>-4.1911999999999998E-2</v>
      </c>
      <c r="CJ53" s="1321" t="s">
        <v>2685</v>
      </c>
      <c r="CK53" s="1321" t="s">
        <v>2685</v>
      </c>
      <c r="CL53" s="1322" t="s">
        <v>2685</v>
      </c>
      <c r="CM53" s="1321">
        <v>4.1911999999999998E-2</v>
      </c>
      <c r="CN53" s="1321" t="s">
        <v>2685</v>
      </c>
      <c r="CO53" s="1321" t="s">
        <v>2685</v>
      </c>
      <c r="CP53" s="1322" t="s">
        <v>2685</v>
      </c>
      <c r="CQ53" s="1587" t="str">
        <f xml:space="preserve"> IF($C53 = "", "",'App1'!DC53)</f>
        <v>No</v>
      </c>
      <c r="CR53" s="1629">
        <f xml:space="preserve"> IF($C53 = "", "",'App1'!DD53)</f>
        <v>1</v>
      </c>
      <c r="CS53" s="1587" t="str">
        <f xml:space="preserve"> IF($C53 = "", "",'App1'!DE53)</f>
        <v/>
      </c>
      <c r="CT53" s="1581">
        <f xml:space="preserve"> IF($C53 = "", "",'App1'!DF53)</f>
        <v>0</v>
      </c>
      <c r="CU53" s="1581">
        <f xml:space="preserve"> IF($C53 = "", "",'App1'!DG53)</f>
        <v>0</v>
      </c>
      <c r="CV53" s="1581">
        <f xml:space="preserve"> IF($C53 = "", "",'App1'!DH53)</f>
        <v>0</v>
      </c>
      <c r="CW53" s="1581">
        <f xml:space="preserve"> IF($C53 = "", "",'App1'!DI53)</f>
        <v>0</v>
      </c>
      <c r="CX53" s="1581">
        <f xml:space="preserve"> IF($C53 = "", "",'App1'!DJ53)</f>
        <v>0</v>
      </c>
      <c r="CY53" s="1582">
        <f xml:space="preserve"> IF($C53 = "", "",'App1'!DK53)</f>
        <v>0</v>
      </c>
      <c r="CZ53" s="1581">
        <f xml:space="preserve"> IF($C53 = "", "",'App1'!DL53)</f>
        <v>-1.4836849999999999</v>
      </c>
      <c r="DA53" s="1581">
        <f xml:space="preserve"> IF($C53 = "", "",'App1'!DM53)</f>
        <v>-4.3630389999999997</v>
      </c>
      <c r="DB53" s="1581">
        <f xml:space="preserve"> IF($C53 = "", "",'App1'!DN53)</f>
        <v>-8.6380630000000007</v>
      </c>
      <c r="DC53" s="1581">
        <f xml:space="preserve"> IF($C53 = "", "",'App1'!DO53)</f>
        <v>-14.308757</v>
      </c>
      <c r="DD53" s="1581">
        <f xml:space="preserve"> IF($C53 = "", "",'App1'!DP53)</f>
        <v>-21.375119999999999</v>
      </c>
      <c r="DE53" s="1582">
        <f xml:space="preserve"> IF($C53 = "", "",'App1'!DQ53)</f>
        <v>-21.375119999999999</v>
      </c>
      <c r="DF53" s="1581">
        <f xml:space="preserve"> IF($C53 = "", "",'App1'!DR53)</f>
        <v>4.2373029999999998</v>
      </c>
      <c r="DG53" s="1581">
        <f xml:space="preserve"> IF($C53 = "", "",'App1'!DS53)</f>
        <v>8.4746059999999996</v>
      </c>
      <c r="DH53" s="1581">
        <f xml:space="preserve"> IF($C53 = "", "",'App1'!DT53)</f>
        <v>12.711909</v>
      </c>
      <c r="DI53" s="1581">
        <f xml:space="preserve"> IF($C53 = "", "",'App1'!DU53)</f>
        <v>16.949211999999999</v>
      </c>
      <c r="DJ53" s="1581">
        <f xml:space="preserve"> IF($C53 = "", "",'App1'!DV53)</f>
        <v>21.186515</v>
      </c>
      <c r="DK53" s="1582">
        <f xml:space="preserve"> IF($C53 = "", "",'App1'!DW53)</f>
        <v>21.186515</v>
      </c>
      <c r="DL53" s="1581">
        <f xml:space="preserve"> IF($C53 = "", "",'App1'!DX53)</f>
        <v>0</v>
      </c>
      <c r="DM53" s="1581">
        <f xml:space="preserve"> IF($C53 = "", "",'App1'!DY53)</f>
        <v>0</v>
      </c>
      <c r="DN53" s="1581">
        <f xml:space="preserve"> IF($C53 = "", "",'App1'!DZ53)</f>
        <v>0</v>
      </c>
      <c r="DO53" s="1581">
        <f xml:space="preserve"> IF($C53 = "", "",'App1'!EA53)</f>
        <v>0</v>
      </c>
      <c r="DP53" s="1581">
        <f xml:space="preserve"> IF($C53 = "", "",'App1'!EB53)</f>
        <v>0</v>
      </c>
      <c r="DQ53" s="1582">
        <f xml:space="preserve"> IF($C53 = "", "",'App1'!EC53)</f>
        <v>0</v>
      </c>
      <c r="DR53" s="1581">
        <f xml:space="preserve"> IF($C53 = "", "",'App1'!ED53)</f>
        <v>-1.4836849999999999</v>
      </c>
      <c r="DS53" s="1581">
        <f xml:space="preserve"> IF($C53 = "", "",'App1'!EE53)</f>
        <v>-2.8793540000000002</v>
      </c>
      <c r="DT53" s="1581">
        <f xml:space="preserve"> IF($C53 = "", "",'App1'!EF53)</f>
        <v>-4.2750240000000002</v>
      </c>
      <c r="DU53" s="1581">
        <f xml:space="preserve"> IF($C53 = "", "",'App1'!EG53)</f>
        <v>-5.6706940000000001</v>
      </c>
      <c r="DV53" s="1581">
        <f xml:space="preserve"> IF($C53 = "", "",'App1'!EH53)</f>
        <v>-7.0663629999999999</v>
      </c>
      <c r="DW53" s="1582">
        <f xml:space="preserve"> IF($C53 = "", "",'App1'!EI53)</f>
        <v>-21.375119999999999</v>
      </c>
      <c r="DX53" s="595">
        <v>285.78000000000003</v>
      </c>
      <c r="DY53" s="596">
        <v>296.88</v>
      </c>
      <c r="DZ53" s="596">
        <v>307.98</v>
      </c>
      <c r="EA53" s="596">
        <v>319.08000000000004</v>
      </c>
      <c r="EB53" s="596">
        <v>330.18000000000006</v>
      </c>
      <c r="EC53" s="1580">
        <f xml:space="preserve"> IF($C53 = "", "",'App1'!EO53)</f>
        <v>4.2373029999999998</v>
      </c>
      <c r="ED53" s="1581">
        <f xml:space="preserve"> IF($C53 = "", "",'App1'!EP53)</f>
        <v>4.2373029999999998</v>
      </c>
      <c r="EE53" s="1581">
        <f xml:space="preserve"> IF($C53 = "", "",'App1'!EQ53)</f>
        <v>4.2373029999999998</v>
      </c>
      <c r="EF53" s="1581">
        <f xml:space="preserve"> IF($C53 = "", "",'App1'!ER53)</f>
        <v>4.2373029999999998</v>
      </c>
      <c r="EG53" s="1581">
        <f xml:space="preserve"> IF($C53 = "", "",'App1'!ES53)</f>
        <v>4.2373029999999998</v>
      </c>
      <c r="EH53" s="1582">
        <f xml:space="preserve"> IF($C53 = "", "",'App1'!ET53)</f>
        <v>21.186516000000001</v>
      </c>
      <c r="EI53" s="595">
        <v>149.27999999999997</v>
      </c>
      <c r="EJ53" s="596">
        <v>127.08</v>
      </c>
      <c r="EK53" s="596">
        <v>104.88000000000002</v>
      </c>
      <c r="EL53" s="596">
        <v>82.679999999999993</v>
      </c>
      <c r="EM53" s="1575">
        <v>60.480000000000004</v>
      </c>
    </row>
    <row r="54" spans="2:143" ht="15.75" customHeight="1">
      <c r="B54" s="582">
        <v>48</v>
      </c>
      <c r="C54" s="1587" t="str">
        <f>'App1'!C54</f>
        <v/>
      </c>
      <c r="D54" s="1419" t="str">
        <f xml:space="preserve"> IF($C54 = "", "",'App1'!D54)</f>
        <v/>
      </c>
      <c r="E54" s="1419" t="str">
        <f xml:space="preserve"> IF($C54 = "", "",'App1'!E54)</f>
        <v/>
      </c>
      <c r="F54" s="1419" t="str">
        <f xml:space="preserve"> IF($C54 = "", "",'App1'!F54)</f>
        <v/>
      </c>
      <c r="G54" s="1489" t="str">
        <f xml:space="preserve"> IF($C54 = "", "",'App1'!G54)</f>
        <v/>
      </c>
      <c r="H54" s="1490" t="str">
        <f xml:space="preserve"> IF($C54 = "", "",'App1'!H54)</f>
        <v/>
      </c>
      <c r="I54" s="1507" t="str">
        <f xml:space="preserve"> IF($C54 = "", "",'App1'!I54)</f>
        <v/>
      </c>
      <c r="J54" s="1507" t="str">
        <f xml:space="preserve"> IF($C54 = "", "",'App1'!J54)</f>
        <v/>
      </c>
      <c r="K54" s="1507" t="str">
        <f xml:space="preserve"> IF($C54 = "", "",'App1'!K54)</f>
        <v/>
      </c>
      <c r="L54" s="1507" t="str">
        <f xml:space="preserve"> IF($C54 = "", "",'App1'!L54)</f>
        <v/>
      </c>
      <c r="M54" s="1507" t="str">
        <f xml:space="preserve"> IF($C54 = "", "",'App1'!M54)</f>
        <v/>
      </c>
      <c r="N54" s="1507" t="str">
        <f xml:space="preserve"> IF($C54 = "", "",'App1'!N54)</f>
        <v/>
      </c>
      <c r="O54" s="1507" t="str">
        <f xml:space="preserve"> IF($C54 = "", "",'App1'!O54)</f>
        <v/>
      </c>
      <c r="P54" s="1507" t="str">
        <f xml:space="preserve"> IF($C54 = "", "",'App1'!P54)</f>
        <v/>
      </c>
      <c r="Q54" s="1508" t="str">
        <f xml:space="preserve"> IF($C54 = "", "",'App1'!Q54)</f>
        <v/>
      </c>
      <c r="R54" s="1419" t="str">
        <f xml:space="preserve"> IF($C54 = "", "",'App1'!R54)</f>
        <v/>
      </c>
      <c r="S54" s="1419" t="str">
        <f xml:space="preserve"> IF($C54 = "", "",'App1'!S54)</f>
        <v/>
      </c>
      <c r="T54" s="1489" t="str">
        <f xml:space="preserve"> IF($C54 = "", "",'App1'!T54)</f>
        <v/>
      </c>
      <c r="U54" s="1419" t="str">
        <f xml:space="preserve"> IF($C54 = "", "",'App1'!U54)</f>
        <v/>
      </c>
      <c r="V54" s="1419" t="str">
        <f xml:space="preserve"> IF($C54 = "", "",'App1'!V54)</f>
        <v/>
      </c>
      <c r="W54" s="1419" t="str">
        <f xml:space="preserve"> IF($C54 = "", "",'App1'!W54)</f>
        <v/>
      </c>
      <c r="X54" s="1419" t="str">
        <f xml:space="preserve"> IF($C54 = "", "",'App1'!X54)</f>
        <v/>
      </c>
      <c r="Y54" s="1604" t="str">
        <f xml:space="preserve"> IF($C54 = "", "",'App1'!Y54)</f>
        <v/>
      </c>
      <c r="Z54" s="1499" t="str">
        <f xml:space="preserve"> IF($C54 = "", "",'App1'!Z54)</f>
        <v/>
      </c>
      <c r="AA54" s="583"/>
      <c r="AB54" s="583"/>
      <c r="AC54" s="583"/>
      <c r="AD54" s="1575"/>
      <c r="AE54" s="596"/>
      <c r="AF54" s="596"/>
      <c r="AG54" s="596"/>
      <c r="AH54" s="596"/>
      <c r="AI54" s="596"/>
      <c r="AJ54" s="595"/>
      <c r="AK54" s="596"/>
      <c r="AL54" s="596"/>
      <c r="AM54" s="596"/>
      <c r="AN54" s="755"/>
      <c r="AO54" s="758"/>
      <c r="AP54" s="596"/>
      <c r="AQ54" s="596"/>
      <c r="AR54" s="596"/>
      <c r="AS54" s="759"/>
      <c r="AT54" s="764"/>
      <c r="AU54" s="596"/>
      <c r="AV54" s="596"/>
      <c r="AW54" s="596"/>
      <c r="AX54" s="765"/>
      <c r="AY54" s="597"/>
      <c r="AZ54" s="1568" t="str">
        <f xml:space="preserve"> IF($C54 = "", "",'App1'!BL54)</f>
        <v/>
      </c>
      <c r="BA54" s="1418" t="str">
        <f xml:space="preserve"> IF($C54 = "", "",'App1'!BM54)</f>
        <v/>
      </c>
      <c r="BB54" s="1418" t="str">
        <f xml:space="preserve"> IF($C54 = "", "",'App1'!BN54)</f>
        <v/>
      </c>
      <c r="BC54" s="1418" t="str">
        <f xml:space="preserve"> IF($C54 = "", "",'App1'!BO54)</f>
        <v/>
      </c>
      <c r="BD54" s="1488" t="str">
        <f xml:space="preserve"> IF($C54 = "", "",'App1'!BP54)</f>
        <v/>
      </c>
      <c r="BE54" s="595"/>
      <c r="BF54" s="596"/>
      <c r="BG54" s="596"/>
      <c r="BH54" s="596"/>
      <c r="BI54" s="597"/>
      <c r="BJ54" s="595"/>
      <c r="BK54" s="596"/>
      <c r="BL54" s="596"/>
      <c r="BM54" s="596"/>
      <c r="BN54" s="597"/>
      <c r="BO54" s="595"/>
      <c r="BP54" s="596"/>
      <c r="BQ54" s="596"/>
      <c r="BR54" s="596"/>
      <c r="BS54" s="596"/>
      <c r="BT54" s="595"/>
      <c r="BU54" s="596"/>
      <c r="BV54" s="596"/>
      <c r="BW54" s="596"/>
      <c r="BX54" s="596"/>
      <c r="BY54" s="595"/>
      <c r="BZ54" s="596"/>
      <c r="CA54" s="596"/>
      <c r="CB54" s="596"/>
      <c r="CC54" s="597"/>
      <c r="CD54" s="595"/>
      <c r="CE54" s="596"/>
      <c r="CF54" s="596"/>
      <c r="CG54" s="596"/>
      <c r="CH54" s="597"/>
      <c r="CI54" s="1320"/>
      <c r="CJ54" s="1321"/>
      <c r="CK54" s="1321"/>
      <c r="CL54" s="1322"/>
      <c r="CM54" s="1321"/>
      <c r="CN54" s="1321"/>
      <c r="CO54" s="1321"/>
      <c r="CP54" s="1322"/>
      <c r="CQ54" s="1587" t="str">
        <f xml:space="preserve"> IF($C54 = "", "",'App1'!DC54)</f>
        <v/>
      </c>
      <c r="CR54" s="1629" t="str">
        <f xml:space="preserve"> IF($C54 = "", "",'App1'!DD54)</f>
        <v/>
      </c>
      <c r="CS54" s="1587" t="str">
        <f xml:space="preserve"> IF($C54 = "", "",'App1'!DE54)</f>
        <v/>
      </c>
      <c r="CT54" s="1581" t="str">
        <f xml:space="preserve"> IF($C54 = "", "",'App1'!DF54)</f>
        <v/>
      </c>
      <c r="CU54" s="1581" t="str">
        <f xml:space="preserve"> IF($C54 = "", "",'App1'!DG54)</f>
        <v/>
      </c>
      <c r="CV54" s="1581" t="str">
        <f xml:space="preserve"> IF($C54 = "", "",'App1'!DH54)</f>
        <v/>
      </c>
      <c r="CW54" s="1581" t="str">
        <f xml:space="preserve"> IF($C54 = "", "",'App1'!DI54)</f>
        <v/>
      </c>
      <c r="CX54" s="1581" t="str">
        <f xml:space="preserve"> IF($C54 = "", "",'App1'!DJ54)</f>
        <v/>
      </c>
      <c r="CY54" s="1582" t="str">
        <f xml:space="preserve"> IF($C54 = "", "",'App1'!DK54)</f>
        <v/>
      </c>
      <c r="CZ54" s="1581" t="str">
        <f xml:space="preserve"> IF($C54 = "", "",'App1'!DL54)</f>
        <v/>
      </c>
      <c r="DA54" s="1581" t="str">
        <f xml:space="preserve"> IF($C54 = "", "",'App1'!DM54)</f>
        <v/>
      </c>
      <c r="DB54" s="1581" t="str">
        <f xml:space="preserve"> IF($C54 = "", "",'App1'!DN54)</f>
        <v/>
      </c>
      <c r="DC54" s="1581" t="str">
        <f xml:space="preserve"> IF($C54 = "", "",'App1'!DO54)</f>
        <v/>
      </c>
      <c r="DD54" s="1581" t="str">
        <f xml:space="preserve"> IF($C54 = "", "",'App1'!DP54)</f>
        <v/>
      </c>
      <c r="DE54" s="1582" t="str">
        <f xml:space="preserve"> IF($C54 = "", "",'App1'!DQ54)</f>
        <v/>
      </c>
      <c r="DF54" s="1581" t="str">
        <f xml:space="preserve"> IF($C54 = "", "",'App1'!DR54)</f>
        <v/>
      </c>
      <c r="DG54" s="1581" t="str">
        <f xml:space="preserve"> IF($C54 = "", "",'App1'!DS54)</f>
        <v/>
      </c>
      <c r="DH54" s="1581" t="str">
        <f xml:space="preserve"> IF($C54 = "", "",'App1'!DT54)</f>
        <v/>
      </c>
      <c r="DI54" s="1581" t="str">
        <f xml:space="preserve"> IF($C54 = "", "",'App1'!DU54)</f>
        <v/>
      </c>
      <c r="DJ54" s="1581" t="str">
        <f xml:space="preserve"> IF($C54 = "", "",'App1'!DV54)</f>
        <v/>
      </c>
      <c r="DK54" s="1582" t="str">
        <f xml:space="preserve"> IF($C54 = "", "",'App1'!DW54)</f>
        <v/>
      </c>
      <c r="DL54" s="1581" t="str">
        <f xml:space="preserve"> IF($C54 = "", "",'App1'!DX54)</f>
        <v/>
      </c>
      <c r="DM54" s="1581" t="str">
        <f xml:space="preserve"> IF($C54 = "", "",'App1'!DY54)</f>
        <v/>
      </c>
      <c r="DN54" s="1581" t="str">
        <f xml:space="preserve"> IF($C54 = "", "",'App1'!DZ54)</f>
        <v/>
      </c>
      <c r="DO54" s="1581" t="str">
        <f xml:space="preserve"> IF($C54 = "", "",'App1'!EA54)</f>
        <v/>
      </c>
      <c r="DP54" s="1581" t="str">
        <f xml:space="preserve"> IF($C54 = "", "",'App1'!EB54)</f>
        <v/>
      </c>
      <c r="DQ54" s="1582" t="str">
        <f xml:space="preserve"> IF($C54 = "", "",'App1'!EC54)</f>
        <v/>
      </c>
      <c r="DR54" s="1581" t="str">
        <f xml:space="preserve"> IF($C54 = "", "",'App1'!ED54)</f>
        <v/>
      </c>
      <c r="DS54" s="1581" t="str">
        <f xml:space="preserve"> IF($C54 = "", "",'App1'!EE54)</f>
        <v/>
      </c>
      <c r="DT54" s="1581" t="str">
        <f xml:space="preserve"> IF($C54 = "", "",'App1'!EF54)</f>
        <v/>
      </c>
      <c r="DU54" s="1581" t="str">
        <f xml:space="preserve"> IF($C54 = "", "",'App1'!EG54)</f>
        <v/>
      </c>
      <c r="DV54" s="1581" t="str">
        <f xml:space="preserve"> IF($C54 = "", "",'App1'!EH54)</f>
        <v/>
      </c>
      <c r="DW54" s="1582" t="str">
        <f xml:space="preserve"> IF($C54 = "", "",'App1'!EI54)</f>
        <v/>
      </c>
      <c r="DX54" s="595"/>
      <c r="DY54" s="596"/>
      <c r="DZ54" s="596"/>
      <c r="EA54" s="596"/>
      <c r="EB54" s="596"/>
      <c r="EC54" s="1580" t="str">
        <f xml:space="preserve"> IF($C54 = "", "",'App1'!EO54)</f>
        <v/>
      </c>
      <c r="ED54" s="1581" t="str">
        <f xml:space="preserve"> IF($C54 = "", "",'App1'!EP54)</f>
        <v/>
      </c>
      <c r="EE54" s="1581" t="str">
        <f xml:space="preserve"> IF($C54 = "", "",'App1'!EQ54)</f>
        <v/>
      </c>
      <c r="EF54" s="1581" t="str">
        <f xml:space="preserve"> IF($C54 = "", "",'App1'!ER54)</f>
        <v/>
      </c>
      <c r="EG54" s="1581" t="str">
        <f xml:space="preserve"> IF($C54 = "", "",'App1'!ES54)</f>
        <v/>
      </c>
      <c r="EH54" s="1582" t="str">
        <f xml:space="preserve"> IF($C54 = "", "",'App1'!ET54)</f>
        <v/>
      </c>
      <c r="EI54" s="595"/>
      <c r="EJ54" s="596"/>
      <c r="EK54" s="596"/>
      <c r="EL54" s="596"/>
      <c r="EM54" s="1575"/>
    </row>
    <row r="55" spans="2:143" ht="15.75" customHeight="1">
      <c r="B55" s="582">
        <v>49</v>
      </c>
      <c r="C55" s="1587" t="str">
        <f>'App1'!C55</f>
        <v/>
      </c>
      <c r="D55" s="1419" t="str">
        <f xml:space="preserve"> IF($C55 = "", "",'App1'!D55)</f>
        <v/>
      </c>
      <c r="E55" s="1419" t="str">
        <f xml:space="preserve"> IF($C55 = "", "",'App1'!E55)</f>
        <v/>
      </c>
      <c r="F55" s="1419" t="str">
        <f xml:space="preserve"> IF($C55 = "", "",'App1'!F55)</f>
        <v/>
      </c>
      <c r="G55" s="1489" t="str">
        <f xml:space="preserve"> IF($C55 = "", "",'App1'!G55)</f>
        <v/>
      </c>
      <c r="H55" s="1490" t="str">
        <f xml:space="preserve"> IF($C55 = "", "",'App1'!H55)</f>
        <v/>
      </c>
      <c r="I55" s="1507" t="str">
        <f xml:space="preserve"> IF($C55 = "", "",'App1'!I55)</f>
        <v/>
      </c>
      <c r="J55" s="1507" t="str">
        <f xml:space="preserve"> IF($C55 = "", "",'App1'!J55)</f>
        <v/>
      </c>
      <c r="K55" s="1507" t="str">
        <f xml:space="preserve"> IF($C55 = "", "",'App1'!K55)</f>
        <v/>
      </c>
      <c r="L55" s="1507" t="str">
        <f xml:space="preserve"> IF($C55 = "", "",'App1'!L55)</f>
        <v/>
      </c>
      <c r="M55" s="1507" t="str">
        <f xml:space="preserve"> IF($C55 = "", "",'App1'!M55)</f>
        <v/>
      </c>
      <c r="N55" s="1507" t="str">
        <f xml:space="preserve"> IF($C55 = "", "",'App1'!N55)</f>
        <v/>
      </c>
      <c r="O55" s="1507" t="str">
        <f xml:space="preserve"> IF($C55 = "", "",'App1'!O55)</f>
        <v/>
      </c>
      <c r="P55" s="1507" t="str">
        <f xml:space="preserve"> IF($C55 = "", "",'App1'!P55)</f>
        <v/>
      </c>
      <c r="Q55" s="1508" t="str">
        <f xml:space="preserve"> IF($C55 = "", "",'App1'!Q55)</f>
        <v/>
      </c>
      <c r="R55" s="1419" t="str">
        <f xml:space="preserve"> IF($C55 = "", "",'App1'!R55)</f>
        <v/>
      </c>
      <c r="S55" s="1419" t="str">
        <f xml:space="preserve"> IF($C55 = "", "",'App1'!S55)</f>
        <v/>
      </c>
      <c r="T55" s="1489" t="str">
        <f xml:space="preserve"> IF($C55 = "", "",'App1'!T55)</f>
        <v/>
      </c>
      <c r="U55" s="1419" t="str">
        <f xml:space="preserve"> IF($C55 = "", "",'App1'!U55)</f>
        <v/>
      </c>
      <c r="V55" s="1419" t="str">
        <f xml:space="preserve"> IF($C55 = "", "",'App1'!V55)</f>
        <v/>
      </c>
      <c r="W55" s="1419" t="str">
        <f xml:space="preserve"> IF($C55 = "", "",'App1'!W55)</f>
        <v/>
      </c>
      <c r="X55" s="1419" t="str">
        <f xml:space="preserve"> IF($C55 = "", "",'App1'!X55)</f>
        <v/>
      </c>
      <c r="Y55" s="1604" t="str">
        <f xml:space="preserve"> IF($C55 = "", "",'App1'!Y55)</f>
        <v/>
      </c>
      <c r="Z55" s="1499" t="str">
        <f xml:space="preserve"> IF($C55 = "", "",'App1'!Z55)</f>
        <v/>
      </c>
      <c r="AA55" s="583"/>
      <c r="AB55" s="583"/>
      <c r="AC55" s="583"/>
      <c r="AD55" s="1575"/>
      <c r="AE55" s="596"/>
      <c r="AF55" s="596"/>
      <c r="AG55" s="596"/>
      <c r="AH55" s="596"/>
      <c r="AI55" s="596"/>
      <c r="AJ55" s="595"/>
      <c r="AK55" s="596"/>
      <c r="AL55" s="596"/>
      <c r="AM55" s="596"/>
      <c r="AN55" s="755"/>
      <c r="AO55" s="758"/>
      <c r="AP55" s="596"/>
      <c r="AQ55" s="596"/>
      <c r="AR55" s="596"/>
      <c r="AS55" s="759"/>
      <c r="AT55" s="764"/>
      <c r="AU55" s="596"/>
      <c r="AV55" s="596"/>
      <c r="AW55" s="596"/>
      <c r="AX55" s="765"/>
      <c r="AY55" s="597"/>
      <c r="AZ55" s="1568" t="str">
        <f xml:space="preserve"> IF($C55 = "", "",'App1'!BL55)</f>
        <v/>
      </c>
      <c r="BA55" s="1418" t="str">
        <f xml:space="preserve"> IF($C55 = "", "",'App1'!BM55)</f>
        <v/>
      </c>
      <c r="BB55" s="1418" t="str">
        <f xml:space="preserve"> IF($C55 = "", "",'App1'!BN55)</f>
        <v/>
      </c>
      <c r="BC55" s="1418" t="str">
        <f xml:space="preserve"> IF($C55 = "", "",'App1'!BO55)</f>
        <v/>
      </c>
      <c r="BD55" s="1488" t="str">
        <f xml:space="preserve"> IF($C55 = "", "",'App1'!BP55)</f>
        <v/>
      </c>
      <c r="BE55" s="595"/>
      <c r="BF55" s="596"/>
      <c r="BG55" s="596"/>
      <c r="BH55" s="596"/>
      <c r="BI55" s="597"/>
      <c r="BJ55" s="595"/>
      <c r="BK55" s="596"/>
      <c r="BL55" s="596"/>
      <c r="BM55" s="596"/>
      <c r="BN55" s="597"/>
      <c r="BO55" s="595"/>
      <c r="BP55" s="596"/>
      <c r="BQ55" s="596"/>
      <c r="BR55" s="596"/>
      <c r="BS55" s="596"/>
      <c r="BT55" s="595"/>
      <c r="BU55" s="596"/>
      <c r="BV55" s="596"/>
      <c r="BW55" s="596"/>
      <c r="BX55" s="596"/>
      <c r="BY55" s="595"/>
      <c r="BZ55" s="596"/>
      <c r="CA55" s="596"/>
      <c r="CB55" s="596"/>
      <c r="CC55" s="597"/>
      <c r="CD55" s="595"/>
      <c r="CE55" s="596"/>
      <c r="CF55" s="596"/>
      <c r="CG55" s="596"/>
      <c r="CH55" s="597"/>
      <c r="CI55" s="1320"/>
      <c r="CJ55" s="1321"/>
      <c r="CK55" s="1321"/>
      <c r="CL55" s="1322"/>
      <c r="CM55" s="1321"/>
      <c r="CN55" s="1321"/>
      <c r="CO55" s="1321"/>
      <c r="CP55" s="1322"/>
      <c r="CQ55" s="1587" t="str">
        <f xml:space="preserve"> IF($C55 = "", "",'App1'!DC55)</f>
        <v/>
      </c>
      <c r="CR55" s="1629" t="str">
        <f xml:space="preserve"> IF($C55 = "", "",'App1'!DD55)</f>
        <v/>
      </c>
      <c r="CS55" s="1587" t="str">
        <f xml:space="preserve"> IF($C55 = "", "",'App1'!DE55)</f>
        <v/>
      </c>
      <c r="CT55" s="1581" t="str">
        <f xml:space="preserve"> IF($C55 = "", "",'App1'!DF55)</f>
        <v/>
      </c>
      <c r="CU55" s="1581" t="str">
        <f xml:space="preserve"> IF($C55 = "", "",'App1'!DG55)</f>
        <v/>
      </c>
      <c r="CV55" s="1581" t="str">
        <f xml:space="preserve"> IF($C55 = "", "",'App1'!DH55)</f>
        <v/>
      </c>
      <c r="CW55" s="1581" t="str">
        <f xml:space="preserve"> IF($C55 = "", "",'App1'!DI55)</f>
        <v/>
      </c>
      <c r="CX55" s="1581" t="str">
        <f xml:space="preserve"> IF($C55 = "", "",'App1'!DJ55)</f>
        <v/>
      </c>
      <c r="CY55" s="1582" t="str">
        <f xml:space="preserve"> IF($C55 = "", "",'App1'!DK55)</f>
        <v/>
      </c>
      <c r="CZ55" s="1581" t="str">
        <f xml:space="preserve"> IF($C55 = "", "",'App1'!DL55)</f>
        <v/>
      </c>
      <c r="DA55" s="1581" t="str">
        <f xml:space="preserve"> IF($C55 = "", "",'App1'!DM55)</f>
        <v/>
      </c>
      <c r="DB55" s="1581" t="str">
        <f xml:space="preserve"> IF($C55 = "", "",'App1'!DN55)</f>
        <v/>
      </c>
      <c r="DC55" s="1581" t="str">
        <f xml:space="preserve"> IF($C55 = "", "",'App1'!DO55)</f>
        <v/>
      </c>
      <c r="DD55" s="1581" t="str">
        <f xml:space="preserve"> IF($C55 = "", "",'App1'!DP55)</f>
        <v/>
      </c>
      <c r="DE55" s="1582" t="str">
        <f xml:space="preserve"> IF($C55 = "", "",'App1'!DQ55)</f>
        <v/>
      </c>
      <c r="DF55" s="1581" t="str">
        <f xml:space="preserve"> IF($C55 = "", "",'App1'!DR55)</f>
        <v/>
      </c>
      <c r="DG55" s="1581" t="str">
        <f xml:space="preserve"> IF($C55 = "", "",'App1'!DS55)</f>
        <v/>
      </c>
      <c r="DH55" s="1581" t="str">
        <f xml:space="preserve"> IF($C55 = "", "",'App1'!DT55)</f>
        <v/>
      </c>
      <c r="DI55" s="1581" t="str">
        <f xml:space="preserve"> IF($C55 = "", "",'App1'!DU55)</f>
        <v/>
      </c>
      <c r="DJ55" s="1581" t="str">
        <f xml:space="preserve"> IF($C55 = "", "",'App1'!DV55)</f>
        <v/>
      </c>
      <c r="DK55" s="1582" t="str">
        <f xml:space="preserve"> IF($C55 = "", "",'App1'!DW55)</f>
        <v/>
      </c>
      <c r="DL55" s="1581" t="str">
        <f xml:space="preserve"> IF($C55 = "", "",'App1'!DX55)</f>
        <v/>
      </c>
      <c r="DM55" s="1581" t="str">
        <f xml:space="preserve"> IF($C55 = "", "",'App1'!DY55)</f>
        <v/>
      </c>
      <c r="DN55" s="1581" t="str">
        <f xml:space="preserve"> IF($C55 = "", "",'App1'!DZ55)</f>
        <v/>
      </c>
      <c r="DO55" s="1581" t="str">
        <f xml:space="preserve"> IF($C55 = "", "",'App1'!EA55)</f>
        <v/>
      </c>
      <c r="DP55" s="1581" t="str">
        <f xml:space="preserve"> IF($C55 = "", "",'App1'!EB55)</f>
        <v/>
      </c>
      <c r="DQ55" s="1582" t="str">
        <f xml:space="preserve"> IF($C55 = "", "",'App1'!EC55)</f>
        <v/>
      </c>
      <c r="DR55" s="1581" t="str">
        <f xml:space="preserve"> IF($C55 = "", "",'App1'!ED55)</f>
        <v/>
      </c>
      <c r="DS55" s="1581" t="str">
        <f xml:space="preserve"> IF($C55 = "", "",'App1'!EE55)</f>
        <v/>
      </c>
      <c r="DT55" s="1581" t="str">
        <f xml:space="preserve"> IF($C55 = "", "",'App1'!EF55)</f>
        <v/>
      </c>
      <c r="DU55" s="1581" t="str">
        <f xml:space="preserve"> IF($C55 = "", "",'App1'!EG55)</f>
        <v/>
      </c>
      <c r="DV55" s="1581" t="str">
        <f xml:space="preserve"> IF($C55 = "", "",'App1'!EH55)</f>
        <v/>
      </c>
      <c r="DW55" s="1582" t="str">
        <f xml:space="preserve"> IF($C55 = "", "",'App1'!EI55)</f>
        <v/>
      </c>
      <c r="DX55" s="595"/>
      <c r="DY55" s="596"/>
      <c r="DZ55" s="596"/>
      <c r="EA55" s="596"/>
      <c r="EB55" s="596"/>
      <c r="EC55" s="1580" t="str">
        <f xml:space="preserve"> IF($C55 = "", "",'App1'!EO55)</f>
        <v/>
      </c>
      <c r="ED55" s="1581" t="str">
        <f xml:space="preserve"> IF($C55 = "", "",'App1'!EP55)</f>
        <v/>
      </c>
      <c r="EE55" s="1581" t="str">
        <f xml:space="preserve"> IF($C55 = "", "",'App1'!EQ55)</f>
        <v/>
      </c>
      <c r="EF55" s="1581" t="str">
        <f xml:space="preserve"> IF($C55 = "", "",'App1'!ER55)</f>
        <v/>
      </c>
      <c r="EG55" s="1581" t="str">
        <f xml:space="preserve"> IF($C55 = "", "",'App1'!ES55)</f>
        <v/>
      </c>
      <c r="EH55" s="1582" t="str">
        <f xml:space="preserve"> IF($C55 = "", "",'App1'!ET55)</f>
        <v/>
      </c>
      <c r="EI55" s="595"/>
      <c r="EJ55" s="596"/>
      <c r="EK55" s="596"/>
      <c r="EL55" s="596"/>
      <c r="EM55" s="1575"/>
    </row>
    <row r="56" spans="2:143" ht="15.75" customHeight="1">
      <c r="B56" s="582">
        <v>50</v>
      </c>
      <c r="C56" s="1587" t="str">
        <f>'App1'!C56</f>
        <v/>
      </c>
      <c r="D56" s="1419" t="str">
        <f xml:space="preserve"> IF($C56 = "", "",'App1'!D56)</f>
        <v/>
      </c>
      <c r="E56" s="1419" t="str">
        <f xml:space="preserve"> IF($C56 = "", "",'App1'!E56)</f>
        <v/>
      </c>
      <c r="F56" s="1419" t="str">
        <f xml:space="preserve"> IF($C56 = "", "",'App1'!F56)</f>
        <v/>
      </c>
      <c r="G56" s="1489" t="str">
        <f xml:space="preserve"> IF($C56 = "", "",'App1'!G56)</f>
        <v/>
      </c>
      <c r="H56" s="1490" t="str">
        <f xml:space="preserve"> IF($C56 = "", "",'App1'!H56)</f>
        <v/>
      </c>
      <c r="I56" s="1507" t="str">
        <f xml:space="preserve"> IF($C56 = "", "",'App1'!I56)</f>
        <v/>
      </c>
      <c r="J56" s="1507" t="str">
        <f xml:space="preserve"> IF($C56 = "", "",'App1'!J56)</f>
        <v/>
      </c>
      <c r="K56" s="1507" t="str">
        <f xml:space="preserve"> IF($C56 = "", "",'App1'!K56)</f>
        <v/>
      </c>
      <c r="L56" s="1507" t="str">
        <f xml:space="preserve"> IF($C56 = "", "",'App1'!L56)</f>
        <v/>
      </c>
      <c r="M56" s="1507" t="str">
        <f xml:space="preserve"> IF($C56 = "", "",'App1'!M56)</f>
        <v/>
      </c>
      <c r="N56" s="1507" t="str">
        <f xml:space="preserve"> IF($C56 = "", "",'App1'!N56)</f>
        <v/>
      </c>
      <c r="O56" s="1507" t="str">
        <f xml:space="preserve"> IF($C56 = "", "",'App1'!O56)</f>
        <v/>
      </c>
      <c r="P56" s="1507" t="str">
        <f xml:space="preserve"> IF($C56 = "", "",'App1'!P56)</f>
        <v/>
      </c>
      <c r="Q56" s="1508" t="str">
        <f xml:space="preserve"> IF($C56 = "", "",'App1'!Q56)</f>
        <v/>
      </c>
      <c r="R56" s="1419" t="str">
        <f xml:space="preserve"> IF($C56 = "", "",'App1'!R56)</f>
        <v/>
      </c>
      <c r="S56" s="1419" t="str">
        <f xml:space="preserve"> IF($C56 = "", "",'App1'!S56)</f>
        <v/>
      </c>
      <c r="T56" s="1489" t="str">
        <f xml:space="preserve"> IF($C56 = "", "",'App1'!T56)</f>
        <v/>
      </c>
      <c r="U56" s="1419" t="str">
        <f xml:space="preserve"> IF($C56 = "", "",'App1'!U56)</f>
        <v/>
      </c>
      <c r="V56" s="1419" t="str">
        <f xml:space="preserve"> IF($C56 = "", "",'App1'!V56)</f>
        <v/>
      </c>
      <c r="W56" s="1419" t="str">
        <f xml:space="preserve"> IF($C56 = "", "",'App1'!W56)</f>
        <v/>
      </c>
      <c r="X56" s="1419" t="str">
        <f xml:space="preserve"> IF($C56 = "", "",'App1'!X56)</f>
        <v/>
      </c>
      <c r="Y56" s="1604" t="str">
        <f xml:space="preserve"> IF($C56 = "", "",'App1'!Y56)</f>
        <v/>
      </c>
      <c r="Z56" s="1499" t="str">
        <f xml:space="preserve"> IF($C56 = "", "",'App1'!Z56)</f>
        <v/>
      </c>
      <c r="AA56" s="583"/>
      <c r="AB56" s="583"/>
      <c r="AC56" s="583"/>
      <c r="AD56" s="1575"/>
      <c r="AE56" s="596"/>
      <c r="AF56" s="596"/>
      <c r="AG56" s="596"/>
      <c r="AH56" s="596"/>
      <c r="AI56" s="596"/>
      <c r="AJ56" s="595"/>
      <c r="AK56" s="596"/>
      <c r="AL56" s="596"/>
      <c r="AM56" s="596"/>
      <c r="AN56" s="755"/>
      <c r="AO56" s="758"/>
      <c r="AP56" s="596"/>
      <c r="AQ56" s="596"/>
      <c r="AR56" s="596"/>
      <c r="AS56" s="759"/>
      <c r="AT56" s="764"/>
      <c r="AU56" s="596"/>
      <c r="AV56" s="596"/>
      <c r="AW56" s="596"/>
      <c r="AX56" s="765"/>
      <c r="AY56" s="597"/>
      <c r="AZ56" s="1568" t="str">
        <f xml:space="preserve"> IF($C56 = "", "",'App1'!BL56)</f>
        <v/>
      </c>
      <c r="BA56" s="1418" t="str">
        <f xml:space="preserve"> IF($C56 = "", "",'App1'!BM56)</f>
        <v/>
      </c>
      <c r="BB56" s="1418" t="str">
        <f xml:space="preserve"> IF($C56 = "", "",'App1'!BN56)</f>
        <v/>
      </c>
      <c r="BC56" s="1418" t="str">
        <f xml:space="preserve"> IF($C56 = "", "",'App1'!BO56)</f>
        <v/>
      </c>
      <c r="BD56" s="1488" t="str">
        <f xml:space="preserve"> IF($C56 = "", "",'App1'!BP56)</f>
        <v/>
      </c>
      <c r="BE56" s="595"/>
      <c r="BF56" s="596"/>
      <c r="BG56" s="596"/>
      <c r="BH56" s="596"/>
      <c r="BI56" s="597"/>
      <c r="BJ56" s="595"/>
      <c r="BK56" s="596"/>
      <c r="BL56" s="596"/>
      <c r="BM56" s="596"/>
      <c r="BN56" s="597"/>
      <c r="BO56" s="595"/>
      <c r="BP56" s="596"/>
      <c r="BQ56" s="596"/>
      <c r="BR56" s="596"/>
      <c r="BS56" s="597"/>
      <c r="BT56" s="595"/>
      <c r="BU56" s="596"/>
      <c r="BV56" s="596"/>
      <c r="BW56" s="596"/>
      <c r="BX56" s="597"/>
      <c r="BY56" s="595"/>
      <c r="BZ56" s="596"/>
      <c r="CA56" s="596"/>
      <c r="CB56" s="596"/>
      <c r="CC56" s="597"/>
      <c r="CD56" s="595"/>
      <c r="CE56" s="596"/>
      <c r="CF56" s="596"/>
      <c r="CG56" s="596"/>
      <c r="CH56" s="597"/>
      <c r="CI56" s="1320"/>
      <c r="CJ56" s="1321"/>
      <c r="CK56" s="1321"/>
      <c r="CL56" s="1322"/>
      <c r="CM56" s="1321"/>
      <c r="CN56" s="1321"/>
      <c r="CO56" s="1321"/>
      <c r="CP56" s="1322"/>
      <c r="CQ56" s="1587" t="str">
        <f xml:space="preserve"> IF($C56 = "", "",'App1'!DC56)</f>
        <v/>
      </c>
      <c r="CR56" s="1629" t="str">
        <f xml:space="preserve"> IF($C56 = "", "",'App1'!DD56)</f>
        <v/>
      </c>
      <c r="CS56" s="1587" t="str">
        <f xml:space="preserve"> IF($C56 = "", "",'App1'!DE56)</f>
        <v/>
      </c>
      <c r="CT56" s="1581" t="str">
        <f xml:space="preserve"> IF($C56 = "", "",'App1'!DF56)</f>
        <v/>
      </c>
      <c r="CU56" s="1581" t="str">
        <f xml:space="preserve"> IF($C56 = "", "",'App1'!DG56)</f>
        <v/>
      </c>
      <c r="CV56" s="1581" t="str">
        <f xml:space="preserve"> IF($C56 = "", "",'App1'!DH56)</f>
        <v/>
      </c>
      <c r="CW56" s="1581" t="str">
        <f xml:space="preserve"> IF($C56 = "", "",'App1'!DI56)</f>
        <v/>
      </c>
      <c r="CX56" s="1581" t="str">
        <f xml:space="preserve"> IF($C56 = "", "",'App1'!DJ56)</f>
        <v/>
      </c>
      <c r="CY56" s="1582" t="str">
        <f xml:space="preserve"> IF($C56 = "", "",'App1'!DK56)</f>
        <v/>
      </c>
      <c r="CZ56" s="1581" t="str">
        <f xml:space="preserve"> IF($C56 = "", "",'App1'!DL56)</f>
        <v/>
      </c>
      <c r="DA56" s="1581" t="str">
        <f xml:space="preserve"> IF($C56 = "", "",'App1'!DM56)</f>
        <v/>
      </c>
      <c r="DB56" s="1581" t="str">
        <f xml:space="preserve"> IF($C56 = "", "",'App1'!DN56)</f>
        <v/>
      </c>
      <c r="DC56" s="1581" t="str">
        <f xml:space="preserve"> IF($C56 = "", "",'App1'!DO56)</f>
        <v/>
      </c>
      <c r="DD56" s="1581" t="str">
        <f xml:space="preserve"> IF($C56 = "", "",'App1'!DP56)</f>
        <v/>
      </c>
      <c r="DE56" s="1582" t="str">
        <f xml:space="preserve"> IF($C56 = "", "",'App1'!DQ56)</f>
        <v/>
      </c>
      <c r="DF56" s="1581" t="str">
        <f xml:space="preserve"> IF($C56 = "", "",'App1'!DR56)</f>
        <v/>
      </c>
      <c r="DG56" s="1581" t="str">
        <f xml:space="preserve"> IF($C56 = "", "",'App1'!DS56)</f>
        <v/>
      </c>
      <c r="DH56" s="1581" t="str">
        <f xml:space="preserve"> IF($C56 = "", "",'App1'!DT56)</f>
        <v/>
      </c>
      <c r="DI56" s="1581" t="str">
        <f xml:space="preserve"> IF($C56 = "", "",'App1'!DU56)</f>
        <v/>
      </c>
      <c r="DJ56" s="1581" t="str">
        <f xml:space="preserve"> IF($C56 = "", "",'App1'!DV56)</f>
        <v/>
      </c>
      <c r="DK56" s="1582" t="str">
        <f xml:space="preserve"> IF($C56 = "", "",'App1'!DW56)</f>
        <v/>
      </c>
      <c r="DL56" s="1581" t="str">
        <f xml:space="preserve"> IF($C56 = "", "",'App1'!DX56)</f>
        <v/>
      </c>
      <c r="DM56" s="1581" t="str">
        <f xml:space="preserve"> IF($C56 = "", "",'App1'!DY56)</f>
        <v/>
      </c>
      <c r="DN56" s="1581" t="str">
        <f xml:space="preserve"> IF($C56 = "", "",'App1'!DZ56)</f>
        <v/>
      </c>
      <c r="DO56" s="1581" t="str">
        <f xml:space="preserve"> IF($C56 = "", "",'App1'!EA56)</f>
        <v/>
      </c>
      <c r="DP56" s="1581" t="str">
        <f xml:space="preserve"> IF($C56 = "", "",'App1'!EB56)</f>
        <v/>
      </c>
      <c r="DQ56" s="1582" t="str">
        <f xml:space="preserve"> IF($C56 = "", "",'App1'!EC56)</f>
        <v/>
      </c>
      <c r="DR56" s="1581" t="str">
        <f xml:space="preserve"> IF($C56 = "", "",'App1'!ED56)</f>
        <v/>
      </c>
      <c r="DS56" s="1581" t="str">
        <f xml:space="preserve"> IF($C56 = "", "",'App1'!EE56)</f>
        <v/>
      </c>
      <c r="DT56" s="1581" t="str">
        <f xml:space="preserve"> IF($C56 = "", "",'App1'!EF56)</f>
        <v/>
      </c>
      <c r="DU56" s="1581" t="str">
        <f xml:space="preserve"> IF($C56 = "", "",'App1'!EG56)</f>
        <v/>
      </c>
      <c r="DV56" s="1581" t="str">
        <f xml:space="preserve"> IF($C56 = "", "",'App1'!EH56)</f>
        <v/>
      </c>
      <c r="DW56" s="1582" t="str">
        <f xml:space="preserve"> IF($C56 = "", "",'App1'!EI56)</f>
        <v/>
      </c>
      <c r="DX56" s="595"/>
      <c r="DY56" s="596"/>
      <c r="DZ56" s="596"/>
      <c r="EA56" s="596"/>
      <c r="EB56" s="596"/>
      <c r="EC56" s="1580" t="str">
        <f xml:space="preserve"> IF($C56 = "", "",'App1'!EO56)</f>
        <v/>
      </c>
      <c r="ED56" s="1581" t="str">
        <f xml:space="preserve"> IF($C56 = "", "",'App1'!EP56)</f>
        <v/>
      </c>
      <c r="EE56" s="1581" t="str">
        <f xml:space="preserve"> IF($C56 = "", "",'App1'!EQ56)</f>
        <v/>
      </c>
      <c r="EF56" s="1581" t="str">
        <f xml:space="preserve"> IF($C56 = "", "",'App1'!ER56)</f>
        <v/>
      </c>
      <c r="EG56" s="1581" t="str">
        <f xml:space="preserve"> IF($C56 = "", "",'App1'!ES56)</f>
        <v/>
      </c>
      <c r="EH56" s="1582" t="str">
        <f xml:space="preserve"> IF($C56 = "", "",'App1'!ET56)</f>
        <v/>
      </c>
      <c r="EI56" s="595"/>
      <c r="EJ56" s="596"/>
      <c r="EK56" s="596"/>
      <c r="EL56" s="596"/>
      <c r="EM56" s="1575"/>
    </row>
    <row r="57" spans="2:143" ht="15.75" customHeight="1">
      <c r="B57" s="582">
        <v>51</v>
      </c>
      <c r="C57" s="1587" t="str">
        <f>'App1'!C57</f>
        <v/>
      </c>
      <c r="D57" s="1419" t="str">
        <f xml:space="preserve"> IF($C57 = "", "",'App1'!D57)</f>
        <v/>
      </c>
      <c r="E57" s="1419" t="str">
        <f xml:space="preserve"> IF($C57 = "", "",'App1'!E57)</f>
        <v/>
      </c>
      <c r="F57" s="1419" t="str">
        <f xml:space="preserve"> IF($C57 = "", "",'App1'!F57)</f>
        <v/>
      </c>
      <c r="G57" s="1489" t="str">
        <f xml:space="preserve"> IF($C57 = "", "",'App1'!G57)</f>
        <v/>
      </c>
      <c r="H57" s="1490" t="str">
        <f xml:space="preserve"> IF($C57 = "", "",'App1'!H57)</f>
        <v/>
      </c>
      <c r="I57" s="1507" t="str">
        <f xml:space="preserve"> IF($C57 = "", "",'App1'!I57)</f>
        <v/>
      </c>
      <c r="J57" s="1507" t="str">
        <f xml:space="preserve"> IF($C57 = "", "",'App1'!J57)</f>
        <v/>
      </c>
      <c r="K57" s="1507" t="str">
        <f xml:space="preserve"> IF($C57 = "", "",'App1'!K57)</f>
        <v/>
      </c>
      <c r="L57" s="1507" t="str">
        <f xml:space="preserve"> IF($C57 = "", "",'App1'!L57)</f>
        <v/>
      </c>
      <c r="M57" s="1507" t="str">
        <f xml:space="preserve"> IF($C57 = "", "",'App1'!M57)</f>
        <v/>
      </c>
      <c r="N57" s="1507" t="str">
        <f xml:space="preserve"> IF($C57 = "", "",'App1'!N57)</f>
        <v/>
      </c>
      <c r="O57" s="1507" t="str">
        <f xml:space="preserve"> IF($C57 = "", "",'App1'!O57)</f>
        <v/>
      </c>
      <c r="P57" s="1507" t="str">
        <f xml:space="preserve"> IF($C57 = "", "",'App1'!P57)</f>
        <v/>
      </c>
      <c r="Q57" s="1508" t="str">
        <f xml:space="preserve"> IF($C57 = "", "",'App1'!Q57)</f>
        <v/>
      </c>
      <c r="R57" s="1419" t="str">
        <f xml:space="preserve"> IF($C57 = "", "",'App1'!R57)</f>
        <v/>
      </c>
      <c r="S57" s="1419" t="str">
        <f xml:space="preserve"> IF($C57 = "", "",'App1'!S57)</f>
        <v/>
      </c>
      <c r="T57" s="1489" t="str">
        <f xml:space="preserve"> IF($C57 = "", "",'App1'!T57)</f>
        <v/>
      </c>
      <c r="U57" s="1419" t="str">
        <f xml:space="preserve"> IF($C57 = "", "",'App1'!U57)</f>
        <v/>
      </c>
      <c r="V57" s="1419" t="str">
        <f xml:space="preserve"> IF($C57 = "", "",'App1'!V57)</f>
        <v/>
      </c>
      <c r="W57" s="1419" t="str">
        <f xml:space="preserve"> IF($C57 = "", "",'App1'!W57)</f>
        <v/>
      </c>
      <c r="X57" s="1419" t="str">
        <f xml:space="preserve"> IF($C57 = "", "",'App1'!X57)</f>
        <v/>
      </c>
      <c r="Y57" s="1604" t="str">
        <f xml:space="preserve"> IF($C57 = "", "",'App1'!Y57)</f>
        <v/>
      </c>
      <c r="Z57" s="1499" t="str">
        <f xml:space="preserve"> IF($C57 = "", "",'App1'!Z57)</f>
        <v/>
      </c>
      <c r="AA57" s="583"/>
      <c r="AB57" s="583"/>
      <c r="AC57" s="583"/>
      <c r="AD57" s="1575"/>
      <c r="AE57" s="596"/>
      <c r="AF57" s="596"/>
      <c r="AG57" s="596"/>
      <c r="AH57" s="596"/>
      <c r="AI57" s="596"/>
      <c r="AJ57" s="595"/>
      <c r="AK57" s="596"/>
      <c r="AL57" s="596"/>
      <c r="AM57" s="596"/>
      <c r="AN57" s="755"/>
      <c r="AO57" s="758"/>
      <c r="AP57" s="596"/>
      <c r="AQ57" s="596"/>
      <c r="AR57" s="596"/>
      <c r="AS57" s="759"/>
      <c r="AT57" s="764"/>
      <c r="AU57" s="596"/>
      <c r="AV57" s="596"/>
      <c r="AW57" s="596"/>
      <c r="AX57" s="765"/>
      <c r="AY57" s="597"/>
      <c r="AZ57" s="1568" t="str">
        <f xml:space="preserve"> IF($C57 = "", "",'App1'!BL57)</f>
        <v/>
      </c>
      <c r="BA57" s="1418" t="str">
        <f xml:space="preserve"> IF($C57 = "", "",'App1'!BM57)</f>
        <v/>
      </c>
      <c r="BB57" s="1418" t="str">
        <f xml:space="preserve"> IF($C57 = "", "",'App1'!BN57)</f>
        <v/>
      </c>
      <c r="BC57" s="1418" t="str">
        <f xml:space="preserve"> IF($C57 = "", "",'App1'!BO57)</f>
        <v/>
      </c>
      <c r="BD57" s="1488" t="str">
        <f xml:space="preserve"> IF($C57 = "", "",'App1'!BP57)</f>
        <v/>
      </c>
      <c r="BE57" s="595"/>
      <c r="BF57" s="596"/>
      <c r="BG57" s="596"/>
      <c r="BH57" s="596"/>
      <c r="BI57" s="597"/>
      <c r="BJ57" s="595"/>
      <c r="BK57" s="596"/>
      <c r="BL57" s="596"/>
      <c r="BM57" s="596"/>
      <c r="BN57" s="597"/>
      <c r="BO57" s="595"/>
      <c r="BP57" s="596"/>
      <c r="BQ57" s="596"/>
      <c r="BR57" s="596"/>
      <c r="BS57" s="597"/>
      <c r="BT57" s="595"/>
      <c r="BU57" s="596"/>
      <c r="BV57" s="596"/>
      <c r="BW57" s="596"/>
      <c r="BX57" s="597"/>
      <c r="BY57" s="595"/>
      <c r="BZ57" s="596"/>
      <c r="CA57" s="596"/>
      <c r="CB57" s="596"/>
      <c r="CC57" s="597"/>
      <c r="CD57" s="595"/>
      <c r="CE57" s="596"/>
      <c r="CF57" s="596"/>
      <c r="CG57" s="596"/>
      <c r="CH57" s="597"/>
      <c r="CI57" s="1320"/>
      <c r="CJ57" s="1321"/>
      <c r="CK57" s="1321"/>
      <c r="CL57" s="1322"/>
      <c r="CM57" s="1321"/>
      <c r="CN57" s="1321"/>
      <c r="CO57" s="1321"/>
      <c r="CP57" s="1322"/>
      <c r="CQ57" s="1587" t="str">
        <f xml:space="preserve"> IF($C57 = "", "",'App1'!DC57)</f>
        <v/>
      </c>
      <c r="CR57" s="1629" t="str">
        <f xml:space="preserve"> IF($C57 = "", "",'App1'!DD57)</f>
        <v/>
      </c>
      <c r="CS57" s="1587" t="str">
        <f xml:space="preserve"> IF($C57 = "", "",'App1'!DE57)</f>
        <v/>
      </c>
      <c r="CT57" s="1581" t="str">
        <f xml:space="preserve"> IF($C57 = "", "",'App1'!DF57)</f>
        <v/>
      </c>
      <c r="CU57" s="1581" t="str">
        <f xml:space="preserve"> IF($C57 = "", "",'App1'!DG57)</f>
        <v/>
      </c>
      <c r="CV57" s="1581" t="str">
        <f xml:space="preserve"> IF($C57 = "", "",'App1'!DH57)</f>
        <v/>
      </c>
      <c r="CW57" s="1581" t="str">
        <f xml:space="preserve"> IF($C57 = "", "",'App1'!DI57)</f>
        <v/>
      </c>
      <c r="CX57" s="1581" t="str">
        <f xml:space="preserve"> IF($C57 = "", "",'App1'!DJ57)</f>
        <v/>
      </c>
      <c r="CY57" s="1582" t="str">
        <f xml:space="preserve"> IF($C57 = "", "",'App1'!DK57)</f>
        <v/>
      </c>
      <c r="CZ57" s="1581" t="str">
        <f xml:space="preserve"> IF($C57 = "", "",'App1'!DL57)</f>
        <v/>
      </c>
      <c r="DA57" s="1581" t="str">
        <f xml:space="preserve"> IF($C57 = "", "",'App1'!DM57)</f>
        <v/>
      </c>
      <c r="DB57" s="1581" t="str">
        <f xml:space="preserve"> IF($C57 = "", "",'App1'!DN57)</f>
        <v/>
      </c>
      <c r="DC57" s="1581" t="str">
        <f xml:space="preserve"> IF($C57 = "", "",'App1'!DO57)</f>
        <v/>
      </c>
      <c r="DD57" s="1581" t="str">
        <f xml:space="preserve"> IF($C57 = "", "",'App1'!DP57)</f>
        <v/>
      </c>
      <c r="DE57" s="1582" t="str">
        <f xml:space="preserve"> IF($C57 = "", "",'App1'!DQ57)</f>
        <v/>
      </c>
      <c r="DF57" s="1581" t="str">
        <f xml:space="preserve"> IF($C57 = "", "",'App1'!DR57)</f>
        <v/>
      </c>
      <c r="DG57" s="1581" t="str">
        <f xml:space="preserve"> IF($C57 = "", "",'App1'!DS57)</f>
        <v/>
      </c>
      <c r="DH57" s="1581" t="str">
        <f xml:space="preserve"> IF($C57 = "", "",'App1'!DT57)</f>
        <v/>
      </c>
      <c r="DI57" s="1581" t="str">
        <f xml:space="preserve"> IF($C57 = "", "",'App1'!DU57)</f>
        <v/>
      </c>
      <c r="DJ57" s="1581" t="str">
        <f xml:space="preserve"> IF($C57 = "", "",'App1'!DV57)</f>
        <v/>
      </c>
      <c r="DK57" s="1582" t="str">
        <f xml:space="preserve"> IF($C57 = "", "",'App1'!DW57)</f>
        <v/>
      </c>
      <c r="DL57" s="1581" t="str">
        <f xml:space="preserve"> IF($C57 = "", "",'App1'!DX57)</f>
        <v/>
      </c>
      <c r="DM57" s="1581" t="str">
        <f xml:space="preserve"> IF($C57 = "", "",'App1'!DY57)</f>
        <v/>
      </c>
      <c r="DN57" s="1581" t="str">
        <f xml:space="preserve"> IF($C57 = "", "",'App1'!DZ57)</f>
        <v/>
      </c>
      <c r="DO57" s="1581" t="str">
        <f xml:space="preserve"> IF($C57 = "", "",'App1'!EA57)</f>
        <v/>
      </c>
      <c r="DP57" s="1581" t="str">
        <f xml:space="preserve"> IF($C57 = "", "",'App1'!EB57)</f>
        <v/>
      </c>
      <c r="DQ57" s="1582" t="str">
        <f xml:space="preserve"> IF($C57 = "", "",'App1'!EC57)</f>
        <v/>
      </c>
      <c r="DR57" s="1581" t="str">
        <f xml:space="preserve"> IF($C57 = "", "",'App1'!ED57)</f>
        <v/>
      </c>
      <c r="DS57" s="1581" t="str">
        <f xml:space="preserve"> IF($C57 = "", "",'App1'!EE57)</f>
        <v/>
      </c>
      <c r="DT57" s="1581" t="str">
        <f xml:space="preserve"> IF($C57 = "", "",'App1'!EF57)</f>
        <v/>
      </c>
      <c r="DU57" s="1581" t="str">
        <f xml:space="preserve"> IF($C57 = "", "",'App1'!EG57)</f>
        <v/>
      </c>
      <c r="DV57" s="1581" t="str">
        <f xml:space="preserve"> IF($C57 = "", "",'App1'!EH57)</f>
        <v/>
      </c>
      <c r="DW57" s="1582" t="str">
        <f xml:space="preserve"> IF($C57 = "", "",'App1'!EI57)</f>
        <v/>
      </c>
      <c r="DX57" s="595"/>
      <c r="DY57" s="596"/>
      <c r="DZ57" s="596"/>
      <c r="EA57" s="596"/>
      <c r="EB57" s="596"/>
      <c r="EC57" s="1580" t="str">
        <f xml:space="preserve"> IF($C57 = "", "",'App1'!EO57)</f>
        <v/>
      </c>
      <c r="ED57" s="1581" t="str">
        <f xml:space="preserve"> IF($C57 = "", "",'App1'!EP57)</f>
        <v/>
      </c>
      <c r="EE57" s="1581" t="str">
        <f xml:space="preserve"> IF($C57 = "", "",'App1'!EQ57)</f>
        <v/>
      </c>
      <c r="EF57" s="1581" t="str">
        <f xml:space="preserve"> IF($C57 = "", "",'App1'!ER57)</f>
        <v/>
      </c>
      <c r="EG57" s="1581" t="str">
        <f xml:space="preserve"> IF($C57 = "", "",'App1'!ES57)</f>
        <v/>
      </c>
      <c r="EH57" s="1582" t="str">
        <f xml:space="preserve"> IF($C57 = "", "",'App1'!ET57)</f>
        <v/>
      </c>
      <c r="EI57" s="595"/>
      <c r="EJ57" s="596"/>
      <c r="EK57" s="596"/>
      <c r="EL57" s="596"/>
      <c r="EM57" s="1575"/>
    </row>
    <row r="58" spans="2:143" ht="15.75" customHeight="1">
      <c r="B58" s="582">
        <v>52</v>
      </c>
      <c r="C58" s="1587" t="str">
        <f>'App1'!C58</f>
        <v/>
      </c>
      <c r="D58" s="1419" t="str">
        <f xml:space="preserve"> IF($C58 = "", "",'App1'!D58)</f>
        <v/>
      </c>
      <c r="E58" s="1419" t="str">
        <f xml:space="preserve"> IF($C58 = "", "",'App1'!E58)</f>
        <v/>
      </c>
      <c r="F58" s="1419" t="str">
        <f xml:space="preserve"> IF($C58 = "", "",'App1'!F58)</f>
        <v/>
      </c>
      <c r="G58" s="1489" t="str">
        <f xml:space="preserve"> IF($C58 = "", "",'App1'!G58)</f>
        <v/>
      </c>
      <c r="H58" s="1490" t="str">
        <f xml:space="preserve"> IF($C58 = "", "",'App1'!H58)</f>
        <v/>
      </c>
      <c r="I58" s="1507" t="str">
        <f xml:space="preserve"> IF($C58 = "", "",'App1'!I58)</f>
        <v/>
      </c>
      <c r="J58" s="1507" t="str">
        <f xml:space="preserve"> IF($C58 = "", "",'App1'!J58)</f>
        <v/>
      </c>
      <c r="K58" s="1507" t="str">
        <f xml:space="preserve"> IF($C58 = "", "",'App1'!K58)</f>
        <v/>
      </c>
      <c r="L58" s="1507" t="str">
        <f xml:space="preserve"> IF($C58 = "", "",'App1'!L58)</f>
        <v/>
      </c>
      <c r="M58" s="1507" t="str">
        <f xml:space="preserve"> IF($C58 = "", "",'App1'!M58)</f>
        <v/>
      </c>
      <c r="N58" s="1507" t="str">
        <f xml:space="preserve"> IF($C58 = "", "",'App1'!N58)</f>
        <v/>
      </c>
      <c r="O58" s="1507" t="str">
        <f xml:space="preserve"> IF($C58 = "", "",'App1'!O58)</f>
        <v/>
      </c>
      <c r="P58" s="1507" t="str">
        <f xml:space="preserve"> IF($C58 = "", "",'App1'!P58)</f>
        <v/>
      </c>
      <c r="Q58" s="1508" t="str">
        <f xml:space="preserve"> IF($C58 = "", "",'App1'!Q58)</f>
        <v/>
      </c>
      <c r="R58" s="1419" t="str">
        <f xml:space="preserve"> IF($C58 = "", "",'App1'!R58)</f>
        <v/>
      </c>
      <c r="S58" s="1419" t="str">
        <f xml:space="preserve"> IF($C58 = "", "",'App1'!S58)</f>
        <v/>
      </c>
      <c r="T58" s="1489" t="str">
        <f xml:space="preserve"> IF($C58 = "", "",'App1'!T58)</f>
        <v/>
      </c>
      <c r="U58" s="1419" t="str">
        <f xml:space="preserve"> IF($C58 = "", "",'App1'!U58)</f>
        <v/>
      </c>
      <c r="V58" s="1419" t="str">
        <f xml:space="preserve"> IF($C58 = "", "",'App1'!V58)</f>
        <v/>
      </c>
      <c r="W58" s="1419" t="str">
        <f xml:space="preserve"> IF($C58 = "", "",'App1'!W58)</f>
        <v/>
      </c>
      <c r="X58" s="1419" t="str">
        <f xml:space="preserve"> IF($C58 = "", "",'App1'!X58)</f>
        <v/>
      </c>
      <c r="Y58" s="1604" t="str">
        <f xml:space="preserve"> IF($C58 = "", "",'App1'!Y58)</f>
        <v/>
      </c>
      <c r="Z58" s="1499" t="str">
        <f xml:space="preserve"> IF($C58 = "", "",'App1'!Z58)</f>
        <v/>
      </c>
      <c r="AA58" s="583"/>
      <c r="AB58" s="583"/>
      <c r="AC58" s="583"/>
      <c r="AD58" s="1575"/>
      <c r="AE58" s="596"/>
      <c r="AF58" s="596"/>
      <c r="AG58" s="596"/>
      <c r="AH58" s="596"/>
      <c r="AI58" s="596"/>
      <c r="AJ58" s="595"/>
      <c r="AK58" s="596"/>
      <c r="AL58" s="596"/>
      <c r="AM58" s="596"/>
      <c r="AN58" s="755"/>
      <c r="AO58" s="758"/>
      <c r="AP58" s="596"/>
      <c r="AQ58" s="596"/>
      <c r="AR58" s="596"/>
      <c r="AS58" s="759"/>
      <c r="AT58" s="764"/>
      <c r="AU58" s="596"/>
      <c r="AV58" s="596"/>
      <c r="AW58" s="596"/>
      <c r="AX58" s="765"/>
      <c r="AY58" s="597"/>
      <c r="AZ58" s="1568" t="str">
        <f xml:space="preserve"> IF($C58 = "", "",'App1'!BL58)</f>
        <v/>
      </c>
      <c r="BA58" s="1418" t="str">
        <f xml:space="preserve"> IF($C58 = "", "",'App1'!BM58)</f>
        <v/>
      </c>
      <c r="BB58" s="1418" t="str">
        <f xml:space="preserve"> IF($C58 = "", "",'App1'!BN58)</f>
        <v/>
      </c>
      <c r="BC58" s="1418" t="str">
        <f xml:space="preserve"> IF($C58 = "", "",'App1'!BO58)</f>
        <v/>
      </c>
      <c r="BD58" s="1488" t="str">
        <f xml:space="preserve"> IF($C58 = "", "",'App1'!BP58)</f>
        <v/>
      </c>
      <c r="BE58" s="595"/>
      <c r="BF58" s="596"/>
      <c r="BG58" s="596"/>
      <c r="BH58" s="596"/>
      <c r="BI58" s="597"/>
      <c r="BJ58" s="595"/>
      <c r="BK58" s="596"/>
      <c r="BL58" s="596"/>
      <c r="BM58" s="596"/>
      <c r="BN58" s="597"/>
      <c r="BO58" s="595"/>
      <c r="BP58" s="596"/>
      <c r="BQ58" s="596"/>
      <c r="BR58" s="596"/>
      <c r="BS58" s="597"/>
      <c r="BT58" s="595"/>
      <c r="BU58" s="596"/>
      <c r="BV58" s="596"/>
      <c r="BW58" s="596"/>
      <c r="BX58" s="597"/>
      <c r="BY58" s="595"/>
      <c r="BZ58" s="596"/>
      <c r="CA58" s="596"/>
      <c r="CB58" s="596"/>
      <c r="CC58" s="597"/>
      <c r="CD58" s="595"/>
      <c r="CE58" s="596"/>
      <c r="CF58" s="596"/>
      <c r="CG58" s="596"/>
      <c r="CH58" s="597"/>
      <c r="CI58" s="1320"/>
      <c r="CJ58" s="1321"/>
      <c r="CK58" s="1321"/>
      <c r="CL58" s="1322"/>
      <c r="CM58" s="1321"/>
      <c r="CN58" s="1321"/>
      <c r="CO58" s="1321"/>
      <c r="CP58" s="1322"/>
      <c r="CQ58" s="1587" t="str">
        <f xml:space="preserve"> IF($C58 = "", "",'App1'!DC58)</f>
        <v/>
      </c>
      <c r="CR58" s="1629" t="str">
        <f xml:space="preserve"> IF($C58 = "", "",'App1'!DD58)</f>
        <v/>
      </c>
      <c r="CS58" s="1587" t="str">
        <f xml:space="preserve"> IF($C58 = "", "",'App1'!DE58)</f>
        <v/>
      </c>
      <c r="CT58" s="1581" t="str">
        <f xml:space="preserve"> IF($C58 = "", "",'App1'!DF58)</f>
        <v/>
      </c>
      <c r="CU58" s="1581" t="str">
        <f xml:space="preserve"> IF($C58 = "", "",'App1'!DG58)</f>
        <v/>
      </c>
      <c r="CV58" s="1581" t="str">
        <f xml:space="preserve"> IF($C58 = "", "",'App1'!DH58)</f>
        <v/>
      </c>
      <c r="CW58" s="1581" t="str">
        <f xml:space="preserve"> IF($C58 = "", "",'App1'!DI58)</f>
        <v/>
      </c>
      <c r="CX58" s="1581" t="str">
        <f xml:space="preserve"> IF($C58 = "", "",'App1'!DJ58)</f>
        <v/>
      </c>
      <c r="CY58" s="1582" t="str">
        <f xml:space="preserve"> IF($C58 = "", "",'App1'!DK58)</f>
        <v/>
      </c>
      <c r="CZ58" s="1581" t="str">
        <f xml:space="preserve"> IF($C58 = "", "",'App1'!DL58)</f>
        <v/>
      </c>
      <c r="DA58" s="1581" t="str">
        <f xml:space="preserve"> IF($C58 = "", "",'App1'!DM58)</f>
        <v/>
      </c>
      <c r="DB58" s="1581" t="str">
        <f xml:space="preserve"> IF($C58 = "", "",'App1'!DN58)</f>
        <v/>
      </c>
      <c r="DC58" s="1581" t="str">
        <f xml:space="preserve"> IF($C58 = "", "",'App1'!DO58)</f>
        <v/>
      </c>
      <c r="DD58" s="1581" t="str">
        <f xml:space="preserve"> IF($C58 = "", "",'App1'!DP58)</f>
        <v/>
      </c>
      <c r="DE58" s="1582" t="str">
        <f xml:space="preserve"> IF($C58 = "", "",'App1'!DQ58)</f>
        <v/>
      </c>
      <c r="DF58" s="1581" t="str">
        <f xml:space="preserve"> IF($C58 = "", "",'App1'!DR58)</f>
        <v/>
      </c>
      <c r="DG58" s="1581" t="str">
        <f xml:space="preserve"> IF($C58 = "", "",'App1'!DS58)</f>
        <v/>
      </c>
      <c r="DH58" s="1581" t="str">
        <f xml:space="preserve"> IF($C58 = "", "",'App1'!DT58)</f>
        <v/>
      </c>
      <c r="DI58" s="1581" t="str">
        <f xml:space="preserve"> IF($C58 = "", "",'App1'!DU58)</f>
        <v/>
      </c>
      <c r="DJ58" s="1581" t="str">
        <f xml:space="preserve"> IF($C58 = "", "",'App1'!DV58)</f>
        <v/>
      </c>
      <c r="DK58" s="1582" t="str">
        <f xml:space="preserve"> IF($C58 = "", "",'App1'!DW58)</f>
        <v/>
      </c>
      <c r="DL58" s="1581" t="str">
        <f xml:space="preserve"> IF($C58 = "", "",'App1'!DX58)</f>
        <v/>
      </c>
      <c r="DM58" s="1581" t="str">
        <f xml:space="preserve"> IF($C58 = "", "",'App1'!DY58)</f>
        <v/>
      </c>
      <c r="DN58" s="1581" t="str">
        <f xml:space="preserve"> IF($C58 = "", "",'App1'!DZ58)</f>
        <v/>
      </c>
      <c r="DO58" s="1581" t="str">
        <f xml:space="preserve"> IF($C58 = "", "",'App1'!EA58)</f>
        <v/>
      </c>
      <c r="DP58" s="1581" t="str">
        <f xml:space="preserve"> IF($C58 = "", "",'App1'!EB58)</f>
        <v/>
      </c>
      <c r="DQ58" s="1582" t="str">
        <f xml:space="preserve"> IF($C58 = "", "",'App1'!EC58)</f>
        <v/>
      </c>
      <c r="DR58" s="1581" t="str">
        <f xml:space="preserve"> IF($C58 = "", "",'App1'!ED58)</f>
        <v/>
      </c>
      <c r="DS58" s="1581" t="str">
        <f xml:space="preserve"> IF($C58 = "", "",'App1'!EE58)</f>
        <v/>
      </c>
      <c r="DT58" s="1581" t="str">
        <f xml:space="preserve"> IF($C58 = "", "",'App1'!EF58)</f>
        <v/>
      </c>
      <c r="DU58" s="1581" t="str">
        <f xml:space="preserve"> IF($C58 = "", "",'App1'!EG58)</f>
        <v/>
      </c>
      <c r="DV58" s="1581" t="str">
        <f xml:space="preserve"> IF($C58 = "", "",'App1'!EH58)</f>
        <v/>
      </c>
      <c r="DW58" s="1582" t="str">
        <f xml:space="preserve"> IF($C58 = "", "",'App1'!EI58)</f>
        <v/>
      </c>
      <c r="DX58" s="595"/>
      <c r="DY58" s="596"/>
      <c r="DZ58" s="596"/>
      <c r="EA58" s="596"/>
      <c r="EB58" s="596"/>
      <c r="EC58" s="1580" t="str">
        <f xml:space="preserve"> IF($C58 = "", "",'App1'!EO58)</f>
        <v/>
      </c>
      <c r="ED58" s="1581" t="str">
        <f xml:space="preserve"> IF($C58 = "", "",'App1'!EP58)</f>
        <v/>
      </c>
      <c r="EE58" s="1581" t="str">
        <f xml:space="preserve"> IF($C58 = "", "",'App1'!EQ58)</f>
        <v/>
      </c>
      <c r="EF58" s="1581" t="str">
        <f xml:space="preserve"> IF($C58 = "", "",'App1'!ER58)</f>
        <v/>
      </c>
      <c r="EG58" s="1581" t="str">
        <f xml:space="preserve"> IF($C58 = "", "",'App1'!ES58)</f>
        <v/>
      </c>
      <c r="EH58" s="1582" t="str">
        <f xml:space="preserve"> IF($C58 = "", "",'App1'!ET58)</f>
        <v/>
      </c>
      <c r="EI58" s="595"/>
      <c r="EJ58" s="596"/>
      <c r="EK58" s="596"/>
      <c r="EL58" s="596"/>
      <c r="EM58" s="1575"/>
    </row>
    <row r="59" spans="2:143" ht="15.75" customHeight="1">
      <c r="B59" s="582">
        <v>53</v>
      </c>
      <c r="C59" s="1587" t="str">
        <f>'App1'!C59</f>
        <v/>
      </c>
      <c r="D59" s="1419" t="str">
        <f xml:space="preserve"> IF($C59 = "", "",'App1'!D59)</f>
        <v/>
      </c>
      <c r="E59" s="1419" t="str">
        <f xml:space="preserve"> IF($C59 = "", "",'App1'!E59)</f>
        <v/>
      </c>
      <c r="F59" s="1419" t="str">
        <f xml:space="preserve"> IF($C59 = "", "",'App1'!F59)</f>
        <v/>
      </c>
      <c r="G59" s="1489" t="str">
        <f xml:space="preserve"> IF($C59 = "", "",'App1'!G59)</f>
        <v/>
      </c>
      <c r="H59" s="1490" t="str">
        <f xml:space="preserve"> IF($C59 = "", "",'App1'!H59)</f>
        <v/>
      </c>
      <c r="I59" s="1507" t="str">
        <f xml:space="preserve"> IF($C59 = "", "",'App1'!I59)</f>
        <v/>
      </c>
      <c r="J59" s="1507" t="str">
        <f xml:space="preserve"> IF($C59 = "", "",'App1'!J59)</f>
        <v/>
      </c>
      <c r="K59" s="1507" t="str">
        <f xml:space="preserve"> IF($C59 = "", "",'App1'!K59)</f>
        <v/>
      </c>
      <c r="L59" s="1507" t="str">
        <f xml:space="preserve"> IF($C59 = "", "",'App1'!L59)</f>
        <v/>
      </c>
      <c r="M59" s="1507" t="str">
        <f xml:space="preserve"> IF($C59 = "", "",'App1'!M59)</f>
        <v/>
      </c>
      <c r="N59" s="1507" t="str">
        <f xml:space="preserve"> IF($C59 = "", "",'App1'!N59)</f>
        <v/>
      </c>
      <c r="O59" s="1507" t="str">
        <f xml:space="preserve"> IF($C59 = "", "",'App1'!O59)</f>
        <v/>
      </c>
      <c r="P59" s="1507" t="str">
        <f xml:space="preserve"> IF($C59 = "", "",'App1'!P59)</f>
        <v/>
      </c>
      <c r="Q59" s="1508" t="str">
        <f xml:space="preserve"> IF($C59 = "", "",'App1'!Q59)</f>
        <v/>
      </c>
      <c r="R59" s="1419" t="str">
        <f xml:space="preserve"> IF($C59 = "", "",'App1'!R59)</f>
        <v/>
      </c>
      <c r="S59" s="1419" t="str">
        <f xml:space="preserve"> IF($C59 = "", "",'App1'!S59)</f>
        <v/>
      </c>
      <c r="T59" s="1489" t="str">
        <f xml:space="preserve"> IF($C59 = "", "",'App1'!T59)</f>
        <v/>
      </c>
      <c r="U59" s="1419" t="str">
        <f xml:space="preserve"> IF($C59 = "", "",'App1'!U59)</f>
        <v/>
      </c>
      <c r="V59" s="1419" t="str">
        <f xml:space="preserve"> IF($C59 = "", "",'App1'!V59)</f>
        <v/>
      </c>
      <c r="W59" s="1419" t="str">
        <f xml:space="preserve"> IF($C59 = "", "",'App1'!W59)</f>
        <v/>
      </c>
      <c r="X59" s="1419" t="str">
        <f xml:space="preserve"> IF($C59 = "", "",'App1'!X59)</f>
        <v/>
      </c>
      <c r="Y59" s="1604" t="str">
        <f xml:space="preserve"> IF($C59 = "", "",'App1'!Y59)</f>
        <v/>
      </c>
      <c r="Z59" s="1499" t="str">
        <f xml:space="preserve"> IF($C59 = "", "",'App1'!Z59)</f>
        <v/>
      </c>
      <c r="AA59" s="583"/>
      <c r="AB59" s="583"/>
      <c r="AC59" s="583"/>
      <c r="AD59" s="1575"/>
      <c r="AE59" s="596"/>
      <c r="AF59" s="596"/>
      <c r="AG59" s="596"/>
      <c r="AH59" s="596"/>
      <c r="AI59" s="596"/>
      <c r="AJ59" s="595"/>
      <c r="AK59" s="596"/>
      <c r="AL59" s="596"/>
      <c r="AM59" s="596"/>
      <c r="AN59" s="755"/>
      <c r="AO59" s="758"/>
      <c r="AP59" s="596"/>
      <c r="AQ59" s="596"/>
      <c r="AR59" s="596"/>
      <c r="AS59" s="759"/>
      <c r="AT59" s="764"/>
      <c r="AU59" s="596"/>
      <c r="AV59" s="596"/>
      <c r="AW59" s="596"/>
      <c r="AX59" s="765"/>
      <c r="AY59" s="597"/>
      <c r="AZ59" s="1568" t="str">
        <f xml:space="preserve"> IF($C59 = "", "",'App1'!BL59)</f>
        <v/>
      </c>
      <c r="BA59" s="1418" t="str">
        <f xml:space="preserve"> IF($C59 = "", "",'App1'!BM59)</f>
        <v/>
      </c>
      <c r="BB59" s="1418" t="str">
        <f xml:space="preserve"> IF($C59 = "", "",'App1'!BN59)</f>
        <v/>
      </c>
      <c r="BC59" s="1418" t="str">
        <f xml:space="preserve"> IF($C59 = "", "",'App1'!BO59)</f>
        <v/>
      </c>
      <c r="BD59" s="1488" t="str">
        <f xml:space="preserve"> IF($C59 = "", "",'App1'!BP59)</f>
        <v/>
      </c>
      <c r="BE59" s="595"/>
      <c r="BF59" s="596"/>
      <c r="BG59" s="596"/>
      <c r="BH59" s="596"/>
      <c r="BI59" s="597"/>
      <c r="BJ59" s="595"/>
      <c r="BK59" s="596"/>
      <c r="BL59" s="596"/>
      <c r="BM59" s="596"/>
      <c r="BN59" s="597"/>
      <c r="BO59" s="595"/>
      <c r="BP59" s="596"/>
      <c r="BQ59" s="596"/>
      <c r="BR59" s="596"/>
      <c r="BS59" s="597"/>
      <c r="BT59" s="595"/>
      <c r="BU59" s="596"/>
      <c r="BV59" s="596"/>
      <c r="BW59" s="596"/>
      <c r="BX59" s="597"/>
      <c r="BY59" s="595"/>
      <c r="BZ59" s="596"/>
      <c r="CA59" s="596"/>
      <c r="CB59" s="596"/>
      <c r="CC59" s="597"/>
      <c r="CD59" s="595"/>
      <c r="CE59" s="596"/>
      <c r="CF59" s="596"/>
      <c r="CG59" s="596"/>
      <c r="CH59" s="597"/>
      <c r="CI59" s="1320"/>
      <c r="CJ59" s="1321"/>
      <c r="CK59" s="1321"/>
      <c r="CL59" s="1322"/>
      <c r="CM59" s="1321"/>
      <c r="CN59" s="1321"/>
      <c r="CO59" s="1321"/>
      <c r="CP59" s="1322"/>
      <c r="CQ59" s="1587" t="str">
        <f xml:space="preserve"> IF($C59 = "", "",'App1'!DC59)</f>
        <v/>
      </c>
      <c r="CR59" s="1629" t="str">
        <f xml:space="preserve"> IF($C59 = "", "",'App1'!DD59)</f>
        <v/>
      </c>
      <c r="CS59" s="1587" t="str">
        <f xml:space="preserve"> IF($C59 = "", "",'App1'!DE59)</f>
        <v/>
      </c>
      <c r="CT59" s="1581" t="str">
        <f xml:space="preserve"> IF($C59 = "", "",'App1'!DF59)</f>
        <v/>
      </c>
      <c r="CU59" s="1581" t="str">
        <f xml:space="preserve"> IF($C59 = "", "",'App1'!DG59)</f>
        <v/>
      </c>
      <c r="CV59" s="1581" t="str">
        <f xml:space="preserve"> IF($C59 = "", "",'App1'!DH59)</f>
        <v/>
      </c>
      <c r="CW59" s="1581" t="str">
        <f xml:space="preserve"> IF($C59 = "", "",'App1'!DI59)</f>
        <v/>
      </c>
      <c r="CX59" s="1581" t="str">
        <f xml:space="preserve"> IF($C59 = "", "",'App1'!DJ59)</f>
        <v/>
      </c>
      <c r="CY59" s="1582" t="str">
        <f xml:space="preserve"> IF($C59 = "", "",'App1'!DK59)</f>
        <v/>
      </c>
      <c r="CZ59" s="1581" t="str">
        <f xml:space="preserve"> IF($C59 = "", "",'App1'!DL59)</f>
        <v/>
      </c>
      <c r="DA59" s="1581" t="str">
        <f xml:space="preserve"> IF($C59 = "", "",'App1'!DM59)</f>
        <v/>
      </c>
      <c r="DB59" s="1581" t="str">
        <f xml:space="preserve"> IF($C59 = "", "",'App1'!DN59)</f>
        <v/>
      </c>
      <c r="DC59" s="1581" t="str">
        <f xml:space="preserve"> IF($C59 = "", "",'App1'!DO59)</f>
        <v/>
      </c>
      <c r="DD59" s="1581" t="str">
        <f xml:space="preserve"> IF($C59 = "", "",'App1'!DP59)</f>
        <v/>
      </c>
      <c r="DE59" s="1582" t="str">
        <f xml:space="preserve"> IF($C59 = "", "",'App1'!DQ59)</f>
        <v/>
      </c>
      <c r="DF59" s="1581" t="str">
        <f xml:space="preserve"> IF($C59 = "", "",'App1'!DR59)</f>
        <v/>
      </c>
      <c r="DG59" s="1581" t="str">
        <f xml:space="preserve"> IF($C59 = "", "",'App1'!DS59)</f>
        <v/>
      </c>
      <c r="DH59" s="1581" t="str">
        <f xml:space="preserve"> IF($C59 = "", "",'App1'!DT59)</f>
        <v/>
      </c>
      <c r="DI59" s="1581" t="str">
        <f xml:space="preserve"> IF($C59 = "", "",'App1'!DU59)</f>
        <v/>
      </c>
      <c r="DJ59" s="1581" t="str">
        <f xml:space="preserve"> IF($C59 = "", "",'App1'!DV59)</f>
        <v/>
      </c>
      <c r="DK59" s="1582" t="str">
        <f xml:space="preserve"> IF($C59 = "", "",'App1'!DW59)</f>
        <v/>
      </c>
      <c r="DL59" s="1581" t="str">
        <f xml:space="preserve"> IF($C59 = "", "",'App1'!DX59)</f>
        <v/>
      </c>
      <c r="DM59" s="1581" t="str">
        <f xml:space="preserve"> IF($C59 = "", "",'App1'!DY59)</f>
        <v/>
      </c>
      <c r="DN59" s="1581" t="str">
        <f xml:space="preserve"> IF($C59 = "", "",'App1'!DZ59)</f>
        <v/>
      </c>
      <c r="DO59" s="1581" t="str">
        <f xml:space="preserve"> IF($C59 = "", "",'App1'!EA59)</f>
        <v/>
      </c>
      <c r="DP59" s="1581" t="str">
        <f xml:space="preserve"> IF($C59 = "", "",'App1'!EB59)</f>
        <v/>
      </c>
      <c r="DQ59" s="1582" t="str">
        <f xml:space="preserve"> IF($C59 = "", "",'App1'!EC59)</f>
        <v/>
      </c>
      <c r="DR59" s="1581" t="str">
        <f xml:space="preserve"> IF($C59 = "", "",'App1'!ED59)</f>
        <v/>
      </c>
      <c r="DS59" s="1581" t="str">
        <f xml:space="preserve"> IF($C59 = "", "",'App1'!EE59)</f>
        <v/>
      </c>
      <c r="DT59" s="1581" t="str">
        <f xml:space="preserve"> IF($C59 = "", "",'App1'!EF59)</f>
        <v/>
      </c>
      <c r="DU59" s="1581" t="str">
        <f xml:space="preserve"> IF($C59 = "", "",'App1'!EG59)</f>
        <v/>
      </c>
      <c r="DV59" s="1581" t="str">
        <f xml:space="preserve"> IF($C59 = "", "",'App1'!EH59)</f>
        <v/>
      </c>
      <c r="DW59" s="1582" t="str">
        <f xml:space="preserve"> IF($C59 = "", "",'App1'!EI59)</f>
        <v/>
      </c>
      <c r="DX59" s="595"/>
      <c r="DY59" s="596"/>
      <c r="DZ59" s="596"/>
      <c r="EA59" s="596"/>
      <c r="EB59" s="596"/>
      <c r="EC59" s="1580" t="str">
        <f xml:space="preserve"> IF($C59 = "", "",'App1'!EO59)</f>
        <v/>
      </c>
      <c r="ED59" s="1581" t="str">
        <f xml:space="preserve"> IF($C59 = "", "",'App1'!EP59)</f>
        <v/>
      </c>
      <c r="EE59" s="1581" t="str">
        <f xml:space="preserve"> IF($C59 = "", "",'App1'!EQ59)</f>
        <v/>
      </c>
      <c r="EF59" s="1581" t="str">
        <f xml:space="preserve"> IF($C59 = "", "",'App1'!ER59)</f>
        <v/>
      </c>
      <c r="EG59" s="1581" t="str">
        <f xml:space="preserve"> IF($C59 = "", "",'App1'!ES59)</f>
        <v/>
      </c>
      <c r="EH59" s="1582" t="str">
        <f xml:space="preserve"> IF($C59 = "", "",'App1'!ET59)</f>
        <v/>
      </c>
      <c r="EI59" s="595"/>
      <c r="EJ59" s="596"/>
      <c r="EK59" s="596"/>
      <c r="EL59" s="596"/>
      <c r="EM59" s="1575"/>
    </row>
    <row r="60" spans="2:143" ht="15.75" customHeight="1">
      <c r="B60" s="582">
        <v>54</v>
      </c>
      <c r="C60" s="1587" t="str">
        <f>'App1'!C60</f>
        <v/>
      </c>
      <c r="D60" s="1419" t="str">
        <f xml:space="preserve"> IF($C60 = "", "",'App1'!D60)</f>
        <v/>
      </c>
      <c r="E60" s="1419" t="str">
        <f xml:space="preserve"> IF($C60 = "", "",'App1'!E60)</f>
        <v/>
      </c>
      <c r="F60" s="1419" t="str">
        <f xml:space="preserve"> IF($C60 = "", "",'App1'!F60)</f>
        <v/>
      </c>
      <c r="G60" s="1489" t="str">
        <f xml:space="preserve"> IF($C60 = "", "",'App1'!G60)</f>
        <v/>
      </c>
      <c r="H60" s="1490" t="str">
        <f xml:space="preserve"> IF($C60 = "", "",'App1'!H60)</f>
        <v/>
      </c>
      <c r="I60" s="1507" t="str">
        <f xml:space="preserve"> IF($C60 = "", "",'App1'!I60)</f>
        <v/>
      </c>
      <c r="J60" s="1507" t="str">
        <f xml:space="preserve"> IF($C60 = "", "",'App1'!J60)</f>
        <v/>
      </c>
      <c r="K60" s="1507" t="str">
        <f xml:space="preserve"> IF($C60 = "", "",'App1'!K60)</f>
        <v/>
      </c>
      <c r="L60" s="1507" t="str">
        <f xml:space="preserve"> IF($C60 = "", "",'App1'!L60)</f>
        <v/>
      </c>
      <c r="M60" s="1507" t="str">
        <f xml:space="preserve"> IF($C60 = "", "",'App1'!M60)</f>
        <v/>
      </c>
      <c r="N60" s="1507" t="str">
        <f xml:space="preserve"> IF($C60 = "", "",'App1'!N60)</f>
        <v/>
      </c>
      <c r="O60" s="1507" t="str">
        <f xml:space="preserve"> IF($C60 = "", "",'App1'!O60)</f>
        <v/>
      </c>
      <c r="P60" s="1507" t="str">
        <f xml:space="preserve"> IF($C60 = "", "",'App1'!P60)</f>
        <v/>
      </c>
      <c r="Q60" s="1508" t="str">
        <f xml:space="preserve"> IF($C60 = "", "",'App1'!Q60)</f>
        <v/>
      </c>
      <c r="R60" s="1419" t="str">
        <f xml:space="preserve"> IF($C60 = "", "",'App1'!R60)</f>
        <v/>
      </c>
      <c r="S60" s="1419" t="str">
        <f xml:space="preserve"> IF($C60 = "", "",'App1'!S60)</f>
        <v/>
      </c>
      <c r="T60" s="1489" t="str">
        <f xml:space="preserve"> IF($C60 = "", "",'App1'!T60)</f>
        <v/>
      </c>
      <c r="U60" s="1419" t="str">
        <f xml:space="preserve"> IF($C60 = "", "",'App1'!U60)</f>
        <v/>
      </c>
      <c r="V60" s="1419" t="str">
        <f xml:space="preserve"> IF($C60 = "", "",'App1'!V60)</f>
        <v/>
      </c>
      <c r="W60" s="1419" t="str">
        <f xml:space="preserve"> IF($C60 = "", "",'App1'!W60)</f>
        <v/>
      </c>
      <c r="X60" s="1419" t="str">
        <f xml:space="preserve"> IF($C60 = "", "",'App1'!X60)</f>
        <v/>
      </c>
      <c r="Y60" s="1604" t="str">
        <f xml:space="preserve"> IF($C60 = "", "",'App1'!Y60)</f>
        <v/>
      </c>
      <c r="Z60" s="1499" t="str">
        <f xml:space="preserve"> IF($C60 = "", "",'App1'!Z60)</f>
        <v/>
      </c>
      <c r="AA60" s="583"/>
      <c r="AB60" s="583"/>
      <c r="AC60" s="583"/>
      <c r="AD60" s="1575"/>
      <c r="AE60" s="596"/>
      <c r="AF60" s="596"/>
      <c r="AG60" s="596"/>
      <c r="AH60" s="596"/>
      <c r="AI60" s="596"/>
      <c r="AJ60" s="595"/>
      <c r="AK60" s="596"/>
      <c r="AL60" s="596"/>
      <c r="AM60" s="596"/>
      <c r="AN60" s="755"/>
      <c r="AO60" s="758"/>
      <c r="AP60" s="596"/>
      <c r="AQ60" s="596"/>
      <c r="AR60" s="596"/>
      <c r="AS60" s="759"/>
      <c r="AT60" s="764"/>
      <c r="AU60" s="596"/>
      <c r="AV60" s="596"/>
      <c r="AW60" s="596"/>
      <c r="AX60" s="765"/>
      <c r="AY60" s="597"/>
      <c r="AZ60" s="1568" t="str">
        <f xml:space="preserve"> IF($C60 = "", "",'App1'!BL60)</f>
        <v/>
      </c>
      <c r="BA60" s="1418" t="str">
        <f xml:space="preserve"> IF($C60 = "", "",'App1'!BM60)</f>
        <v/>
      </c>
      <c r="BB60" s="1418" t="str">
        <f xml:space="preserve"> IF($C60 = "", "",'App1'!BN60)</f>
        <v/>
      </c>
      <c r="BC60" s="1418" t="str">
        <f xml:space="preserve"> IF($C60 = "", "",'App1'!BO60)</f>
        <v/>
      </c>
      <c r="BD60" s="1488" t="str">
        <f xml:space="preserve"> IF($C60 = "", "",'App1'!BP60)</f>
        <v/>
      </c>
      <c r="BE60" s="598"/>
      <c r="BF60" s="614"/>
      <c r="BG60" s="614"/>
      <c r="BH60" s="614"/>
      <c r="BI60" s="604"/>
      <c r="BJ60" s="598"/>
      <c r="BK60" s="614"/>
      <c r="BL60" s="614"/>
      <c r="BM60" s="614"/>
      <c r="BN60" s="604"/>
      <c r="BO60" s="598"/>
      <c r="BP60" s="614"/>
      <c r="BQ60" s="614"/>
      <c r="BR60" s="614"/>
      <c r="BS60" s="604"/>
      <c r="BT60" s="598"/>
      <c r="BU60" s="614"/>
      <c r="BV60" s="614"/>
      <c r="BW60" s="614"/>
      <c r="BX60" s="604"/>
      <c r="BY60" s="598"/>
      <c r="BZ60" s="614"/>
      <c r="CA60" s="614"/>
      <c r="CB60" s="614"/>
      <c r="CC60" s="604"/>
      <c r="CD60" s="598"/>
      <c r="CE60" s="614"/>
      <c r="CF60" s="614"/>
      <c r="CG60" s="614"/>
      <c r="CH60" s="604"/>
      <c r="CI60" s="1320"/>
      <c r="CJ60" s="1321"/>
      <c r="CK60" s="1321"/>
      <c r="CL60" s="1322"/>
      <c r="CM60" s="1321"/>
      <c r="CN60" s="1321"/>
      <c r="CO60" s="1321"/>
      <c r="CP60" s="1322"/>
      <c r="CQ60" s="1587" t="str">
        <f xml:space="preserve"> IF($C60 = "", "",'App1'!DC60)</f>
        <v/>
      </c>
      <c r="CR60" s="1629" t="str">
        <f xml:space="preserve"> IF($C60 = "", "",'App1'!DD60)</f>
        <v/>
      </c>
      <c r="CS60" s="1587" t="str">
        <f xml:space="preserve"> IF($C60 = "", "",'App1'!DE60)</f>
        <v/>
      </c>
      <c r="CT60" s="1581" t="str">
        <f xml:space="preserve"> IF($C60 = "", "",'App1'!DF60)</f>
        <v/>
      </c>
      <c r="CU60" s="1581" t="str">
        <f xml:space="preserve"> IF($C60 = "", "",'App1'!DG60)</f>
        <v/>
      </c>
      <c r="CV60" s="1581" t="str">
        <f xml:space="preserve"> IF($C60 = "", "",'App1'!DH60)</f>
        <v/>
      </c>
      <c r="CW60" s="1581" t="str">
        <f xml:space="preserve"> IF($C60 = "", "",'App1'!DI60)</f>
        <v/>
      </c>
      <c r="CX60" s="1581" t="str">
        <f xml:space="preserve"> IF($C60 = "", "",'App1'!DJ60)</f>
        <v/>
      </c>
      <c r="CY60" s="1582" t="str">
        <f xml:space="preserve"> IF($C60 = "", "",'App1'!DK60)</f>
        <v/>
      </c>
      <c r="CZ60" s="1581" t="str">
        <f xml:space="preserve"> IF($C60 = "", "",'App1'!DL60)</f>
        <v/>
      </c>
      <c r="DA60" s="1581" t="str">
        <f xml:space="preserve"> IF($C60 = "", "",'App1'!DM60)</f>
        <v/>
      </c>
      <c r="DB60" s="1581" t="str">
        <f xml:space="preserve"> IF($C60 = "", "",'App1'!DN60)</f>
        <v/>
      </c>
      <c r="DC60" s="1581" t="str">
        <f xml:space="preserve"> IF($C60 = "", "",'App1'!DO60)</f>
        <v/>
      </c>
      <c r="DD60" s="1581" t="str">
        <f xml:space="preserve"> IF($C60 = "", "",'App1'!DP60)</f>
        <v/>
      </c>
      <c r="DE60" s="1582" t="str">
        <f xml:space="preserve"> IF($C60 = "", "",'App1'!DQ60)</f>
        <v/>
      </c>
      <c r="DF60" s="1581" t="str">
        <f xml:space="preserve"> IF($C60 = "", "",'App1'!DR60)</f>
        <v/>
      </c>
      <c r="DG60" s="1581" t="str">
        <f xml:space="preserve"> IF($C60 = "", "",'App1'!DS60)</f>
        <v/>
      </c>
      <c r="DH60" s="1581" t="str">
        <f xml:space="preserve"> IF($C60 = "", "",'App1'!DT60)</f>
        <v/>
      </c>
      <c r="DI60" s="1581" t="str">
        <f xml:space="preserve"> IF($C60 = "", "",'App1'!DU60)</f>
        <v/>
      </c>
      <c r="DJ60" s="1581" t="str">
        <f xml:space="preserve"> IF($C60 = "", "",'App1'!DV60)</f>
        <v/>
      </c>
      <c r="DK60" s="1582" t="str">
        <f xml:space="preserve"> IF($C60 = "", "",'App1'!DW60)</f>
        <v/>
      </c>
      <c r="DL60" s="1581" t="str">
        <f xml:space="preserve"> IF($C60 = "", "",'App1'!DX60)</f>
        <v/>
      </c>
      <c r="DM60" s="1581" t="str">
        <f xml:space="preserve"> IF($C60 = "", "",'App1'!DY60)</f>
        <v/>
      </c>
      <c r="DN60" s="1581" t="str">
        <f xml:space="preserve"> IF($C60 = "", "",'App1'!DZ60)</f>
        <v/>
      </c>
      <c r="DO60" s="1581" t="str">
        <f xml:space="preserve"> IF($C60 = "", "",'App1'!EA60)</f>
        <v/>
      </c>
      <c r="DP60" s="1581" t="str">
        <f xml:space="preserve"> IF($C60 = "", "",'App1'!EB60)</f>
        <v/>
      </c>
      <c r="DQ60" s="1582" t="str">
        <f xml:space="preserve"> IF($C60 = "", "",'App1'!EC60)</f>
        <v/>
      </c>
      <c r="DR60" s="1581" t="str">
        <f xml:space="preserve"> IF($C60 = "", "",'App1'!ED60)</f>
        <v/>
      </c>
      <c r="DS60" s="1581" t="str">
        <f xml:space="preserve"> IF($C60 = "", "",'App1'!EE60)</f>
        <v/>
      </c>
      <c r="DT60" s="1581" t="str">
        <f xml:space="preserve"> IF($C60 = "", "",'App1'!EF60)</f>
        <v/>
      </c>
      <c r="DU60" s="1581" t="str">
        <f xml:space="preserve"> IF($C60 = "", "",'App1'!EG60)</f>
        <v/>
      </c>
      <c r="DV60" s="1581" t="str">
        <f xml:space="preserve"> IF($C60 = "", "",'App1'!EH60)</f>
        <v/>
      </c>
      <c r="DW60" s="1582" t="str">
        <f xml:space="preserve"> IF($C60 = "", "",'App1'!EI60)</f>
        <v/>
      </c>
      <c r="DX60" s="595"/>
      <c r="DY60" s="596"/>
      <c r="DZ60" s="596"/>
      <c r="EA60" s="596"/>
      <c r="EB60" s="596"/>
      <c r="EC60" s="1580" t="str">
        <f xml:space="preserve"> IF($C60 = "", "",'App1'!EO60)</f>
        <v/>
      </c>
      <c r="ED60" s="1581" t="str">
        <f xml:space="preserve"> IF($C60 = "", "",'App1'!EP60)</f>
        <v/>
      </c>
      <c r="EE60" s="1581" t="str">
        <f xml:space="preserve"> IF($C60 = "", "",'App1'!EQ60)</f>
        <v/>
      </c>
      <c r="EF60" s="1581" t="str">
        <f xml:space="preserve"> IF($C60 = "", "",'App1'!ER60)</f>
        <v/>
      </c>
      <c r="EG60" s="1581" t="str">
        <f xml:space="preserve"> IF($C60 = "", "",'App1'!ES60)</f>
        <v/>
      </c>
      <c r="EH60" s="1582" t="str">
        <f xml:space="preserve"> IF($C60 = "", "",'App1'!ET60)</f>
        <v/>
      </c>
      <c r="EI60" s="595"/>
      <c r="EJ60" s="596"/>
      <c r="EK60" s="596"/>
      <c r="EL60" s="596"/>
      <c r="EM60" s="1575"/>
    </row>
    <row r="61" spans="2:143" ht="15.75" customHeight="1">
      <c r="B61" s="582">
        <v>55</v>
      </c>
      <c r="C61" s="1587" t="str">
        <f>'App1'!C61</f>
        <v/>
      </c>
      <c r="D61" s="1419" t="str">
        <f xml:space="preserve"> IF($C61 = "", "",'App1'!D61)</f>
        <v/>
      </c>
      <c r="E61" s="1419" t="str">
        <f xml:space="preserve"> IF($C61 = "", "",'App1'!E61)</f>
        <v/>
      </c>
      <c r="F61" s="1419" t="str">
        <f xml:space="preserve"> IF($C61 = "", "",'App1'!F61)</f>
        <v/>
      </c>
      <c r="G61" s="1489" t="str">
        <f xml:space="preserve"> IF($C61 = "", "",'App1'!G61)</f>
        <v/>
      </c>
      <c r="H61" s="1490" t="str">
        <f xml:space="preserve"> IF($C61 = "", "",'App1'!H61)</f>
        <v/>
      </c>
      <c r="I61" s="1507" t="str">
        <f xml:space="preserve"> IF($C61 = "", "",'App1'!I61)</f>
        <v/>
      </c>
      <c r="J61" s="1507" t="str">
        <f xml:space="preserve"> IF($C61 = "", "",'App1'!J61)</f>
        <v/>
      </c>
      <c r="K61" s="1507" t="str">
        <f xml:space="preserve"> IF($C61 = "", "",'App1'!K61)</f>
        <v/>
      </c>
      <c r="L61" s="1507" t="str">
        <f xml:space="preserve"> IF($C61 = "", "",'App1'!L61)</f>
        <v/>
      </c>
      <c r="M61" s="1507" t="str">
        <f xml:space="preserve"> IF($C61 = "", "",'App1'!M61)</f>
        <v/>
      </c>
      <c r="N61" s="1507" t="str">
        <f xml:space="preserve"> IF($C61 = "", "",'App1'!N61)</f>
        <v/>
      </c>
      <c r="O61" s="1507" t="str">
        <f xml:space="preserve"> IF($C61 = "", "",'App1'!O61)</f>
        <v/>
      </c>
      <c r="P61" s="1507" t="str">
        <f xml:space="preserve"> IF($C61 = "", "",'App1'!P61)</f>
        <v/>
      </c>
      <c r="Q61" s="1508" t="str">
        <f xml:space="preserve"> IF($C61 = "", "",'App1'!Q61)</f>
        <v/>
      </c>
      <c r="R61" s="1419" t="str">
        <f xml:space="preserve"> IF($C61 = "", "",'App1'!R61)</f>
        <v/>
      </c>
      <c r="S61" s="1419" t="str">
        <f xml:space="preserve"> IF($C61 = "", "",'App1'!S61)</f>
        <v/>
      </c>
      <c r="T61" s="1489" t="str">
        <f xml:space="preserve"> IF($C61 = "", "",'App1'!T61)</f>
        <v/>
      </c>
      <c r="U61" s="1419" t="str">
        <f xml:space="preserve"> IF($C61 = "", "",'App1'!U61)</f>
        <v/>
      </c>
      <c r="V61" s="1419" t="str">
        <f xml:space="preserve"> IF($C61 = "", "",'App1'!V61)</f>
        <v/>
      </c>
      <c r="W61" s="1419" t="str">
        <f xml:space="preserve"> IF($C61 = "", "",'App1'!W61)</f>
        <v/>
      </c>
      <c r="X61" s="1419" t="str">
        <f xml:space="preserve"> IF($C61 = "", "",'App1'!X61)</f>
        <v/>
      </c>
      <c r="Y61" s="1604" t="str">
        <f xml:space="preserve"> IF($C61 = "", "",'App1'!Y61)</f>
        <v/>
      </c>
      <c r="Z61" s="1499" t="str">
        <f xml:space="preserve"> IF($C61 = "", "",'App1'!Z61)</f>
        <v/>
      </c>
      <c r="AA61" s="583"/>
      <c r="AB61" s="583"/>
      <c r="AC61" s="583"/>
      <c r="AD61" s="1575"/>
      <c r="AE61" s="596"/>
      <c r="AF61" s="596"/>
      <c r="AG61" s="596"/>
      <c r="AH61" s="596"/>
      <c r="AI61" s="596"/>
      <c r="AJ61" s="595"/>
      <c r="AK61" s="596"/>
      <c r="AL61" s="596"/>
      <c r="AM61" s="596"/>
      <c r="AN61" s="755"/>
      <c r="AO61" s="758"/>
      <c r="AP61" s="596"/>
      <c r="AQ61" s="596"/>
      <c r="AR61" s="596"/>
      <c r="AS61" s="759"/>
      <c r="AT61" s="764"/>
      <c r="AU61" s="596"/>
      <c r="AV61" s="596"/>
      <c r="AW61" s="596"/>
      <c r="AX61" s="765"/>
      <c r="AY61" s="597"/>
      <c r="AZ61" s="1568" t="str">
        <f xml:space="preserve"> IF($C61 = "", "",'App1'!BL61)</f>
        <v/>
      </c>
      <c r="BA61" s="1418" t="str">
        <f xml:space="preserve"> IF($C61 = "", "",'App1'!BM61)</f>
        <v/>
      </c>
      <c r="BB61" s="1418" t="str">
        <f xml:space="preserve"> IF($C61 = "", "",'App1'!BN61)</f>
        <v/>
      </c>
      <c r="BC61" s="1418" t="str">
        <f xml:space="preserve"> IF($C61 = "", "",'App1'!BO61)</f>
        <v/>
      </c>
      <c r="BD61" s="1488" t="str">
        <f xml:space="preserve"> IF($C61 = "", "",'App1'!BP61)</f>
        <v/>
      </c>
      <c r="BE61" s="598"/>
      <c r="BF61" s="614"/>
      <c r="BG61" s="614"/>
      <c r="BH61" s="614"/>
      <c r="BI61" s="604"/>
      <c r="BJ61" s="598"/>
      <c r="BK61" s="614"/>
      <c r="BL61" s="614"/>
      <c r="BM61" s="614"/>
      <c r="BN61" s="604"/>
      <c r="BO61" s="598"/>
      <c r="BP61" s="614"/>
      <c r="BQ61" s="614"/>
      <c r="BR61" s="614"/>
      <c r="BS61" s="604"/>
      <c r="BT61" s="598"/>
      <c r="BU61" s="614"/>
      <c r="BV61" s="614"/>
      <c r="BW61" s="614"/>
      <c r="BX61" s="604"/>
      <c r="BY61" s="598"/>
      <c r="BZ61" s="614"/>
      <c r="CA61" s="614"/>
      <c r="CB61" s="614"/>
      <c r="CC61" s="604"/>
      <c r="CD61" s="598"/>
      <c r="CE61" s="614"/>
      <c r="CF61" s="614"/>
      <c r="CG61" s="614"/>
      <c r="CH61" s="604"/>
      <c r="CI61" s="1320"/>
      <c r="CJ61" s="1321"/>
      <c r="CK61" s="1321"/>
      <c r="CL61" s="1322"/>
      <c r="CM61" s="1321"/>
      <c r="CN61" s="1321"/>
      <c r="CO61" s="1321"/>
      <c r="CP61" s="1322"/>
      <c r="CQ61" s="1587" t="str">
        <f xml:space="preserve"> IF($C61 = "", "",'App1'!DC61)</f>
        <v/>
      </c>
      <c r="CR61" s="1629" t="str">
        <f xml:space="preserve"> IF($C61 = "", "",'App1'!DD61)</f>
        <v/>
      </c>
      <c r="CS61" s="1587" t="str">
        <f xml:space="preserve"> IF($C61 = "", "",'App1'!DE61)</f>
        <v/>
      </c>
      <c r="CT61" s="1581" t="str">
        <f xml:space="preserve"> IF($C61 = "", "",'App1'!DF61)</f>
        <v/>
      </c>
      <c r="CU61" s="1581" t="str">
        <f xml:space="preserve"> IF($C61 = "", "",'App1'!DG61)</f>
        <v/>
      </c>
      <c r="CV61" s="1581" t="str">
        <f xml:space="preserve"> IF($C61 = "", "",'App1'!DH61)</f>
        <v/>
      </c>
      <c r="CW61" s="1581" t="str">
        <f xml:space="preserve"> IF($C61 = "", "",'App1'!DI61)</f>
        <v/>
      </c>
      <c r="CX61" s="1581" t="str">
        <f xml:space="preserve"> IF($C61 = "", "",'App1'!DJ61)</f>
        <v/>
      </c>
      <c r="CY61" s="1582" t="str">
        <f xml:space="preserve"> IF($C61 = "", "",'App1'!DK61)</f>
        <v/>
      </c>
      <c r="CZ61" s="1581" t="str">
        <f xml:space="preserve"> IF($C61 = "", "",'App1'!DL61)</f>
        <v/>
      </c>
      <c r="DA61" s="1581" t="str">
        <f xml:space="preserve"> IF($C61 = "", "",'App1'!DM61)</f>
        <v/>
      </c>
      <c r="DB61" s="1581" t="str">
        <f xml:space="preserve"> IF($C61 = "", "",'App1'!DN61)</f>
        <v/>
      </c>
      <c r="DC61" s="1581" t="str">
        <f xml:space="preserve"> IF($C61 = "", "",'App1'!DO61)</f>
        <v/>
      </c>
      <c r="DD61" s="1581" t="str">
        <f xml:space="preserve"> IF($C61 = "", "",'App1'!DP61)</f>
        <v/>
      </c>
      <c r="DE61" s="1582" t="str">
        <f xml:space="preserve"> IF($C61 = "", "",'App1'!DQ61)</f>
        <v/>
      </c>
      <c r="DF61" s="1581" t="str">
        <f xml:space="preserve"> IF($C61 = "", "",'App1'!DR61)</f>
        <v/>
      </c>
      <c r="DG61" s="1581" t="str">
        <f xml:space="preserve"> IF($C61 = "", "",'App1'!DS61)</f>
        <v/>
      </c>
      <c r="DH61" s="1581" t="str">
        <f xml:space="preserve"> IF($C61 = "", "",'App1'!DT61)</f>
        <v/>
      </c>
      <c r="DI61" s="1581" t="str">
        <f xml:space="preserve"> IF($C61 = "", "",'App1'!DU61)</f>
        <v/>
      </c>
      <c r="DJ61" s="1581" t="str">
        <f xml:space="preserve"> IF($C61 = "", "",'App1'!DV61)</f>
        <v/>
      </c>
      <c r="DK61" s="1582" t="str">
        <f xml:space="preserve"> IF($C61 = "", "",'App1'!DW61)</f>
        <v/>
      </c>
      <c r="DL61" s="1581" t="str">
        <f xml:space="preserve"> IF($C61 = "", "",'App1'!DX61)</f>
        <v/>
      </c>
      <c r="DM61" s="1581" t="str">
        <f xml:space="preserve"> IF($C61 = "", "",'App1'!DY61)</f>
        <v/>
      </c>
      <c r="DN61" s="1581" t="str">
        <f xml:space="preserve"> IF($C61 = "", "",'App1'!DZ61)</f>
        <v/>
      </c>
      <c r="DO61" s="1581" t="str">
        <f xml:space="preserve"> IF($C61 = "", "",'App1'!EA61)</f>
        <v/>
      </c>
      <c r="DP61" s="1581" t="str">
        <f xml:space="preserve"> IF($C61 = "", "",'App1'!EB61)</f>
        <v/>
      </c>
      <c r="DQ61" s="1582" t="str">
        <f xml:space="preserve"> IF($C61 = "", "",'App1'!EC61)</f>
        <v/>
      </c>
      <c r="DR61" s="1581" t="str">
        <f xml:space="preserve"> IF($C61 = "", "",'App1'!ED61)</f>
        <v/>
      </c>
      <c r="DS61" s="1581" t="str">
        <f xml:space="preserve"> IF($C61 = "", "",'App1'!EE61)</f>
        <v/>
      </c>
      <c r="DT61" s="1581" t="str">
        <f xml:space="preserve"> IF($C61 = "", "",'App1'!EF61)</f>
        <v/>
      </c>
      <c r="DU61" s="1581" t="str">
        <f xml:space="preserve"> IF($C61 = "", "",'App1'!EG61)</f>
        <v/>
      </c>
      <c r="DV61" s="1581" t="str">
        <f xml:space="preserve"> IF($C61 = "", "",'App1'!EH61)</f>
        <v/>
      </c>
      <c r="DW61" s="1582" t="str">
        <f xml:space="preserve"> IF($C61 = "", "",'App1'!EI61)</f>
        <v/>
      </c>
      <c r="DX61" s="595"/>
      <c r="DY61" s="596"/>
      <c r="DZ61" s="596"/>
      <c r="EA61" s="596"/>
      <c r="EB61" s="596"/>
      <c r="EC61" s="1580" t="str">
        <f xml:space="preserve"> IF($C61 = "", "",'App1'!EO61)</f>
        <v/>
      </c>
      <c r="ED61" s="1581" t="str">
        <f xml:space="preserve"> IF($C61 = "", "",'App1'!EP61)</f>
        <v/>
      </c>
      <c r="EE61" s="1581" t="str">
        <f xml:space="preserve"> IF($C61 = "", "",'App1'!EQ61)</f>
        <v/>
      </c>
      <c r="EF61" s="1581" t="str">
        <f xml:space="preserve"> IF($C61 = "", "",'App1'!ER61)</f>
        <v/>
      </c>
      <c r="EG61" s="1581" t="str">
        <f xml:space="preserve"> IF($C61 = "", "",'App1'!ES61)</f>
        <v/>
      </c>
      <c r="EH61" s="1582" t="str">
        <f xml:space="preserve"> IF($C61 = "", "",'App1'!ET61)</f>
        <v/>
      </c>
      <c r="EI61" s="595"/>
      <c r="EJ61" s="596"/>
      <c r="EK61" s="596"/>
      <c r="EL61" s="596"/>
      <c r="EM61" s="1575"/>
    </row>
    <row r="62" spans="2:143" ht="15.75" customHeight="1">
      <c r="B62" s="582">
        <v>56</v>
      </c>
      <c r="C62" s="1587" t="str">
        <f>'App1'!C62</f>
        <v/>
      </c>
      <c r="D62" s="1419" t="str">
        <f xml:space="preserve"> IF($C62 = "", "",'App1'!D62)</f>
        <v/>
      </c>
      <c r="E62" s="1419" t="str">
        <f xml:space="preserve"> IF($C62 = "", "",'App1'!E62)</f>
        <v/>
      </c>
      <c r="F62" s="1419" t="str">
        <f xml:space="preserve"> IF($C62 = "", "",'App1'!F62)</f>
        <v/>
      </c>
      <c r="G62" s="1489" t="str">
        <f xml:space="preserve"> IF($C62 = "", "",'App1'!G62)</f>
        <v/>
      </c>
      <c r="H62" s="1490" t="str">
        <f xml:space="preserve"> IF($C62 = "", "",'App1'!H62)</f>
        <v/>
      </c>
      <c r="I62" s="1507" t="str">
        <f xml:space="preserve"> IF($C62 = "", "",'App1'!I62)</f>
        <v/>
      </c>
      <c r="J62" s="1507" t="str">
        <f xml:space="preserve"> IF($C62 = "", "",'App1'!J62)</f>
        <v/>
      </c>
      <c r="K62" s="1507" t="str">
        <f xml:space="preserve"> IF($C62 = "", "",'App1'!K62)</f>
        <v/>
      </c>
      <c r="L62" s="1507" t="str">
        <f xml:space="preserve"> IF($C62 = "", "",'App1'!L62)</f>
        <v/>
      </c>
      <c r="M62" s="1507" t="str">
        <f xml:space="preserve"> IF($C62 = "", "",'App1'!M62)</f>
        <v/>
      </c>
      <c r="N62" s="1507" t="str">
        <f xml:space="preserve"> IF($C62 = "", "",'App1'!N62)</f>
        <v/>
      </c>
      <c r="O62" s="1507" t="str">
        <f xml:space="preserve"> IF($C62 = "", "",'App1'!O62)</f>
        <v/>
      </c>
      <c r="P62" s="1507" t="str">
        <f xml:space="preserve"> IF($C62 = "", "",'App1'!P62)</f>
        <v/>
      </c>
      <c r="Q62" s="1508" t="str">
        <f xml:space="preserve"> IF($C62 = "", "",'App1'!Q62)</f>
        <v/>
      </c>
      <c r="R62" s="1419" t="str">
        <f xml:space="preserve"> IF($C62 = "", "",'App1'!R62)</f>
        <v/>
      </c>
      <c r="S62" s="1419" t="str">
        <f xml:space="preserve"> IF($C62 = "", "",'App1'!S62)</f>
        <v/>
      </c>
      <c r="T62" s="1489" t="str">
        <f xml:space="preserve"> IF($C62 = "", "",'App1'!T62)</f>
        <v/>
      </c>
      <c r="U62" s="1419" t="str">
        <f xml:space="preserve"> IF($C62 = "", "",'App1'!U62)</f>
        <v/>
      </c>
      <c r="V62" s="1419" t="str">
        <f xml:space="preserve"> IF($C62 = "", "",'App1'!V62)</f>
        <v/>
      </c>
      <c r="W62" s="1419" t="str">
        <f xml:space="preserve"> IF($C62 = "", "",'App1'!W62)</f>
        <v/>
      </c>
      <c r="X62" s="1419" t="str">
        <f xml:space="preserve"> IF($C62 = "", "",'App1'!X62)</f>
        <v/>
      </c>
      <c r="Y62" s="1604" t="str">
        <f xml:space="preserve"> IF($C62 = "", "",'App1'!Y62)</f>
        <v/>
      </c>
      <c r="Z62" s="1499" t="str">
        <f xml:space="preserve"> IF($C62 = "", "",'App1'!Z62)</f>
        <v/>
      </c>
      <c r="AA62" s="583"/>
      <c r="AB62" s="583"/>
      <c r="AC62" s="583"/>
      <c r="AD62" s="1575"/>
      <c r="AE62" s="596"/>
      <c r="AF62" s="596"/>
      <c r="AG62" s="596"/>
      <c r="AH62" s="596"/>
      <c r="AI62" s="596"/>
      <c r="AJ62" s="595"/>
      <c r="AK62" s="596"/>
      <c r="AL62" s="596"/>
      <c r="AM62" s="596"/>
      <c r="AN62" s="755"/>
      <c r="AO62" s="758"/>
      <c r="AP62" s="596"/>
      <c r="AQ62" s="596"/>
      <c r="AR62" s="596"/>
      <c r="AS62" s="759"/>
      <c r="AT62" s="764"/>
      <c r="AU62" s="596"/>
      <c r="AV62" s="596"/>
      <c r="AW62" s="596"/>
      <c r="AX62" s="765"/>
      <c r="AY62" s="597"/>
      <c r="AZ62" s="1568" t="str">
        <f xml:space="preserve"> IF($C62 = "", "",'App1'!BL62)</f>
        <v/>
      </c>
      <c r="BA62" s="1418" t="str">
        <f xml:space="preserve"> IF($C62 = "", "",'App1'!BM62)</f>
        <v/>
      </c>
      <c r="BB62" s="1418" t="str">
        <f xml:space="preserve"> IF($C62 = "", "",'App1'!BN62)</f>
        <v/>
      </c>
      <c r="BC62" s="1418" t="str">
        <f xml:space="preserve"> IF($C62 = "", "",'App1'!BO62)</f>
        <v/>
      </c>
      <c r="BD62" s="1488" t="str">
        <f xml:space="preserve"> IF($C62 = "", "",'App1'!BP62)</f>
        <v/>
      </c>
      <c r="BE62" s="595"/>
      <c r="BF62" s="596"/>
      <c r="BG62" s="596"/>
      <c r="BH62" s="596"/>
      <c r="BI62" s="597"/>
      <c r="BJ62" s="595"/>
      <c r="BK62" s="596"/>
      <c r="BL62" s="596"/>
      <c r="BM62" s="596"/>
      <c r="BN62" s="597"/>
      <c r="BO62" s="595"/>
      <c r="BP62" s="596"/>
      <c r="BQ62" s="596"/>
      <c r="BR62" s="596"/>
      <c r="BS62" s="597"/>
      <c r="BT62" s="595"/>
      <c r="BU62" s="596"/>
      <c r="BV62" s="596"/>
      <c r="BW62" s="596"/>
      <c r="BX62" s="597"/>
      <c r="BY62" s="595"/>
      <c r="BZ62" s="596"/>
      <c r="CA62" s="596"/>
      <c r="CB62" s="596"/>
      <c r="CC62" s="597"/>
      <c r="CD62" s="595"/>
      <c r="CE62" s="596"/>
      <c r="CF62" s="596"/>
      <c r="CG62" s="596"/>
      <c r="CH62" s="597"/>
      <c r="CI62" s="1320"/>
      <c r="CJ62" s="1321"/>
      <c r="CK62" s="1321"/>
      <c r="CL62" s="1322"/>
      <c r="CM62" s="1321"/>
      <c r="CN62" s="1321"/>
      <c r="CO62" s="1321"/>
      <c r="CP62" s="1322"/>
      <c r="CQ62" s="1587" t="str">
        <f xml:space="preserve"> IF($C62 = "", "",'App1'!DC62)</f>
        <v/>
      </c>
      <c r="CR62" s="1629" t="str">
        <f xml:space="preserve"> IF($C62 = "", "",'App1'!DD62)</f>
        <v/>
      </c>
      <c r="CS62" s="1587" t="str">
        <f xml:space="preserve"> IF($C62 = "", "",'App1'!DE62)</f>
        <v/>
      </c>
      <c r="CT62" s="1581" t="str">
        <f xml:space="preserve"> IF($C62 = "", "",'App1'!DF62)</f>
        <v/>
      </c>
      <c r="CU62" s="1581" t="str">
        <f xml:space="preserve"> IF($C62 = "", "",'App1'!DG62)</f>
        <v/>
      </c>
      <c r="CV62" s="1581" t="str">
        <f xml:space="preserve"> IF($C62 = "", "",'App1'!DH62)</f>
        <v/>
      </c>
      <c r="CW62" s="1581" t="str">
        <f xml:space="preserve"> IF($C62 = "", "",'App1'!DI62)</f>
        <v/>
      </c>
      <c r="CX62" s="1581" t="str">
        <f xml:space="preserve"> IF($C62 = "", "",'App1'!DJ62)</f>
        <v/>
      </c>
      <c r="CY62" s="1582" t="str">
        <f xml:space="preserve"> IF($C62 = "", "",'App1'!DK62)</f>
        <v/>
      </c>
      <c r="CZ62" s="1581" t="str">
        <f xml:space="preserve"> IF($C62 = "", "",'App1'!DL62)</f>
        <v/>
      </c>
      <c r="DA62" s="1581" t="str">
        <f xml:space="preserve"> IF($C62 = "", "",'App1'!DM62)</f>
        <v/>
      </c>
      <c r="DB62" s="1581" t="str">
        <f xml:space="preserve"> IF($C62 = "", "",'App1'!DN62)</f>
        <v/>
      </c>
      <c r="DC62" s="1581" t="str">
        <f xml:space="preserve"> IF($C62 = "", "",'App1'!DO62)</f>
        <v/>
      </c>
      <c r="DD62" s="1581" t="str">
        <f xml:space="preserve"> IF($C62 = "", "",'App1'!DP62)</f>
        <v/>
      </c>
      <c r="DE62" s="1582" t="str">
        <f xml:space="preserve"> IF($C62 = "", "",'App1'!DQ62)</f>
        <v/>
      </c>
      <c r="DF62" s="1581" t="str">
        <f xml:space="preserve"> IF($C62 = "", "",'App1'!DR62)</f>
        <v/>
      </c>
      <c r="DG62" s="1581" t="str">
        <f xml:space="preserve"> IF($C62 = "", "",'App1'!DS62)</f>
        <v/>
      </c>
      <c r="DH62" s="1581" t="str">
        <f xml:space="preserve"> IF($C62 = "", "",'App1'!DT62)</f>
        <v/>
      </c>
      <c r="DI62" s="1581" t="str">
        <f xml:space="preserve"> IF($C62 = "", "",'App1'!DU62)</f>
        <v/>
      </c>
      <c r="DJ62" s="1581" t="str">
        <f xml:space="preserve"> IF($C62 = "", "",'App1'!DV62)</f>
        <v/>
      </c>
      <c r="DK62" s="1582" t="str">
        <f xml:space="preserve"> IF($C62 = "", "",'App1'!DW62)</f>
        <v/>
      </c>
      <c r="DL62" s="1581" t="str">
        <f xml:space="preserve"> IF($C62 = "", "",'App1'!DX62)</f>
        <v/>
      </c>
      <c r="DM62" s="1581" t="str">
        <f xml:space="preserve"> IF($C62 = "", "",'App1'!DY62)</f>
        <v/>
      </c>
      <c r="DN62" s="1581" t="str">
        <f xml:space="preserve"> IF($C62 = "", "",'App1'!DZ62)</f>
        <v/>
      </c>
      <c r="DO62" s="1581" t="str">
        <f xml:space="preserve"> IF($C62 = "", "",'App1'!EA62)</f>
        <v/>
      </c>
      <c r="DP62" s="1581" t="str">
        <f xml:space="preserve"> IF($C62 = "", "",'App1'!EB62)</f>
        <v/>
      </c>
      <c r="DQ62" s="1582" t="str">
        <f xml:space="preserve"> IF($C62 = "", "",'App1'!EC62)</f>
        <v/>
      </c>
      <c r="DR62" s="1581" t="str">
        <f xml:space="preserve"> IF($C62 = "", "",'App1'!ED62)</f>
        <v/>
      </c>
      <c r="DS62" s="1581" t="str">
        <f xml:space="preserve"> IF($C62 = "", "",'App1'!EE62)</f>
        <v/>
      </c>
      <c r="DT62" s="1581" t="str">
        <f xml:space="preserve"> IF($C62 = "", "",'App1'!EF62)</f>
        <v/>
      </c>
      <c r="DU62" s="1581" t="str">
        <f xml:space="preserve"> IF($C62 = "", "",'App1'!EG62)</f>
        <v/>
      </c>
      <c r="DV62" s="1581" t="str">
        <f xml:space="preserve"> IF($C62 = "", "",'App1'!EH62)</f>
        <v/>
      </c>
      <c r="DW62" s="1582" t="str">
        <f xml:space="preserve"> IF($C62 = "", "",'App1'!EI62)</f>
        <v/>
      </c>
      <c r="DX62" s="595"/>
      <c r="DY62" s="596"/>
      <c r="DZ62" s="596"/>
      <c r="EA62" s="596"/>
      <c r="EB62" s="596"/>
      <c r="EC62" s="1580" t="str">
        <f xml:space="preserve"> IF($C62 = "", "",'App1'!EO62)</f>
        <v/>
      </c>
      <c r="ED62" s="1581" t="str">
        <f xml:space="preserve"> IF($C62 = "", "",'App1'!EP62)</f>
        <v/>
      </c>
      <c r="EE62" s="1581" t="str">
        <f xml:space="preserve"> IF($C62 = "", "",'App1'!EQ62)</f>
        <v/>
      </c>
      <c r="EF62" s="1581" t="str">
        <f xml:space="preserve"> IF($C62 = "", "",'App1'!ER62)</f>
        <v/>
      </c>
      <c r="EG62" s="1581" t="str">
        <f xml:space="preserve"> IF($C62 = "", "",'App1'!ES62)</f>
        <v/>
      </c>
      <c r="EH62" s="1582" t="str">
        <f xml:space="preserve"> IF($C62 = "", "",'App1'!ET62)</f>
        <v/>
      </c>
      <c r="EI62" s="595"/>
      <c r="EJ62" s="596"/>
      <c r="EK62" s="596"/>
      <c r="EL62" s="596"/>
      <c r="EM62" s="1575"/>
    </row>
    <row r="63" spans="2:143" ht="15.75" customHeight="1">
      <c r="B63" s="582">
        <v>57</v>
      </c>
      <c r="C63" s="1587" t="str">
        <f>'App1'!C63</f>
        <v/>
      </c>
      <c r="D63" s="1419" t="str">
        <f xml:space="preserve"> IF($C63 = "", "",'App1'!D63)</f>
        <v/>
      </c>
      <c r="E63" s="1419" t="str">
        <f xml:space="preserve"> IF($C63 = "", "",'App1'!E63)</f>
        <v/>
      </c>
      <c r="F63" s="1419" t="str">
        <f xml:space="preserve"> IF($C63 = "", "",'App1'!F63)</f>
        <v/>
      </c>
      <c r="G63" s="1489" t="str">
        <f xml:space="preserve"> IF($C63 = "", "",'App1'!G63)</f>
        <v/>
      </c>
      <c r="H63" s="1490" t="str">
        <f xml:space="preserve"> IF($C63 = "", "",'App1'!H63)</f>
        <v/>
      </c>
      <c r="I63" s="1507" t="str">
        <f xml:space="preserve"> IF($C63 = "", "",'App1'!I63)</f>
        <v/>
      </c>
      <c r="J63" s="1507" t="str">
        <f xml:space="preserve"> IF($C63 = "", "",'App1'!J63)</f>
        <v/>
      </c>
      <c r="K63" s="1507" t="str">
        <f xml:space="preserve"> IF($C63 = "", "",'App1'!K63)</f>
        <v/>
      </c>
      <c r="L63" s="1507" t="str">
        <f xml:space="preserve"> IF($C63 = "", "",'App1'!L63)</f>
        <v/>
      </c>
      <c r="M63" s="1507" t="str">
        <f xml:space="preserve"> IF($C63 = "", "",'App1'!M63)</f>
        <v/>
      </c>
      <c r="N63" s="1507" t="str">
        <f xml:space="preserve"> IF($C63 = "", "",'App1'!N63)</f>
        <v/>
      </c>
      <c r="O63" s="1507" t="str">
        <f xml:space="preserve"> IF($C63 = "", "",'App1'!O63)</f>
        <v/>
      </c>
      <c r="P63" s="1507" t="str">
        <f xml:space="preserve"> IF($C63 = "", "",'App1'!P63)</f>
        <v/>
      </c>
      <c r="Q63" s="1508" t="str">
        <f xml:space="preserve"> IF($C63 = "", "",'App1'!Q63)</f>
        <v/>
      </c>
      <c r="R63" s="1419" t="str">
        <f xml:space="preserve"> IF($C63 = "", "",'App1'!R63)</f>
        <v/>
      </c>
      <c r="S63" s="1419" t="str">
        <f xml:space="preserve"> IF($C63 = "", "",'App1'!S63)</f>
        <v/>
      </c>
      <c r="T63" s="1489" t="str">
        <f xml:space="preserve"> IF($C63 = "", "",'App1'!T63)</f>
        <v/>
      </c>
      <c r="U63" s="1419" t="str">
        <f xml:space="preserve"> IF($C63 = "", "",'App1'!U63)</f>
        <v/>
      </c>
      <c r="V63" s="1419" t="str">
        <f xml:space="preserve"> IF($C63 = "", "",'App1'!V63)</f>
        <v/>
      </c>
      <c r="W63" s="1419" t="str">
        <f xml:space="preserve"> IF($C63 = "", "",'App1'!W63)</f>
        <v/>
      </c>
      <c r="X63" s="1419" t="str">
        <f xml:space="preserve"> IF($C63 = "", "",'App1'!X63)</f>
        <v/>
      </c>
      <c r="Y63" s="1604" t="str">
        <f xml:space="preserve"> IF($C63 = "", "",'App1'!Y63)</f>
        <v/>
      </c>
      <c r="Z63" s="1499" t="str">
        <f xml:space="preserve"> IF($C63 = "", "",'App1'!Z63)</f>
        <v/>
      </c>
      <c r="AA63" s="583"/>
      <c r="AB63" s="583"/>
      <c r="AC63" s="583"/>
      <c r="AD63" s="1575"/>
      <c r="AE63" s="596"/>
      <c r="AF63" s="596"/>
      <c r="AG63" s="596"/>
      <c r="AH63" s="596"/>
      <c r="AI63" s="596"/>
      <c r="AJ63" s="595"/>
      <c r="AK63" s="596"/>
      <c r="AL63" s="596"/>
      <c r="AM63" s="596"/>
      <c r="AN63" s="755"/>
      <c r="AO63" s="758"/>
      <c r="AP63" s="596"/>
      <c r="AQ63" s="596"/>
      <c r="AR63" s="596"/>
      <c r="AS63" s="759"/>
      <c r="AT63" s="764"/>
      <c r="AU63" s="596"/>
      <c r="AV63" s="596"/>
      <c r="AW63" s="596"/>
      <c r="AX63" s="765"/>
      <c r="AY63" s="597"/>
      <c r="AZ63" s="1568" t="str">
        <f xml:space="preserve"> IF($C63 = "", "",'App1'!BL63)</f>
        <v/>
      </c>
      <c r="BA63" s="1418" t="str">
        <f xml:space="preserve"> IF($C63 = "", "",'App1'!BM63)</f>
        <v/>
      </c>
      <c r="BB63" s="1418" t="str">
        <f xml:space="preserve"> IF($C63 = "", "",'App1'!BN63)</f>
        <v/>
      </c>
      <c r="BC63" s="1418" t="str">
        <f xml:space="preserve"> IF($C63 = "", "",'App1'!BO63)</f>
        <v/>
      </c>
      <c r="BD63" s="1488" t="str">
        <f xml:space="preserve"> IF($C63 = "", "",'App1'!BP63)</f>
        <v/>
      </c>
      <c r="BE63" s="595"/>
      <c r="BF63" s="596"/>
      <c r="BG63" s="596"/>
      <c r="BH63" s="596"/>
      <c r="BI63" s="597"/>
      <c r="BJ63" s="595"/>
      <c r="BK63" s="596"/>
      <c r="BL63" s="596"/>
      <c r="BM63" s="596"/>
      <c r="BN63" s="597"/>
      <c r="BO63" s="595"/>
      <c r="BP63" s="596"/>
      <c r="BQ63" s="596"/>
      <c r="BR63" s="596"/>
      <c r="BS63" s="597"/>
      <c r="BT63" s="595"/>
      <c r="BU63" s="596"/>
      <c r="BV63" s="596"/>
      <c r="BW63" s="596"/>
      <c r="BX63" s="597"/>
      <c r="BY63" s="595"/>
      <c r="BZ63" s="596"/>
      <c r="CA63" s="596"/>
      <c r="CB63" s="596"/>
      <c r="CC63" s="597"/>
      <c r="CD63" s="595"/>
      <c r="CE63" s="596"/>
      <c r="CF63" s="596"/>
      <c r="CG63" s="596"/>
      <c r="CH63" s="597"/>
      <c r="CI63" s="1320"/>
      <c r="CJ63" s="1321"/>
      <c r="CK63" s="1321"/>
      <c r="CL63" s="1322"/>
      <c r="CM63" s="1321"/>
      <c r="CN63" s="1321"/>
      <c r="CO63" s="1321"/>
      <c r="CP63" s="1322"/>
      <c r="CQ63" s="1587" t="str">
        <f xml:space="preserve"> IF($C63 = "", "",'App1'!DC63)</f>
        <v/>
      </c>
      <c r="CR63" s="1629" t="str">
        <f xml:space="preserve"> IF($C63 = "", "",'App1'!DD63)</f>
        <v/>
      </c>
      <c r="CS63" s="1587" t="str">
        <f xml:space="preserve"> IF($C63 = "", "",'App1'!DE63)</f>
        <v/>
      </c>
      <c r="CT63" s="1581" t="str">
        <f xml:space="preserve"> IF($C63 = "", "",'App1'!DF63)</f>
        <v/>
      </c>
      <c r="CU63" s="1581" t="str">
        <f xml:space="preserve"> IF($C63 = "", "",'App1'!DG63)</f>
        <v/>
      </c>
      <c r="CV63" s="1581" t="str">
        <f xml:space="preserve"> IF($C63 = "", "",'App1'!DH63)</f>
        <v/>
      </c>
      <c r="CW63" s="1581" t="str">
        <f xml:space="preserve"> IF($C63 = "", "",'App1'!DI63)</f>
        <v/>
      </c>
      <c r="CX63" s="1581" t="str">
        <f xml:space="preserve"> IF($C63 = "", "",'App1'!DJ63)</f>
        <v/>
      </c>
      <c r="CY63" s="1582" t="str">
        <f xml:space="preserve"> IF($C63 = "", "",'App1'!DK63)</f>
        <v/>
      </c>
      <c r="CZ63" s="1581" t="str">
        <f xml:space="preserve"> IF($C63 = "", "",'App1'!DL63)</f>
        <v/>
      </c>
      <c r="DA63" s="1581" t="str">
        <f xml:space="preserve"> IF($C63 = "", "",'App1'!DM63)</f>
        <v/>
      </c>
      <c r="DB63" s="1581" t="str">
        <f xml:space="preserve"> IF($C63 = "", "",'App1'!DN63)</f>
        <v/>
      </c>
      <c r="DC63" s="1581" t="str">
        <f xml:space="preserve"> IF($C63 = "", "",'App1'!DO63)</f>
        <v/>
      </c>
      <c r="DD63" s="1581" t="str">
        <f xml:space="preserve"> IF($C63 = "", "",'App1'!DP63)</f>
        <v/>
      </c>
      <c r="DE63" s="1582" t="str">
        <f xml:space="preserve"> IF($C63 = "", "",'App1'!DQ63)</f>
        <v/>
      </c>
      <c r="DF63" s="1581" t="str">
        <f xml:space="preserve"> IF($C63 = "", "",'App1'!DR63)</f>
        <v/>
      </c>
      <c r="DG63" s="1581" t="str">
        <f xml:space="preserve"> IF($C63 = "", "",'App1'!DS63)</f>
        <v/>
      </c>
      <c r="DH63" s="1581" t="str">
        <f xml:space="preserve"> IF($C63 = "", "",'App1'!DT63)</f>
        <v/>
      </c>
      <c r="DI63" s="1581" t="str">
        <f xml:space="preserve"> IF($C63 = "", "",'App1'!DU63)</f>
        <v/>
      </c>
      <c r="DJ63" s="1581" t="str">
        <f xml:space="preserve"> IF($C63 = "", "",'App1'!DV63)</f>
        <v/>
      </c>
      <c r="DK63" s="1582" t="str">
        <f xml:space="preserve"> IF($C63 = "", "",'App1'!DW63)</f>
        <v/>
      </c>
      <c r="DL63" s="1581" t="str">
        <f xml:space="preserve"> IF($C63 = "", "",'App1'!DX63)</f>
        <v/>
      </c>
      <c r="DM63" s="1581" t="str">
        <f xml:space="preserve"> IF($C63 = "", "",'App1'!DY63)</f>
        <v/>
      </c>
      <c r="DN63" s="1581" t="str">
        <f xml:space="preserve"> IF($C63 = "", "",'App1'!DZ63)</f>
        <v/>
      </c>
      <c r="DO63" s="1581" t="str">
        <f xml:space="preserve"> IF($C63 = "", "",'App1'!EA63)</f>
        <v/>
      </c>
      <c r="DP63" s="1581" t="str">
        <f xml:space="preserve"> IF($C63 = "", "",'App1'!EB63)</f>
        <v/>
      </c>
      <c r="DQ63" s="1582" t="str">
        <f xml:space="preserve"> IF($C63 = "", "",'App1'!EC63)</f>
        <v/>
      </c>
      <c r="DR63" s="1581" t="str">
        <f xml:space="preserve"> IF($C63 = "", "",'App1'!ED63)</f>
        <v/>
      </c>
      <c r="DS63" s="1581" t="str">
        <f xml:space="preserve"> IF($C63 = "", "",'App1'!EE63)</f>
        <v/>
      </c>
      <c r="DT63" s="1581" t="str">
        <f xml:space="preserve"> IF($C63 = "", "",'App1'!EF63)</f>
        <v/>
      </c>
      <c r="DU63" s="1581" t="str">
        <f xml:space="preserve"> IF($C63 = "", "",'App1'!EG63)</f>
        <v/>
      </c>
      <c r="DV63" s="1581" t="str">
        <f xml:space="preserve"> IF($C63 = "", "",'App1'!EH63)</f>
        <v/>
      </c>
      <c r="DW63" s="1582" t="str">
        <f xml:space="preserve"> IF($C63 = "", "",'App1'!EI63)</f>
        <v/>
      </c>
      <c r="DX63" s="595"/>
      <c r="DY63" s="596"/>
      <c r="DZ63" s="596"/>
      <c r="EA63" s="596"/>
      <c r="EB63" s="596"/>
      <c r="EC63" s="1580" t="str">
        <f xml:space="preserve"> IF($C63 = "", "",'App1'!EO63)</f>
        <v/>
      </c>
      <c r="ED63" s="1581" t="str">
        <f xml:space="preserve"> IF($C63 = "", "",'App1'!EP63)</f>
        <v/>
      </c>
      <c r="EE63" s="1581" t="str">
        <f xml:space="preserve"> IF($C63 = "", "",'App1'!EQ63)</f>
        <v/>
      </c>
      <c r="EF63" s="1581" t="str">
        <f xml:space="preserve"> IF($C63 = "", "",'App1'!ER63)</f>
        <v/>
      </c>
      <c r="EG63" s="1581" t="str">
        <f xml:space="preserve"> IF($C63 = "", "",'App1'!ES63)</f>
        <v/>
      </c>
      <c r="EH63" s="1582" t="str">
        <f xml:space="preserve"> IF($C63 = "", "",'App1'!ET63)</f>
        <v/>
      </c>
      <c r="EI63" s="595"/>
      <c r="EJ63" s="596"/>
      <c r="EK63" s="596"/>
      <c r="EL63" s="596"/>
      <c r="EM63" s="1575"/>
    </row>
    <row r="64" spans="2:143" ht="15.75" customHeight="1">
      <c r="B64" s="582">
        <v>58</v>
      </c>
      <c r="C64" s="1587" t="str">
        <f>'App1'!C64</f>
        <v/>
      </c>
      <c r="D64" s="1419" t="str">
        <f xml:space="preserve"> IF($C64 = "", "",'App1'!D64)</f>
        <v/>
      </c>
      <c r="E64" s="1419" t="str">
        <f xml:space="preserve"> IF($C64 = "", "",'App1'!E64)</f>
        <v/>
      </c>
      <c r="F64" s="1419" t="str">
        <f xml:space="preserve"> IF($C64 = "", "",'App1'!F64)</f>
        <v/>
      </c>
      <c r="G64" s="1489" t="str">
        <f xml:space="preserve"> IF($C64 = "", "",'App1'!G64)</f>
        <v/>
      </c>
      <c r="H64" s="1490" t="str">
        <f xml:space="preserve"> IF($C64 = "", "",'App1'!H64)</f>
        <v/>
      </c>
      <c r="I64" s="1507" t="str">
        <f xml:space="preserve"> IF($C64 = "", "",'App1'!I64)</f>
        <v/>
      </c>
      <c r="J64" s="1507" t="str">
        <f xml:space="preserve"> IF($C64 = "", "",'App1'!J64)</f>
        <v/>
      </c>
      <c r="K64" s="1507" t="str">
        <f xml:space="preserve"> IF($C64 = "", "",'App1'!K64)</f>
        <v/>
      </c>
      <c r="L64" s="1507" t="str">
        <f xml:space="preserve"> IF($C64 = "", "",'App1'!L64)</f>
        <v/>
      </c>
      <c r="M64" s="1507" t="str">
        <f xml:space="preserve"> IF($C64 = "", "",'App1'!M64)</f>
        <v/>
      </c>
      <c r="N64" s="1507" t="str">
        <f xml:space="preserve"> IF($C64 = "", "",'App1'!N64)</f>
        <v/>
      </c>
      <c r="O64" s="1507" t="str">
        <f xml:space="preserve"> IF($C64 = "", "",'App1'!O64)</f>
        <v/>
      </c>
      <c r="P64" s="1507" t="str">
        <f xml:space="preserve"> IF($C64 = "", "",'App1'!P64)</f>
        <v/>
      </c>
      <c r="Q64" s="1508" t="str">
        <f xml:space="preserve"> IF($C64 = "", "",'App1'!Q64)</f>
        <v/>
      </c>
      <c r="R64" s="1419" t="str">
        <f xml:space="preserve"> IF($C64 = "", "",'App1'!R64)</f>
        <v/>
      </c>
      <c r="S64" s="1419" t="str">
        <f xml:space="preserve"> IF($C64 = "", "",'App1'!S64)</f>
        <v/>
      </c>
      <c r="T64" s="1489" t="str">
        <f xml:space="preserve"> IF($C64 = "", "",'App1'!T64)</f>
        <v/>
      </c>
      <c r="U64" s="1419" t="str">
        <f xml:space="preserve"> IF($C64 = "", "",'App1'!U64)</f>
        <v/>
      </c>
      <c r="V64" s="1419" t="str">
        <f xml:space="preserve"> IF($C64 = "", "",'App1'!V64)</f>
        <v/>
      </c>
      <c r="W64" s="1419" t="str">
        <f xml:space="preserve"> IF($C64 = "", "",'App1'!W64)</f>
        <v/>
      </c>
      <c r="X64" s="1419" t="str">
        <f xml:space="preserve"> IF($C64 = "", "",'App1'!X64)</f>
        <v/>
      </c>
      <c r="Y64" s="1604" t="str">
        <f xml:space="preserve"> IF($C64 = "", "",'App1'!Y64)</f>
        <v/>
      </c>
      <c r="Z64" s="1499" t="str">
        <f xml:space="preserve"> IF($C64 = "", "",'App1'!Z64)</f>
        <v/>
      </c>
      <c r="AA64" s="583"/>
      <c r="AB64" s="583"/>
      <c r="AC64" s="583"/>
      <c r="AD64" s="1575"/>
      <c r="AE64" s="596"/>
      <c r="AF64" s="596"/>
      <c r="AG64" s="596"/>
      <c r="AH64" s="596"/>
      <c r="AI64" s="596"/>
      <c r="AJ64" s="595"/>
      <c r="AK64" s="596"/>
      <c r="AL64" s="596"/>
      <c r="AM64" s="596"/>
      <c r="AN64" s="755"/>
      <c r="AO64" s="758"/>
      <c r="AP64" s="596"/>
      <c r="AQ64" s="596"/>
      <c r="AR64" s="596"/>
      <c r="AS64" s="759"/>
      <c r="AT64" s="764"/>
      <c r="AU64" s="596"/>
      <c r="AV64" s="596"/>
      <c r="AW64" s="596"/>
      <c r="AX64" s="765"/>
      <c r="AY64" s="597"/>
      <c r="AZ64" s="1568" t="str">
        <f xml:space="preserve"> IF($C64 = "", "",'App1'!BL64)</f>
        <v/>
      </c>
      <c r="BA64" s="1418" t="str">
        <f xml:space="preserve"> IF($C64 = "", "",'App1'!BM64)</f>
        <v/>
      </c>
      <c r="BB64" s="1418" t="str">
        <f xml:space="preserve"> IF($C64 = "", "",'App1'!BN64)</f>
        <v/>
      </c>
      <c r="BC64" s="1418" t="str">
        <f xml:space="preserve"> IF($C64 = "", "",'App1'!BO64)</f>
        <v/>
      </c>
      <c r="BD64" s="1488" t="str">
        <f xml:space="preserve"> IF($C64 = "", "",'App1'!BP64)</f>
        <v/>
      </c>
      <c r="BE64" s="595"/>
      <c r="BF64" s="596"/>
      <c r="BG64" s="596"/>
      <c r="BH64" s="596"/>
      <c r="BI64" s="597"/>
      <c r="BJ64" s="595"/>
      <c r="BK64" s="596"/>
      <c r="BL64" s="596"/>
      <c r="BM64" s="596"/>
      <c r="BN64" s="597"/>
      <c r="BO64" s="595"/>
      <c r="BP64" s="596"/>
      <c r="BQ64" s="596"/>
      <c r="BR64" s="596"/>
      <c r="BS64" s="597"/>
      <c r="BT64" s="595"/>
      <c r="BU64" s="596"/>
      <c r="BV64" s="596"/>
      <c r="BW64" s="596"/>
      <c r="BX64" s="597"/>
      <c r="BY64" s="595"/>
      <c r="BZ64" s="596"/>
      <c r="CA64" s="596"/>
      <c r="CB64" s="596"/>
      <c r="CC64" s="597"/>
      <c r="CD64" s="595"/>
      <c r="CE64" s="596"/>
      <c r="CF64" s="596"/>
      <c r="CG64" s="596"/>
      <c r="CH64" s="597"/>
      <c r="CI64" s="1320"/>
      <c r="CJ64" s="1321"/>
      <c r="CK64" s="1321"/>
      <c r="CL64" s="1322"/>
      <c r="CM64" s="1321"/>
      <c r="CN64" s="1321"/>
      <c r="CO64" s="1321"/>
      <c r="CP64" s="1322"/>
      <c r="CQ64" s="1587" t="str">
        <f xml:space="preserve"> IF($C64 = "", "",'App1'!DC64)</f>
        <v/>
      </c>
      <c r="CR64" s="1629" t="str">
        <f xml:space="preserve"> IF($C64 = "", "",'App1'!DD64)</f>
        <v/>
      </c>
      <c r="CS64" s="1587" t="str">
        <f xml:space="preserve"> IF($C64 = "", "",'App1'!DE64)</f>
        <v/>
      </c>
      <c r="CT64" s="1581" t="str">
        <f xml:space="preserve"> IF($C64 = "", "",'App1'!DF64)</f>
        <v/>
      </c>
      <c r="CU64" s="1581" t="str">
        <f xml:space="preserve"> IF($C64 = "", "",'App1'!DG64)</f>
        <v/>
      </c>
      <c r="CV64" s="1581" t="str">
        <f xml:space="preserve"> IF($C64 = "", "",'App1'!DH64)</f>
        <v/>
      </c>
      <c r="CW64" s="1581" t="str">
        <f xml:space="preserve"> IF($C64 = "", "",'App1'!DI64)</f>
        <v/>
      </c>
      <c r="CX64" s="1581" t="str">
        <f xml:space="preserve"> IF($C64 = "", "",'App1'!DJ64)</f>
        <v/>
      </c>
      <c r="CY64" s="1582" t="str">
        <f xml:space="preserve"> IF($C64 = "", "",'App1'!DK64)</f>
        <v/>
      </c>
      <c r="CZ64" s="1581" t="str">
        <f xml:space="preserve"> IF($C64 = "", "",'App1'!DL64)</f>
        <v/>
      </c>
      <c r="DA64" s="1581" t="str">
        <f xml:space="preserve"> IF($C64 = "", "",'App1'!DM64)</f>
        <v/>
      </c>
      <c r="DB64" s="1581" t="str">
        <f xml:space="preserve"> IF($C64 = "", "",'App1'!DN64)</f>
        <v/>
      </c>
      <c r="DC64" s="1581" t="str">
        <f xml:space="preserve"> IF($C64 = "", "",'App1'!DO64)</f>
        <v/>
      </c>
      <c r="DD64" s="1581" t="str">
        <f xml:space="preserve"> IF($C64 = "", "",'App1'!DP64)</f>
        <v/>
      </c>
      <c r="DE64" s="1582" t="str">
        <f xml:space="preserve"> IF($C64 = "", "",'App1'!DQ64)</f>
        <v/>
      </c>
      <c r="DF64" s="1581" t="str">
        <f xml:space="preserve"> IF($C64 = "", "",'App1'!DR64)</f>
        <v/>
      </c>
      <c r="DG64" s="1581" t="str">
        <f xml:space="preserve"> IF($C64 = "", "",'App1'!DS64)</f>
        <v/>
      </c>
      <c r="DH64" s="1581" t="str">
        <f xml:space="preserve"> IF($C64 = "", "",'App1'!DT64)</f>
        <v/>
      </c>
      <c r="DI64" s="1581" t="str">
        <f xml:space="preserve"> IF($C64 = "", "",'App1'!DU64)</f>
        <v/>
      </c>
      <c r="DJ64" s="1581" t="str">
        <f xml:space="preserve"> IF($C64 = "", "",'App1'!DV64)</f>
        <v/>
      </c>
      <c r="DK64" s="1582" t="str">
        <f xml:space="preserve"> IF($C64 = "", "",'App1'!DW64)</f>
        <v/>
      </c>
      <c r="DL64" s="1581" t="str">
        <f xml:space="preserve"> IF($C64 = "", "",'App1'!DX64)</f>
        <v/>
      </c>
      <c r="DM64" s="1581" t="str">
        <f xml:space="preserve"> IF($C64 = "", "",'App1'!DY64)</f>
        <v/>
      </c>
      <c r="DN64" s="1581" t="str">
        <f xml:space="preserve"> IF($C64 = "", "",'App1'!DZ64)</f>
        <v/>
      </c>
      <c r="DO64" s="1581" t="str">
        <f xml:space="preserve"> IF($C64 = "", "",'App1'!EA64)</f>
        <v/>
      </c>
      <c r="DP64" s="1581" t="str">
        <f xml:space="preserve"> IF($C64 = "", "",'App1'!EB64)</f>
        <v/>
      </c>
      <c r="DQ64" s="1582" t="str">
        <f xml:space="preserve"> IF($C64 = "", "",'App1'!EC64)</f>
        <v/>
      </c>
      <c r="DR64" s="1581" t="str">
        <f xml:space="preserve"> IF($C64 = "", "",'App1'!ED64)</f>
        <v/>
      </c>
      <c r="DS64" s="1581" t="str">
        <f xml:space="preserve"> IF($C64 = "", "",'App1'!EE64)</f>
        <v/>
      </c>
      <c r="DT64" s="1581" t="str">
        <f xml:space="preserve"> IF($C64 = "", "",'App1'!EF64)</f>
        <v/>
      </c>
      <c r="DU64" s="1581" t="str">
        <f xml:space="preserve"> IF($C64 = "", "",'App1'!EG64)</f>
        <v/>
      </c>
      <c r="DV64" s="1581" t="str">
        <f xml:space="preserve"> IF($C64 = "", "",'App1'!EH64)</f>
        <v/>
      </c>
      <c r="DW64" s="1582" t="str">
        <f xml:space="preserve"> IF($C64 = "", "",'App1'!EI64)</f>
        <v/>
      </c>
      <c r="DX64" s="595"/>
      <c r="DY64" s="596"/>
      <c r="DZ64" s="596"/>
      <c r="EA64" s="596"/>
      <c r="EB64" s="596"/>
      <c r="EC64" s="1580" t="str">
        <f xml:space="preserve"> IF($C64 = "", "",'App1'!EO64)</f>
        <v/>
      </c>
      <c r="ED64" s="1581" t="str">
        <f xml:space="preserve"> IF($C64 = "", "",'App1'!EP64)</f>
        <v/>
      </c>
      <c r="EE64" s="1581" t="str">
        <f xml:space="preserve"> IF($C64 = "", "",'App1'!EQ64)</f>
        <v/>
      </c>
      <c r="EF64" s="1581" t="str">
        <f xml:space="preserve"> IF($C64 = "", "",'App1'!ER64)</f>
        <v/>
      </c>
      <c r="EG64" s="1581" t="str">
        <f xml:space="preserve"> IF($C64 = "", "",'App1'!ES64)</f>
        <v/>
      </c>
      <c r="EH64" s="1582" t="str">
        <f xml:space="preserve"> IF($C64 = "", "",'App1'!ET64)</f>
        <v/>
      </c>
      <c r="EI64" s="595"/>
      <c r="EJ64" s="596"/>
      <c r="EK64" s="596"/>
      <c r="EL64" s="596"/>
      <c r="EM64" s="1575"/>
    </row>
    <row r="65" spans="2:143" ht="15.75" customHeight="1">
      <c r="B65" s="582">
        <v>59</v>
      </c>
      <c r="C65" s="1587" t="str">
        <f>'App1'!C65</f>
        <v/>
      </c>
      <c r="D65" s="1419" t="str">
        <f xml:space="preserve"> IF($C65 = "", "",'App1'!D65)</f>
        <v/>
      </c>
      <c r="E65" s="1419" t="str">
        <f xml:space="preserve"> IF($C65 = "", "",'App1'!E65)</f>
        <v/>
      </c>
      <c r="F65" s="1419" t="str">
        <f xml:space="preserve"> IF($C65 = "", "",'App1'!F65)</f>
        <v/>
      </c>
      <c r="G65" s="1489" t="str">
        <f xml:space="preserve"> IF($C65 = "", "",'App1'!G65)</f>
        <v/>
      </c>
      <c r="H65" s="1490" t="str">
        <f xml:space="preserve"> IF($C65 = "", "",'App1'!H65)</f>
        <v/>
      </c>
      <c r="I65" s="1507" t="str">
        <f xml:space="preserve"> IF($C65 = "", "",'App1'!I65)</f>
        <v/>
      </c>
      <c r="J65" s="1507" t="str">
        <f xml:space="preserve"> IF($C65 = "", "",'App1'!J65)</f>
        <v/>
      </c>
      <c r="K65" s="1507" t="str">
        <f xml:space="preserve"> IF($C65 = "", "",'App1'!K65)</f>
        <v/>
      </c>
      <c r="L65" s="1507" t="str">
        <f xml:space="preserve"> IF($C65 = "", "",'App1'!L65)</f>
        <v/>
      </c>
      <c r="M65" s="1507" t="str">
        <f xml:space="preserve"> IF($C65 = "", "",'App1'!M65)</f>
        <v/>
      </c>
      <c r="N65" s="1507" t="str">
        <f xml:space="preserve"> IF($C65 = "", "",'App1'!N65)</f>
        <v/>
      </c>
      <c r="O65" s="1507" t="str">
        <f xml:space="preserve"> IF($C65 = "", "",'App1'!O65)</f>
        <v/>
      </c>
      <c r="P65" s="1507" t="str">
        <f xml:space="preserve"> IF($C65 = "", "",'App1'!P65)</f>
        <v/>
      </c>
      <c r="Q65" s="1508" t="str">
        <f xml:space="preserve"> IF($C65 = "", "",'App1'!Q65)</f>
        <v/>
      </c>
      <c r="R65" s="1419" t="str">
        <f xml:space="preserve"> IF($C65 = "", "",'App1'!R65)</f>
        <v/>
      </c>
      <c r="S65" s="1419" t="str">
        <f xml:space="preserve"> IF($C65 = "", "",'App1'!S65)</f>
        <v/>
      </c>
      <c r="T65" s="1489" t="str">
        <f xml:space="preserve"> IF($C65 = "", "",'App1'!T65)</f>
        <v/>
      </c>
      <c r="U65" s="1419" t="str">
        <f xml:space="preserve"> IF($C65 = "", "",'App1'!U65)</f>
        <v/>
      </c>
      <c r="V65" s="1419" t="str">
        <f xml:space="preserve"> IF($C65 = "", "",'App1'!V65)</f>
        <v/>
      </c>
      <c r="W65" s="1419" t="str">
        <f xml:space="preserve"> IF($C65 = "", "",'App1'!W65)</f>
        <v/>
      </c>
      <c r="X65" s="1419" t="str">
        <f xml:space="preserve"> IF($C65 = "", "",'App1'!X65)</f>
        <v/>
      </c>
      <c r="Y65" s="1604" t="str">
        <f xml:space="preserve"> IF($C65 = "", "",'App1'!Y65)</f>
        <v/>
      </c>
      <c r="Z65" s="1499" t="str">
        <f xml:space="preserve"> IF($C65 = "", "",'App1'!Z65)</f>
        <v/>
      </c>
      <c r="AA65" s="583"/>
      <c r="AB65" s="583"/>
      <c r="AC65" s="583"/>
      <c r="AD65" s="1575"/>
      <c r="AE65" s="596"/>
      <c r="AF65" s="596"/>
      <c r="AG65" s="596"/>
      <c r="AH65" s="596"/>
      <c r="AI65" s="596"/>
      <c r="AJ65" s="595"/>
      <c r="AK65" s="596"/>
      <c r="AL65" s="596"/>
      <c r="AM65" s="596"/>
      <c r="AN65" s="755"/>
      <c r="AO65" s="758"/>
      <c r="AP65" s="596"/>
      <c r="AQ65" s="596"/>
      <c r="AR65" s="596"/>
      <c r="AS65" s="759"/>
      <c r="AT65" s="764"/>
      <c r="AU65" s="596"/>
      <c r="AV65" s="596"/>
      <c r="AW65" s="596"/>
      <c r="AX65" s="765"/>
      <c r="AY65" s="597"/>
      <c r="AZ65" s="1568" t="str">
        <f xml:space="preserve"> IF($C65 = "", "",'App1'!BL65)</f>
        <v/>
      </c>
      <c r="BA65" s="1418" t="str">
        <f xml:space="preserve"> IF($C65 = "", "",'App1'!BM65)</f>
        <v/>
      </c>
      <c r="BB65" s="1418" t="str">
        <f xml:space="preserve"> IF($C65 = "", "",'App1'!BN65)</f>
        <v/>
      </c>
      <c r="BC65" s="1418" t="str">
        <f xml:space="preserve"> IF($C65 = "", "",'App1'!BO65)</f>
        <v/>
      </c>
      <c r="BD65" s="1488" t="str">
        <f xml:space="preserve"> IF($C65 = "", "",'App1'!BP65)</f>
        <v/>
      </c>
      <c r="BE65" s="595"/>
      <c r="BF65" s="596"/>
      <c r="BG65" s="596"/>
      <c r="BH65" s="596"/>
      <c r="BI65" s="597"/>
      <c r="BJ65" s="595"/>
      <c r="BK65" s="596"/>
      <c r="BL65" s="596"/>
      <c r="BM65" s="596"/>
      <c r="BN65" s="597"/>
      <c r="BO65" s="595"/>
      <c r="BP65" s="596"/>
      <c r="BQ65" s="596"/>
      <c r="BR65" s="596"/>
      <c r="BS65" s="597"/>
      <c r="BT65" s="595"/>
      <c r="BU65" s="596"/>
      <c r="BV65" s="596"/>
      <c r="BW65" s="596"/>
      <c r="BX65" s="597"/>
      <c r="BY65" s="595"/>
      <c r="BZ65" s="596"/>
      <c r="CA65" s="596"/>
      <c r="CB65" s="596"/>
      <c r="CC65" s="597"/>
      <c r="CD65" s="595"/>
      <c r="CE65" s="596"/>
      <c r="CF65" s="596"/>
      <c r="CG65" s="596"/>
      <c r="CH65" s="597"/>
      <c r="CI65" s="1320"/>
      <c r="CJ65" s="1321"/>
      <c r="CK65" s="1321"/>
      <c r="CL65" s="1322"/>
      <c r="CM65" s="1321"/>
      <c r="CN65" s="1321"/>
      <c r="CO65" s="1321"/>
      <c r="CP65" s="1322"/>
      <c r="CQ65" s="1587" t="str">
        <f xml:space="preserve"> IF($C65 = "", "",'App1'!DC65)</f>
        <v/>
      </c>
      <c r="CR65" s="1629" t="str">
        <f xml:space="preserve"> IF($C65 = "", "",'App1'!DD65)</f>
        <v/>
      </c>
      <c r="CS65" s="1587" t="str">
        <f xml:space="preserve"> IF($C65 = "", "",'App1'!DE65)</f>
        <v/>
      </c>
      <c r="CT65" s="1581" t="str">
        <f xml:space="preserve"> IF($C65 = "", "",'App1'!DF65)</f>
        <v/>
      </c>
      <c r="CU65" s="1581" t="str">
        <f xml:space="preserve"> IF($C65 = "", "",'App1'!DG65)</f>
        <v/>
      </c>
      <c r="CV65" s="1581" t="str">
        <f xml:space="preserve"> IF($C65 = "", "",'App1'!DH65)</f>
        <v/>
      </c>
      <c r="CW65" s="1581" t="str">
        <f xml:space="preserve"> IF($C65 = "", "",'App1'!DI65)</f>
        <v/>
      </c>
      <c r="CX65" s="1581" t="str">
        <f xml:space="preserve"> IF($C65 = "", "",'App1'!DJ65)</f>
        <v/>
      </c>
      <c r="CY65" s="1582" t="str">
        <f xml:space="preserve"> IF($C65 = "", "",'App1'!DK65)</f>
        <v/>
      </c>
      <c r="CZ65" s="1581" t="str">
        <f xml:space="preserve"> IF($C65 = "", "",'App1'!DL65)</f>
        <v/>
      </c>
      <c r="DA65" s="1581" t="str">
        <f xml:space="preserve"> IF($C65 = "", "",'App1'!DM65)</f>
        <v/>
      </c>
      <c r="DB65" s="1581" t="str">
        <f xml:space="preserve"> IF($C65 = "", "",'App1'!DN65)</f>
        <v/>
      </c>
      <c r="DC65" s="1581" t="str">
        <f xml:space="preserve"> IF($C65 = "", "",'App1'!DO65)</f>
        <v/>
      </c>
      <c r="DD65" s="1581" t="str">
        <f xml:space="preserve"> IF($C65 = "", "",'App1'!DP65)</f>
        <v/>
      </c>
      <c r="DE65" s="1582" t="str">
        <f xml:space="preserve"> IF($C65 = "", "",'App1'!DQ65)</f>
        <v/>
      </c>
      <c r="DF65" s="1581" t="str">
        <f xml:space="preserve"> IF($C65 = "", "",'App1'!DR65)</f>
        <v/>
      </c>
      <c r="DG65" s="1581" t="str">
        <f xml:space="preserve"> IF($C65 = "", "",'App1'!DS65)</f>
        <v/>
      </c>
      <c r="DH65" s="1581" t="str">
        <f xml:space="preserve"> IF($C65 = "", "",'App1'!DT65)</f>
        <v/>
      </c>
      <c r="DI65" s="1581" t="str">
        <f xml:space="preserve"> IF($C65 = "", "",'App1'!DU65)</f>
        <v/>
      </c>
      <c r="DJ65" s="1581" t="str">
        <f xml:space="preserve"> IF($C65 = "", "",'App1'!DV65)</f>
        <v/>
      </c>
      <c r="DK65" s="1582" t="str">
        <f xml:space="preserve"> IF($C65 = "", "",'App1'!DW65)</f>
        <v/>
      </c>
      <c r="DL65" s="1581" t="str">
        <f xml:space="preserve"> IF($C65 = "", "",'App1'!DX65)</f>
        <v/>
      </c>
      <c r="DM65" s="1581" t="str">
        <f xml:space="preserve"> IF($C65 = "", "",'App1'!DY65)</f>
        <v/>
      </c>
      <c r="DN65" s="1581" t="str">
        <f xml:space="preserve"> IF($C65 = "", "",'App1'!DZ65)</f>
        <v/>
      </c>
      <c r="DO65" s="1581" t="str">
        <f xml:space="preserve"> IF($C65 = "", "",'App1'!EA65)</f>
        <v/>
      </c>
      <c r="DP65" s="1581" t="str">
        <f xml:space="preserve"> IF($C65 = "", "",'App1'!EB65)</f>
        <v/>
      </c>
      <c r="DQ65" s="1582" t="str">
        <f xml:space="preserve"> IF($C65 = "", "",'App1'!EC65)</f>
        <v/>
      </c>
      <c r="DR65" s="1581" t="str">
        <f xml:space="preserve"> IF($C65 = "", "",'App1'!ED65)</f>
        <v/>
      </c>
      <c r="DS65" s="1581" t="str">
        <f xml:space="preserve"> IF($C65 = "", "",'App1'!EE65)</f>
        <v/>
      </c>
      <c r="DT65" s="1581" t="str">
        <f xml:space="preserve"> IF($C65 = "", "",'App1'!EF65)</f>
        <v/>
      </c>
      <c r="DU65" s="1581" t="str">
        <f xml:space="preserve"> IF($C65 = "", "",'App1'!EG65)</f>
        <v/>
      </c>
      <c r="DV65" s="1581" t="str">
        <f xml:space="preserve"> IF($C65 = "", "",'App1'!EH65)</f>
        <v/>
      </c>
      <c r="DW65" s="1582" t="str">
        <f xml:space="preserve"> IF($C65 = "", "",'App1'!EI65)</f>
        <v/>
      </c>
      <c r="DX65" s="595"/>
      <c r="DY65" s="596"/>
      <c r="DZ65" s="596"/>
      <c r="EA65" s="596"/>
      <c r="EB65" s="596"/>
      <c r="EC65" s="1580" t="str">
        <f xml:space="preserve"> IF($C65 = "", "",'App1'!EO65)</f>
        <v/>
      </c>
      <c r="ED65" s="1581" t="str">
        <f xml:space="preserve"> IF($C65 = "", "",'App1'!EP65)</f>
        <v/>
      </c>
      <c r="EE65" s="1581" t="str">
        <f xml:space="preserve"> IF($C65 = "", "",'App1'!EQ65)</f>
        <v/>
      </c>
      <c r="EF65" s="1581" t="str">
        <f xml:space="preserve"> IF($C65 = "", "",'App1'!ER65)</f>
        <v/>
      </c>
      <c r="EG65" s="1581" t="str">
        <f xml:space="preserve"> IF($C65 = "", "",'App1'!ES65)</f>
        <v/>
      </c>
      <c r="EH65" s="1582" t="str">
        <f xml:space="preserve"> IF($C65 = "", "",'App1'!ET65)</f>
        <v/>
      </c>
      <c r="EI65" s="595"/>
      <c r="EJ65" s="596"/>
      <c r="EK65" s="596"/>
      <c r="EL65" s="596"/>
      <c r="EM65" s="1575"/>
    </row>
    <row r="66" spans="2:143" ht="15.75" customHeight="1">
      <c r="B66" s="582">
        <v>60</v>
      </c>
      <c r="C66" s="1587" t="str">
        <f>'App1'!C66</f>
        <v/>
      </c>
      <c r="D66" s="1419" t="str">
        <f xml:space="preserve"> IF($C66 = "", "",'App1'!D66)</f>
        <v/>
      </c>
      <c r="E66" s="1419" t="str">
        <f xml:space="preserve"> IF($C66 = "", "",'App1'!E66)</f>
        <v/>
      </c>
      <c r="F66" s="1419" t="str">
        <f xml:space="preserve"> IF($C66 = "", "",'App1'!F66)</f>
        <v/>
      </c>
      <c r="G66" s="1489" t="str">
        <f xml:space="preserve"> IF($C66 = "", "",'App1'!G66)</f>
        <v/>
      </c>
      <c r="H66" s="1490" t="str">
        <f xml:space="preserve"> IF($C66 = "", "",'App1'!H66)</f>
        <v/>
      </c>
      <c r="I66" s="1507" t="str">
        <f xml:space="preserve"> IF($C66 = "", "",'App1'!I66)</f>
        <v/>
      </c>
      <c r="J66" s="1507" t="str">
        <f xml:space="preserve"> IF($C66 = "", "",'App1'!J66)</f>
        <v/>
      </c>
      <c r="K66" s="1507" t="str">
        <f xml:space="preserve"> IF($C66 = "", "",'App1'!K66)</f>
        <v/>
      </c>
      <c r="L66" s="1507" t="str">
        <f xml:space="preserve"> IF($C66 = "", "",'App1'!L66)</f>
        <v/>
      </c>
      <c r="M66" s="1507" t="str">
        <f xml:space="preserve"> IF($C66 = "", "",'App1'!M66)</f>
        <v/>
      </c>
      <c r="N66" s="1507" t="str">
        <f xml:space="preserve"> IF($C66 = "", "",'App1'!N66)</f>
        <v/>
      </c>
      <c r="O66" s="1507" t="str">
        <f xml:space="preserve"> IF($C66 = "", "",'App1'!O66)</f>
        <v/>
      </c>
      <c r="P66" s="1507" t="str">
        <f xml:space="preserve"> IF($C66 = "", "",'App1'!P66)</f>
        <v/>
      </c>
      <c r="Q66" s="1508" t="str">
        <f xml:space="preserve"> IF($C66 = "", "",'App1'!Q66)</f>
        <v/>
      </c>
      <c r="R66" s="1419" t="str">
        <f xml:space="preserve"> IF($C66 = "", "",'App1'!R66)</f>
        <v/>
      </c>
      <c r="S66" s="1419" t="str">
        <f xml:space="preserve"> IF($C66 = "", "",'App1'!S66)</f>
        <v/>
      </c>
      <c r="T66" s="1489" t="str">
        <f xml:space="preserve"> IF($C66 = "", "",'App1'!T66)</f>
        <v/>
      </c>
      <c r="U66" s="1419" t="str">
        <f xml:space="preserve"> IF($C66 = "", "",'App1'!U66)</f>
        <v/>
      </c>
      <c r="V66" s="1419" t="str">
        <f xml:space="preserve"> IF($C66 = "", "",'App1'!V66)</f>
        <v/>
      </c>
      <c r="W66" s="1419" t="str">
        <f xml:space="preserve"> IF($C66 = "", "",'App1'!W66)</f>
        <v/>
      </c>
      <c r="X66" s="1419" t="str">
        <f xml:space="preserve"> IF($C66 = "", "",'App1'!X66)</f>
        <v/>
      </c>
      <c r="Y66" s="1604" t="str">
        <f xml:space="preserve"> IF($C66 = "", "",'App1'!Y66)</f>
        <v/>
      </c>
      <c r="Z66" s="1499" t="str">
        <f xml:space="preserve"> IF($C66 = "", "",'App1'!Z66)</f>
        <v/>
      </c>
      <c r="AA66" s="583"/>
      <c r="AB66" s="583"/>
      <c r="AC66" s="583"/>
      <c r="AD66" s="1575"/>
      <c r="AE66" s="596"/>
      <c r="AF66" s="596"/>
      <c r="AG66" s="596"/>
      <c r="AH66" s="596"/>
      <c r="AI66" s="596"/>
      <c r="AJ66" s="595"/>
      <c r="AK66" s="596"/>
      <c r="AL66" s="596"/>
      <c r="AM66" s="596"/>
      <c r="AN66" s="755"/>
      <c r="AO66" s="758"/>
      <c r="AP66" s="596"/>
      <c r="AQ66" s="596"/>
      <c r="AR66" s="596"/>
      <c r="AS66" s="759"/>
      <c r="AT66" s="764"/>
      <c r="AU66" s="596"/>
      <c r="AV66" s="596"/>
      <c r="AW66" s="596"/>
      <c r="AX66" s="765"/>
      <c r="AY66" s="597"/>
      <c r="AZ66" s="1568" t="str">
        <f xml:space="preserve"> IF($C66 = "", "",'App1'!BL66)</f>
        <v/>
      </c>
      <c r="BA66" s="1418" t="str">
        <f xml:space="preserve"> IF($C66 = "", "",'App1'!BM66)</f>
        <v/>
      </c>
      <c r="BB66" s="1418" t="str">
        <f xml:space="preserve"> IF($C66 = "", "",'App1'!BN66)</f>
        <v/>
      </c>
      <c r="BC66" s="1418" t="str">
        <f xml:space="preserve"> IF($C66 = "", "",'App1'!BO66)</f>
        <v/>
      </c>
      <c r="BD66" s="1488" t="str">
        <f xml:space="preserve"> IF($C66 = "", "",'App1'!BP66)</f>
        <v/>
      </c>
      <c r="BE66" s="595"/>
      <c r="BF66" s="596"/>
      <c r="BG66" s="596"/>
      <c r="BH66" s="596"/>
      <c r="BI66" s="597"/>
      <c r="BJ66" s="595"/>
      <c r="BK66" s="596"/>
      <c r="BL66" s="596"/>
      <c r="BM66" s="596"/>
      <c r="BN66" s="597"/>
      <c r="BO66" s="595"/>
      <c r="BP66" s="596"/>
      <c r="BQ66" s="596"/>
      <c r="BR66" s="596"/>
      <c r="BS66" s="597"/>
      <c r="BT66" s="595"/>
      <c r="BU66" s="596"/>
      <c r="BV66" s="596"/>
      <c r="BW66" s="596"/>
      <c r="BX66" s="597"/>
      <c r="BY66" s="595"/>
      <c r="BZ66" s="596"/>
      <c r="CA66" s="596"/>
      <c r="CB66" s="596"/>
      <c r="CC66" s="597"/>
      <c r="CD66" s="595"/>
      <c r="CE66" s="596"/>
      <c r="CF66" s="596"/>
      <c r="CG66" s="596"/>
      <c r="CH66" s="597"/>
      <c r="CI66" s="1320"/>
      <c r="CJ66" s="1321"/>
      <c r="CK66" s="1321"/>
      <c r="CL66" s="1322"/>
      <c r="CM66" s="1321"/>
      <c r="CN66" s="1321"/>
      <c r="CO66" s="1321"/>
      <c r="CP66" s="1322"/>
      <c r="CQ66" s="1587" t="str">
        <f xml:space="preserve"> IF($C66 = "", "",'App1'!DC66)</f>
        <v/>
      </c>
      <c r="CR66" s="1629" t="str">
        <f xml:space="preserve"> IF($C66 = "", "",'App1'!DD66)</f>
        <v/>
      </c>
      <c r="CS66" s="1587" t="str">
        <f xml:space="preserve"> IF($C66 = "", "",'App1'!DE66)</f>
        <v/>
      </c>
      <c r="CT66" s="1581" t="str">
        <f xml:space="preserve"> IF($C66 = "", "",'App1'!DF66)</f>
        <v/>
      </c>
      <c r="CU66" s="1581" t="str">
        <f xml:space="preserve"> IF($C66 = "", "",'App1'!DG66)</f>
        <v/>
      </c>
      <c r="CV66" s="1581" t="str">
        <f xml:space="preserve"> IF($C66 = "", "",'App1'!DH66)</f>
        <v/>
      </c>
      <c r="CW66" s="1581" t="str">
        <f xml:space="preserve"> IF($C66 = "", "",'App1'!DI66)</f>
        <v/>
      </c>
      <c r="CX66" s="1581" t="str">
        <f xml:space="preserve"> IF($C66 = "", "",'App1'!DJ66)</f>
        <v/>
      </c>
      <c r="CY66" s="1582" t="str">
        <f xml:space="preserve"> IF($C66 = "", "",'App1'!DK66)</f>
        <v/>
      </c>
      <c r="CZ66" s="1581" t="str">
        <f xml:space="preserve"> IF($C66 = "", "",'App1'!DL66)</f>
        <v/>
      </c>
      <c r="DA66" s="1581" t="str">
        <f xml:space="preserve"> IF($C66 = "", "",'App1'!DM66)</f>
        <v/>
      </c>
      <c r="DB66" s="1581" t="str">
        <f xml:space="preserve"> IF($C66 = "", "",'App1'!DN66)</f>
        <v/>
      </c>
      <c r="DC66" s="1581" t="str">
        <f xml:space="preserve"> IF($C66 = "", "",'App1'!DO66)</f>
        <v/>
      </c>
      <c r="DD66" s="1581" t="str">
        <f xml:space="preserve"> IF($C66 = "", "",'App1'!DP66)</f>
        <v/>
      </c>
      <c r="DE66" s="1582" t="str">
        <f xml:space="preserve"> IF($C66 = "", "",'App1'!DQ66)</f>
        <v/>
      </c>
      <c r="DF66" s="1581" t="str">
        <f xml:space="preserve"> IF($C66 = "", "",'App1'!DR66)</f>
        <v/>
      </c>
      <c r="DG66" s="1581" t="str">
        <f xml:space="preserve"> IF($C66 = "", "",'App1'!DS66)</f>
        <v/>
      </c>
      <c r="DH66" s="1581" t="str">
        <f xml:space="preserve"> IF($C66 = "", "",'App1'!DT66)</f>
        <v/>
      </c>
      <c r="DI66" s="1581" t="str">
        <f xml:space="preserve"> IF($C66 = "", "",'App1'!DU66)</f>
        <v/>
      </c>
      <c r="DJ66" s="1581" t="str">
        <f xml:space="preserve"> IF($C66 = "", "",'App1'!DV66)</f>
        <v/>
      </c>
      <c r="DK66" s="1582" t="str">
        <f xml:space="preserve"> IF($C66 = "", "",'App1'!DW66)</f>
        <v/>
      </c>
      <c r="DL66" s="1581" t="str">
        <f xml:space="preserve"> IF($C66 = "", "",'App1'!DX66)</f>
        <v/>
      </c>
      <c r="DM66" s="1581" t="str">
        <f xml:space="preserve"> IF($C66 = "", "",'App1'!DY66)</f>
        <v/>
      </c>
      <c r="DN66" s="1581" t="str">
        <f xml:space="preserve"> IF($C66 = "", "",'App1'!DZ66)</f>
        <v/>
      </c>
      <c r="DO66" s="1581" t="str">
        <f xml:space="preserve"> IF($C66 = "", "",'App1'!EA66)</f>
        <v/>
      </c>
      <c r="DP66" s="1581" t="str">
        <f xml:space="preserve"> IF($C66 = "", "",'App1'!EB66)</f>
        <v/>
      </c>
      <c r="DQ66" s="1582" t="str">
        <f xml:space="preserve"> IF($C66 = "", "",'App1'!EC66)</f>
        <v/>
      </c>
      <c r="DR66" s="1581" t="str">
        <f xml:space="preserve"> IF($C66 = "", "",'App1'!ED66)</f>
        <v/>
      </c>
      <c r="DS66" s="1581" t="str">
        <f xml:space="preserve"> IF($C66 = "", "",'App1'!EE66)</f>
        <v/>
      </c>
      <c r="DT66" s="1581" t="str">
        <f xml:space="preserve"> IF($C66 = "", "",'App1'!EF66)</f>
        <v/>
      </c>
      <c r="DU66" s="1581" t="str">
        <f xml:space="preserve"> IF($C66 = "", "",'App1'!EG66)</f>
        <v/>
      </c>
      <c r="DV66" s="1581" t="str">
        <f xml:space="preserve"> IF($C66 = "", "",'App1'!EH66)</f>
        <v/>
      </c>
      <c r="DW66" s="1582" t="str">
        <f xml:space="preserve"> IF($C66 = "", "",'App1'!EI66)</f>
        <v/>
      </c>
      <c r="DX66" s="595"/>
      <c r="DY66" s="596"/>
      <c r="DZ66" s="596"/>
      <c r="EA66" s="596"/>
      <c r="EB66" s="596"/>
      <c r="EC66" s="1580" t="str">
        <f xml:space="preserve"> IF($C66 = "", "",'App1'!EO66)</f>
        <v/>
      </c>
      <c r="ED66" s="1581" t="str">
        <f xml:space="preserve"> IF($C66 = "", "",'App1'!EP66)</f>
        <v/>
      </c>
      <c r="EE66" s="1581" t="str">
        <f xml:space="preserve"> IF($C66 = "", "",'App1'!EQ66)</f>
        <v/>
      </c>
      <c r="EF66" s="1581" t="str">
        <f xml:space="preserve"> IF($C66 = "", "",'App1'!ER66)</f>
        <v/>
      </c>
      <c r="EG66" s="1581" t="str">
        <f xml:space="preserve"> IF($C66 = "", "",'App1'!ES66)</f>
        <v/>
      </c>
      <c r="EH66" s="1582" t="str">
        <f xml:space="preserve"> IF($C66 = "", "",'App1'!ET66)</f>
        <v/>
      </c>
      <c r="EI66" s="595"/>
      <c r="EJ66" s="596"/>
      <c r="EK66" s="596"/>
      <c r="EL66" s="596"/>
      <c r="EM66" s="1575"/>
    </row>
    <row r="67" spans="2:143" ht="15.75" customHeight="1">
      <c r="B67" s="582">
        <v>61</v>
      </c>
      <c r="C67" s="1587" t="str">
        <f>'App1'!C67</f>
        <v/>
      </c>
      <c r="D67" s="1419" t="str">
        <f xml:space="preserve"> IF($C67 = "", "",'App1'!D67)</f>
        <v/>
      </c>
      <c r="E67" s="1419" t="str">
        <f xml:space="preserve"> IF($C67 = "", "",'App1'!E67)</f>
        <v/>
      </c>
      <c r="F67" s="1419" t="str">
        <f xml:space="preserve"> IF($C67 = "", "",'App1'!F67)</f>
        <v/>
      </c>
      <c r="G67" s="1489" t="str">
        <f xml:space="preserve"> IF($C67 = "", "",'App1'!G67)</f>
        <v/>
      </c>
      <c r="H67" s="1490" t="str">
        <f xml:space="preserve"> IF($C67 = "", "",'App1'!H67)</f>
        <v/>
      </c>
      <c r="I67" s="1507" t="str">
        <f xml:space="preserve"> IF($C67 = "", "",'App1'!I67)</f>
        <v/>
      </c>
      <c r="J67" s="1507" t="str">
        <f xml:space="preserve"> IF($C67 = "", "",'App1'!J67)</f>
        <v/>
      </c>
      <c r="K67" s="1507" t="str">
        <f xml:space="preserve"> IF($C67 = "", "",'App1'!K67)</f>
        <v/>
      </c>
      <c r="L67" s="1507" t="str">
        <f xml:space="preserve"> IF($C67 = "", "",'App1'!L67)</f>
        <v/>
      </c>
      <c r="M67" s="1507" t="str">
        <f xml:space="preserve"> IF($C67 = "", "",'App1'!M67)</f>
        <v/>
      </c>
      <c r="N67" s="1507" t="str">
        <f xml:space="preserve"> IF($C67 = "", "",'App1'!N67)</f>
        <v/>
      </c>
      <c r="O67" s="1507" t="str">
        <f xml:space="preserve"> IF($C67 = "", "",'App1'!O67)</f>
        <v/>
      </c>
      <c r="P67" s="1507" t="str">
        <f xml:space="preserve"> IF($C67 = "", "",'App1'!P67)</f>
        <v/>
      </c>
      <c r="Q67" s="1508" t="str">
        <f xml:space="preserve"> IF($C67 = "", "",'App1'!Q67)</f>
        <v/>
      </c>
      <c r="R67" s="1419" t="str">
        <f xml:space="preserve"> IF($C67 = "", "",'App1'!R67)</f>
        <v/>
      </c>
      <c r="S67" s="1419" t="str">
        <f xml:space="preserve"> IF($C67 = "", "",'App1'!S67)</f>
        <v/>
      </c>
      <c r="T67" s="1489" t="str">
        <f xml:space="preserve"> IF($C67 = "", "",'App1'!T67)</f>
        <v/>
      </c>
      <c r="U67" s="1419" t="str">
        <f xml:space="preserve"> IF($C67 = "", "",'App1'!U67)</f>
        <v/>
      </c>
      <c r="V67" s="1419" t="str">
        <f xml:space="preserve"> IF($C67 = "", "",'App1'!V67)</f>
        <v/>
      </c>
      <c r="W67" s="1419" t="str">
        <f xml:space="preserve"> IF($C67 = "", "",'App1'!W67)</f>
        <v/>
      </c>
      <c r="X67" s="1419" t="str">
        <f xml:space="preserve"> IF($C67 = "", "",'App1'!X67)</f>
        <v/>
      </c>
      <c r="Y67" s="1604" t="str">
        <f xml:space="preserve"> IF($C67 = "", "",'App1'!Y67)</f>
        <v/>
      </c>
      <c r="Z67" s="1499" t="str">
        <f xml:space="preserve"> IF($C67 = "", "",'App1'!Z67)</f>
        <v/>
      </c>
      <c r="AA67" s="583"/>
      <c r="AB67" s="583"/>
      <c r="AC67" s="583"/>
      <c r="AD67" s="1575"/>
      <c r="AE67" s="596"/>
      <c r="AF67" s="596"/>
      <c r="AG67" s="596"/>
      <c r="AH67" s="596"/>
      <c r="AI67" s="596"/>
      <c r="AJ67" s="595"/>
      <c r="AK67" s="596"/>
      <c r="AL67" s="596"/>
      <c r="AM67" s="596"/>
      <c r="AN67" s="755"/>
      <c r="AO67" s="758"/>
      <c r="AP67" s="596"/>
      <c r="AQ67" s="596"/>
      <c r="AR67" s="596"/>
      <c r="AS67" s="759"/>
      <c r="AT67" s="764"/>
      <c r="AU67" s="596"/>
      <c r="AV67" s="596"/>
      <c r="AW67" s="596"/>
      <c r="AX67" s="765"/>
      <c r="AY67" s="597"/>
      <c r="AZ67" s="1568" t="str">
        <f xml:space="preserve"> IF($C67 = "", "",'App1'!BL67)</f>
        <v/>
      </c>
      <c r="BA67" s="1418" t="str">
        <f xml:space="preserve"> IF($C67 = "", "",'App1'!BM67)</f>
        <v/>
      </c>
      <c r="BB67" s="1418" t="str">
        <f xml:space="preserve"> IF($C67 = "", "",'App1'!BN67)</f>
        <v/>
      </c>
      <c r="BC67" s="1418" t="str">
        <f xml:space="preserve"> IF($C67 = "", "",'App1'!BO67)</f>
        <v/>
      </c>
      <c r="BD67" s="1488" t="str">
        <f xml:space="preserve"> IF($C67 = "", "",'App1'!BP67)</f>
        <v/>
      </c>
      <c r="BE67" s="595"/>
      <c r="BF67" s="596"/>
      <c r="BG67" s="596"/>
      <c r="BH67" s="596"/>
      <c r="BI67" s="597"/>
      <c r="BJ67" s="595"/>
      <c r="BK67" s="596"/>
      <c r="BL67" s="596"/>
      <c r="BM67" s="596"/>
      <c r="BN67" s="597"/>
      <c r="BO67" s="595"/>
      <c r="BP67" s="596"/>
      <c r="BQ67" s="596"/>
      <c r="BR67" s="596"/>
      <c r="BS67" s="597"/>
      <c r="BT67" s="595"/>
      <c r="BU67" s="596"/>
      <c r="BV67" s="596"/>
      <c r="BW67" s="596"/>
      <c r="BX67" s="597"/>
      <c r="BY67" s="595"/>
      <c r="BZ67" s="596"/>
      <c r="CA67" s="596"/>
      <c r="CB67" s="596"/>
      <c r="CC67" s="597"/>
      <c r="CD67" s="595"/>
      <c r="CE67" s="596"/>
      <c r="CF67" s="596"/>
      <c r="CG67" s="596"/>
      <c r="CH67" s="597"/>
      <c r="CI67" s="1320"/>
      <c r="CJ67" s="1321"/>
      <c r="CK67" s="1321"/>
      <c r="CL67" s="1322"/>
      <c r="CM67" s="1321"/>
      <c r="CN67" s="1321"/>
      <c r="CO67" s="1321"/>
      <c r="CP67" s="1322"/>
      <c r="CQ67" s="1587" t="str">
        <f xml:space="preserve"> IF($C67 = "", "",'App1'!DC67)</f>
        <v/>
      </c>
      <c r="CR67" s="1629" t="str">
        <f xml:space="preserve"> IF($C67 = "", "",'App1'!DD67)</f>
        <v/>
      </c>
      <c r="CS67" s="1587" t="str">
        <f xml:space="preserve"> IF($C67 = "", "",'App1'!DE67)</f>
        <v/>
      </c>
      <c r="CT67" s="1581" t="str">
        <f xml:space="preserve"> IF($C67 = "", "",'App1'!DF67)</f>
        <v/>
      </c>
      <c r="CU67" s="1581" t="str">
        <f xml:space="preserve"> IF($C67 = "", "",'App1'!DG67)</f>
        <v/>
      </c>
      <c r="CV67" s="1581" t="str">
        <f xml:space="preserve"> IF($C67 = "", "",'App1'!DH67)</f>
        <v/>
      </c>
      <c r="CW67" s="1581" t="str">
        <f xml:space="preserve"> IF($C67 = "", "",'App1'!DI67)</f>
        <v/>
      </c>
      <c r="CX67" s="1581" t="str">
        <f xml:space="preserve"> IF($C67 = "", "",'App1'!DJ67)</f>
        <v/>
      </c>
      <c r="CY67" s="1582" t="str">
        <f xml:space="preserve"> IF($C67 = "", "",'App1'!DK67)</f>
        <v/>
      </c>
      <c r="CZ67" s="1581" t="str">
        <f xml:space="preserve"> IF($C67 = "", "",'App1'!DL67)</f>
        <v/>
      </c>
      <c r="DA67" s="1581" t="str">
        <f xml:space="preserve"> IF($C67 = "", "",'App1'!DM67)</f>
        <v/>
      </c>
      <c r="DB67" s="1581" t="str">
        <f xml:space="preserve"> IF($C67 = "", "",'App1'!DN67)</f>
        <v/>
      </c>
      <c r="DC67" s="1581" t="str">
        <f xml:space="preserve"> IF($C67 = "", "",'App1'!DO67)</f>
        <v/>
      </c>
      <c r="DD67" s="1581" t="str">
        <f xml:space="preserve"> IF($C67 = "", "",'App1'!DP67)</f>
        <v/>
      </c>
      <c r="DE67" s="1582" t="str">
        <f xml:space="preserve"> IF($C67 = "", "",'App1'!DQ67)</f>
        <v/>
      </c>
      <c r="DF67" s="1581" t="str">
        <f xml:space="preserve"> IF($C67 = "", "",'App1'!DR67)</f>
        <v/>
      </c>
      <c r="DG67" s="1581" t="str">
        <f xml:space="preserve"> IF($C67 = "", "",'App1'!DS67)</f>
        <v/>
      </c>
      <c r="DH67" s="1581" t="str">
        <f xml:space="preserve"> IF($C67 = "", "",'App1'!DT67)</f>
        <v/>
      </c>
      <c r="DI67" s="1581" t="str">
        <f xml:space="preserve"> IF($C67 = "", "",'App1'!DU67)</f>
        <v/>
      </c>
      <c r="DJ67" s="1581" t="str">
        <f xml:space="preserve"> IF($C67 = "", "",'App1'!DV67)</f>
        <v/>
      </c>
      <c r="DK67" s="1582" t="str">
        <f xml:space="preserve"> IF($C67 = "", "",'App1'!DW67)</f>
        <v/>
      </c>
      <c r="DL67" s="1581" t="str">
        <f xml:space="preserve"> IF($C67 = "", "",'App1'!DX67)</f>
        <v/>
      </c>
      <c r="DM67" s="1581" t="str">
        <f xml:space="preserve"> IF($C67 = "", "",'App1'!DY67)</f>
        <v/>
      </c>
      <c r="DN67" s="1581" t="str">
        <f xml:space="preserve"> IF($C67 = "", "",'App1'!DZ67)</f>
        <v/>
      </c>
      <c r="DO67" s="1581" t="str">
        <f xml:space="preserve"> IF($C67 = "", "",'App1'!EA67)</f>
        <v/>
      </c>
      <c r="DP67" s="1581" t="str">
        <f xml:space="preserve"> IF($C67 = "", "",'App1'!EB67)</f>
        <v/>
      </c>
      <c r="DQ67" s="1582" t="str">
        <f xml:space="preserve"> IF($C67 = "", "",'App1'!EC67)</f>
        <v/>
      </c>
      <c r="DR67" s="1581" t="str">
        <f xml:space="preserve"> IF($C67 = "", "",'App1'!ED67)</f>
        <v/>
      </c>
      <c r="DS67" s="1581" t="str">
        <f xml:space="preserve"> IF($C67 = "", "",'App1'!EE67)</f>
        <v/>
      </c>
      <c r="DT67" s="1581" t="str">
        <f xml:space="preserve"> IF($C67 = "", "",'App1'!EF67)</f>
        <v/>
      </c>
      <c r="DU67" s="1581" t="str">
        <f xml:space="preserve"> IF($C67 = "", "",'App1'!EG67)</f>
        <v/>
      </c>
      <c r="DV67" s="1581" t="str">
        <f xml:space="preserve"> IF($C67 = "", "",'App1'!EH67)</f>
        <v/>
      </c>
      <c r="DW67" s="1582" t="str">
        <f xml:space="preserve"> IF($C67 = "", "",'App1'!EI67)</f>
        <v/>
      </c>
      <c r="DX67" s="595"/>
      <c r="DY67" s="596"/>
      <c r="DZ67" s="596"/>
      <c r="EA67" s="596"/>
      <c r="EB67" s="596"/>
      <c r="EC67" s="1580" t="str">
        <f xml:space="preserve"> IF($C67 = "", "",'App1'!EO67)</f>
        <v/>
      </c>
      <c r="ED67" s="1581" t="str">
        <f xml:space="preserve"> IF($C67 = "", "",'App1'!EP67)</f>
        <v/>
      </c>
      <c r="EE67" s="1581" t="str">
        <f xml:space="preserve"> IF($C67 = "", "",'App1'!EQ67)</f>
        <v/>
      </c>
      <c r="EF67" s="1581" t="str">
        <f xml:space="preserve"> IF($C67 = "", "",'App1'!ER67)</f>
        <v/>
      </c>
      <c r="EG67" s="1581" t="str">
        <f xml:space="preserve"> IF($C67 = "", "",'App1'!ES67)</f>
        <v/>
      </c>
      <c r="EH67" s="1582" t="str">
        <f xml:space="preserve"> IF($C67 = "", "",'App1'!ET67)</f>
        <v/>
      </c>
      <c r="EI67" s="595"/>
      <c r="EJ67" s="596"/>
      <c r="EK67" s="596"/>
      <c r="EL67" s="596"/>
      <c r="EM67" s="1575"/>
    </row>
    <row r="68" spans="2:143" ht="15.75" customHeight="1">
      <c r="B68" s="582">
        <v>62</v>
      </c>
      <c r="C68" s="1587" t="str">
        <f>'App1'!C68</f>
        <v/>
      </c>
      <c r="D68" s="1419" t="str">
        <f xml:space="preserve"> IF($C68 = "", "",'App1'!D68)</f>
        <v/>
      </c>
      <c r="E68" s="1419" t="str">
        <f xml:space="preserve"> IF($C68 = "", "",'App1'!E68)</f>
        <v/>
      </c>
      <c r="F68" s="1419" t="str">
        <f xml:space="preserve"> IF($C68 = "", "",'App1'!F68)</f>
        <v/>
      </c>
      <c r="G68" s="1489" t="str">
        <f xml:space="preserve"> IF($C68 = "", "",'App1'!G68)</f>
        <v/>
      </c>
      <c r="H68" s="1490" t="str">
        <f xml:space="preserve"> IF($C68 = "", "",'App1'!H68)</f>
        <v/>
      </c>
      <c r="I68" s="1507" t="str">
        <f xml:space="preserve"> IF($C68 = "", "",'App1'!I68)</f>
        <v/>
      </c>
      <c r="J68" s="1507" t="str">
        <f xml:space="preserve"> IF($C68 = "", "",'App1'!J68)</f>
        <v/>
      </c>
      <c r="K68" s="1507" t="str">
        <f xml:space="preserve"> IF($C68 = "", "",'App1'!K68)</f>
        <v/>
      </c>
      <c r="L68" s="1507" t="str">
        <f xml:space="preserve"> IF($C68 = "", "",'App1'!L68)</f>
        <v/>
      </c>
      <c r="M68" s="1507" t="str">
        <f xml:space="preserve"> IF($C68 = "", "",'App1'!M68)</f>
        <v/>
      </c>
      <c r="N68" s="1507" t="str">
        <f xml:space="preserve"> IF($C68 = "", "",'App1'!N68)</f>
        <v/>
      </c>
      <c r="O68" s="1507" t="str">
        <f xml:space="preserve"> IF($C68 = "", "",'App1'!O68)</f>
        <v/>
      </c>
      <c r="P68" s="1507" t="str">
        <f xml:space="preserve"> IF($C68 = "", "",'App1'!P68)</f>
        <v/>
      </c>
      <c r="Q68" s="1508" t="str">
        <f xml:space="preserve"> IF($C68 = "", "",'App1'!Q68)</f>
        <v/>
      </c>
      <c r="R68" s="1419" t="str">
        <f xml:space="preserve"> IF($C68 = "", "",'App1'!R68)</f>
        <v/>
      </c>
      <c r="S68" s="1419" t="str">
        <f xml:space="preserve"> IF($C68 = "", "",'App1'!S68)</f>
        <v/>
      </c>
      <c r="T68" s="1489" t="str">
        <f xml:space="preserve"> IF($C68 = "", "",'App1'!T68)</f>
        <v/>
      </c>
      <c r="U68" s="1419" t="str">
        <f xml:space="preserve"> IF($C68 = "", "",'App1'!U68)</f>
        <v/>
      </c>
      <c r="V68" s="1419" t="str">
        <f xml:space="preserve"> IF($C68 = "", "",'App1'!V68)</f>
        <v/>
      </c>
      <c r="W68" s="1419" t="str">
        <f xml:space="preserve"> IF($C68 = "", "",'App1'!W68)</f>
        <v/>
      </c>
      <c r="X68" s="1419" t="str">
        <f xml:space="preserve"> IF($C68 = "", "",'App1'!X68)</f>
        <v/>
      </c>
      <c r="Y68" s="1604" t="str">
        <f xml:space="preserve"> IF($C68 = "", "",'App1'!Y68)</f>
        <v/>
      </c>
      <c r="Z68" s="1499" t="str">
        <f xml:space="preserve"> IF($C68 = "", "",'App1'!Z68)</f>
        <v/>
      </c>
      <c r="AA68" s="583"/>
      <c r="AB68" s="583"/>
      <c r="AC68" s="583"/>
      <c r="AD68" s="1575"/>
      <c r="AE68" s="596"/>
      <c r="AF68" s="596"/>
      <c r="AG68" s="596"/>
      <c r="AH68" s="596"/>
      <c r="AI68" s="596"/>
      <c r="AJ68" s="595"/>
      <c r="AK68" s="596"/>
      <c r="AL68" s="596"/>
      <c r="AM68" s="596"/>
      <c r="AN68" s="755"/>
      <c r="AO68" s="758"/>
      <c r="AP68" s="596"/>
      <c r="AQ68" s="596"/>
      <c r="AR68" s="596"/>
      <c r="AS68" s="759"/>
      <c r="AT68" s="764"/>
      <c r="AU68" s="596"/>
      <c r="AV68" s="596"/>
      <c r="AW68" s="596"/>
      <c r="AX68" s="765"/>
      <c r="AY68" s="597"/>
      <c r="AZ68" s="1568" t="str">
        <f xml:space="preserve"> IF($C68 = "", "",'App1'!BL68)</f>
        <v/>
      </c>
      <c r="BA68" s="1418" t="str">
        <f xml:space="preserve"> IF($C68 = "", "",'App1'!BM68)</f>
        <v/>
      </c>
      <c r="BB68" s="1418" t="str">
        <f xml:space="preserve"> IF($C68 = "", "",'App1'!BN68)</f>
        <v/>
      </c>
      <c r="BC68" s="1418" t="str">
        <f xml:space="preserve"> IF($C68 = "", "",'App1'!BO68)</f>
        <v/>
      </c>
      <c r="BD68" s="1488" t="str">
        <f xml:space="preserve"> IF($C68 = "", "",'App1'!BP68)</f>
        <v/>
      </c>
      <c r="BE68" s="595"/>
      <c r="BF68" s="596"/>
      <c r="BG68" s="596"/>
      <c r="BH68" s="596"/>
      <c r="BI68" s="597"/>
      <c r="BJ68" s="595"/>
      <c r="BK68" s="596"/>
      <c r="BL68" s="596"/>
      <c r="BM68" s="596"/>
      <c r="BN68" s="597"/>
      <c r="BO68" s="595"/>
      <c r="BP68" s="596"/>
      <c r="BQ68" s="596"/>
      <c r="BR68" s="596"/>
      <c r="BS68" s="597"/>
      <c r="BT68" s="595"/>
      <c r="BU68" s="596"/>
      <c r="BV68" s="596"/>
      <c r="BW68" s="596"/>
      <c r="BX68" s="597"/>
      <c r="BY68" s="595"/>
      <c r="BZ68" s="596"/>
      <c r="CA68" s="596"/>
      <c r="CB68" s="596"/>
      <c r="CC68" s="597"/>
      <c r="CD68" s="595"/>
      <c r="CE68" s="596"/>
      <c r="CF68" s="596"/>
      <c r="CG68" s="596"/>
      <c r="CH68" s="597"/>
      <c r="CI68" s="1320"/>
      <c r="CJ68" s="1321"/>
      <c r="CK68" s="1321"/>
      <c r="CL68" s="1322"/>
      <c r="CM68" s="1321"/>
      <c r="CN68" s="1321"/>
      <c r="CO68" s="1321"/>
      <c r="CP68" s="1322"/>
      <c r="CQ68" s="1587" t="str">
        <f xml:space="preserve"> IF($C68 = "", "",'App1'!DC68)</f>
        <v/>
      </c>
      <c r="CR68" s="1629" t="str">
        <f xml:space="preserve"> IF($C68 = "", "",'App1'!DD68)</f>
        <v/>
      </c>
      <c r="CS68" s="1587" t="str">
        <f xml:space="preserve"> IF($C68 = "", "",'App1'!DE68)</f>
        <v/>
      </c>
      <c r="CT68" s="1581" t="str">
        <f xml:space="preserve"> IF($C68 = "", "",'App1'!DF68)</f>
        <v/>
      </c>
      <c r="CU68" s="1581" t="str">
        <f xml:space="preserve"> IF($C68 = "", "",'App1'!DG68)</f>
        <v/>
      </c>
      <c r="CV68" s="1581" t="str">
        <f xml:space="preserve"> IF($C68 = "", "",'App1'!DH68)</f>
        <v/>
      </c>
      <c r="CW68" s="1581" t="str">
        <f xml:space="preserve"> IF($C68 = "", "",'App1'!DI68)</f>
        <v/>
      </c>
      <c r="CX68" s="1581" t="str">
        <f xml:space="preserve"> IF($C68 = "", "",'App1'!DJ68)</f>
        <v/>
      </c>
      <c r="CY68" s="1582" t="str">
        <f xml:space="preserve"> IF($C68 = "", "",'App1'!DK68)</f>
        <v/>
      </c>
      <c r="CZ68" s="1581" t="str">
        <f xml:space="preserve"> IF($C68 = "", "",'App1'!DL68)</f>
        <v/>
      </c>
      <c r="DA68" s="1581" t="str">
        <f xml:space="preserve"> IF($C68 = "", "",'App1'!DM68)</f>
        <v/>
      </c>
      <c r="DB68" s="1581" t="str">
        <f xml:space="preserve"> IF($C68 = "", "",'App1'!DN68)</f>
        <v/>
      </c>
      <c r="DC68" s="1581" t="str">
        <f xml:space="preserve"> IF($C68 = "", "",'App1'!DO68)</f>
        <v/>
      </c>
      <c r="DD68" s="1581" t="str">
        <f xml:space="preserve"> IF($C68 = "", "",'App1'!DP68)</f>
        <v/>
      </c>
      <c r="DE68" s="1582" t="str">
        <f xml:space="preserve"> IF($C68 = "", "",'App1'!DQ68)</f>
        <v/>
      </c>
      <c r="DF68" s="1581" t="str">
        <f xml:space="preserve"> IF($C68 = "", "",'App1'!DR68)</f>
        <v/>
      </c>
      <c r="DG68" s="1581" t="str">
        <f xml:space="preserve"> IF($C68 = "", "",'App1'!DS68)</f>
        <v/>
      </c>
      <c r="DH68" s="1581" t="str">
        <f xml:space="preserve"> IF($C68 = "", "",'App1'!DT68)</f>
        <v/>
      </c>
      <c r="DI68" s="1581" t="str">
        <f xml:space="preserve"> IF($C68 = "", "",'App1'!DU68)</f>
        <v/>
      </c>
      <c r="DJ68" s="1581" t="str">
        <f xml:space="preserve"> IF($C68 = "", "",'App1'!DV68)</f>
        <v/>
      </c>
      <c r="DK68" s="1582" t="str">
        <f xml:space="preserve"> IF($C68 = "", "",'App1'!DW68)</f>
        <v/>
      </c>
      <c r="DL68" s="1581" t="str">
        <f xml:space="preserve"> IF($C68 = "", "",'App1'!DX68)</f>
        <v/>
      </c>
      <c r="DM68" s="1581" t="str">
        <f xml:space="preserve"> IF($C68 = "", "",'App1'!DY68)</f>
        <v/>
      </c>
      <c r="DN68" s="1581" t="str">
        <f xml:space="preserve"> IF($C68 = "", "",'App1'!DZ68)</f>
        <v/>
      </c>
      <c r="DO68" s="1581" t="str">
        <f xml:space="preserve"> IF($C68 = "", "",'App1'!EA68)</f>
        <v/>
      </c>
      <c r="DP68" s="1581" t="str">
        <f xml:space="preserve"> IF($C68 = "", "",'App1'!EB68)</f>
        <v/>
      </c>
      <c r="DQ68" s="1582" t="str">
        <f xml:space="preserve"> IF($C68 = "", "",'App1'!EC68)</f>
        <v/>
      </c>
      <c r="DR68" s="1581" t="str">
        <f xml:space="preserve"> IF($C68 = "", "",'App1'!ED68)</f>
        <v/>
      </c>
      <c r="DS68" s="1581" t="str">
        <f xml:space="preserve"> IF($C68 = "", "",'App1'!EE68)</f>
        <v/>
      </c>
      <c r="DT68" s="1581" t="str">
        <f xml:space="preserve"> IF($C68 = "", "",'App1'!EF68)</f>
        <v/>
      </c>
      <c r="DU68" s="1581" t="str">
        <f xml:space="preserve"> IF($C68 = "", "",'App1'!EG68)</f>
        <v/>
      </c>
      <c r="DV68" s="1581" t="str">
        <f xml:space="preserve"> IF($C68 = "", "",'App1'!EH68)</f>
        <v/>
      </c>
      <c r="DW68" s="1582" t="str">
        <f xml:space="preserve"> IF($C68 = "", "",'App1'!EI68)</f>
        <v/>
      </c>
      <c r="DX68" s="595"/>
      <c r="DY68" s="596"/>
      <c r="DZ68" s="596"/>
      <c r="EA68" s="596"/>
      <c r="EB68" s="596"/>
      <c r="EC68" s="1580" t="str">
        <f xml:space="preserve"> IF($C68 = "", "",'App1'!EO68)</f>
        <v/>
      </c>
      <c r="ED68" s="1581" t="str">
        <f xml:space="preserve"> IF($C68 = "", "",'App1'!EP68)</f>
        <v/>
      </c>
      <c r="EE68" s="1581" t="str">
        <f xml:space="preserve"> IF($C68 = "", "",'App1'!EQ68)</f>
        <v/>
      </c>
      <c r="EF68" s="1581" t="str">
        <f xml:space="preserve"> IF($C68 = "", "",'App1'!ER68)</f>
        <v/>
      </c>
      <c r="EG68" s="1581" t="str">
        <f xml:space="preserve"> IF($C68 = "", "",'App1'!ES68)</f>
        <v/>
      </c>
      <c r="EH68" s="1582" t="str">
        <f xml:space="preserve"> IF($C68 = "", "",'App1'!ET68)</f>
        <v/>
      </c>
      <c r="EI68" s="595"/>
      <c r="EJ68" s="596"/>
      <c r="EK68" s="596"/>
      <c r="EL68" s="596"/>
      <c r="EM68" s="1575"/>
    </row>
    <row r="69" spans="2:143" ht="15.75" customHeight="1">
      <c r="B69" s="582">
        <v>63</v>
      </c>
      <c r="C69" s="1587" t="str">
        <f>'App1'!C69</f>
        <v/>
      </c>
      <c r="D69" s="1419" t="str">
        <f xml:space="preserve"> IF($C69 = "", "",'App1'!D69)</f>
        <v/>
      </c>
      <c r="E69" s="1419" t="str">
        <f xml:space="preserve"> IF($C69 = "", "",'App1'!E69)</f>
        <v/>
      </c>
      <c r="F69" s="1419" t="str">
        <f xml:space="preserve"> IF($C69 = "", "",'App1'!F69)</f>
        <v/>
      </c>
      <c r="G69" s="1489" t="str">
        <f xml:space="preserve"> IF($C69 = "", "",'App1'!G69)</f>
        <v/>
      </c>
      <c r="H69" s="1490" t="str">
        <f xml:space="preserve"> IF($C69 = "", "",'App1'!H69)</f>
        <v/>
      </c>
      <c r="I69" s="1507" t="str">
        <f xml:space="preserve"> IF($C69 = "", "",'App1'!I69)</f>
        <v/>
      </c>
      <c r="J69" s="1507" t="str">
        <f xml:space="preserve"> IF($C69 = "", "",'App1'!J69)</f>
        <v/>
      </c>
      <c r="K69" s="1507" t="str">
        <f xml:space="preserve"> IF($C69 = "", "",'App1'!K69)</f>
        <v/>
      </c>
      <c r="L69" s="1507" t="str">
        <f xml:space="preserve"> IF($C69 = "", "",'App1'!L69)</f>
        <v/>
      </c>
      <c r="M69" s="1507" t="str">
        <f xml:space="preserve"> IF($C69 = "", "",'App1'!M69)</f>
        <v/>
      </c>
      <c r="N69" s="1507" t="str">
        <f xml:space="preserve"> IF($C69 = "", "",'App1'!N69)</f>
        <v/>
      </c>
      <c r="O69" s="1507" t="str">
        <f xml:space="preserve"> IF($C69 = "", "",'App1'!O69)</f>
        <v/>
      </c>
      <c r="P69" s="1507" t="str">
        <f xml:space="preserve"> IF($C69 = "", "",'App1'!P69)</f>
        <v/>
      </c>
      <c r="Q69" s="1508" t="str">
        <f xml:space="preserve"> IF($C69 = "", "",'App1'!Q69)</f>
        <v/>
      </c>
      <c r="R69" s="1419" t="str">
        <f xml:space="preserve"> IF($C69 = "", "",'App1'!R69)</f>
        <v/>
      </c>
      <c r="S69" s="1419" t="str">
        <f xml:space="preserve"> IF($C69 = "", "",'App1'!S69)</f>
        <v/>
      </c>
      <c r="T69" s="1489" t="str">
        <f xml:space="preserve"> IF($C69 = "", "",'App1'!T69)</f>
        <v/>
      </c>
      <c r="U69" s="1419" t="str">
        <f xml:space="preserve"> IF($C69 = "", "",'App1'!U69)</f>
        <v/>
      </c>
      <c r="V69" s="1419" t="str">
        <f xml:space="preserve"> IF($C69 = "", "",'App1'!V69)</f>
        <v/>
      </c>
      <c r="W69" s="1419" t="str">
        <f xml:space="preserve"> IF($C69 = "", "",'App1'!W69)</f>
        <v/>
      </c>
      <c r="X69" s="1419" t="str">
        <f xml:space="preserve"> IF($C69 = "", "",'App1'!X69)</f>
        <v/>
      </c>
      <c r="Y69" s="1604" t="str">
        <f xml:space="preserve"> IF($C69 = "", "",'App1'!Y69)</f>
        <v/>
      </c>
      <c r="Z69" s="1499" t="str">
        <f xml:space="preserve"> IF($C69 = "", "",'App1'!Z69)</f>
        <v/>
      </c>
      <c r="AA69" s="583"/>
      <c r="AB69" s="583"/>
      <c r="AC69" s="583"/>
      <c r="AD69" s="1575"/>
      <c r="AE69" s="596"/>
      <c r="AF69" s="596"/>
      <c r="AG69" s="596"/>
      <c r="AH69" s="596"/>
      <c r="AI69" s="596"/>
      <c r="AJ69" s="595"/>
      <c r="AK69" s="596"/>
      <c r="AL69" s="596"/>
      <c r="AM69" s="596"/>
      <c r="AN69" s="755"/>
      <c r="AO69" s="758"/>
      <c r="AP69" s="596"/>
      <c r="AQ69" s="596"/>
      <c r="AR69" s="596"/>
      <c r="AS69" s="759"/>
      <c r="AT69" s="764"/>
      <c r="AU69" s="596"/>
      <c r="AV69" s="596"/>
      <c r="AW69" s="596"/>
      <c r="AX69" s="765"/>
      <c r="AY69" s="597"/>
      <c r="AZ69" s="1568" t="str">
        <f xml:space="preserve"> IF($C69 = "", "",'App1'!BL69)</f>
        <v/>
      </c>
      <c r="BA69" s="1418" t="str">
        <f xml:space="preserve"> IF($C69 = "", "",'App1'!BM69)</f>
        <v/>
      </c>
      <c r="BB69" s="1418" t="str">
        <f xml:space="preserve"> IF($C69 = "", "",'App1'!BN69)</f>
        <v/>
      </c>
      <c r="BC69" s="1418" t="str">
        <f xml:space="preserve"> IF($C69 = "", "",'App1'!BO69)</f>
        <v/>
      </c>
      <c r="BD69" s="1488" t="str">
        <f xml:space="preserve"> IF($C69 = "", "",'App1'!BP69)</f>
        <v/>
      </c>
      <c r="BE69" s="595"/>
      <c r="BF69" s="596"/>
      <c r="BG69" s="596"/>
      <c r="BH69" s="596"/>
      <c r="BI69" s="597"/>
      <c r="BJ69" s="595"/>
      <c r="BK69" s="596"/>
      <c r="BL69" s="596"/>
      <c r="BM69" s="596"/>
      <c r="BN69" s="597"/>
      <c r="BO69" s="595"/>
      <c r="BP69" s="596"/>
      <c r="BQ69" s="596"/>
      <c r="BR69" s="596"/>
      <c r="BS69" s="597"/>
      <c r="BT69" s="595"/>
      <c r="BU69" s="596"/>
      <c r="BV69" s="596"/>
      <c r="BW69" s="596"/>
      <c r="BX69" s="597"/>
      <c r="BY69" s="595"/>
      <c r="BZ69" s="596"/>
      <c r="CA69" s="596"/>
      <c r="CB69" s="596"/>
      <c r="CC69" s="597"/>
      <c r="CD69" s="595"/>
      <c r="CE69" s="596"/>
      <c r="CF69" s="596"/>
      <c r="CG69" s="596"/>
      <c r="CH69" s="597"/>
      <c r="CI69" s="1320"/>
      <c r="CJ69" s="1321"/>
      <c r="CK69" s="1321"/>
      <c r="CL69" s="1322"/>
      <c r="CM69" s="1321"/>
      <c r="CN69" s="1321"/>
      <c r="CO69" s="1321"/>
      <c r="CP69" s="1322"/>
      <c r="CQ69" s="1587" t="str">
        <f xml:space="preserve"> IF($C69 = "", "",'App1'!DC69)</f>
        <v/>
      </c>
      <c r="CR69" s="1629" t="str">
        <f xml:space="preserve"> IF($C69 = "", "",'App1'!DD69)</f>
        <v/>
      </c>
      <c r="CS69" s="1587" t="str">
        <f xml:space="preserve"> IF($C69 = "", "",'App1'!DE69)</f>
        <v/>
      </c>
      <c r="CT69" s="1581" t="str">
        <f xml:space="preserve"> IF($C69 = "", "",'App1'!DF69)</f>
        <v/>
      </c>
      <c r="CU69" s="1581" t="str">
        <f xml:space="preserve"> IF($C69 = "", "",'App1'!DG69)</f>
        <v/>
      </c>
      <c r="CV69" s="1581" t="str">
        <f xml:space="preserve"> IF($C69 = "", "",'App1'!DH69)</f>
        <v/>
      </c>
      <c r="CW69" s="1581" t="str">
        <f xml:space="preserve"> IF($C69 = "", "",'App1'!DI69)</f>
        <v/>
      </c>
      <c r="CX69" s="1581" t="str">
        <f xml:space="preserve"> IF($C69 = "", "",'App1'!DJ69)</f>
        <v/>
      </c>
      <c r="CY69" s="1582" t="str">
        <f xml:space="preserve"> IF($C69 = "", "",'App1'!DK69)</f>
        <v/>
      </c>
      <c r="CZ69" s="1581" t="str">
        <f xml:space="preserve"> IF($C69 = "", "",'App1'!DL69)</f>
        <v/>
      </c>
      <c r="DA69" s="1581" t="str">
        <f xml:space="preserve"> IF($C69 = "", "",'App1'!DM69)</f>
        <v/>
      </c>
      <c r="DB69" s="1581" t="str">
        <f xml:space="preserve"> IF($C69 = "", "",'App1'!DN69)</f>
        <v/>
      </c>
      <c r="DC69" s="1581" t="str">
        <f xml:space="preserve"> IF($C69 = "", "",'App1'!DO69)</f>
        <v/>
      </c>
      <c r="DD69" s="1581" t="str">
        <f xml:space="preserve"> IF($C69 = "", "",'App1'!DP69)</f>
        <v/>
      </c>
      <c r="DE69" s="1582" t="str">
        <f xml:space="preserve"> IF($C69 = "", "",'App1'!DQ69)</f>
        <v/>
      </c>
      <c r="DF69" s="1581" t="str">
        <f xml:space="preserve"> IF($C69 = "", "",'App1'!DR69)</f>
        <v/>
      </c>
      <c r="DG69" s="1581" t="str">
        <f xml:space="preserve"> IF($C69 = "", "",'App1'!DS69)</f>
        <v/>
      </c>
      <c r="DH69" s="1581" t="str">
        <f xml:space="preserve"> IF($C69 = "", "",'App1'!DT69)</f>
        <v/>
      </c>
      <c r="DI69" s="1581" t="str">
        <f xml:space="preserve"> IF($C69 = "", "",'App1'!DU69)</f>
        <v/>
      </c>
      <c r="DJ69" s="1581" t="str">
        <f xml:space="preserve"> IF($C69 = "", "",'App1'!DV69)</f>
        <v/>
      </c>
      <c r="DK69" s="1582" t="str">
        <f xml:space="preserve"> IF($C69 = "", "",'App1'!DW69)</f>
        <v/>
      </c>
      <c r="DL69" s="1581" t="str">
        <f xml:space="preserve"> IF($C69 = "", "",'App1'!DX69)</f>
        <v/>
      </c>
      <c r="DM69" s="1581" t="str">
        <f xml:space="preserve"> IF($C69 = "", "",'App1'!DY69)</f>
        <v/>
      </c>
      <c r="DN69" s="1581" t="str">
        <f xml:space="preserve"> IF($C69 = "", "",'App1'!DZ69)</f>
        <v/>
      </c>
      <c r="DO69" s="1581" t="str">
        <f xml:space="preserve"> IF($C69 = "", "",'App1'!EA69)</f>
        <v/>
      </c>
      <c r="DP69" s="1581" t="str">
        <f xml:space="preserve"> IF($C69 = "", "",'App1'!EB69)</f>
        <v/>
      </c>
      <c r="DQ69" s="1582" t="str">
        <f xml:space="preserve"> IF($C69 = "", "",'App1'!EC69)</f>
        <v/>
      </c>
      <c r="DR69" s="1581" t="str">
        <f xml:space="preserve"> IF($C69 = "", "",'App1'!ED69)</f>
        <v/>
      </c>
      <c r="DS69" s="1581" t="str">
        <f xml:space="preserve"> IF($C69 = "", "",'App1'!EE69)</f>
        <v/>
      </c>
      <c r="DT69" s="1581" t="str">
        <f xml:space="preserve"> IF($C69 = "", "",'App1'!EF69)</f>
        <v/>
      </c>
      <c r="DU69" s="1581" t="str">
        <f xml:space="preserve"> IF($C69 = "", "",'App1'!EG69)</f>
        <v/>
      </c>
      <c r="DV69" s="1581" t="str">
        <f xml:space="preserve"> IF($C69 = "", "",'App1'!EH69)</f>
        <v/>
      </c>
      <c r="DW69" s="1582" t="str">
        <f xml:space="preserve"> IF($C69 = "", "",'App1'!EI69)</f>
        <v/>
      </c>
      <c r="DX69" s="595"/>
      <c r="DY69" s="596"/>
      <c r="DZ69" s="596"/>
      <c r="EA69" s="596"/>
      <c r="EB69" s="596"/>
      <c r="EC69" s="1580" t="str">
        <f xml:space="preserve"> IF($C69 = "", "",'App1'!EO69)</f>
        <v/>
      </c>
      <c r="ED69" s="1581" t="str">
        <f xml:space="preserve"> IF($C69 = "", "",'App1'!EP69)</f>
        <v/>
      </c>
      <c r="EE69" s="1581" t="str">
        <f xml:space="preserve"> IF($C69 = "", "",'App1'!EQ69)</f>
        <v/>
      </c>
      <c r="EF69" s="1581" t="str">
        <f xml:space="preserve"> IF($C69 = "", "",'App1'!ER69)</f>
        <v/>
      </c>
      <c r="EG69" s="1581" t="str">
        <f xml:space="preserve"> IF($C69 = "", "",'App1'!ES69)</f>
        <v/>
      </c>
      <c r="EH69" s="1582" t="str">
        <f xml:space="preserve"> IF($C69 = "", "",'App1'!ET69)</f>
        <v/>
      </c>
      <c r="EI69" s="595"/>
      <c r="EJ69" s="596"/>
      <c r="EK69" s="596"/>
      <c r="EL69" s="596"/>
      <c r="EM69" s="1575"/>
    </row>
    <row r="70" spans="2:143" ht="15.75" customHeight="1">
      <c r="B70" s="582">
        <v>64</v>
      </c>
      <c r="C70" s="1587" t="str">
        <f>'App1'!C70</f>
        <v/>
      </c>
      <c r="D70" s="1419" t="str">
        <f xml:space="preserve"> IF($C70 = "", "",'App1'!D70)</f>
        <v/>
      </c>
      <c r="E70" s="1419" t="str">
        <f xml:space="preserve"> IF($C70 = "", "",'App1'!E70)</f>
        <v/>
      </c>
      <c r="F70" s="1419" t="str">
        <f xml:space="preserve"> IF($C70 = "", "",'App1'!F70)</f>
        <v/>
      </c>
      <c r="G70" s="1489" t="str">
        <f xml:space="preserve"> IF($C70 = "", "",'App1'!G70)</f>
        <v/>
      </c>
      <c r="H70" s="1490" t="str">
        <f xml:space="preserve"> IF($C70 = "", "",'App1'!H70)</f>
        <v/>
      </c>
      <c r="I70" s="1507" t="str">
        <f xml:space="preserve"> IF($C70 = "", "",'App1'!I70)</f>
        <v/>
      </c>
      <c r="J70" s="1507" t="str">
        <f xml:space="preserve"> IF($C70 = "", "",'App1'!J70)</f>
        <v/>
      </c>
      <c r="K70" s="1507" t="str">
        <f xml:space="preserve"> IF($C70 = "", "",'App1'!K70)</f>
        <v/>
      </c>
      <c r="L70" s="1507" t="str">
        <f xml:space="preserve"> IF($C70 = "", "",'App1'!L70)</f>
        <v/>
      </c>
      <c r="M70" s="1507" t="str">
        <f xml:space="preserve"> IF($C70 = "", "",'App1'!M70)</f>
        <v/>
      </c>
      <c r="N70" s="1507" t="str">
        <f xml:space="preserve"> IF($C70 = "", "",'App1'!N70)</f>
        <v/>
      </c>
      <c r="O70" s="1507" t="str">
        <f xml:space="preserve"> IF($C70 = "", "",'App1'!O70)</f>
        <v/>
      </c>
      <c r="P70" s="1507" t="str">
        <f xml:space="preserve"> IF($C70 = "", "",'App1'!P70)</f>
        <v/>
      </c>
      <c r="Q70" s="1508" t="str">
        <f xml:space="preserve"> IF($C70 = "", "",'App1'!Q70)</f>
        <v/>
      </c>
      <c r="R70" s="1419" t="str">
        <f xml:space="preserve"> IF($C70 = "", "",'App1'!R70)</f>
        <v/>
      </c>
      <c r="S70" s="1419" t="str">
        <f xml:space="preserve"> IF($C70 = "", "",'App1'!S70)</f>
        <v/>
      </c>
      <c r="T70" s="1489" t="str">
        <f xml:space="preserve"> IF($C70 = "", "",'App1'!T70)</f>
        <v/>
      </c>
      <c r="U70" s="1419" t="str">
        <f xml:space="preserve"> IF($C70 = "", "",'App1'!U70)</f>
        <v/>
      </c>
      <c r="V70" s="1419" t="str">
        <f xml:space="preserve"> IF($C70 = "", "",'App1'!V70)</f>
        <v/>
      </c>
      <c r="W70" s="1419" t="str">
        <f xml:space="preserve"> IF($C70 = "", "",'App1'!W70)</f>
        <v/>
      </c>
      <c r="X70" s="1419" t="str">
        <f xml:space="preserve"> IF($C70 = "", "",'App1'!X70)</f>
        <v/>
      </c>
      <c r="Y70" s="1604" t="str">
        <f xml:space="preserve"> IF($C70 = "", "",'App1'!Y70)</f>
        <v/>
      </c>
      <c r="Z70" s="1499" t="str">
        <f xml:space="preserve"> IF($C70 = "", "",'App1'!Z70)</f>
        <v/>
      </c>
      <c r="AA70" s="583"/>
      <c r="AB70" s="583"/>
      <c r="AC70" s="583"/>
      <c r="AD70" s="1575"/>
      <c r="AE70" s="596"/>
      <c r="AF70" s="596"/>
      <c r="AG70" s="596"/>
      <c r="AH70" s="596"/>
      <c r="AI70" s="596"/>
      <c r="AJ70" s="595"/>
      <c r="AK70" s="596"/>
      <c r="AL70" s="596"/>
      <c r="AM70" s="596"/>
      <c r="AN70" s="755"/>
      <c r="AO70" s="758"/>
      <c r="AP70" s="596"/>
      <c r="AQ70" s="596"/>
      <c r="AR70" s="596"/>
      <c r="AS70" s="759"/>
      <c r="AT70" s="764"/>
      <c r="AU70" s="596"/>
      <c r="AV70" s="596"/>
      <c r="AW70" s="596"/>
      <c r="AX70" s="765"/>
      <c r="AY70" s="597"/>
      <c r="AZ70" s="1568" t="str">
        <f xml:space="preserve"> IF($C70 = "", "",'App1'!BL70)</f>
        <v/>
      </c>
      <c r="BA70" s="1418" t="str">
        <f xml:space="preserve"> IF($C70 = "", "",'App1'!BM70)</f>
        <v/>
      </c>
      <c r="BB70" s="1418" t="str">
        <f xml:space="preserve"> IF($C70 = "", "",'App1'!BN70)</f>
        <v/>
      </c>
      <c r="BC70" s="1418" t="str">
        <f xml:space="preserve"> IF($C70 = "", "",'App1'!BO70)</f>
        <v/>
      </c>
      <c r="BD70" s="1488" t="str">
        <f xml:space="preserve"> IF($C70 = "", "",'App1'!BP70)</f>
        <v/>
      </c>
      <c r="BE70" s="595"/>
      <c r="BF70" s="596"/>
      <c r="BG70" s="596"/>
      <c r="BH70" s="596"/>
      <c r="BI70" s="597"/>
      <c r="BJ70" s="595"/>
      <c r="BK70" s="596"/>
      <c r="BL70" s="596"/>
      <c r="BM70" s="596"/>
      <c r="BN70" s="597"/>
      <c r="BO70" s="595"/>
      <c r="BP70" s="596"/>
      <c r="BQ70" s="596"/>
      <c r="BR70" s="596"/>
      <c r="BS70" s="597"/>
      <c r="BT70" s="595"/>
      <c r="BU70" s="596"/>
      <c r="BV70" s="596"/>
      <c r="BW70" s="596"/>
      <c r="BX70" s="597"/>
      <c r="BY70" s="595"/>
      <c r="BZ70" s="596"/>
      <c r="CA70" s="596"/>
      <c r="CB70" s="596"/>
      <c r="CC70" s="597"/>
      <c r="CD70" s="595"/>
      <c r="CE70" s="596"/>
      <c r="CF70" s="596"/>
      <c r="CG70" s="596"/>
      <c r="CH70" s="597"/>
      <c r="CI70" s="1320"/>
      <c r="CJ70" s="1321"/>
      <c r="CK70" s="1321"/>
      <c r="CL70" s="1322"/>
      <c r="CM70" s="1321"/>
      <c r="CN70" s="1321"/>
      <c r="CO70" s="1321"/>
      <c r="CP70" s="1322"/>
      <c r="CQ70" s="1587" t="str">
        <f xml:space="preserve"> IF($C70 = "", "",'App1'!DC70)</f>
        <v/>
      </c>
      <c r="CR70" s="1629" t="str">
        <f xml:space="preserve"> IF($C70 = "", "",'App1'!DD70)</f>
        <v/>
      </c>
      <c r="CS70" s="1587" t="str">
        <f xml:space="preserve"> IF($C70 = "", "",'App1'!DE70)</f>
        <v/>
      </c>
      <c r="CT70" s="1581" t="str">
        <f xml:space="preserve"> IF($C70 = "", "",'App1'!DF70)</f>
        <v/>
      </c>
      <c r="CU70" s="1581" t="str">
        <f xml:space="preserve"> IF($C70 = "", "",'App1'!DG70)</f>
        <v/>
      </c>
      <c r="CV70" s="1581" t="str">
        <f xml:space="preserve"> IF($C70 = "", "",'App1'!DH70)</f>
        <v/>
      </c>
      <c r="CW70" s="1581" t="str">
        <f xml:space="preserve"> IF($C70 = "", "",'App1'!DI70)</f>
        <v/>
      </c>
      <c r="CX70" s="1581" t="str">
        <f xml:space="preserve"> IF($C70 = "", "",'App1'!DJ70)</f>
        <v/>
      </c>
      <c r="CY70" s="1582" t="str">
        <f xml:space="preserve"> IF($C70 = "", "",'App1'!DK70)</f>
        <v/>
      </c>
      <c r="CZ70" s="1581" t="str">
        <f xml:space="preserve"> IF($C70 = "", "",'App1'!DL70)</f>
        <v/>
      </c>
      <c r="DA70" s="1581" t="str">
        <f xml:space="preserve"> IF($C70 = "", "",'App1'!DM70)</f>
        <v/>
      </c>
      <c r="DB70" s="1581" t="str">
        <f xml:space="preserve"> IF($C70 = "", "",'App1'!DN70)</f>
        <v/>
      </c>
      <c r="DC70" s="1581" t="str">
        <f xml:space="preserve"> IF($C70 = "", "",'App1'!DO70)</f>
        <v/>
      </c>
      <c r="DD70" s="1581" t="str">
        <f xml:space="preserve"> IF($C70 = "", "",'App1'!DP70)</f>
        <v/>
      </c>
      <c r="DE70" s="1582" t="str">
        <f xml:space="preserve"> IF($C70 = "", "",'App1'!DQ70)</f>
        <v/>
      </c>
      <c r="DF70" s="1581" t="str">
        <f xml:space="preserve"> IF($C70 = "", "",'App1'!DR70)</f>
        <v/>
      </c>
      <c r="DG70" s="1581" t="str">
        <f xml:space="preserve"> IF($C70 = "", "",'App1'!DS70)</f>
        <v/>
      </c>
      <c r="DH70" s="1581" t="str">
        <f xml:space="preserve"> IF($C70 = "", "",'App1'!DT70)</f>
        <v/>
      </c>
      <c r="DI70" s="1581" t="str">
        <f xml:space="preserve"> IF($C70 = "", "",'App1'!DU70)</f>
        <v/>
      </c>
      <c r="DJ70" s="1581" t="str">
        <f xml:space="preserve"> IF($C70 = "", "",'App1'!DV70)</f>
        <v/>
      </c>
      <c r="DK70" s="1582" t="str">
        <f xml:space="preserve"> IF($C70 = "", "",'App1'!DW70)</f>
        <v/>
      </c>
      <c r="DL70" s="1581" t="str">
        <f xml:space="preserve"> IF($C70 = "", "",'App1'!DX70)</f>
        <v/>
      </c>
      <c r="DM70" s="1581" t="str">
        <f xml:space="preserve"> IF($C70 = "", "",'App1'!DY70)</f>
        <v/>
      </c>
      <c r="DN70" s="1581" t="str">
        <f xml:space="preserve"> IF($C70 = "", "",'App1'!DZ70)</f>
        <v/>
      </c>
      <c r="DO70" s="1581" t="str">
        <f xml:space="preserve"> IF($C70 = "", "",'App1'!EA70)</f>
        <v/>
      </c>
      <c r="DP70" s="1581" t="str">
        <f xml:space="preserve"> IF($C70 = "", "",'App1'!EB70)</f>
        <v/>
      </c>
      <c r="DQ70" s="1582" t="str">
        <f xml:space="preserve"> IF($C70 = "", "",'App1'!EC70)</f>
        <v/>
      </c>
      <c r="DR70" s="1581" t="str">
        <f xml:space="preserve"> IF($C70 = "", "",'App1'!ED70)</f>
        <v/>
      </c>
      <c r="DS70" s="1581" t="str">
        <f xml:space="preserve"> IF($C70 = "", "",'App1'!EE70)</f>
        <v/>
      </c>
      <c r="DT70" s="1581" t="str">
        <f xml:space="preserve"> IF($C70 = "", "",'App1'!EF70)</f>
        <v/>
      </c>
      <c r="DU70" s="1581" t="str">
        <f xml:space="preserve"> IF($C70 = "", "",'App1'!EG70)</f>
        <v/>
      </c>
      <c r="DV70" s="1581" t="str">
        <f xml:space="preserve"> IF($C70 = "", "",'App1'!EH70)</f>
        <v/>
      </c>
      <c r="DW70" s="1582" t="str">
        <f xml:space="preserve"> IF($C70 = "", "",'App1'!EI70)</f>
        <v/>
      </c>
      <c r="DX70" s="595"/>
      <c r="DY70" s="596"/>
      <c r="DZ70" s="596"/>
      <c r="EA70" s="596"/>
      <c r="EB70" s="596"/>
      <c r="EC70" s="1580" t="str">
        <f xml:space="preserve"> IF($C70 = "", "",'App1'!EO70)</f>
        <v/>
      </c>
      <c r="ED70" s="1581" t="str">
        <f xml:space="preserve"> IF($C70 = "", "",'App1'!EP70)</f>
        <v/>
      </c>
      <c r="EE70" s="1581" t="str">
        <f xml:space="preserve"> IF($C70 = "", "",'App1'!EQ70)</f>
        <v/>
      </c>
      <c r="EF70" s="1581" t="str">
        <f xml:space="preserve"> IF($C70 = "", "",'App1'!ER70)</f>
        <v/>
      </c>
      <c r="EG70" s="1581" t="str">
        <f xml:space="preserve"> IF($C70 = "", "",'App1'!ES70)</f>
        <v/>
      </c>
      <c r="EH70" s="1582" t="str">
        <f xml:space="preserve"> IF($C70 = "", "",'App1'!ET70)</f>
        <v/>
      </c>
      <c r="EI70" s="595"/>
      <c r="EJ70" s="596"/>
      <c r="EK70" s="596"/>
      <c r="EL70" s="596"/>
      <c r="EM70" s="1575"/>
    </row>
    <row r="71" spans="2:143" ht="15.75" customHeight="1">
      <c r="B71" s="582">
        <v>65</v>
      </c>
      <c r="C71" s="1587" t="str">
        <f>'App1'!C71</f>
        <v/>
      </c>
      <c r="D71" s="1419" t="str">
        <f xml:space="preserve"> IF($C71 = "", "",'App1'!D71)</f>
        <v/>
      </c>
      <c r="E71" s="1419" t="str">
        <f xml:space="preserve"> IF($C71 = "", "",'App1'!E71)</f>
        <v/>
      </c>
      <c r="F71" s="1419" t="str">
        <f xml:space="preserve"> IF($C71 = "", "",'App1'!F71)</f>
        <v/>
      </c>
      <c r="G71" s="1489" t="str">
        <f xml:space="preserve"> IF($C71 = "", "",'App1'!G71)</f>
        <v/>
      </c>
      <c r="H71" s="1490" t="str">
        <f xml:space="preserve"> IF($C71 = "", "",'App1'!H71)</f>
        <v/>
      </c>
      <c r="I71" s="1507" t="str">
        <f xml:space="preserve"> IF($C71 = "", "",'App1'!I71)</f>
        <v/>
      </c>
      <c r="J71" s="1507" t="str">
        <f xml:space="preserve"> IF($C71 = "", "",'App1'!J71)</f>
        <v/>
      </c>
      <c r="K71" s="1507" t="str">
        <f xml:space="preserve"> IF($C71 = "", "",'App1'!K71)</f>
        <v/>
      </c>
      <c r="L71" s="1507" t="str">
        <f xml:space="preserve"> IF($C71 = "", "",'App1'!L71)</f>
        <v/>
      </c>
      <c r="M71" s="1507" t="str">
        <f xml:space="preserve"> IF($C71 = "", "",'App1'!M71)</f>
        <v/>
      </c>
      <c r="N71" s="1507" t="str">
        <f xml:space="preserve"> IF($C71 = "", "",'App1'!N71)</f>
        <v/>
      </c>
      <c r="O71" s="1507" t="str">
        <f xml:space="preserve"> IF($C71 = "", "",'App1'!O71)</f>
        <v/>
      </c>
      <c r="P71" s="1507" t="str">
        <f xml:space="preserve"> IF($C71 = "", "",'App1'!P71)</f>
        <v/>
      </c>
      <c r="Q71" s="1508" t="str">
        <f xml:space="preserve"> IF($C71 = "", "",'App1'!Q71)</f>
        <v/>
      </c>
      <c r="R71" s="1419" t="str">
        <f xml:space="preserve"> IF($C71 = "", "",'App1'!R71)</f>
        <v/>
      </c>
      <c r="S71" s="1419" t="str">
        <f xml:space="preserve"> IF($C71 = "", "",'App1'!S71)</f>
        <v/>
      </c>
      <c r="T71" s="1489" t="str">
        <f xml:space="preserve"> IF($C71 = "", "",'App1'!T71)</f>
        <v/>
      </c>
      <c r="U71" s="1419" t="str">
        <f xml:space="preserve"> IF($C71 = "", "",'App1'!U71)</f>
        <v/>
      </c>
      <c r="V71" s="1419" t="str">
        <f xml:space="preserve"> IF($C71 = "", "",'App1'!V71)</f>
        <v/>
      </c>
      <c r="W71" s="1419" t="str">
        <f xml:space="preserve"> IF($C71 = "", "",'App1'!W71)</f>
        <v/>
      </c>
      <c r="X71" s="1419" t="str">
        <f xml:space="preserve"> IF($C71 = "", "",'App1'!X71)</f>
        <v/>
      </c>
      <c r="Y71" s="1604" t="str">
        <f xml:space="preserve"> IF($C71 = "", "",'App1'!Y71)</f>
        <v/>
      </c>
      <c r="Z71" s="1499" t="str">
        <f xml:space="preserve"> IF($C71 = "", "",'App1'!Z71)</f>
        <v/>
      </c>
      <c r="AA71" s="583"/>
      <c r="AB71" s="583"/>
      <c r="AC71" s="583"/>
      <c r="AD71" s="1575"/>
      <c r="AE71" s="616"/>
      <c r="AF71" s="616"/>
      <c r="AG71" s="616"/>
      <c r="AH71" s="616"/>
      <c r="AI71" s="616"/>
      <c r="AJ71" s="615"/>
      <c r="AK71" s="616"/>
      <c r="AL71" s="616"/>
      <c r="AM71" s="616"/>
      <c r="AN71" s="756"/>
      <c r="AO71" s="760"/>
      <c r="AP71" s="616"/>
      <c r="AQ71" s="616"/>
      <c r="AR71" s="616"/>
      <c r="AS71" s="761"/>
      <c r="AT71" s="766"/>
      <c r="AU71" s="616"/>
      <c r="AV71" s="616"/>
      <c r="AW71" s="616"/>
      <c r="AX71" s="767"/>
      <c r="AY71" s="617"/>
      <c r="AZ71" s="1568" t="str">
        <f xml:space="preserve"> IF($C71 = "", "",'App1'!BL71)</f>
        <v/>
      </c>
      <c r="BA71" s="1418" t="str">
        <f xml:space="preserve"> IF($C71 = "", "",'App1'!BM71)</f>
        <v/>
      </c>
      <c r="BB71" s="1418" t="str">
        <f xml:space="preserve"> IF($C71 = "", "",'App1'!BN71)</f>
        <v/>
      </c>
      <c r="BC71" s="1418" t="str">
        <f xml:space="preserve"> IF($C71 = "", "",'App1'!BO71)</f>
        <v/>
      </c>
      <c r="BD71" s="1488" t="str">
        <f xml:space="preserve"> IF($C71 = "", "",'App1'!BP71)</f>
        <v/>
      </c>
      <c r="BE71" s="595"/>
      <c r="BF71" s="596"/>
      <c r="BG71" s="596"/>
      <c r="BH71" s="596"/>
      <c r="BI71" s="597"/>
      <c r="BJ71" s="595"/>
      <c r="BK71" s="596"/>
      <c r="BL71" s="596"/>
      <c r="BM71" s="596"/>
      <c r="BN71" s="597"/>
      <c r="BO71" s="595"/>
      <c r="BP71" s="596"/>
      <c r="BQ71" s="596"/>
      <c r="BR71" s="596"/>
      <c r="BS71" s="597"/>
      <c r="BT71" s="595"/>
      <c r="BU71" s="596"/>
      <c r="BV71" s="596"/>
      <c r="BW71" s="596"/>
      <c r="BX71" s="597"/>
      <c r="BY71" s="595"/>
      <c r="BZ71" s="596"/>
      <c r="CA71" s="596"/>
      <c r="CB71" s="596"/>
      <c r="CC71" s="597"/>
      <c r="CD71" s="595"/>
      <c r="CE71" s="596"/>
      <c r="CF71" s="596"/>
      <c r="CG71" s="596"/>
      <c r="CH71" s="597"/>
      <c r="CI71" s="1320"/>
      <c r="CJ71" s="1321"/>
      <c r="CK71" s="1321"/>
      <c r="CL71" s="1322"/>
      <c r="CM71" s="1321"/>
      <c r="CN71" s="1321"/>
      <c r="CO71" s="1321"/>
      <c r="CP71" s="1322"/>
      <c r="CQ71" s="1587" t="str">
        <f xml:space="preserve"> IF($C71 = "", "",'App1'!DC71)</f>
        <v/>
      </c>
      <c r="CR71" s="1629" t="str">
        <f xml:space="preserve"> IF($C71 = "", "",'App1'!DD71)</f>
        <v/>
      </c>
      <c r="CS71" s="1587" t="str">
        <f xml:space="preserve"> IF($C71 = "", "",'App1'!DE71)</f>
        <v/>
      </c>
      <c r="CT71" s="1581" t="str">
        <f xml:space="preserve"> IF($C71 = "", "",'App1'!DF71)</f>
        <v/>
      </c>
      <c r="CU71" s="1581" t="str">
        <f xml:space="preserve"> IF($C71 = "", "",'App1'!DG71)</f>
        <v/>
      </c>
      <c r="CV71" s="1581" t="str">
        <f xml:space="preserve"> IF($C71 = "", "",'App1'!DH71)</f>
        <v/>
      </c>
      <c r="CW71" s="1581" t="str">
        <f xml:space="preserve"> IF($C71 = "", "",'App1'!DI71)</f>
        <v/>
      </c>
      <c r="CX71" s="1581" t="str">
        <f xml:space="preserve"> IF($C71 = "", "",'App1'!DJ71)</f>
        <v/>
      </c>
      <c r="CY71" s="1582" t="str">
        <f xml:space="preserve"> IF($C71 = "", "",'App1'!DK71)</f>
        <v/>
      </c>
      <c r="CZ71" s="1581" t="str">
        <f xml:space="preserve"> IF($C71 = "", "",'App1'!DL71)</f>
        <v/>
      </c>
      <c r="DA71" s="1581" t="str">
        <f xml:space="preserve"> IF($C71 = "", "",'App1'!DM71)</f>
        <v/>
      </c>
      <c r="DB71" s="1581" t="str">
        <f xml:space="preserve"> IF($C71 = "", "",'App1'!DN71)</f>
        <v/>
      </c>
      <c r="DC71" s="1581" t="str">
        <f xml:space="preserve"> IF($C71 = "", "",'App1'!DO71)</f>
        <v/>
      </c>
      <c r="DD71" s="1581" t="str">
        <f xml:space="preserve"> IF($C71 = "", "",'App1'!DP71)</f>
        <v/>
      </c>
      <c r="DE71" s="1582" t="str">
        <f xml:space="preserve"> IF($C71 = "", "",'App1'!DQ71)</f>
        <v/>
      </c>
      <c r="DF71" s="1581" t="str">
        <f xml:space="preserve"> IF($C71 = "", "",'App1'!DR71)</f>
        <v/>
      </c>
      <c r="DG71" s="1581" t="str">
        <f xml:space="preserve"> IF($C71 = "", "",'App1'!DS71)</f>
        <v/>
      </c>
      <c r="DH71" s="1581" t="str">
        <f xml:space="preserve"> IF($C71 = "", "",'App1'!DT71)</f>
        <v/>
      </c>
      <c r="DI71" s="1581" t="str">
        <f xml:space="preserve"> IF($C71 = "", "",'App1'!DU71)</f>
        <v/>
      </c>
      <c r="DJ71" s="1581" t="str">
        <f xml:space="preserve"> IF($C71 = "", "",'App1'!DV71)</f>
        <v/>
      </c>
      <c r="DK71" s="1582" t="str">
        <f xml:space="preserve"> IF($C71 = "", "",'App1'!DW71)</f>
        <v/>
      </c>
      <c r="DL71" s="1581" t="str">
        <f xml:space="preserve"> IF($C71 = "", "",'App1'!DX71)</f>
        <v/>
      </c>
      <c r="DM71" s="1581" t="str">
        <f xml:space="preserve"> IF($C71 = "", "",'App1'!DY71)</f>
        <v/>
      </c>
      <c r="DN71" s="1581" t="str">
        <f xml:space="preserve"> IF($C71 = "", "",'App1'!DZ71)</f>
        <v/>
      </c>
      <c r="DO71" s="1581" t="str">
        <f xml:space="preserve"> IF($C71 = "", "",'App1'!EA71)</f>
        <v/>
      </c>
      <c r="DP71" s="1581" t="str">
        <f xml:space="preserve"> IF($C71 = "", "",'App1'!EB71)</f>
        <v/>
      </c>
      <c r="DQ71" s="1582" t="str">
        <f xml:space="preserve"> IF($C71 = "", "",'App1'!EC71)</f>
        <v/>
      </c>
      <c r="DR71" s="1581" t="str">
        <f xml:space="preserve"> IF($C71 = "", "",'App1'!ED71)</f>
        <v/>
      </c>
      <c r="DS71" s="1581" t="str">
        <f xml:space="preserve"> IF($C71 = "", "",'App1'!EE71)</f>
        <v/>
      </c>
      <c r="DT71" s="1581" t="str">
        <f xml:space="preserve"> IF($C71 = "", "",'App1'!EF71)</f>
        <v/>
      </c>
      <c r="DU71" s="1581" t="str">
        <f xml:space="preserve"> IF($C71 = "", "",'App1'!EG71)</f>
        <v/>
      </c>
      <c r="DV71" s="1581" t="str">
        <f xml:space="preserve"> IF($C71 = "", "",'App1'!EH71)</f>
        <v/>
      </c>
      <c r="DW71" s="1582" t="str">
        <f xml:space="preserve"> IF($C71 = "", "",'App1'!EI71)</f>
        <v/>
      </c>
      <c r="DX71" s="595"/>
      <c r="DY71" s="596"/>
      <c r="DZ71" s="596"/>
      <c r="EA71" s="596"/>
      <c r="EB71" s="596"/>
      <c r="EC71" s="1580" t="str">
        <f xml:space="preserve"> IF($C71 = "", "",'App1'!EO71)</f>
        <v/>
      </c>
      <c r="ED71" s="1581" t="str">
        <f xml:space="preserve"> IF($C71 = "", "",'App1'!EP71)</f>
        <v/>
      </c>
      <c r="EE71" s="1581" t="str">
        <f xml:space="preserve"> IF($C71 = "", "",'App1'!EQ71)</f>
        <v/>
      </c>
      <c r="EF71" s="1581" t="str">
        <f xml:space="preserve"> IF($C71 = "", "",'App1'!ER71)</f>
        <v/>
      </c>
      <c r="EG71" s="1581" t="str">
        <f xml:space="preserve"> IF($C71 = "", "",'App1'!ES71)</f>
        <v/>
      </c>
      <c r="EH71" s="1582" t="str">
        <f xml:space="preserve"> IF($C71 = "", "",'App1'!ET71)</f>
        <v/>
      </c>
      <c r="EI71" s="595"/>
      <c r="EJ71" s="596"/>
      <c r="EK71" s="596"/>
      <c r="EL71" s="596"/>
      <c r="EM71" s="1575"/>
    </row>
    <row r="72" spans="2:143" ht="15.75" customHeight="1">
      <c r="B72" s="582">
        <v>66</v>
      </c>
      <c r="C72" s="1587" t="str">
        <f>'App1'!C72</f>
        <v/>
      </c>
      <c r="D72" s="1419" t="str">
        <f xml:space="preserve"> IF($C72 = "", "",'App1'!D72)</f>
        <v/>
      </c>
      <c r="E72" s="1419" t="str">
        <f xml:space="preserve"> IF($C72 = "", "",'App1'!E72)</f>
        <v/>
      </c>
      <c r="F72" s="1419" t="str">
        <f xml:space="preserve"> IF($C72 = "", "",'App1'!F72)</f>
        <v/>
      </c>
      <c r="G72" s="1489" t="str">
        <f xml:space="preserve"> IF($C72 = "", "",'App1'!G72)</f>
        <v/>
      </c>
      <c r="H72" s="1490" t="str">
        <f xml:space="preserve"> IF($C72 = "", "",'App1'!H72)</f>
        <v/>
      </c>
      <c r="I72" s="1507" t="str">
        <f xml:space="preserve"> IF($C72 = "", "",'App1'!I72)</f>
        <v/>
      </c>
      <c r="J72" s="1507" t="str">
        <f xml:space="preserve"> IF($C72 = "", "",'App1'!J72)</f>
        <v/>
      </c>
      <c r="K72" s="1507" t="str">
        <f xml:space="preserve"> IF($C72 = "", "",'App1'!K72)</f>
        <v/>
      </c>
      <c r="L72" s="1507" t="str">
        <f xml:space="preserve"> IF($C72 = "", "",'App1'!L72)</f>
        <v/>
      </c>
      <c r="M72" s="1507" t="str">
        <f xml:space="preserve"> IF($C72 = "", "",'App1'!M72)</f>
        <v/>
      </c>
      <c r="N72" s="1507" t="str">
        <f xml:space="preserve"> IF($C72 = "", "",'App1'!N72)</f>
        <v/>
      </c>
      <c r="O72" s="1507" t="str">
        <f xml:space="preserve"> IF($C72 = "", "",'App1'!O72)</f>
        <v/>
      </c>
      <c r="P72" s="1507" t="str">
        <f xml:space="preserve"> IF($C72 = "", "",'App1'!P72)</f>
        <v/>
      </c>
      <c r="Q72" s="1508" t="str">
        <f xml:space="preserve"> IF($C72 = "", "",'App1'!Q72)</f>
        <v/>
      </c>
      <c r="R72" s="1419" t="str">
        <f xml:space="preserve"> IF($C72 = "", "",'App1'!R72)</f>
        <v/>
      </c>
      <c r="S72" s="1419" t="str">
        <f xml:space="preserve"> IF($C72 = "", "",'App1'!S72)</f>
        <v/>
      </c>
      <c r="T72" s="1489" t="str">
        <f xml:space="preserve"> IF($C72 = "", "",'App1'!T72)</f>
        <v/>
      </c>
      <c r="U72" s="1419" t="str">
        <f xml:space="preserve"> IF($C72 = "", "",'App1'!U72)</f>
        <v/>
      </c>
      <c r="V72" s="1419" t="str">
        <f xml:space="preserve"> IF($C72 = "", "",'App1'!V72)</f>
        <v/>
      </c>
      <c r="W72" s="1419" t="str">
        <f xml:space="preserve"> IF($C72 = "", "",'App1'!W72)</f>
        <v/>
      </c>
      <c r="X72" s="1419" t="str">
        <f xml:space="preserve"> IF($C72 = "", "",'App1'!X72)</f>
        <v/>
      </c>
      <c r="Y72" s="1604" t="str">
        <f xml:space="preserve"> IF($C72 = "", "",'App1'!Y72)</f>
        <v/>
      </c>
      <c r="Z72" s="1499" t="str">
        <f xml:space="preserve"> IF($C72 = "", "",'App1'!Z72)</f>
        <v/>
      </c>
      <c r="AA72" s="583"/>
      <c r="AB72" s="583"/>
      <c r="AC72" s="583"/>
      <c r="AD72" s="1575"/>
      <c r="AE72" s="596"/>
      <c r="AF72" s="596"/>
      <c r="AG72" s="596"/>
      <c r="AH72" s="596"/>
      <c r="AI72" s="596"/>
      <c r="AJ72" s="595"/>
      <c r="AK72" s="596"/>
      <c r="AL72" s="596"/>
      <c r="AM72" s="596"/>
      <c r="AN72" s="755"/>
      <c r="AO72" s="758"/>
      <c r="AP72" s="596"/>
      <c r="AQ72" s="596"/>
      <c r="AR72" s="596"/>
      <c r="AS72" s="759"/>
      <c r="AT72" s="764"/>
      <c r="AU72" s="596"/>
      <c r="AV72" s="596"/>
      <c r="AW72" s="596"/>
      <c r="AX72" s="765"/>
      <c r="AY72" s="597"/>
      <c r="AZ72" s="1568" t="str">
        <f xml:space="preserve"> IF($C72 = "", "",'App1'!BL72)</f>
        <v/>
      </c>
      <c r="BA72" s="1418" t="str">
        <f xml:space="preserve"> IF($C72 = "", "",'App1'!BM72)</f>
        <v/>
      </c>
      <c r="BB72" s="1418" t="str">
        <f xml:space="preserve"> IF($C72 = "", "",'App1'!BN72)</f>
        <v/>
      </c>
      <c r="BC72" s="1418" t="str">
        <f xml:space="preserve"> IF($C72 = "", "",'App1'!BO72)</f>
        <v/>
      </c>
      <c r="BD72" s="1488" t="str">
        <f xml:space="preserve"> IF($C72 = "", "",'App1'!BP72)</f>
        <v/>
      </c>
      <c r="BE72" s="595"/>
      <c r="BF72" s="596"/>
      <c r="BG72" s="596"/>
      <c r="BH72" s="596"/>
      <c r="BI72" s="597"/>
      <c r="BJ72" s="595"/>
      <c r="BK72" s="596"/>
      <c r="BL72" s="596"/>
      <c r="BM72" s="596"/>
      <c r="BN72" s="597"/>
      <c r="BO72" s="595"/>
      <c r="BP72" s="596"/>
      <c r="BQ72" s="596"/>
      <c r="BR72" s="596"/>
      <c r="BS72" s="597"/>
      <c r="BT72" s="595"/>
      <c r="BU72" s="596"/>
      <c r="BV72" s="596"/>
      <c r="BW72" s="596"/>
      <c r="BX72" s="597"/>
      <c r="BY72" s="595"/>
      <c r="BZ72" s="596"/>
      <c r="CA72" s="596"/>
      <c r="CB72" s="596"/>
      <c r="CC72" s="597"/>
      <c r="CD72" s="595"/>
      <c r="CE72" s="596"/>
      <c r="CF72" s="596"/>
      <c r="CG72" s="596"/>
      <c r="CH72" s="597"/>
      <c r="CI72" s="1320"/>
      <c r="CJ72" s="1321"/>
      <c r="CK72" s="1321"/>
      <c r="CL72" s="1322"/>
      <c r="CM72" s="1321"/>
      <c r="CN72" s="1321"/>
      <c r="CO72" s="1321"/>
      <c r="CP72" s="1322"/>
      <c r="CQ72" s="1587" t="str">
        <f xml:space="preserve"> IF($C72 = "", "",'App1'!DC72)</f>
        <v/>
      </c>
      <c r="CR72" s="1629" t="str">
        <f xml:space="preserve"> IF($C72 = "", "",'App1'!DD72)</f>
        <v/>
      </c>
      <c r="CS72" s="1587" t="str">
        <f xml:space="preserve"> IF($C72 = "", "",'App1'!DE72)</f>
        <v/>
      </c>
      <c r="CT72" s="1581" t="str">
        <f xml:space="preserve"> IF($C72 = "", "",'App1'!DF72)</f>
        <v/>
      </c>
      <c r="CU72" s="1581" t="str">
        <f xml:space="preserve"> IF($C72 = "", "",'App1'!DG72)</f>
        <v/>
      </c>
      <c r="CV72" s="1581" t="str">
        <f xml:space="preserve"> IF($C72 = "", "",'App1'!DH72)</f>
        <v/>
      </c>
      <c r="CW72" s="1581" t="str">
        <f xml:space="preserve"> IF($C72 = "", "",'App1'!DI72)</f>
        <v/>
      </c>
      <c r="CX72" s="1581" t="str">
        <f xml:space="preserve"> IF($C72 = "", "",'App1'!DJ72)</f>
        <v/>
      </c>
      <c r="CY72" s="1582" t="str">
        <f xml:space="preserve"> IF($C72 = "", "",'App1'!DK72)</f>
        <v/>
      </c>
      <c r="CZ72" s="1581" t="str">
        <f xml:space="preserve"> IF($C72 = "", "",'App1'!DL72)</f>
        <v/>
      </c>
      <c r="DA72" s="1581" t="str">
        <f xml:space="preserve"> IF($C72 = "", "",'App1'!DM72)</f>
        <v/>
      </c>
      <c r="DB72" s="1581" t="str">
        <f xml:space="preserve"> IF($C72 = "", "",'App1'!DN72)</f>
        <v/>
      </c>
      <c r="DC72" s="1581" t="str">
        <f xml:space="preserve"> IF($C72 = "", "",'App1'!DO72)</f>
        <v/>
      </c>
      <c r="DD72" s="1581" t="str">
        <f xml:space="preserve"> IF($C72 = "", "",'App1'!DP72)</f>
        <v/>
      </c>
      <c r="DE72" s="1582" t="str">
        <f xml:space="preserve"> IF($C72 = "", "",'App1'!DQ72)</f>
        <v/>
      </c>
      <c r="DF72" s="1581" t="str">
        <f xml:space="preserve"> IF($C72 = "", "",'App1'!DR72)</f>
        <v/>
      </c>
      <c r="DG72" s="1581" t="str">
        <f xml:space="preserve"> IF($C72 = "", "",'App1'!DS72)</f>
        <v/>
      </c>
      <c r="DH72" s="1581" t="str">
        <f xml:space="preserve"> IF($C72 = "", "",'App1'!DT72)</f>
        <v/>
      </c>
      <c r="DI72" s="1581" t="str">
        <f xml:space="preserve"> IF($C72 = "", "",'App1'!DU72)</f>
        <v/>
      </c>
      <c r="DJ72" s="1581" t="str">
        <f xml:space="preserve"> IF($C72 = "", "",'App1'!DV72)</f>
        <v/>
      </c>
      <c r="DK72" s="1582" t="str">
        <f xml:space="preserve"> IF($C72 = "", "",'App1'!DW72)</f>
        <v/>
      </c>
      <c r="DL72" s="1581" t="str">
        <f xml:space="preserve"> IF($C72 = "", "",'App1'!DX72)</f>
        <v/>
      </c>
      <c r="DM72" s="1581" t="str">
        <f xml:space="preserve"> IF($C72 = "", "",'App1'!DY72)</f>
        <v/>
      </c>
      <c r="DN72" s="1581" t="str">
        <f xml:space="preserve"> IF($C72 = "", "",'App1'!DZ72)</f>
        <v/>
      </c>
      <c r="DO72" s="1581" t="str">
        <f xml:space="preserve"> IF($C72 = "", "",'App1'!EA72)</f>
        <v/>
      </c>
      <c r="DP72" s="1581" t="str">
        <f xml:space="preserve"> IF($C72 = "", "",'App1'!EB72)</f>
        <v/>
      </c>
      <c r="DQ72" s="1582" t="str">
        <f xml:space="preserve"> IF($C72 = "", "",'App1'!EC72)</f>
        <v/>
      </c>
      <c r="DR72" s="1581" t="str">
        <f xml:space="preserve"> IF($C72 = "", "",'App1'!ED72)</f>
        <v/>
      </c>
      <c r="DS72" s="1581" t="str">
        <f xml:space="preserve"> IF($C72 = "", "",'App1'!EE72)</f>
        <v/>
      </c>
      <c r="DT72" s="1581" t="str">
        <f xml:space="preserve"> IF($C72 = "", "",'App1'!EF72)</f>
        <v/>
      </c>
      <c r="DU72" s="1581" t="str">
        <f xml:space="preserve"> IF($C72 = "", "",'App1'!EG72)</f>
        <v/>
      </c>
      <c r="DV72" s="1581" t="str">
        <f xml:space="preserve"> IF($C72 = "", "",'App1'!EH72)</f>
        <v/>
      </c>
      <c r="DW72" s="1582" t="str">
        <f xml:space="preserve"> IF($C72 = "", "",'App1'!EI72)</f>
        <v/>
      </c>
      <c r="DX72" s="595"/>
      <c r="DY72" s="596"/>
      <c r="DZ72" s="596"/>
      <c r="EA72" s="596"/>
      <c r="EB72" s="596"/>
      <c r="EC72" s="1580" t="str">
        <f xml:space="preserve"> IF($C72 = "", "",'App1'!EO72)</f>
        <v/>
      </c>
      <c r="ED72" s="1581" t="str">
        <f xml:space="preserve"> IF($C72 = "", "",'App1'!EP72)</f>
        <v/>
      </c>
      <c r="EE72" s="1581" t="str">
        <f xml:space="preserve"> IF($C72 = "", "",'App1'!EQ72)</f>
        <v/>
      </c>
      <c r="EF72" s="1581" t="str">
        <f xml:space="preserve"> IF($C72 = "", "",'App1'!ER72)</f>
        <v/>
      </c>
      <c r="EG72" s="1581" t="str">
        <f xml:space="preserve"> IF($C72 = "", "",'App1'!ES72)</f>
        <v/>
      </c>
      <c r="EH72" s="1582" t="str">
        <f xml:space="preserve"> IF($C72 = "", "",'App1'!ET72)</f>
        <v/>
      </c>
      <c r="EI72" s="595"/>
      <c r="EJ72" s="596"/>
      <c r="EK72" s="596"/>
      <c r="EL72" s="596"/>
      <c r="EM72" s="1575"/>
    </row>
    <row r="73" spans="2:143" ht="15.75" customHeight="1">
      <c r="B73" s="582">
        <v>67</v>
      </c>
      <c r="C73" s="1587" t="str">
        <f>'App1'!C73</f>
        <v/>
      </c>
      <c r="D73" s="1419" t="str">
        <f xml:space="preserve"> IF($C73 = "", "",'App1'!D73)</f>
        <v/>
      </c>
      <c r="E73" s="1419" t="str">
        <f xml:space="preserve"> IF($C73 = "", "",'App1'!E73)</f>
        <v/>
      </c>
      <c r="F73" s="1419" t="str">
        <f xml:space="preserve"> IF($C73 = "", "",'App1'!F73)</f>
        <v/>
      </c>
      <c r="G73" s="1489" t="str">
        <f xml:space="preserve"> IF($C73 = "", "",'App1'!G73)</f>
        <v/>
      </c>
      <c r="H73" s="1490" t="str">
        <f xml:space="preserve"> IF($C73 = "", "",'App1'!H73)</f>
        <v/>
      </c>
      <c r="I73" s="1507" t="str">
        <f xml:space="preserve"> IF($C73 = "", "",'App1'!I73)</f>
        <v/>
      </c>
      <c r="J73" s="1507" t="str">
        <f xml:space="preserve"> IF($C73 = "", "",'App1'!J73)</f>
        <v/>
      </c>
      <c r="K73" s="1507" t="str">
        <f xml:space="preserve"> IF($C73 = "", "",'App1'!K73)</f>
        <v/>
      </c>
      <c r="L73" s="1507" t="str">
        <f xml:space="preserve"> IF($C73 = "", "",'App1'!L73)</f>
        <v/>
      </c>
      <c r="M73" s="1507" t="str">
        <f xml:space="preserve"> IF($C73 = "", "",'App1'!M73)</f>
        <v/>
      </c>
      <c r="N73" s="1507" t="str">
        <f xml:space="preserve"> IF($C73 = "", "",'App1'!N73)</f>
        <v/>
      </c>
      <c r="O73" s="1507" t="str">
        <f xml:space="preserve"> IF($C73 = "", "",'App1'!O73)</f>
        <v/>
      </c>
      <c r="P73" s="1507" t="str">
        <f xml:space="preserve"> IF($C73 = "", "",'App1'!P73)</f>
        <v/>
      </c>
      <c r="Q73" s="1508" t="str">
        <f xml:space="preserve"> IF($C73 = "", "",'App1'!Q73)</f>
        <v/>
      </c>
      <c r="R73" s="1419" t="str">
        <f xml:space="preserve"> IF($C73 = "", "",'App1'!R73)</f>
        <v/>
      </c>
      <c r="S73" s="1419" t="str">
        <f xml:space="preserve"> IF($C73 = "", "",'App1'!S73)</f>
        <v/>
      </c>
      <c r="T73" s="1489" t="str">
        <f xml:space="preserve"> IF($C73 = "", "",'App1'!T73)</f>
        <v/>
      </c>
      <c r="U73" s="1419" t="str">
        <f xml:space="preserve"> IF($C73 = "", "",'App1'!U73)</f>
        <v/>
      </c>
      <c r="V73" s="1419" t="str">
        <f xml:space="preserve"> IF($C73 = "", "",'App1'!V73)</f>
        <v/>
      </c>
      <c r="W73" s="1419" t="str">
        <f xml:space="preserve"> IF($C73 = "", "",'App1'!W73)</f>
        <v/>
      </c>
      <c r="X73" s="1419" t="str">
        <f xml:space="preserve"> IF($C73 = "", "",'App1'!X73)</f>
        <v/>
      </c>
      <c r="Y73" s="1604" t="str">
        <f xml:space="preserve"> IF($C73 = "", "",'App1'!Y73)</f>
        <v/>
      </c>
      <c r="Z73" s="1499" t="str">
        <f xml:space="preserve"> IF($C73 = "", "",'App1'!Z73)</f>
        <v/>
      </c>
      <c r="AA73" s="583"/>
      <c r="AB73" s="583"/>
      <c r="AC73" s="583"/>
      <c r="AD73" s="1575"/>
      <c r="AE73" s="596"/>
      <c r="AF73" s="596"/>
      <c r="AG73" s="596"/>
      <c r="AH73" s="596"/>
      <c r="AI73" s="596"/>
      <c r="AJ73" s="595"/>
      <c r="AK73" s="596"/>
      <c r="AL73" s="596"/>
      <c r="AM73" s="596"/>
      <c r="AN73" s="755"/>
      <c r="AO73" s="758"/>
      <c r="AP73" s="596"/>
      <c r="AQ73" s="596"/>
      <c r="AR73" s="596"/>
      <c r="AS73" s="759"/>
      <c r="AT73" s="764"/>
      <c r="AU73" s="596"/>
      <c r="AV73" s="596"/>
      <c r="AW73" s="596"/>
      <c r="AX73" s="765"/>
      <c r="AY73" s="597"/>
      <c r="AZ73" s="1568" t="str">
        <f xml:space="preserve"> IF($C73 = "", "",'App1'!BL73)</f>
        <v/>
      </c>
      <c r="BA73" s="1418" t="str">
        <f xml:space="preserve"> IF($C73 = "", "",'App1'!BM73)</f>
        <v/>
      </c>
      <c r="BB73" s="1418" t="str">
        <f xml:space="preserve"> IF($C73 = "", "",'App1'!BN73)</f>
        <v/>
      </c>
      <c r="BC73" s="1418" t="str">
        <f xml:space="preserve"> IF($C73 = "", "",'App1'!BO73)</f>
        <v/>
      </c>
      <c r="BD73" s="1488" t="str">
        <f xml:space="preserve"> IF($C73 = "", "",'App1'!BP73)</f>
        <v/>
      </c>
      <c r="BE73" s="595"/>
      <c r="BF73" s="596"/>
      <c r="BG73" s="596"/>
      <c r="BH73" s="596"/>
      <c r="BI73" s="597"/>
      <c r="BJ73" s="595"/>
      <c r="BK73" s="596"/>
      <c r="BL73" s="596"/>
      <c r="BM73" s="596"/>
      <c r="BN73" s="597"/>
      <c r="BO73" s="595"/>
      <c r="BP73" s="596"/>
      <c r="BQ73" s="596"/>
      <c r="BR73" s="596"/>
      <c r="BS73" s="597"/>
      <c r="BT73" s="595"/>
      <c r="BU73" s="596"/>
      <c r="BV73" s="596"/>
      <c r="BW73" s="596"/>
      <c r="BX73" s="597"/>
      <c r="BY73" s="595"/>
      <c r="BZ73" s="596"/>
      <c r="CA73" s="596"/>
      <c r="CB73" s="596"/>
      <c r="CC73" s="597"/>
      <c r="CD73" s="595"/>
      <c r="CE73" s="596"/>
      <c r="CF73" s="596"/>
      <c r="CG73" s="596"/>
      <c r="CH73" s="597"/>
      <c r="CI73" s="1320"/>
      <c r="CJ73" s="1321"/>
      <c r="CK73" s="1321"/>
      <c r="CL73" s="1322"/>
      <c r="CM73" s="1321"/>
      <c r="CN73" s="1321"/>
      <c r="CO73" s="1321"/>
      <c r="CP73" s="1322"/>
      <c r="CQ73" s="1587" t="str">
        <f xml:space="preserve"> IF($C73 = "", "",'App1'!DC73)</f>
        <v/>
      </c>
      <c r="CR73" s="1629" t="str">
        <f xml:space="preserve"> IF($C73 = "", "",'App1'!DD73)</f>
        <v/>
      </c>
      <c r="CS73" s="1587" t="str">
        <f xml:space="preserve"> IF($C73 = "", "",'App1'!DE73)</f>
        <v/>
      </c>
      <c r="CT73" s="1581" t="str">
        <f xml:space="preserve"> IF($C73 = "", "",'App1'!DF73)</f>
        <v/>
      </c>
      <c r="CU73" s="1581" t="str">
        <f xml:space="preserve"> IF($C73 = "", "",'App1'!DG73)</f>
        <v/>
      </c>
      <c r="CV73" s="1581" t="str">
        <f xml:space="preserve"> IF($C73 = "", "",'App1'!DH73)</f>
        <v/>
      </c>
      <c r="CW73" s="1581" t="str">
        <f xml:space="preserve"> IF($C73 = "", "",'App1'!DI73)</f>
        <v/>
      </c>
      <c r="CX73" s="1581" t="str">
        <f xml:space="preserve"> IF($C73 = "", "",'App1'!DJ73)</f>
        <v/>
      </c>
      <c r="CY73" s="1582" t="str">
        <f xml:space="preserve"> IF($C73 = "", "",'App1'!DK73)</f>
        <v/>
      </c>
      <c r="CZ73" s="1581" t="str">
        <f xml:space="preserve"> IF($C73 = "", "",'App1'!DL73)</f>
        <v/>
      </c>
      <c r="DA73" s="1581" t="str">
        <f xml:space="preserve"> IF($C73 = "", "",'App1'!DM73)</f>
        <v/>
      </c>
      <c r="DB73" s="1581" t="str">
        <f xml:space="preserve"> IF($C73 = "", "",'App1'!DN73)</f>
        <v/>
      </c>
      <c r="DC73" s="1581" t="str">
        <f xml:space="preserve"> IF($C73 = "", "",'App1'!DO73)</f>
        <v/>
      </c>
      <c r="DD73" s="1581" t="str">
        <f xml:space="preserve"> IF($C73 = "", "",'App1'!DP73)</f>
        <v/>
      </c>
      <c r="DE73" s="1582" t="str">
        <f xml:space="preserve"> IF($C73 = "", "",'App1'!DQ73)</f>
        <v/>
      </c>
      <c r="DF73" s="1581" t="str">
        <f xml:space="preserve"> IF($C73 = "", "",'App1'!DR73)</f>
        <v/>
      </c>
      <c r="DG73" s="1581" t="str">
        <f xml:space="preserve"> IF($C73 = "", "",'App1'!DS73)</f>
        <v/>
      </c>
      <c r="DH73" s="1581" t="str">
        <f xml:space="preserve"> IF($C73 = "", "",'App1'!DT73)</f>
        <v/>
      </c>
      <c r="DI73" s="1581" t="str">
        <f xml:space="preserve"> IF($C73 = "", "",'App1'!DU73)</f>
        <v/>
      </c>
      <c r="DJ73" s="1581" t="str">
        <f xml:space="preserve"> IF($C73 = "", "",'App1'!DV73)</f>
        <v/>
      </c>
      <c r="DK73" s="1582" t="str">
        <f xml:space="preserve"> IF($C73 = "", "",'App1'!DW73)</f>
        <v/>
      </c>
      <c r="DL73" s="1581" t="str">
        <f xml:space="preserve"> IF($C73 = "", "",'App1'!DX73)</f>
        <v/>
      </c>
      <c r="DM73" s="1581" t="str">
        <f xml:space="preserve"> IF($C73 = "", "",'App1'!DY73)</f>
        <v/>
      </c>
      <c r="DN73" s="1581" t="str">
        <f xml:space="preserve"> IF($C73 = "", "",'App1'!DZ73)</f>
        <v/>
      </c>
      <c r="DO73" s="1581" t="str">
        <f xml:space="preserve"> IF($C73 = "", "",'App1'!EA73)</f>
        <v/>
      </c>
      <c r="DP73" s="1581" t="str">
        <f xml:space="preserve"> IF($C73 = "", "",'App1'!EB73)</f>
        <v/>
      </c>
      <c r="DQ73" s="1582" t="str">
        <f xml:space="preserve"> IF($C73 = "", "",'App1'!EC73)</f>
        <v/>
      </c>
      <c r="DR73" s="1581" t="str">
        <f xml:space="preserve"> IF($C73 = "", "",'App1'!ED73)</f>
        <v/>
      </c>
      <c r="DS73" s="1581" t="str">
        <f xml:space="preserve"> IF($C73 = "", "",'App1'!EE73)</f>
        <v/>
      </c>
      <c r="DT73" s="1581" t="str">
        <f xml:space="preserve"> IF($C73 = "", "",'App1'!EF73)</f>
        <v/>
      </c>
      <c r="DU73" s="1581" t="str">
        <f xml:space="preserve"> IF($C73 = "", "",'App1'!EG73)</f>
        <v/>
      </c>
      <c r="DV73" s="1581" t="str">
        <f xml:space="preserve"> IF($C73 = "", "",'App1'!EH73)</f>
        <v/>
      </c>
      <c r="DW73" s="1582" t="str">
        <f xml:space="preserve"> IF($C73 = "", "",'App1'!EI73)</f>
        <v/>
      </c>
      <c r="DX73" s="595"/>
      <c r="DY73" s="596"/>
      <c r="DZ73" s="596"/>
      <c r="EA73" s="596"/>
      <c r="EB73" s="596"/>
      <c r="EC73" s="1580" t="str">
        <f xml:space="preserve"> IF($C73 = "", "",'App1'!EO73)</f>
        <v/>
      </c>
      <c r="ED73" s="1581" t="str">
        <f xml:space="preserve"> IF($C73 = "", "",'App1'!EP73)</f>
        <v/>
      </c>
      <c r="EE73" s="1581" t="str">
        <f xml:space="preserve"> IF($C73 = "", "",'App1'!EQ73)</f>
        <v/>
      </c>
      <c r="EF73" s="1581" t="str">
        <f xml:space="preserve"> IF($C73 = "", "",'App1'!ER73)</f>
        <v/>
      </c>
      <c r="EG73" s="1581" t="str">
        <f xml:space="preserve"> IF($C73 = "", "",'App1'!ES73)</f>
        <v/>
      </c>
      <c r="EH73" s="1582" t="str">
        <f xml:space="preserve"> IF($C73 = "", "",'App1'!ET73)</f>
        <v/>
      </c>
      <c r="EI73" s="595"/>
      <c r="EJ73" s="596"/>
      <c r="EK73" s="596"/>
      <c r="EL73" s="596"/>
      <c r="EM73" s="1575"/>
    </row>
    <row r="74" spans="2:143" ht="15.75" customHeight="1">
      <c r="B74" s="582">
        <v>68</v>
      </c>
      <c r="C74" s="1587" t="str">
        <f>'App1'!C74</f>
        <v/>
      </c>
      <c r="D74" s="1419" t="str">
        <f xml:space="preserve"> IF($C74 = "", "",'App1'!D74)</f>
        <v/>
      </c>
      <c r="E74" s="1419" t="str">
        <f xml:space="preserve"> IF($C74 = "", "",'App1'!E74)</f>
        <v/>
      </c>
      <c r="F74" s="1419" t="str">
        <f xml:space="preserve"> IF($C74 = "", "",'App1'!F74)</f>
        <v/>
      </c>
      <c r="G74" s="1489" t="str">
        <f xml:space="preserve"> IF($C74 = "", "",'App1'!G74)</f>
        <v/>
      </c>
      <c r="H74" s="1490" t="str">
        <f xml:space="preserve"> IF($C74 = "", "",'App1'!H74)</f>
        <v/>
      </c>
      <c r="I74" s="1507" t="str">
        <f xml:space="preserve"> IF($C74 = "", "",'App1'!I74)</f>
        <v/>
      </c>
      <c r="J74" s="1507" t="str">
        <f xml:space="preserve"> IF($C74 = "", "",'App1'!J74)</f>
        <v/>
      </c>
      <c r="K74" s="1507" t="str">
        <f xml:space="preserve"> IF($C74 = "", "",'App1'!K74)</f>
        <v/>
      </c>
      <c r="L74" s="1507" t="str">
        <f xml:space="preserve"> IF($C74 = "", "",'App1'!L74)</f>
        <v/>
      </c>
      <c r="M74" s="1507" t="str">
        <f xml:space="preserve"> IF($C74 = "", "",'App1'!M74)</f>
        <v/>
      </c>
      <c r="N74" s="1507" t="str">
        <f xml:space="preserve"> IF($C74 = "", "",'App1'!N74)</f>
        <v/>
      </c>
      <c r="O74" s="1507" t="str">
        <f xml:space="preserve"> IF($C74 = "", "",'App1'!O74)</f>
        <v/>
      </c>
      <c r="P74" s="1507" t="str">
        <f xml:space="preserve"> IF($C74 = "", "",'App1'!P74)</f>
        <v/>
      </c>
      <c r="Q74" s="1508" t="str">
        <f xml:space="preserve"> IF($C74 = "", "",'App1'!Q74)</f>
        <v/>
      </c>
      <c r="R74" s="1419" t="str">
        <f xml:space="preserve"> IF($C74 = "", "",'App1'!R74)</f>
        <v/>
      </c>
      <c r="S74" s="1419" t="str">
        <f xml:space="preserve"> IF($C74 = "", "",'App1'!S74)</f>
        <v/>
      </c>
      <c r="T74" s="1489" t="str">
        <f xml:space="preserve"> IF($C74 = "", "",'App1'!T74)</f>
        <v/>
      </c>
      <c r="U74" s="1419" t="str">
        <f xml:space="preserve"> IF($C74 = "", "",'App1'!U74)</f>
        <v/>
      </c>
      <c r="V74" s="1419" t="str">
        <f xml:space="preserve"> IF($C74 = "", "",'App1'!V74)</f>
        <v/>
      </c>
      <c r="W74" s="1419" t="str">
        <f xml:space="preserve"> IF($C74 = "", "",'App1'!W74)</f>
        <v/>
      </c>
      <c r="X74" s="1419" t="str">
        <f xml:space="preserve"> IF($C74 = "", "",'App1'!X74)</f>
        <v/>
      </c>
      <c r="Y74" s="1604" t="str">
        <f xml:space="preserve"> IF($C74 = "", "",'App1'!Y74)</f>
        <v/>
      </c>
      <c r="Z74" s="1499" t="str">
        <f xml:space="preserve"> IF($C74 = "", "",'App1'!Z74)</f>
        <v/>
      </c>
      <c r="AA74" s="583"/>
      <c r="AB74" s="583"/>
      <c r="AC74" s="583"/>
      <c r="AD74" s="1575"/>
      <c r="AE74" s="596"/>
      <c r="AF74" s="596"/>
      <c r="AG74" s="596"/>
      <c r="AH74" s="596"/>
      <c r="AI74" s="596"/>
      <c r="AJ74" s="595"/>
      <c r="AK74" s="596"/>
      <c r="AL74" s="596"/>
      <c r="AM74" s="596"/>
      <c r="AN74" s="755"/>
      <c r="AO74" s="758"/>
      <c r="AP74" s="596"/>
      <c r="AQ74" s="596"/>
      <c r="AR74" s="596"/>
      <c r="AS74" s="759"/>
      <c r="AT74" s="764"/>
      <c r="AU74" s="596"/>
      <c r="AV74" s="596"/>
      <c r="AW74" s="596"/>
      <c r="AX74" s="765"/>
      <c r="AY74" s="597"/>
      <c r="AZ74" s="1568" t="str">
        <f xml:space="preserve"> IF($C74 = "", "",'App1'!BL74)</f>
        <v/>
      </c>
      <c r="BA74" s="1418" t="str">
        <f xml:space="preserve"> IF($C74 = "", "",'App1'!BM74)</f>
        <v/>
      </c>
      <c r="BB74" s="1418" t="str">
        <f xml:space="preserve"> IF($C74 = "", "",'App1'!BN74)</f>
        <v/>
      </c>
      <c r="BC74" s="1418" t="str">
        <f xml:space="preserve"> IF($C74 = "", "",'App1'!BO74)</f>
        <v/>
      </c>
      <c r="BD74" s="1488" t="str">
        <f xml:space="preserve"> IF($C74 = "", "",'App1'!BP74)</f>
        <v/>
      </c>
      <c r="BE74" s="595"/>
      <c r="BF74" s="596"/>
      <c r="BG74" s="596"/>
      <c r="BH74" s="596"/>
      <c r="BI74" s="597"/>
      <c r="BJ74" s="595"/>
      <c r="BK74" s="596"/>
      <c r="BL74" s="596"/>
      <c r="BM74" s="596"/>
      <c r="BN74" s="597"/>
      <c r="BO74" s="595"/>
      <c r="BP74" s="596"/>
      <c r="BQ74" s="596"/>
      <c r="BR74" s="596"/>
      <c r="BS74" s="597"/>
      <c r="BT74" s="595"/>
      <c r="BU74" s="596"/>
      <c r="BV74" s="596"/>
      <c r="BW74" s="596"/>
      <c r="BX74" s="597"/>
      <c r="BY74" s="595"/>
      <c r="BZ74" s="596"/>
      <c r="CA74" s="596"/>
      <c r="CB74" s="596"/>
      <c r="CC74" s="597"/>
      <c r="CD74" s="595"/>
      <c r="CE74" s="596"/>
      <c r="CF74" s="596"/>
      <c r="CG74" s="596"/>
      <c r="CH74" s="597"/>
      <c r="CI74" s="1320"/>
      <c r="CJ74" s="1321"/>
      <c r="CK74" s="1321"/>
      <c r="CL74" s="1322"/>
      <c r="CM74" s="1321"/>
      <c r="CN74" s="1321"/>
      <c r="CO74" s="1321"/>
      <c r="CP74" s="1322"/>
      <c r="CQ74" s="1587" t="str">
        <f xml:space="preserve"> IF($C74 = "", "",'App1'!DC74)</f>
        <v/>
      </c>
      <c r="CR74" s="1629" t="str">
        <f xml:space="preserve"> IF($C74 = "", "",'App1'!DD74)</f>
        <v/>
      </c>
      <c r="CS74" s="1587" t="str">
        <f xml:space="preserve"> IF($C74 = "", "",'App1'!DE74)</f>
        <v/>
      </c>
      <c r="CT74" s="1581" t="str">
        <f xml:space="preserve"> IF($C74 = "", "",'App1'!DF74)</f>
        <v/>
      </c>
      <c r="CU74" s="1581" t="str">
        <f xml:space="preserve"> IF($C74 = "", "",'App1'!DG74)</f>
        <v/>
      </c>
      <c r="CV74" s="1581" t="str">
        <f xml:space="preserve"> IF($C74 = "", "",'App1'!DH74)</f>
        <v/>
      </c>
      <c r="CW74" s="1581" t="str">
        <f xml:space="preserve"> IF($C74 = "", "",'App1'!DI74)</f>
        <v/>
      </c>
      <c r="CX74" s="1581" t="str">
        <f xml:space="preserve"> IF($C74 = "", "",'App1'!DJ74)</f>
        <v/>
      </c>
      <c r="CY74" s="1582" t="str">
        <f xml:space="preserve"> IF($C74 = "", "",'App1'!DK74)</f>
        <v/>
      </c>
      <c r="CZ74" s="1581" t="str">
        <f xml:space="preserve"> IF($C74 = "", "",'App1'!DL74)</f>
        <v/>
      </c>
      <c r="DA74" s="1581" t="str">
        <f xml:space="preserve"> IF($C74 = "", "",'App1'!DM74)</f>
        <v/>
      </c>
      <c r="DB74" s="1581" t="str">
        <f xml:space="preserve"> IF($C74 = "", "",'App1'!DN74)</f>
        <v/>
      </c>
      <c r="DC74" s="1581" t="str">
        <f xml:space="preserve"> IF($C74 = "", "",'App1'!DO74)</f>
        <v/>
      </c>
      <c r="DD74" s="1581" t="str">
        <f xml:space="preserve"> IF($C74 = "", "",'App1'!DP74)</f>
        <v/>
      </c>
      <c r="DE74" s="1582" t="str">
        <f xml:space="preserve"> IF($C74 = "", "",'App1'!DQ74)</f>
        <v/>
      </c>
      <c r="DF74" s="1581" t="str">
        <f xml:space="preserve"> IF($C74 = "", "",'App1'!DR74)</f>
        <v/>
      </c>
      <c r="DG74" s="1581" t="str">
        <f xml:space="preserve"> IF($C74 = "", "",'App1'!DS74)</f>
        <v/>
      </c>
      <c r="DH74" s="1581" t="str">
        <f xml:space="preserve"> IF($C74 = "", "",'App1'!DT74)</f>
        <v/>
      </c>
      <c r="DI74" s="1581" t="str">
        <f xml:space="preserve"> IF($C74 = "", "",'App1'!DU74)</f>
        <v/>
      </c>
      <c r="DJ74" s="1581" t="str">
        <f xml:space="preserve"> IF($C74 = "", "",'App1'!DV74)</f>
        <v/>
      </c>
      <c r="DK74" s="1582" t="str">
        <f xml:space="preserve"> IF($C74 = "", "",'App1'!DW74)</f>
        <v/>
      </c>
      <c r="DL74" s="1581" t="str">
        <f xml:space="preserve"> IF($C74 = "", "",'App1'!DX74)</f>
        <v/>
      </c>
      <c r="DM74" s="1581" t="str">
        <f xml:space="preserve"> IF($C74 = "", "",'App1'!DY74)</f>
        <v/>
      </c>
      <c r="DN74" s="1581" t="str">
        <f xml:space="preserve"> IF($C74 = "", "",'App1'!DZ74)</f>
        <v/>
      </c>
      <c r="DO74" s="1581" t="str">
        <f xml:space="preserve"> IF($C74 = "", "",'App1'!EA74)</f>
        <v/>
      </c>
      <c r="DP74" s="1581" t="str">
        <f xml:space="preserve"> IF($C74 = "", "",'App1'!EB74)</f>
        <v/>
      </c>
      <c r="DQ74" s="1582" t="str">
        <f xml:space="preserve"> IF($C74 = "", "",'App1'!EC74)</f>
        <v/>
      </c>
      <c r="DR74" s="1581" t="str">
        <f xml:space="preserve"> IF($C74 = "", "",'App1'!ED74)</f>
        <v/>
      </c>
      <c r="DS74" s="1581" t="str">
        <f xml:space="preserve"> IF($C74 = "", "",'App1'!EE74)</f>
        <v/>
      </c>
      <c r="DT74" s="1581" t="str">
        <f xml:space="preserve"> IF($C74 = "", "",'App1'!EF74)</f>
        <v/>
      </c>
      <c r="DU74" s="1581" t="str">
        <f xml:space="preserve"> IF($C74 = "", "",'App1'!EG74)</f>
        <v/>
      </c>
      <c r="DV74" s="1581" t="str">
        <f xml:space="preserve"> IF($C74 = "", "",'App1'!EH74)</f>
        <v/>
      </c>
      <c r="DW74" s="1582" t="str">
        <f xml:space="preserve"> IF($C74 = "", "",'App1'!EI74)</f>
        <v/>
      </c>
      <c r="DX74" s="595"/>
      <c r="DY74" s="596"/>
      <c r="DZ74" s="596"/>
      <c r="EA74" s="596"/>
      <c r="EB74" s="596"/>
      <c r="EC74" s="1580" t="str">
        <f xml:space="preserve"> IF($C74 = "", "",'App1'!EO74)</f>
        <v/>
      </c>
      <c r="ED74" s="1581" t="str">
        <f xml:space="preserve"> IF($C74 = "", "",'App1'!EP74)</f>
        <v/>
      </c>
      <c r="EE74" s="1581" t="str">
        <f xml:space="preserve"> IF($C74 = "", "",'App1'!EQ74)</f>
        <v/>
      </c>
      <c r="EF74" s="1581" t="str">
        <f xml:space="preserve"> IF($C74 = "", "",'App1'!ER74)</f>
        <v/>
      </c>
      <c r="EG74" s="1581" t="str">
        <f xml:space="preserve"> IF($C74 = "", "",'App1'!ES74)</f>
        <v/>
      </c>
      <c r="EH74" s="1582" t="str">
        <f xml:space="preserve"> IF($C74 = "", "",'App1'!ET74)</f>
        <v/>
      </c>
      <c r="EI74" s="595"/>
      <c r="EJ74" s="596"/>
      <c r="EK74" s="596"/>
      <c r="EL74" s="596"/>
      <c r="EM74" s="1575"/>
    </row>
    <row r="75" spans="2:143" ht="15.75" customHeight="1">
      <c r="B75" s="582">
        <v>69</v>
      </c>
      <c r="C75" s="1587" t="str">
        <f>'App1'!C75</f>
        <v/>
      </c>
      <c r="D75" s="1419" t="str">
        <f xml:space="preserve"> IF($C75 = "", "",'App1'!D75)</f>
        <v/>
      </c>
      <c r="E75" s="1419" t="str">
        <f xml:space="preserve"> IF($C75 = "", "",'App1'!E75)</f>
        <v/>
      </c>
      <c r="F75" s="1419" t="str">
        <f xml:space="preserve"> IF($C75 = "", "",'App1'!F75)</f>
        <v/>
      </c>
      <c r="G75" s="1489" t="str">
        <f xml:space="preserve"> IF($C75 = "", "",'App1'!G75)</f>
        <v/>
      </c>
      <c r="H75" s="1490" t="str">
        <f xml:space="preserve"> IF($C75 = "", "",'App1'!H75)</f>
        <v/>
      </c>
      <c r="I75" s="1507" t="str">
        <f xml:space="preserve"> IF($C75 = "", "",'App1'!I75)</f>
        <v/>
      </c>
      <c r="J75" s="1507" t="str">
        <f xml:space="preserve"> IF($C75 = "", "",'App1'!J75)</f>
        <v/>
      </c>
      <c r="K75" s="1507" t="str">
        <f xml:space="preserve"> IF($C75 = "", "",'App1'!K75)</f>
        <v/>
      </c>
      <c r="L75" s="1507" t="str">
        <f xml:space="preserve"> IF($C75 = "", "",'App1'!L75)</f>
        <v/>
      </c>
      <c r="M75" s="1507" t="str">
        <f xml:space="preserve"> IF($C75 = "", "",'App1'!M75)</f>
        <v/>
      </c>
      <c r="N75" s="1507" t="str">
        <f xml:space="preserve"> IF($C75 = "", "",'App1'!N75)</f>
        <v/>
      </c>
      <c r="O75" s="1507" t="str">
        <f xml:space="preserve"> IF($C75 = "", "",'App1'!O75)</f>
        <v/>
      </c>
      <c r="P75" s="1507" t="str">
        <f xml:space="preserve"> IF($C75 = "", "",'App1'!P75)</f>
        <v/>
      </c>
      <c r="Q75" s="1508" t="str">
        <f xml:space="preserve"> IF($C75 = "", "",'App1'!Q75)</f>
        <v/>
      </c>
      <c r="R75" s="1419" t="str">
        <f xml:space="preserve"> IF($C75 = "", "",'App1'!R75)</f>
        <v/>
      </c>
      <c r="S75" s="1419" t="str">
        <f xml:space="preserve"> IF($C75 = "", "",'App1'!S75)</f>
        <v/>
      </c>
      <c r="T75" s="1489" t="str">
        <f xml:space="preserve"> IF($C75 = "", "",'App1'!T75)</f>
        <v/>
      </c>
      <c r="U75" s="1419" t="str">
        <f xml:space="preserve"> IF($C75 = "", "",'App1'!U75)</f>
        <v/>
      </c>
      <c r="V75" s="1419" t="str">
        <f xml:space="preserve"> IF($C75 = "", "",'App1'!V75)</f>
        <v/>
      </c>
      <c r="W75" s="1419" t="str">
        <f xml:space="preserve"> IF($C75 = "", "",'App1'!W75)</f>
        <v/>
      </c>
      <c r="X75" s="1419" t="str">
        <f xml:space="preserve"> IF($C75 = "", "",'App1'!X75)</f>
        <v/>
      </c>
      <c r="Y75" s="1604" t="str">
        <f xml:space="preserve"> IF($C75 = "", "",'App1'!Y75)</f>
        <v/>
      </c>
      <c r="Z75" s="1499" t="str">
        <f xml:space="preserve"> IF($C75 = "", "",'App1'!Z75)</f>
        <v/>
      </c>
      <c r="AA75" s="583"/>
      <c r="AB75" s="583"/>
      <c r="AC75" s="583"/>
      <c r="AD75" s="1575"/>
      <c r="AE75" s="596"/>
      <c r="AF75" s="596"/>
      <c r="AG75" s="596"/>
      <c r="AH75" s="596"/>
      <c r="AI75" s="596"/>
      <c r="AJ75" s="595"/>
      <c r="AK75" s="596"/>
      <c r="AL75" s="596"/>
      <c r="AM75" s="596"/>
      <c r="AN75" s="755"/>
      <c r="AO75" s="758"/>
      <c r="AP75" s="596"/>
      <c r="AQ75" s="596"/>
      <c r="AR75" s="596"/>
      <c r="AS75" s="759"/>
      <c r="AT75" s="764"/>
      <c r="AU75" s="596"/>
      <c r="AV75" s="596"/>
      <c r="AW75" s="596"/>
      <c r="AX75" s="765"/>
      <c r="AY75" s="597"/>
      <c r="AZ75" s="1568" t="str">
        <f xml:space="preserve"> IF($C75 = "", "",'App1'!BL75)</f>
        <v/>
      </c>
      <c r="BA75" s="1418" t="str">
        <f xml:space="preserve"> IF($C75 = "", "",'App1'!BM75)</f>
        <v/>
      </c>
      <c r="BB75" s="1418" t="str">
        <f xml:space="preserve"> IF($C75 = "", "",'App1'!BN75)</f>
        <v/>
      </c>
      <c r="BC75" s="1418" t="str">
        <f xml:space="preserve"> IF($C75 = "", "",'App1'!BO75)</f>
        <v/>
      </c>
      <c r="BD75" s="1488" t="str">
        <f xml:space="preserve"> IF($C75 = "", "",'App1'!BP75)</f>
        <v/>
      </c>
      <c r="BE75" s="595"/>
      <c r="BF75" s="596"/>
      <c r="BG75" s="596"/>
      <c r="BH75" s="596"/>
      <c r="BI75" s="597"/>
      <c r="BJ75" s="595"/>
      <c r="BK75" s="596"/>
      <c r="BL75" s="596"/>
      <c r="BM75" s="596"/>
      <c r="BN75" s="597"/>
      <c r="BO75" s="595"/>
      <c r="BP75" s="596"/>
      <c r="BQ75" s="596"/>
      <c r="BR75" s="596"/>
      <c r="BS75" s="597"/>
      <c r="BT75" s="595"/>
      <c r="BU75" s="596"/>
      <c r="BV75" s="596"/>
      <c r="BW75" s="596"/>
      <c r="BX75" s="597"/>
      <c r="BY75" s="595"/>
      <c r="BZ75" s="596"/>
      <c r="CA75" s="596"/>
      <c r="CB75" s="596"/>
      <c r="CC75" s="597"/>
      <c r="CD75" s="595"/>
      <c r="CE75" s="596"/>
      <c r="CF75" s="596"/>
      <c r="CG75" s="596"/>
      <c r="CH75" s="597"/>
      <c r="CI75" s="1320"/>
      <c r="CJ75" s="1321"/>
      <c r="CK75" s="1321"/>
      <c r="CL75" s="1322"/>
      <c r="CM75" s="1321"/>
      <c r="CN75" s="1321"/>
      <c r="CO75" s="1321"/>
      <c r="CP75" s="1322"/>
      <c r="CQ75" s="1587" t="str">
        <f xml:space="preserve"> IF($C75 = "", "",'App1'!DC75)</f>
        <v/>
      </c>
      <c r="CR75" s="1629" t="str">
        <f xml:space="preserve"> IF($C75 = "", "",'App1'!DD75)</f>
        <v/>
      </c>
      <c r="CS75" s="1587" t="str">
        <f xml:space="preserve"> IF($C75 = "", "",'App1'!DE75)</f>
        <v/>
      </c>
      <c r="CT75" s="1581" t="str">
        <f xml:space="preserve"> IF($C75 = "", "",'App1'!DF75)</f>
        <v/>
      </c>
      <c r="CU75" s="1581" t="str">
        <f xml:space="preserve"> IF($C75 = "", "",'App1'!DG75)</f>
        <v/>
      </c>
      <c r="CV75" s="1581" t="str">
        <f xml:space="preserve"> IF($C75 = "", "",'App1'!DH75)</f>
        <v/>
      </c>
      <c r="CW75" s="1581" t="str">
        <f xml:space="preserve"> IF($C75 = "", "",'App1'!DI75)</f>
        <v/>
      </c>
      <c r="CX75" s="1581" t="str">
        <f xml:space="preserve"> IF($C75 = "", "",'App1'!DJ75)</f>
        <v/>
      </c>
      <c r="CY75" s="1582" t="str">
        <f xml:space="preserve"> IF($C75 = "", "",'App1'!DK75)</f>
        <v/>
      </c>
      <c r="CZ75" s="1581" t="str">
        <f xml:space="preserve"> IF($C75 = "", "",'App1'!DL75)</f>
        <v/>
      </c>
      <c r="DA75" s="1581" t="str">
        <f xml:space="preserve"> IF($C75 = "", "",'App1'!DM75)</f>
        <v/>
      </c>
      <c r="DB75" s="1581" t="str">
        <f xml:space="preserve"> IF($C75 = "", "",'App1'!DN75)</f>
        <v/>
      </c>
      <c r="DC75" s="1581" t="str">
        <f xml:space="preserve"> IF($C75 = "", "",'App1'!DO75)</f>
        <v/>
      </c>
      <c r="DD75" s="1581" t="str">
        <f xml:space="preserve"> IF($C75 = "", "",'App1'!DP75)</f>
        <v/>
      </c>
      <c r="DE75" s="1582" t="str">
        <f xml:space="preserve"> IF($C75 = "", "",'App1'!DQ75)</f>
        <v/>
      </c>
      <c r="DF75" s="1581" t="str">
        <f xml:space="preserve"> IF($C75 = "", "",'App1'!DR75)</f>
        <v/>
      </c>
      <c r="DG75" s="1581" t="str">
        <f xml:space="preserve"> IF($C75 = "", "",'App1'!DS75)</f>
        <v/>
      </c>
      <c r="DH75" s="1581" t="str">
        <f xml:space="preserve"> IF($C75 = "", "",'App1'!DT75)</f>
        <v/>
      </c>
      <c r="DI75" s="1581" t="str">
        <f xml:space="preserve"> IF($C75 = "", "",'App1'!DU75)</f>
        <v/>
      </c>
      <c r="DJ75" s="1581" t="str">
        <f xml:space="preserve"> IF($C75 = "", "",'App1'!DV75)</f>
        <v/>
      </c>
      <c r="DK75" s="1582" t="str">
        <f xml:space="preserve"> IF($C75 = "", "",'App1'!DW75)</f>
        <v/>
      </c>
      <c r="DL75" s="1581" t="str">
        <f xml:space="preserve"> IF($C75 = "", "",'App1'!DX75)</f>
        <v/>
      </c>
      <c r="DM75" s="1581" t="str">
        <f xml:space="preserve"> IF($C75 = "", "",'App1'!DY75)</f>
        <v/>
      </c>
      <c r="DN75" s="1581" t="str">
        <f xml:space="preserve"> IF($C75 = "", "",'App1'!DZ75)</f>
        <v/>
      </c>
      <c r="DO75" s="1581" t="str">
        <f xml:space="preserve"> IF($C75 = "", "",'App1'!EA75)</f>
        <v/>
      </c>
      <c r="DP75" s="1581" t="str">
        <f xml:space="preserve"> IF($C75 = "", "",'App1'!EB75)</f>
        <v/>
      </c>
      <c r="DQ75" s="1582" t="str">
        <f xml:space="preserve"> IF($C75 = "", "",'App1'!EC75)</f>
        <v/>
      </c>
      <c r="DR75" s="1581" t="str">
        <f xml:space="preserve"> IF($C75 = "", "",'App1'!ED75)</f>
        <v/>
      </c>
      <c r="DS75" s="1581" t="str">
        <f xml:space="preserve"> IF($C75 = "", "",'App1'!EE75)</f>
        <v/>
      </c>
      <c r="DT75" s="1581" t="str">
        <f xml:space="preserve"> IF($C75 = "", "",'App1'!EF75)</f>
        <v/>
      </c>
      <c r="DU75" s="1581" t="str">
        <f xml:space="preserve"> IF($C75 = "", "",'App1'!EG75)</f>
        <v/>
      </c>
      <c r="DV75" s="1581" t="str">
        <f xml:space="preserve"> IF($C75 = "", "",'App1'!EH75)</f>
        <v/>
      </c>
      <c r="DW75" s="1582" t="str">
        <f xml:space="preserve"> IF($C75 = "", "",'App1'!EI75)</f>
        <v/>
      </c>
      <c r="DX75" s="595"/>
      <c r="DY75" s="596"/>
      <c r="DZ75" s="596"/>
      <c r="EA75" s="596"/>
      <c r="EB75" s="596"/>
      <c r="EC75" s="1580" t="str">
        <f xml:space="preserve"> IF($C75 = "", "",'App1'!EO75)</f>
        <v/>
      </c>
      <c r="ED75" s="1581" t="str">
        <f xml:space="preserve"> IF($C75 = "", "",'App1'!EP75)</f>
        <v/>
      </c>
      <c r="EE75" s="1581" t="str">
        <f xml:space="preserve"> IF($C75 = "", "",'App1'!EQ75)</f>
        <v/>
      </c>
      <c r="EF75" s="1581" t="str">
        <f xml:space="preserve"> IF($C75 = "", "",'App1'!ER75)</f>
        <v/>
      </c>
      <c r="EG75" s="1581" t="str">
        <f xml:space="preserve"> IF($C75 = "", "",'App1'!ES75)</f>
        <v/>
      </c>
      <c r="EH75" s="1582" t="str">
        <f xml:space="preserve"> IF($C75 = "", "",'App1'!ET75)</f>
        <v/>
      </c>
      <c r="EI75" s="595"/>
      <c r="EJ75" s="596"/>
      <c r="EK75" s="596"/>
      <c r="EL75" s="596"/>
      <c r="EM75" s="1575"/>
    </row>
    <row r="76" spans="2:143" ht="15.75" customHeight="1">
      <c r="B76" s="582">
        <v>70</v>
      </c>
      <c r="C76" s="1587" t="str">
        <f>'App1'!C76</f>
        <v/>
      </c>
      <c r="D76" s="1419" t="str">
        <f xml:space="preserve"> IF($C76 = "", "",'App1'!D76)</f>
        <v/>
      </c>
      <c r="E76" s="1419" t="str">
        <f xml:space="preserve"> IF($C76 = "", "",'App1'!E76)</f>
        <v/>
      </c>
      <c r="F76" s="1419" t="str">
        <f xml:space="preserve"> IF($C76 = "", "",'App1'!F76)</f>
        <v/>
      </c>
      <c r="G76" s="1489" t="str">
        <f xml:space="preserve"> IF($C76 = "", "",'App1'!G76)</f>
        <v/>
      </c>
      <c r="H76" s="1490" t="str">
        <f xml:space="preserve"> IF($C76 = "", "",'App1'!H76)</f>
        <v/>
      </c>
      <c r="I76" s="1507" t="str">
        <f xml:space="preserve"> IF($C76 = "", "",'App1'!I76)</f>
        <v/>
      </c>
      <c r="J76" s="1507" t="str">
        <f xml:space="preserve"> IF($C76 = "", "",'App1'!J76)</f>
        <v/>
      </c>
      <c r="K76" s="1507" t="str">
        <f xml:space="preserve"> IF($C76 = "", "",'App1'!K76)</f>
        <v/>
      </c>
      <c r="L76" s="1507" t="str">
        <f xml:space="preserve"> IF($C76 = "", "",'App1'!L76)</f>
        <v/>
      </c>
      <c r="M76" s="1507" t="str">
        <f xml:space="preserve"> IF($C76 = "", "",'App1'!M76)</f>
        <v/>
      </c>
      <c r="N76" s="1507" t="str">
        <f xml:space="preserve"> IF($C76 = "", "",'App1'!N76)</f>
        <v/>
      </c>
      <c r="O76" s="1507" t="str">
        <f xml:space="preserve"> IF($C76 = "", "",'App1'!O76)</f>
        <v/>
      </c>
      <c r="P76" s="1507" t="str">
        <f xml:space="preserve"> IF($C76 = "", "",'App1'!P76)</f>
        <v/>
      </c>
      <c r="Q76" s="1508" t="str">
        <f xml:space="preserve"> IF($C76 = "", "",'App1'!Q76)</f>
        <v/>
      </c>
      <c r="R76" s="1419" t="str">
        <f xml:space="preserve"> IF($C76 = "", "",'App1'!R76)</f>
        <v/>
      </c>
      <c r="S76" s="1419" t="str">
        <f xml:space="preserve"> IF($C76 = "", "",'App1'!S76)</f>
        <v/>
      </c>
      <c r="T76" s="1489" t="str">
        <f xml:space="preserve"> IF($C76 = "", "",'App1'!T76)</f>
        <v/>
      </c>
      <c r="U76" s="1419" t="str">
        <f xml:space="preserve"> IF($C76 = "", "",'App1'!U76)</f>
        <v/>
      </c>
      <c r="V76" s="1419" t="str">
        <f xml:space="preserve"> IF($C76 = "", "",'App1'!V76)</f>
        <v/>
      </c>
      <c r="W76" s="1419" t="str">
        <f xml:space="preserve"> IF($C76 = "", "",'App1'!W76)</f>
        <v/>
      </c>
      <c r="X76" s="1419" t="str">
        <f xml:space="preserve"> IF($C76 = "", "",'App1'!X76)</f>
        <v/>
      </c>
      <c r="Y76" s="1604" t="str">
        <f xml:space="preserve"> IF($C76 = "", "",'App1'!Y76)</f>
        <v/>
      </c>
      <c r="Z76" s="1499" t="str">
        <f xml:space="preserve"> IF($C76 = "", "",'App1'!Z76)</f>
        <v/>
      </c>
      <c r="AA76" s="583"/>
      <c r="AB76" s="583"/>
      <c r="AC76" s="583"/>
      <c r="AD76" s="1575"/>
      <c r="AE76" s="596"/>
      <c r="AF76" s="596"/>
      <c r="AG76" s="596"/>
      <c r="AH76" s="596"/>
      <c r="AI76" s="596"/>
      <c r="AJ76" s="595"/>
      <c r="AK76" s="596"/>
      <c r="AL76" s="596"/>
      <c r="AM76" s="596"/>
      <c r="AN76" s="755"/>
      <c r="AO76" s="758"/>
      <c r="AP76" s="596"/>
      <c r="AQ76" s="596"/>
      <c r="AR76" s="596"/>
      <c r="AS76" s="759"/>
      <c r="AT76" s="764"/>
      <c r="AU76" s="596"/>
      <c r="AV76" s="596"/>
      <c r="AW76" s="596"/>
      <c r="AX76" s="765"/>
      <c r="AY76" s="597"/>
      <c r="AZ76" s="1568" t="str">
        <f xml:space="preserve"> IF($C76 = "", "",'App1'!BL76)</f>
        <v/>
      </c>
      <c r="BA76" s="1418" t="str">
        <f xml:space="preserve"> IF($C76 = "", "",'App1'!BM76)</f>
        <v/>
      </c>
      <c r="BB76" s="1418" t="str">
        <f xml:space="preserve"> IF($C76 = "", "",'App1'!BN76)</f>
        <v/>
      </c>
      <c r="BC76" s="1418" t="str">
        <f xml:space="preserve"> IF($C76 = "", "",'App1'!BO76)</f>
        <v/>
      </c>
      <c r="BD76" s="1488" t="str">
        <f xml:space="preserve"> IF($C76 = "", "",'App1'!BP76)</f>
        <v/>
      </c>
      <c r="BE76" s="595"/>
      <c r="BF76" s="596"/>
      <c r="BG76" s="596"/>
      <c r="BH76" s="596"/>
      <c r="BI76" s="597"/>
      <c r="BJ76" s="595"/>
      <c r="BK76" s="596"/>
      <c r="BL76" s="596"/>
      <c r="BM76" s="596"/>
      <c r="BN76" s="597"/>
      <c r="BO76" s="595"/>
      <c r="BP76" s="596"/>
      <c r="BQ76" s="596"/>
      <c r="BR76" s="596"/>
      <c r="BS76" s="597"/>
      <c r="BT76" s="595"/>
      <c r="BU76" s="596"/>
      <c r="BV76" s="596"/>
      <c r="BW76" s="596"/>
      <c r="BX76" s="597"/>
      <c r="BY76" s="595"/>
      <c r="BZ76" s="596"/>
      <c r="CA76" s="596"/>
      <c r="CB76" s="596"/>
      <c r="CC76" s="597"/>
      <c r="CD76" s="595"/>
      <c r="CE76" s="596"/>
      <c r="CF76" s="596"/>
      <c r="CG76" s="596"/>
      <c r="CH76" s="597"/>
      <c r="CI76" s="1320"/>
      <c r="CJ76" s="1321"/>
      <c r="CK76" s="1321"/>
      <c r="CL76" s="1322"/>
      <c r="CM76" s="1321"/>
      <c r="CN76" s="1321"/>
      <c r="CO76" s="1321"/>
      <c r="CP76" s="1322"/>
      <c r="CQ76" s="1587" t="str">
        <f xml:space="preserve"> IF($C76 = "", "",'App1'!DC76)</f>
        <v/>
      </c>
      <c r="CR76" s="1629" t="str">
        <f xml:space="preserve"> IF($C76 = "", "",'App1'!DD76)</f>
        <v/>
      </c>
      <c r="CS76" s="1587" t="str">
        <f xml:space="preserve"> IF($C76 = "", "",'App1'!DE76)</f>
        <v/>
      </c>
      <c r="CT76" s="1581" t="str">
        <f xml:space="preserve"> IF($C76 = "", "",'App1'!DF76)</f>
        <v/>
      </c>
      <c r="CU76" s="1581" t="str">
        <f xml:space="preserve"> IF($C76 = "", "",'App1'!DG76)</f>
        <v/>
      </c>
      <c r="CV76" s="1581" t="str">
        <f xml:space="preserve"> IF($C76 = "", "",'App1'!DH76)</f>
        <v/>
      </c>
      <c r="CW76" s="1581" t="str">
        <f xml:space="preserve"> IF($C76 = "", "",'App1'!DI76)</f>
        <v/>
      </c>
      <c r="CX76" s="1581" t="str">
        <f xml:space="preserve"> IF($C76 = "", "",'App1'!DJ76)</f>
        <v/>
      </c>
      <c r="CY76" s="1582" t="str">
        <f xml:space="preserve"> IF($C76 = "", "",'App1'!DK76)</f>
        <v/>
      </c>
      <c r="CZ76" s="1581" t="str">
        <f xml:space="preserve"> IF($C76 = "", "",'App1'!DL76)</f>
        <v/>
      </c>
      <c r="DA76" s="1581" t="str">
        <f xml:space="preserve"> IF($C76 = "", "",'App1'!DM76)</f>
        <v/>
      </c>
      <c r="DB76" s="1581" t="str">
        <f xml:space="preserve"> IF($C76 = "", "",'App1'!DN76)</f>
        <v/>
      </c>
      <c r="DC76" s="1581" t="str">
        <f xml:space="preserve"> IF($C76 = "", "",'App1'!DO76)</f>
        <v/>
      </c>
      <c r="DD76" s="1581" t="str">
        <f xml:space="preserve"> IF($C76 = "", "",'App1'!DP76)</f>
        <v/>
      </c>
      <c r="DE76" s="1582" t="str">
        <f xml:space="preserve"> IF($C76 = "", "",'App1'!DQ76)</f>
        <v/>
      </c>
      <c r="DF76" s="1581" t="str">
        <f xml:space="preserve"> IF($C76 = "", "",'App1'!DR76)</f>
        <v/>
      </c>
      <c r="DG76" s="1581" t="str">
        <f xml:space="preserve"> IF($C76 = "", "",'App1'!DS76)</f>
        <v/>
      </c>
      <c r="DH76" s="1581" t="str">
        <f xml:space="preserve"> IF($C76 = "", "",'App1'!DT76)</f>
        <v/>
      </c>
      <c r="DI76" s="1581" t="str">
        <f xml:space="preserve"> IF($C76 = "", "",'App1'!DU76)</f>
        <v/>
      </c>
      <c r="DJ76" s="1581" t="str">
        <f xml:space="preserve"> IF($C76 = "", "",'App1'!DV76)</f>
        <v/>
      </c>
      <c r="DK76" s="1582" t="str">
        <f xml:space="preserve"> IF($C76 = "", "",'App1'!DW76)</f>
        <v/>
      </c>
      <c r="DL76" s="1581" t="str">
        <f xml:space="preserve"> IF($C76 = "", "",'App1'!DX76)</f>
        <v/>
      </c>
      <c r="DM76" s="1581" t="str">
        <f xml:space="preserve"> IF($C76 = "", "",'App1'!DY76)</f>
        <v/>
      </c>
      <c r="DN76" s="1581" t="str">
        <f xml:space="preserve"> IF($C76 = "", "",'App1'!DZ76)</f>
        <v/>
      </c>
      <c r="DO76" s="1581" t="str">
        <f xml:space="preserve"> IF($C76 = "", "",'App1'!EA76)</f>
        <v/>
      </c>
      <c r="DP76" s="1581" t="str">
        <f xml:space="preserve"> IF($C76 = "", "",'App1'!EB76)</f>
        <v/>
      </c>
      <c r="DQ76" s="1582" t="str">
        <f xml:space="preserve"> IF($C76 = "", "",'App1'!EC76)</f>
        <v/>
      </c>
      <c r="DR76" s="1581" t="str">
        <f xml:space="preserve"> IF($C76 = "", "",'App1'!ED76)</f>
        <v/>
      </c>
      <c r="DS76" s="1581" t="str">
        <f xml:space="preserve"> IF($C76 = "", "",'App1'!EE76)</f>
        <v/>
      </c>
      <c r="DT76" s="1581" t="str">
        <f xml:space="preserve"> IF($C76 = "", "",'App1'!EF76)</f>
        <v/>
      </c>
      <c r="DU76" s="1581" t="str">
        <f xml:space="preserve"> IF($C76 = "", "",'App1'!EG76)</f>
        <v/>
      </c>
      <c r="DV76" s="1581" t="str">
        <f xml:space="preserve"> IF($C76 = "", "",'App1'!EH76)</f>
        <v/>
      </c>
      <c r="DW76" s="1582" t="str">
        <f xml:space="preserve"> IF($C76 = "", "",'App1'!EI76)</f>
        <v/>
      </c>
      <c r="DX76" s="595"/>
      <c r="DY76" s="596"/>
      <c r="DZ76" s="596"/>
      <c r="EA76" s="596"/>
      <c r="EB76" s="596"/>
      <c r="EC76" s="1580" t="str">
        <f xml:space="preserve"> IF($C76 = "", "",'App1'!EO76)</f>
        <v/>
      </c>
      <c r="ED76" s="1581" t="str">
        <f xml:space="preserve"> IF($C76 = "", "",'App1'!EP76)</f>
        <v/>
      </c>
      <c r="EE76" s="1581" t="str">
        <f xml:space="preserve"> IF($C76 = "", "",'App1'!EQ76)</f>
        <v/>
      </c>
      <c r="EF76" s="1581" t="str">
        <f xml:space="preserve"> IF($C76 = "", "",'App1'!ER76)</f>
        <v/>
      </c>
      <c r="EG76" s="1581" t="str">
        <f xml:space="preserve"> IF($C76 = "", "",'App1'!ES76)</f>
        <v/>
      </c>
      <c r="EH76" s="1582" t="str">
        <f xml:space="preserve"> IF($C76 = "", "",'App1'!ET76)</f>
        <v/>
      </c>
      <c r="EI76" s="595"/>
      <c r="EJ76" s="596"/>
      <c r="EK76" s="596"/>
      <c r="EL76" s="596"/>
      <c r="EM76" s="1575"/>
    </row>
    <row r="77" spans="2:143" ht="15.75" customHeight="1">
      <c r="B77" s="582">
        <v>71</v>
      </c>
      <c r="C77" s="1587" t="str">
        <f>'App1'!C77</f>
        <v/>
      </c>
      <c r="D77" s="1419" t="str">
        <f xml:space="preserve"> IF($C77 = "", "",'App1'!D77)</f>
        <v/>
      </c>
      <c r="E77" s="1419" t="str">
        <f xml:space="preserve"> IF($C77 = "", "",'App1'!E77)</f>
        <v/>
      </c>
      <c r="F77" s="1419" t="str">
        <f xml:space="preserve"> IF($C77 = "", "",'App1'!F77)</f>
        <v/>
      </c>
      <c r="G77" s="1489" t="str">
        <f xml:space="preserve"> IF($C77 = "", "",'App1'!G77)</f>
        <v/>
      </c>
      <c r="H77" s="1490" t="str">
        <f xml:space="preserve"> IF($C77 = "", "",'App1'!H77)</f>
        <v/>
      </c>
      <c r="I77" s="1507" t="str">
        <f xml:space="preserve"> IF($C77 = "", "",'App1'!I77)</f>
        <v/>
      </c>
      <c r="J77" s="1507" t="str">
        <f xml:space="preserve"> IF($C77 = "", "",'App1'!J77)</f>
        <v/>
      </c>
      <c r="K77" s="1507" t="str">
        <f xml:space="preserve"> IF($C77 = "", "",'App1'!K77)</f>
        <v/>
      </c>
      <c r="L77" s="1507" t="str">
        <f xml:space="preserve"> IF($C77 = "", "",'App1'!L77)</f>
        <v/>
      </c>
      <c r="M77" s="1507" t="str">
        <f xml:space="preserve"> IF($C77 = "", "",'App1'!M77)</f>
        <v/>
      </c>
      <c r="N77" s="1507" t="str">
        <f xml:space="preserve"> IF($C77 = "", "",'App1'!N77)</f>
        <v/>
      </c>
      <c r="O77" s="1507" t="str">
        <f xml:space="preserve"> IF($C77 = "", "",'App1'!O77)</f>
        <v/>
      </c>
      <c r="P77" s="1507" t="str">
        <f xml:space="preserve"> IF($C77 = "", "",'App1'!P77)</f>
        <v/>
      </c>
      <c r="Q77" s="1508" t="str">
        <f xml:space="preserve"> IF($C77 = "", "",'App1'!Q77)</f>
        <v/>
      </c>
      <c r="R77" s="1419" t="str">
        <f xml:space="preserve"> IF($C77 = "", "",'App1'!R77)</f>
        <v/>
      </c>
      <c r="S77" s="1419" t="str">
        <f xml:space="preserve"> IF($C77 = "", "",'App1'!S77)</f>
        <v/>
      </c>
      <c r="T77" s="1489" t="str">
        <f xml:space="preserve"> IF($C77 = "", "",'App1'!T77)</f>
        <v/>
      </c>
      <c r="U77" s="1419" t="str">
        <f xml:space="preserve"> IF($C77 = "", "",'App1'!U77)</f>
        <v/>
      </c>
      <c r="V77" s="1419" t="str">
        <f xml:space="preserve"> IF($C77 = "", "",'App1'!V77)</f>
        <v/>
      </c>
      <c r="W77" s="1419" t="str">
        <f xml:space="preserve"> IF($C77 = "", "",'App1'!W77)</f>
        <v/>
      </c>
      <c r="X77" s="1419" t="str">
        <f xml:space="preserve"> IF($C77 = "", "",'App1'!X77)</f>
        <v/>
      </c>
      <c r="Y77" s="1604" t="str">
        <f xml:space="preserve"> IF($C77 = "", "",'App1'!Y77)</f>
        <v/>
      </c>
      <c r="Z77" s="1499" t="str">
        <f xml:space="preserve"> IF($C77 = "", "",'App1'!Z77)</f>
        <v/>
      </c>
      <c r="AA77" s="583"/>
      <c r="AB77" s="583"/>
      <c r="AC77" s="583"/>
      <c r="AD77" s="1575"/>
      <c r="AE77" s="596"/>
      <c r="AF77" s="596"/>
      <c r="AG77" s="596"/>
      <c r="AH77" s="596"/>
      <c r="AI77" s="596"/>
      <c r="AJ77" s="595"/>
      <c r="AK77" s="596"/>
      <c r="AL77" s="596"/>
      <c r="AM77" s="596"/>
      <c r="AN77" s="755"/>
      <c r="AO77" s="758"/>
      <c r="AP77" s="596"/>
      <c r="AQ77" s="596"/>
      <c r="AR77" s="596"/>
      <c r="AS77" s="759"/>
      <c r="AT77" s="764"/>
      <c r="AU77" s="596"/>
      <c r="AV77" s="596"/>
      <c r="AW77" s="596"/>
      <c r="AX77" s="765"/>
      <c r="AY77" s="597"/>
      <c r="AZ77" s="1568" t="str">
        <f xml:space="preserve"> IF($C77 = "", "",'App1'!BL77)</f>
        <v/>
      </c>
      <c r="BA77" s="1418" t="str">
        <f xml:space="preserve"> IF($C77 = "", "",'App1'!BM77)</f>
        <v/>
      </c>
      <c r="BB77" s="1418" t="str">
        <f xml:space="preserve"> IF($C77 = "", "",'App1'!BN77)</f>
        <v/>
      </c>
      <c r="BC77" s="1418" t="str">
        <f xml:space="preserve"> IF($C77 = "", "",'App1'!BO77)</f>
        <v/>
      </c>
      <c r="BD77" s="1488" t="str">
        <f xml:space="preserve"> IF($C77 = "", "",'App1'!BP77)</f>
        <v/>
      </c>
      <c r="BE77" s="595"/>
      <c r="BF77" s="596"/>
      <c r="BG77" s="596"/>
      <c r="BH77" s="596"/>
      <c r="BI77" s="597"/>
      <c r="BJ77" s="595"/>
      <c r="BK77" s="596"/>
      <c r="BL77" s="596"/>
      <c r="BM77" s="596"/>
      <c r="BN77" s="597"/>
      <c r="BO77" s="595"/>
      <c r="BP77" s="596"/>
      <c r="BQ77" s="596"/>
      <c r="BR77" s="596"/>
      <c r="BS77" s="597"/>
      <c r="BT77" s="595"/>
      <c r="BU77" s="596"/>
      <c r="BV77" s="596"/>
      <c r="BW77" s="596"/>
      <c r="BX77" s="597"/>
      <c r="BY77" s="595"/>
      <c r="BZ77" s="596"/>
      <c r="CA77" s="596"/>
      <c r="CB77" s="596"/>
      <c r="CC77" s="597"/>
      <c r="CD77" s="595"/>
      <c r="CE77" s="596"/>
      <c r="CF77" s="596"/>
      <c r="CG77" s="596"/>
      <c r="CH77" s="597"/>
      <c r="CI77" s="1320"/>
      <c r="CJ77" s="1321"/>
      <c r="CK77" s="1321"/>
      <c r="CL77" s="1322"/>
      <c r="CM77" s="1321"/>
      <c r="CN77" s="1321"/>
      <c r="CO77" s="1321"/>
      <c r="CP77" s="1322"/>
      <c r="CQ77" s="1587" t="str">
        <f xml:space="preserve"> IF($C77 = "", "",'App1'!DC77)</f>
        <v/>
      </c>
      <c r="CR77" s="1629" t="str">
        <f xml:space="preserve"> IF($C77 = "", "",'App1'!DD77)</f>
        <v/>
      </c>
      <c r="CS77" s="1587" t="str">
        <f xml:space="preserve"> IF($C77 = "", "",'App1'!DE77)</f>
        <v/>
      </c>
      <c r="CT77" s="1581" t="str">
        <f xml:space="preserve"> IF($C77 = "", "",'App1'!DF77)</f>
        <v/>
      </c>
      <c r="CU77" s="1581" t="str">
        <f xml:space="preserve"> IF($C77 = "", "",'App1'!DG77)</f>
        <v/>
      </c>
      <c r="CV77" s="1581" t="str">
        <f xml:space="preserve"> IF($C77 = "", "",'App1'!DH77)</f>
        <v/>
      </c>
      <c r="CW77" s="1581" t="str">
        <f xml:space="preserve"> IF($C77 = "", "",'App1'!DI77)</f>
        <v/>
      </c>
      <c r="CX77" s="1581" t="str">
        <f xml:space="preserve"> IF($C77 = "", "",'App1'!DJ77)</f>
        <v/>
      </c>
      <c r="CY77" s="1582" t="str">
        <f xml:space="preserve"> IF($C77 = "", "",'App1'!DK77)</f>
        <v/>
      </c>
      <c r="CZ77" s="1581" t="str">
        <f xml:space="preserve"> IF($C77 = "", "",'App1'!DL77)</f>
        <v/>
      </c>
      <c r="DA77" s="1581" t="str">
        <f xml:space="preserve"> IF($C77 = "", "",'App1'!DM77)</f>
        <v/>
      </c>
      <c r="DB77" s="1581" t="str">
        <f xml:space="preserve"> IF($C77 = "", "",'App1'!DN77)</f>
        <v/>
      </c>
      <c r="DC77" s="1581" t="str">
        <f xml:space="preserve"> IF($C77 = "", "",'App1'!DO77)</f>
        <v/>
      </c>
      <c r="DD77" s="1581" t="str">
        <f xml:space="preserve"> IF($C77 = "", "",'App1'!DP77)</f>
        <v/>
      </c>
      <c r="DE77" s="1582" t="str">
        <f xml:space="preserve"> IF($C77 = "", "",'App1'!DQ77)</f>
        <v/>
      </c>
      <c r="DF77" s="1581" t="str">
        <f xml:space="preserve"> IF($C77 = "", "",'App1'!DR77)</f>
        <v/>
      </c>
      <c r="DG77" s="1581" t="str">
        <f xml:space="preserve"> IF($C77 = "", "",'App1'!DS77)</f>
        <v/>
      </c>
      <c r="DH77" s="1581" t="str">
        <f xml:space="preserve"> IF($C77 = "", "",'App1'!DT77)</f>
        <v/>
      </c>
      <c r="DI77" s="1581" t="str">
        <f xml:space="preserve"> IF($C77 = "", "",'App1'!DU77)</f>
        <v/>
      </c>
      <c r="DJ77" s="1581" t="str">
        <f xml:space="preserve"> IF($C77 = "", "",'App1'!DV77)</f>
        <v/>
      </c>
      <c r="DK77" s="1582" t="str">
        <f xml:space="preserve"> IF($C77 = "", "",'App1'!DW77)</f>
        <v/>
      </c>
      <c r="DL77" s="1581" t="str">
        <f xml:space="preserve"> IF($C77 = "", "",'App1'!DX77)</f>
        <v/>
      </c>
      <c r="DM77" s="1581" t="str">
        <f xml:space="preserve"> IF($C77 = "", "",'App1'!DY77)</f>
        <v/>
      </c>
      <c r="DN77" s="1581" t="str">
        <f xml:space="preserve"> IF($C77 = "", "",'App1'!DZ77)</f>
        <v/>
      </c>
      <c r="DO77" s="1581" t="str">
        <f xml:space="preserve"> IF($C77 = "", "",'App1'!EA77)</f>
        <v/>
      </c>
      <c r="DP77" s="1581" t="str">
        <f xml:space="preserve"> IF($C77 = "", "",'App1'!EB77)</f>
        <v/>
      </c>
      <c r="DQ77" s="1582" t="str">
        <f xml:space="preserve"> IF($C77 = "", "",'App1'!EC77)</f>
        <v/>
      </c>
      <c r="DR77" s="1581" t="str">
        <f xml:space="preserve"> IF($C77 = "", "",'App1'!ED77)</f>
        <v/>
      </c>
      <c r="DS77" s="1581" t="str">
        <f xml:space="preserve"> IF($C77 = "", "",'App1'!EE77)</f>
        <v/>
      </c>
      <c r="DT77" s="1581" t="str">
        <f xml:space="preserve"> IF($C77 = "", "",'App1'!EF77)</f>
        <v/>
      </c>
      <c r="DU77" s="1581" t="str">
        <f xml:space="preserve"> IF($C77 = "", "",'App1'!EG77)</f>
        <v/>
      </c>
      <c r="DV77" s="1581" t="str">
        <f xml:space="preserve"> IF($C77 = "", "",'App1'!EH77)</f>
        <v/>
      </c>
      <c r="DW77" s="1582" t="str">
        <f xml:space="preserve"> IF($C77 = "", "",'App1'!EI77)</f>
        <v/>
      </c>
      <c r="DX77" s="595"/>
      <c r="DY77" s="596"/>
      <c r="DZ77" s="596"/>
      <c r="EA77" s="596"/>
      <c r="EB77" s="596"/>
      <c r="EC77" s="1580" t="str">
        <f xml:space="preserve"> IF($C77 = "", "",'App1'!EO77)</f>
        <v/>
      </c>
      <c r="ED77" s="1581" t="str">
        <f xml:space="preserve"> IF($C77 = "", "",'App1'!EP77)</f>
        <v/>
      </c>
      <c r="EE77" s="1581" t="str">
        <f xml:space="preserve"> IF($C77 = "", "",'App1'!EQ77)</f>
        <v/>
      </c>
      <c r="EF77" s="1581" t="str">
        <f xml:space="preserve"> IF($C77 = "", "",'App1'!ER77)</f>
        <v/>
      </c>
      <c r="EG77" s="1581" t="str">
        <f xml:space="preserve"> IF($C77 = "", "",'App1'!ES77)</f>
        <v/>
      </c>
      <c r="EH77" s="1582" t="str">
        <f xml:space="preserve"> IF($C77 = "", "",'App1'!ET77)</f>
        <v/>
      </c>
      <c r="EI77" s="595"/>
      <c r="EJ77" s="596"/>
      <c r="EK77" s="596"/>
      <c r="EL77" s="596"/>
      <c r="EM77" s="1575"/>
    </row>
    <row r="78" spans="2:143" ht="15.75" customHeight="1">
      <c r="B78" s="582">
        <v>72</v>
      </c>
      <c r="C78" s="1587" t="str">
        <f>'App1'!C78</f>
        <v/>
      </c>
      <c r="D78" s="1419" t="str">
        <f xml:space="preserve"> IF($C78 = "", "",'App1'!D78)</f>
        <v/>
      </c>
      <c r="E78" s="1419" t="str">
        <f xml:space="preserve"> IF($C78 = "", "",'App1'!E78)</f>
        <v/>
      </c>
      <c r="F78" s="1419" t="str">
        <f xml:space="preserve"> IF($C78 = "", "",'App1'!F78)</f>
        <v/>
      </c>
      <c r="G78" s="1489" t="str">
        <f xml:space="preserve"> IF($C78 = "", "",'App1'!G78)</f>
        <v/>
      </c>
      <c r="H78" s="1490" t="str">
        <f xml:space="preserve"> IF($C78 = "", "",'App1'!H78)</f>
        <v/>
      </c>
      <c r="I78" s="1507" t="str">
        <f xml:space="preserve"> IF($C78 = "", "",'App1'!I78)</f>
        <v/>
      </c>
      <c r="J78" s="1507" t="str">
        <f xml:space="preserve"> IF($C78 = "", "",'App1'!J78)</f>
        <v/>
      </c>
      <c r="K78" s="1507" t="str">
        <f xml:space="preserve"> IF($C78 = "", "",'App1'!K78)</f>
        <v/>
      </c>
      <c r="L78" s="1507" t="str">
        <f xml:space="preserve"> IF($C78 = "", "",'App1'!L78)</f>
        <v/>
      </c>
      <c r="M78" s="1507" t="str">
        <f xml:space="preserve"> IF($C78 = "", "",'App1'!M78)</f>
        <v/>
      </c>
      <c r="N78" s="1507" t="str">
        <f xml:space="preserve"> IF($C78 = "", "",'App1'!N78)</f>
        <v/>
      </c>
      <c r="O78" s="1507" t="str">
        <f xml:space="preserve"> IF($C78 = "", "",'App1'!O78)</f>
        <v/>
      </c>
      <c r="P78" s="1507" t="str">
        <f xml:space="preserve"> IF($C78 = "", "",'App1'!P78)</f>
        <v/>
      </c>
      <c r="Q78" s="1508" t="str">
        <f xml:space="preserve"> IF($C78 = "", "",'App1'!Q78)</f>
        <v/>
      </c>
      <c r="R78" s="1419" t="str">
        <f xml:space="preserve"> IF($C78 = "", "",'App1'!R78)</f>
        <v/>
      </c>
      <c r="S78" s="1419" t="str">
        <f xml:space="preserve"> IF($C78 = "", "",'App1'!S78)</f>
        <v/>
      </c>
      <c r="T78" s="1489" t="str">
        <f xml:space="preserve"> IF($C78 = "", "",'App1'!T78)</f>
        <v/>
      </c>
      <c r="U78" s="1419" t="str">
        <f xml:space="preserve"> IF($C78 = "", "",'App1'!U78)</f>
        <v/>
      </c>
      <c r="V78" s="1419" t="str">
        <f xml:space="preserve"> IF($C78 = "", "",'App1'!V78)</f>
        <v/>
      </c>
      <c r="W78" s="1419" t="str">
        <f xml:space="preserve"> IF($C78 = "", "",'App1'!W78)</f>
        <v/>
      </c>
      <c r="X78" s="1419" t="str">
        <f xml:space="preserve"> IF($C78 = "", "",'App1'!X78)</f>
        <v/>
      </c>
      <c r="Y78" s="1604" t="str">
        <f xml:space="preserve"> IF($C78 = "", "",'App1'!Y78)</f>
        <v/>
      </c>
      <c r="Z78" s="1499" t="str">
        <f xml:space="preserve"> IF($C78 = "", "",'App1'!Z78)</f>
        <v/>
      </c>
      <c r="AA78" s="583"/>
      <c r="AB78" s="583"/>
      <c r="AC78" s="583"/>
      <c r="AD78" s="1575"/>
      <c r="AE78" s="596"/>
      <c r="AF78" s="596"/>
      <c r="AG78" s="596"/>
      <c r="AH78" s="596"/>
      <c r="AI78" s="596"/>
      <c r="AJ78" s="595"/>
      <c r="AK78" s="596"/>
      <c r="AL78" s="596"/>
      <c r="AM78" s="596"/>
      <c r="AN78" s="755"/>
      <c r="AO78" s="758"/>
      <c r="AP78" s="596"/>
      <c r="AQ78" s="596"/>
      <c r="AR78" s="596"/>
      <c r="AS78" s="759"/>
      <c r="AT78" s="764"/>
      <c r="AU78" s="596"/>
      <c r="AV78" s="596"/>
      <c r="AW78" s="596"/>
      <c r="AX78" s="765"/>
      <c r="AY78" s="597"/>
      <c r="AZ78" s="1568" t="str">
        <f xml:space="preserve"> IF($C78 = "", "",'App1'!BL78)</f>
        <v/>
      </c>
      <c r="BA78" s="1418" t="str">
        <f xml:space="preserve"> IF($C78 = "", "",'App1'!BM78)</f>
        <v/>
      </c>
      <c r="BB78" s="1418" t="str">
        <f xml:space="preserve"> IF($C78 = "", "",'App1'!BN78)</f>
        <v/>
      </c>
      <c r="BC78" s="1418" t="str">
        <f xml:space="preserve"> IF($C78 = "", "",'App1'!BO78)</f>
        <v/>
      </c>
      <c r="BD78" s="1488" t="str">
        <f xml:space="preserve"> IF($C78 = "", "",'App1'!BP78)</f>
        <v/>
      </c>
      <c r="BE78" s="595"/>
      <c r="BF78" s="596"/>
      <c r="BG78" s="596"/>
      <c r="BH78" s="596"/>
      <c r="BI78" s="597"/>
      <c r="BJ78" s="595"/>
      <c r="BK78" s="596"/>
      <c r="BL78" s="596"/>
      <c r="BM78" s="596"/>
      <c r="BN78" s="597"/>
      <c r="BO78" s="595"/>
      <c r="BP78" s="596"/>
      <c r="BQ78" s="596"/>
      <c r="BR78" s="596"/>
      <c r="BS78" s="597"/>
      <c r="BT78" s="595"/>
      <c r="BU78" s="596"/>
      <c r="BV78" s="596"/>
      <c r="BW78" s="596"/>
      <c r="BX78" s="597"/>
      <c r="BY78" s="595"/>
      <c r="BZ78" s="596"/>
      <c r="CA78" s="596"/>
      <c r="CB78" s="596"/>
      <c r="CC78" s="597"/>
      <c r="CD78" s="595"/>
      <c r="CE78" s="596"/>
      <c r="CF78" s="596"/>
      <c r="CG78" s="596"/>
      <c r="CH78" s="597"/>
      <c r="CI78" s="1320"/>
      <c r="CJ78" s="1321"/>
      <c r="CK78" s="1321"/>
      <c r="CL78" s="1322"/>
      <c r="CM78" s="1321"/>
      <c r="CN78" s="1321"/>
      <c r="CO78" s="1321"/>
      <c r="CP78" s="1322"/>
      <c r="CQ78" s="1587" t="str">
        <f xml:space="preserve"> IF($C78 = "", "",'App1'!DC78)</f>
        <v/>
      </c>
      <c r="CR78" s="1629" t="str">
        <f xml:space="preserve"> IF($C78 = "", "",'App1'!DD78)</f>
        <v/>
      </c>
      <c r="CS78" s="1587" t="str">
        <f xml:space="preserve"> IF($C78 = "", "",'App1'!DE78)</f>
        <v/>
      </c>
      <c r="CT78" s="1581" t="str">
        <f xml:space="preserve"> IF($C78 = "", "",'App1'!DF78)</f>
        <v/>
      </c>
      <c r="CU78" s="1581" t="str">
        <f xml:space="preserve"> IF($C78 = "", "",'App1'!DG78)</f>
        <v/>
      </c>
      <c r="CV78" s="1581" t="str">
        <f xml:space="preserve"> IF($C78 = "", "",'App1'!DH78)</f>
        <v/>
      </c>
      <c r="CW78" s="1581" t="str">
        <f xml:space="preserve"> IF($C78 = "", "",'App1'!DI78)</f>
        <v/>
      </c>
      <c r="CX78" s="1581" t="str">
        <f xml:space="preserve"> IF($C78 = "", "",'App1'!DJ78)</f>
        <v/>
      </c>
      <c r="CY78" s="1582" t="str">
        <f xml:space="preserve"> IF($C78 = "", "",'App1'!DK78)</f>
        <v/>
      </c>
      <c r="CZ78" s="1581" t="str">
        <f xml:space="preserve"> IF($C78 = "", "",'App1'!DL78)</f>
        <v/>
      </c>
      <c r="DA78" s="1581" t="str">
        <f xml:space="preserve"> IF($C78 = "", "",'App1'!DM78)</f>
        <v/>
      </c>
      <c r="DB78" s="1581" t="str">
        <f xml:space="preserve"> IF($C78 = "", "",'App1'!DN78)</f>
        <v/>
      </c>
      <c r="DC78" s="1581" t="str">
        <f xml:space="preserve"> IF($C78 = "", "",'App1'!DO78)</f>
        <v/>
      </c>
      <c r="DD78" s="1581" t="str">
        <f xml:space="preserve"> IF($C78 = "", "",'App1'!DP78)</f>
        <v/>
      </c>
      <c r="DE78" s="1582" t="str">
        <f xml:space="preserve"> IF($C78 = "", "",'App1'!DQ78)</f>
        <v/>
      </c>
      <c r="DF78" s="1581" t="str">
        <f xml:space="preserve"> IF($C78 = "", "",'App1'!DR78)</f>
        <v/>
      </c>
      <c r="DG78" s="1581" t="str">
        <f xml:space="preserve"> IF($C78 = "", "",'App1'!DS78)</f>
        <v/>
      </c>
      <c r="DH78" s="1581" t="str">
        <f xml:space="preserve"> IF($C78 = "", "",'App1'!DT78)</f>
        <v/>
      </c>
      <c r="DI78" s="1581" t="str">
        <f xml:space="preserve"> IF($C78 = "", "",'App1'!DU78)</f>
        <v/>
      </c>
      <c r="DJ78" s="1581" t="str">
        <f xml:space="preserve"> IF($C78 = "", "",'App1'!DV78)</f>
        <v/>
      </c>
      <c r="DK78" s="1582" t="str">
        <f xml:space="preserve"> IF($C78 = "", "",'App1'!DW78)</f>
        <v/>
      </c>
      <c r="DL78" s="1581" t="str">
        <f xml:space="preserve"> IF($C78 = "", "",'App1'!DX78)</f>
        <v/>
      </c>
      <c r="DM78" s="1581" t="str">
        <f xml:space="preserve"> IF($C78 = "", "",'App1'!DY78)</f>
        <v/>
      </c>
      <c r="DN78" s="1581" t="str">
        <f xml:space="preserve"> IF($C78 = "", "",'App1'!DZ78)</f>
        <v/>
      </c>
      <c r="DO78" s="1581" t="str">
        <f xml:space="preserve"> IF($C78 = "", "",'App1'!EA78)</f>
        <v/>
      </c>
      <c r="DP78" s="1581" t="str">
        <f xml:space="preserve"> IF($C78 = "", "",'App1'!EB78)</f>
        <v/>
      </c>
      <c r="DQ78" s="1582" t="str">
        <f xml:space="preserve"> IF($C78 = "", "",'App1'!EC78)</f>
        <v/>
      </c>
      <c r="DR78" s="1581" t="str">
        <f xml:space="preserve"> IF($C78 = "", "",'App1'!ED78)</f>
        <v/>
      </c>
      <c r="DS78" s="1581" t="str">
        <f xml:space="preserve"> IF($C78 = "", "",'App1'!EE78)</f>
        <v/>
      </c>
      <c r="DT78" s="1581" t="str">
        <f xml:space="preserve"> IF($C78 = "", "",'App1'!EF78)</f>
        <v/>
      </c>
      <c r="DU78" s="1581" t="str">
        <f xml:space="preserve"> IF($C78 = "", "",'App1'!EG78)</f>
        <v/>
      </c>
      <c r="DV78" s="1581" t="str">
        <f xml:space="preserve"> IF($C78 = "", "",'App1'!EH78)</f>
        <v/>
      </c>
      <c r="DW78" s="1582" t="str">
        <f xml:space="preserve"> IF($C78 = "", "",'App1'!EI78)</f>
        <v/>
      </c>
      <c r="DX78" s="595"/>
      <c r="DY78" s="596"/>
      <c r="DZ78" s="596"/>
      <c r="EA78" s="596"/>
      <c r="EB78" s="596"/>
      <c r="EC78" s="1580" t="str">
        <f xml:space="preserve"> IF($C78 = "", "",'App1'!EO78)</f>
        <v/>
      </c>
      <c r="ED78" s="1581" t="str">
        <f xml:space="preserve"> IF($C78 = "", "",'App1'!EP78)</f>
        <v/>
      </c>
      <c r="EE78" s="1581" t="str">
        <f xml:space="preserve"> IF($C78 = "", "",'App1'!EQ78)</f>
        <v/>
      </c>
      <c r="EF78" s="1581" t="str">
        <f xml:space="preserve"> IF($C78 = "", "",'App1'!ER78)</f>
        <v/>
      </c>
      <c r="EG78" s="1581" t="str">
        <f xml:space="preserve"> IF($C78 = "", "",'App1'!ES78)</f>
        <v/>
      </c>
      <c r="EH78" s="1582" t="str">
        <f xml:space="preserve"> IF($C78 = "", "",'App1'!ET78)</f>
        <v/>
      </c>
      <c r="EI78" s="595"/>
      <c r="EJ78" s="596"/>
      <c r="EK78" s="596"/>
      <c r="EL78" s="596"/>
      <c r="EM78" s="1575"/>
    </row>
    <row r="79" spans="2:143" ht="15.75" customHeight="1">
      <c r="B79" s="582">
        <v>73</v>
      </c>
      <c r="C79" s="1587" t="str">
        <f>'App1'!C79</f>
        <v/>
      </c>
      <c r="D79" s="1419" t="str">
        <f xml:space="preserve"> IF($C79 = "", "",'App1'!D79)</f>
        <v/>
      </c>
      <c r="E79" s="1419" t="str">
        <f xml:space="preserve"> IF($C79 = "", "",'App1'!E79)</f>
        <v/>
      </c>
      <c r="F79" s="1419" t="str">
        <f xml:space="preserve"> IF($C79 = "", "",'App1'!F79)</f>
        <v/>
      </c>
      <c r="G79" s="1489" t="str">
        <f xml:space="preserve"> IF($C79 = "", "",'App1'!G79)</f>
        <v/>
      </c>
      <c r="H79" s="1490" t="str">
        <f xml:space="preserve"> IF($C79 = "", "",'App1'!H79)</f>
        <v/>
      </c>
      <c r="I79" s="1507" t="str">
        <f xml:space="preserve"> IF($C79 = "", "",'App1'!I79)</f>
        <v/>
      </c>
      <c r="J79" s="1507" t="str">
        <f xml:space="preserve"> IF($C79 = "", "",'App1'!J79)</f>
        <v/>
      </c>
      <c r="K79" s="1507" t="str">
        <f xml:space="preserve"> IF($C79 = "", "",'App1'!K79)</f>
        <v/>
      </c>
      <c r="L79" s="1507" t="str">
        <f xml:space="preserve"> IF($C79 = "", "",'App1'!L79)</f>
        <v/>
      </c>
      <c r="M79" s="1507" t="str">
        <f xml:space="preserve"> IF($C79 = "", "",'App1'!M79)</f>
        <v/>
      </c>
      <c r="N79" s="1507" t="str">
        <f xml:space="preserve"> IF($C79 = "", "",'App1'!N79)</f>
        <v/>
      </c>
      <c r="O79" s="1507" t="str">
        <f xml:space="preserve"> IF($C79 = "", "",'App1'!O79)</f>
        <v/>
      </c>
      <c r="P79" s="1507" t="str">
        <f xml:space="preserve"> IF($C79 = "", "",'App1'!P79)</f>
        <v/>
      </c>
      <c r="Q79" s="1508" t="str">
        <f xml:space="preserve"> IF($C79 = "", "",'App1'!Q79)</f>
        <v/>
      </c>
      <c r="R79" s="1419" t="str">
        <f xml:space="preserve"> IF($C79 = "", "",'App1'!R79)</f>
        <v/>
      </c>
      <c r="S79" s="1419" t="str">
        <f xml:space="preserve"> IF($C79 = "", "",'App1'!S79)</f>
        <v/>
      </c>
      <c r="T79" s="1489" t="str">
        <f xml:space="preserve"> IF($C79 = "", "",'App1'!T79)</f>
        <v/>
      </c>
      <c r="U79" s="1419" t="str">
        <f xml:space="preserve"> IF($C79 = "", "",'App1'!U79)</f>
        <v/>
      </c>
      <c r="V79" s="1419" t="str">
        <f xml:space="preserve"> IF($C79 = "", "",'App1'!V79)</f>
        <v/>
      </c>
      <c r="W79" s="1419" t="str">
        <f xml:space="preserve"> IF($C79 = "", "",'App1'!W79)</f>
        <v/>
      </c>
      <c r="X79" s="1419" t="str">
        <f xml:space="preserve"> IF($C79 = "", "",'App1'!X79)</f>
        <v/>
      </c>
      <c r="Y79" s="1604" t="str">
        <f xml:space="preserve"> IF($C79 = "", "",'App1'!Y79)</f>
        <v/>
      </c>
      <c r="Z79" s="1499" t="str">
        <f xml:space="preserve"> IF($C79 = "", "",'App1'!Z79)</f>
        <v/>
      </c>
      <c r="AA79" s="583"/>
      <c r="AB79" s="583"/>
      <c r="AC79" s="583"/>
      <c r="AD79" s="1575"/>
      <c r="AE79" s="596"/>
      <c r="AF79" s="596"/>
      <c r="AG79" s="596"/>
      <c r="AH79" s="596"/>
      <c r="AI79" s="596"/>
      <c r="AJ79" s="595"/>
      <c r="AK79" s="596"/>
      <c r="AL79" s="596"/>
      <c r="AM79" s="596"/>
      <c r="AN79" s="755"/>
      <c r="AO79" s="758"/>
      <c r="AP79" s="596"/>
      <c r="AQ79" s="596"/>
      <c r="AR79" s="596"/>
      <c r="AS79" s="759"/>
      <c r="AT79" s="764"/>
      <c r="AU79" s="596"/>
      <c r="AV79" s="596"/>
      <c r="AW79" s="596"/>
      <c r="AX79" s="765"/>
      <c r="AY79" s="597"/>
      <c r="AZ79" s="1568" t="str">
        <f xml:space="preserve"> IF($C79 = "", "",'App1'!BL79)</f>
        <v/>
      </c>
      <c r="BA79" s="1418" t="str">
        <f xml:space="preserve"> IF($C79 = "", "",'App1'!BM79)</f>
        <v/>
      </c>
      <c r="BB79" s="1418" t="str">
        <f xml:space="preserve"> IF($C79 = "", "",'App1'!BN79)</f>
        <v/>
      </c>
      <c r="BC79" s="1418" t="str">
        <f xml:space="preserve"> IF($C79 = "", "",'App1'!BO79)</f>
        <v/>
      </c>
      <c r="BD79" s="1488" t="str">
        <f xml:space="preserve"> IF($C79 = "", "",'App1'!BP79)</f>
        <v/>
      </c>
      <c r="BE79" s="595"/>
      <c r="BF79" s="596"/>
      <c r="BG79" s="596"/>
      <c r="BH79" s="596"/>
      <c r="BI79" s="597"/>
      <c r="BJ79" s="595"/>
      <c r="BK79" s="596"/>
      <c r="BL79" s="596"/>
      <c r="BM79" s="596"/>
      <c r="BN79" s="597"/>
      <c r="BO79" s="595"/>
      <c r="BP79" s="596"/>
      <c r="BQ79" s="596"/>
      <c r="BR79" s="596"/>
      <c r="BS79" s="597"/>
      <c r="BT79" s="595"/>
      <c r="BU79" s="596"/>
      <c r="BV79" s="596"/>
      <c r="BW79" s="596"/>
      <c r="BX79" s="597"/>
      <c r="BY79" s="595"/>
      <c r="BZ79" s="596"/>
      <c r="CA79" s="596"/>
      <c r="CB79" s="596"/>
      <c r="CC79" s="597"/>
      <c r="CD79" s="595"/>
      <c r="CE79" s="596"/>
      <c r="CF79" s="596"/>
      <c r="CG79" s="596"/>
      <c r="CH79" s="597"/>
      <c r="CI79" s="1320"/>
      <c r="CJ79" s="1321"/>
      <c r="CK79" s="1321"/>
      <c r="CL79" s="1322"/>
      <c r="CM79" s="1321"/>
      <c r="CN79" s="1321"/>
      <c r="CO79" s="1321"/>
      <c r="CP79" s="1322"/>
      <c r="CQ79" s="1587" t="str">
        <f xml:space="preserve"> IF($C79 = "", "",'App1'!DC79)</f>
        <v/>
      </c>
      <c r="CR79" s="1629" t="str">
        <f xml:space="preserve"> IF($C79 = "", "",'App1'!DD79)</f>
        <v/>
      </c>
      <c r="CS79" s="1587" t="str">
        <f xml:space="preserve"> IF($C79 = "", "",'App1'!DE79)</f>
        <v/>
      </c>
      <c r="CT79" s="1581" t="str">
        <f xml:space="preserve"> IF($C79 = "", "",'App1'!DF79)</f>
        <v/>
      </c>
      <c r="CU79" s="1581" t="str">
        <f xml:space="preserve"> IF($C79 = "", "",'App1'!DG79)</f>
        <v/>
      </c>
      <c r="CV79" s="1581" t="str">
        <f xml:space="preserve"> IF($C79 = "", "",'App1'!DH79)</f>
        <v/>
      </c>
      <c r="CW79" s="1581" t="str">
        <f xml:space="preserve"> IF($C79 = "", "",'App1'!DI79)</f>
        <v/>
      </c>
      <c r="CX79" s="1581" t="str">
        <f xml:space="preserve"> IF($C79 = "", "",'App1'!DJ79)</f>
        <v/>
      </c>
      <c r="CY79" s="1582" t="str">
        <f xml:space="preserve"> IF($C79 = "", "",'App1'!DK79)</f>
        <v/>
      </c>
      <c r="CZ79" s="1581" t="str">
        <f xml:space="preserve"> IF($C79 = "", "",'App1'!DL79)</f>
        <v/>
      </c>
      <c r="DA79" s="1581" t="str">
        <f xml:space="preserve"> IF($C79 = "", "",'App1'!DM79)</f>
        <v/>
      </c>
      <c r="DB79" s="1581" t="str">
        <f xml:space="preserve"> IF($C79 = "", "",'App1'!DN79)</f>
        <v/>
      </c>
      <c r="DC79" s="1581" t="str">
        <f xml:space="preserve"> IF($C79 = "", "",'App1'!DO79)</f>
        <v/>
      </c>
      <c r="DD79" s="1581" t="str">
        <f xml:space="preserve"> IF($C79 = "", "",'App1'!DP79)</f>
        <v/>
      </c>
      <c r="DE79" s="1582" t="str">
        <f xml:space="preserve"> IF($C79 = "", "",'App1'!DQ79)</f>
        <v/>
      </c>
      <c r="DF79" s="1581" t="str">
        <f xml:space="preserve"> IF($C79 = "", "",'App1'!DR79)</f>
        <v/>
      </c>
      <c r="DG79" s="1581" t="str">
        <f xml:space="preserve"> IF($C79 = "", "",'App1'!DS79)</f>
        <v/>
      </c>
      <c r="DH79" s="1581" t="str">
        <f xml:space="preserve"> IF($C79 = "", "",'App1'!DT79)</f>
        <v/>
      </c>
      <c r="DI79" s="1581" t="str">
        <f xml:space="preserve"> IF($C79 = "", "",'App1'!DU79)</f>
        <v/>
      </c>
      <c r="DJ79" s="1581" t="str">
        <f xml:space="preserve"> IF($C79 = "", "",'App1'!DV79)</f>
        <v/>
      </c>
      <c r="DK79" s="1582" t="str">
        <f xml:space="preserve"> IF($C79 = "", "",'App1'!DW79)</f>
        <v/>
      </c>
      <c r="DL79" s="1581" t="str">
        <f xml:space="preserve"> IF($C79 = "", "",'App1'!DX79)</f>
        <v/>
      </c>
      <c r="DM79" s="1581" t="str">
        <f xml:space="preserve"> IF($C79 = "", "",'App1'!DY79)</f>
        <v/>
      </c>
      <c r="DN79" s="1581" t="str">
        <f xml:space="preserve"> IF($C79 = "", "",'App1'!DZ79)</f>
        <v/>
      </c>
      <c r="DO79" s="1581" t="str">
        <f xml:space="preserve"> IF($C79 = "", "",'App1'!EA79)</f>
        <v/>
      </c>
      <c r="DP79" s="1581" t="str">
        <f xml:space="preserve"> IF($C79 = "", "",'App1'!EB79)</f>
        <v/>
      </c>
      <c r="DQ79" s="1582" t="str">
        <f xml:space="preserve"> IF($C79 = "", "",'App1'!EC79)</f>
        <v/>
      </c>
      <c r="DR79" s="1581" t="str">
        <f xml:space="preserve"> IF($C79 = "", "",'App1'!ED79)</f>
        <v/>
      </c>
      <c r="DS79" s="1581" t="str">
        <f xml:space="preserve"> IF($C79 = "", "",'App1'!EE79)</f>
        <v/>
      </c>
      <c r="DT79" s="1581" t="str">
        <f xml:space="preserve"> IF($C79 = "", "",'App1'!EF79)</f>
        <v/>
      </c>
      <c r="DU79" s="1581" t="str">
        <f xml:space="preserve"> IF($C79 = "", "",'App1'!EG79)</f>
        <v/>
      </c>
      <c r="DV79" s="1581" t="str">
        <f xml:space="preserve"> IF($C79 = "", "",'App1'!EH79)</f>
        <v/>
      </c>
      <c r="DW79" s="1582" t="str">
        <f xml:space="preserve"> IF($C79 = "", "",'App1'!EI79)</f>
        <v/>
      </c>
      <c r="DX79" s="595"/>
      <c r="DY79" s="596"/>
      <c r="DZ79" s="596"/>
      <c r="EA79" s="596"/>
      <c r="EB79" s="596"/>
      <c r="EC79" s="1580" t="str">
        <f xml:space="preserve"> IF($C79 = "", "",'App1'!EO79)</f>
        <v/>
      </c>
      <c r="ED79" s="1581" t="str">
        <f xml:space="preserve"> IF($C79 = "", "",'App1'!EP79)</f>
        <v/>
      </c>
      <c r="EE79" s="1581" t="str">
        <f xml:space="preserve"> IF($C79 = "", "",'App1'!EQ79)</f>
        <v/>
      </c>
      <c r="EF79" s="1581" t="str">
        <f xml:space="preserve"> IF($C79 = "", "",'App1'!ER79)</f>
        <v/>
      </c>
      <c r="EG79" s="1581" t="str">
        <f xml:space="preserve"> IF($C79 = "", "",'App1'!ES79)</f>
        <v/>
      </c>
      <c r="EH79" s="1582" t="str">
        <f xml:space="preserve"> IF($C79 = "", "",'App1'!ET79)</f>
        <v/>
      </c>
      <c r="EI79" s="595"/>
      <c r="EJ79" s="596"/>
      <c r="EK79" s="596"/>
      <c r="EL79" s="596"/>
      <c r="EM79" s="1575"/>
    </row>
    <row r="80" spans="2:143" ht="15.75" customHeight="1">
      <c r="B80" s="582">
        <v>74</v>
      </c>
      <c r="C80" s="1587" t="str">
        <f>'App1'!C80</f>
        <v/>
      </c>
      <c r="D80" s="1419" t="str">
        <f xml:space="preserve"> IF($C80 = "", "",'App1'!D80)</f>
        <v/>
      </c>
      <c r="E80" s="1419" t="str">
        <f xml:space="preserve"> IF($C80 = "", "",'App1'!E80)</f>
        <v/>
      </c>
      <c r="F80" s="1419" t="str">
        <f xml:space="preserve"> IF($C80 = "", "",'App1'!F80)</f>
        <v/>
      </c>
      <c r="G80" s="1489" t="str">
        <f xml:space="preserve"> IF($C80 = "", "",'App1'!G80)</f>
        <v/>
      </c>
      <c r="H80" s="1490" t="str">
        <f xml:space="preserve"> IF($C80 = "", "",'App1'!H80)</f>
        <v/>
      </c>
      <c r="I80" s="1507" t="str">
        <f xml:space="preserve"> IF($C80 = "", "",'App1'!I80)</f>
        <v/>
      </c>
      <c r="J80" s="1507" t="str">
        <f xml:space="preserve"> IF($C80 = "", "",'App1'!J80)</f>
        <v/>
      </c>
      <c r="K80" s="1507" t="str">
        <f xml:space="preserve"> IF($C80 = "", "",'App1'!K80)</f>
        <v/>
      </c>
      <c r="L80" s="1507" t="str">
        <f xml:space="preserve"> IF($C80 = "", "",'App1'!L80)</f>
        <v/>
      </c>
      <c r="M80" s="1507" t="str">
        <f xml:space="preserve"> IF($C80 = "", "",'App1'!M80)</f>
        <v/>
      </c>
      <c r="N80" s="1507" t="str">
        <f xml:space="preserve"> IF($C80 = "", "",'App1'!N80)</f>
        <v/>
      </c>
      <c r="O80" s="1507" t="str">
        <f xml:space="preserve"> IF($C80 = "", "",'App1'!O80)</f>
        <v/>
      </c>
      <c r="P80" s="1507" t="str">
        <f xml:space="preserve"> IF($C80 = "", "",'App1'!P80)</f>
        <v/>
      </c>
      <c r="Q80" s="1508" t="str">
        <f xml:space="preserve"> IF($C80 = "", "",'App1'!Q80)</f>
        <v/>
      </c>
      <c r="R80" s="1419" t="str">
        <f xml:space="preserve"> IF($C80 = "", "",'App1'!R80)</f>
        <v/>
      </c>
      <c r="S80" s="1419" t="str">
        <f xml:space="preserve"> IF($C80 = "", "",'App1'!S80)</f>
        <v/>
      </c>
      <c r="T80" s="1489" t="str">
        <f xml:space="preserve"> IF($C80 = "", "",'App1'!T80)</f>
        <v/>
      </c>
      <c r="U80" s="1419" t="str">
        <f xml:space="preserve"> IF($C80 = "", "",'App1'!U80)</f>
        <v/>
      </c>
      <c r="V80" s="1419" t="str">
        <f xml:space="preserve"> IF($C80 = "", "",'App1'!V80)</f>
        <v/>
      </c>
      <c r="W80" s="1419" t="str">
        <f xml:space="preserve"> IF($C80 = "", "",'App1'!W80)</f>
        <v/>
      </c>
      <c r="X80" s="1419" t="str">
        <f xml:space="preserve"> IF($C80 = "", "",'App1'!X80)</f>
        <v/>
      </c>
      <c r="Y80" s="1604" t="str">
        <f xml:space="preserve"> IF($C80 = "", "",'App1'!Y80)</f>
        <v/>
      </c>
      <c r="Z80" s="1499" t="str">
        <f xml:space="preserve"> IF($C80 = "", "",'App1'!Z80)</f>
        <v/>
      </c>
      <c r="AA80" s="583"/>
      <c r="AB80" s="583"/>
      <c r="AC80" s="583"/>
      <c r="AD80" s="1575"/>
      <c r="AE80" s="596"/>
      <c r="AF80" s="596"/>
      <c r="AG80" s="596"/>
      <c r="AH80" s="596"/>
      <c r="AI80" s="596"/>
      <c r="AJ80" s="595"/>
      <c r="AK80" s="596"/>
      <c r="AL80" s="596"/>
      <c r="AM80" s="596"/>
      <c r="AN80" s="755"/>
      <c r="AO80" s="758"/>
      <c r="AP80" s="596"/>
      <c r="AQ80" s="596"/>
      <c r="AR80" s="596"/>
      <c r="AS80" s="759"/>
      <c r="AT80" s="764"/>
      <c r="AU80" s="596"/>
      <c r="AV80" s="596"/>
      <c r="AW80" s="596"/>
      <c r="AX80" s="765"/>
      <c r="AY80" s="597"/>
      <c r="AZ80" s="1568" t="str">
        <f xml:space="preserve"> IF($C80 = "", "",'App1'!BL80)</f>
        <v/>
      </c>
      <c r="BA80" s="1418" t="str">
        <f xml:space="preserve"> IF($C80 = "", "",'App1'!BM80)</f>
        <v/>
      </c>
      <c r="BB80" s="1418" t="str">
        <f xml:space="preserve"> IF($C80 = "", "",'App1'!BN80)</f>
        <v/>
      </c>
      <c r="BC80" s="1418" t="str">
        <f xml:space="preserve"> IF($C80 = "", "",'App1'!BO80)</f>
        <v/>
      </c>
      <c r="BD80" s="1488" t="str">
        <f xml:space="preserve"> IF($C80 = "", "",'App1'!BP80)</f>
        <v/>
      </c>
      <c r="BE80" s="595"/>
      <c r="BF80" s="596"/>
      <c r="BG80" s="596"/>
      <c r="BH80" s="596"/>
      <c r="BI80" s="597"/>
      <c r="BJ80" s="595"/>
      <c r="BK80" s="596"/>
      <c r="BL80" s="596"/>
      <c r="BM80" s="596"/>
      <c r="BN80" s="597"/>
      <c r="BO80" s="595"/>
      <c r="BP80" s="596"/>
      <c r="BQ80" s="596"/>
      <c r="BR80" s="596"/>
      <c r="BS80" s="597"/>
      <c r="BT80" s="595"/>
      <c r="BU80" s="596"/>
      <c r="BV80" s="596"/>
      <c r="BW80" s="596"/>
      <c r="BX80" s="597"/>
      <c r="BY80" s="595"/>
      <c r="BZ80" s="596"/>
      <c r="CA80" s="596"/>
      <c r="CB80" s="596"/>
      <c r="CC80" s="597"/>
      <c r="CD80" s="595"/>
      <c r="CE80" s="596"/>
      <c r="CF80" s="596"/>
      <c r="CG80" s="596"/>
      <c r="CH80" s="597"/>
      <c r="CI80" s="1320"/>
      <c r="CJ80" s="1321"/>
      <c r="CK80" s="1321"/>
      <c r="CL80" s="1322"/>
      <c r="CM80" s="1321"/>
      <c r="CN80" s="1321"/>
      <c r="CO80" s="1321"/>
      <c r="CP80" s="1322"/>
      <c r="CQ80" s="1587" t="str">
        <f xml:space="preserve"> IF($C80 = "", "",'App1'!DC80)</f>
        <v/>
      </c>
      <c r="CR80" s="1629" t="str">
        <f xml:space="preserve"> IF($C80 = "", "",'App1'!DD80)</f>
        <v/>
      </c>
      <c r="CS80" s="1587" t="str">
        <f xml:space="preserve"> IF($C80 = "", "",'App1'!DE80)</f>
        <v/>
      </c>
      <c r="CT80" s="1581" t="str">
        <f xml:space="preserve"> IF($C80 = "", "",'App1'!DF80)</f>
        <v/>
      </c>
      <c r="CU80" s="1581" t="str">
        <f xml:space="preserve"> IF($C80 = "", "",'App1'!DG80)</f>
        <v/>
      </c>
      <c r="CV80" s="1581" t="str">
        <f xml:space="preserve"> IF($C80 = "", "",'App1'!DH80)</f>
        <v/>
      </c>
      <c r="CW80" s="1581" t="str">
        <f xml:space="preserve"> IF($C80 = "", "",'App1'!DI80)</f>
        <v/>
      </c>
      <c r="CX80" s="1581" t="str">
        <f xml:space="preserve"> IF($C80 = "", "",'App1'!DJ80)</f>
        <v/>
      </c>
      <c r="CY80" s="1582" t="str">
        <f xml:space="preserve"> IF($C80 = "", "",'App1'!DK80)</f>
        <v/>
      </c>
      <c r="CZ80" s="1581" t="str">
        <f xml:space="preserve"> IF($C80 = "", "",'App1'!DL80)</f>
        <v/>
      </c>
      <c r="DA80" s="1581" t="str">
        <f xml:space="preserve"> IF($C80 = "", "",'App1'!DM80)</f>
        <v/>
      </c>
      <c r="DB80" s="1581" t="str">
        <f xml:space="preserve"> IF($C80 = "", "",'App1'!DN80)</f>
        <v/>
      </c>
      <c r="DC80" s="1581" t="str">
        <f xml:space="preserve"> IF($C80 = "", "",'App1'!DO80)</f>
        <v/>
      </c>
      <c r="DD80" s="1581" t="str">
        <f xml:space="preserve"> IF($C80 = "", "",'App1'!DP80)</f>
        <v/>
      </c>
      <c r="DE80" s="1582" t="str">
        <f xml:space="preserve"> IF($C80 = "", "",'App1'!DQ80)</f>
        <v/>
      </c>
      <c r="DF80" s="1581" t="str">
        <f xml:space="preserve"> IF($C80 = "", "",'App1'!DR80)</f>
        <v/>
      </c>
      <c r="DG80" s="1581" t="str">
        <f xml:space="preserve"> IF($C80 = "", "",'App1'!DS80)</f>
        <v/>
      </c>
      <c r="DH80" s="1581" t="str">
        <f xml:space="preserve"> IF($C80 = "", "",'App1'!DT80)</f>
        <v/>
      </c>
      <c r="DI80" s="1581" t="str">
        <f xml:space="preserve"> IF($C80 = "", "",'App1'!DU80)</f>
        <v/>
      </c>
      <c r="DJ80" s="1581" t="str">
        <f xml:space="preserve"> IF($C80 = "", "",'App1'!DV80)</f>
        <v/>
      </c>
      <c r="DK80" s="1582" t="str">
        <f xml:space="preserve"> IF($C80 = "", "",'App1'!DW80)</f>
        <v/>
      </c>
      <c r="DL80" s="1581" t="str">
        <f xml:space="preserve"> IF($C80 = "", "",'App1'!DX80)</f>
        <v/>
      </c>
      <c r="DM80" s="1581" t="str">
        <f xml:space="preserve"> IF($C80 = "", "",'App1'!DY80)</f>
        <v/>
      </c>
      <c r="DN80" s="1581" t="str">
        <f xml:space="preserve"> IF($C80 = "", "",'App1'!DZ80)</f>
        <v/>
      </c>
      <c r="DO80" s="1581" t="str">
        <f xml:space="preserve"> IF($C80 = "", "",'App1'!EA80)</f>
        <v/>
      </c>
      <c r="DP80" s="1581" t="str">
        <f xml:space="preserve"> IF($C80 = "", "",'App1'!EB80)</f>
        <v/>
      </c>
      <c r="DQ80" s="1582" t="str">
        <f xml:space="preserve"> IF($C80 = "", "",'App1'!EC80)</f>
        <v/>
      </c>
      <c r="DR80" s="1581" t="str">
        <f xml:space="preserve"> IF($C80 = "", "",'App1'!ED80)</f>
        <v/>
      </c>
      <c r="DS80" s="1581" t="str">
        <f xml:space="preserve"> IF($C80 = "", "",'App1'!EE80)</f>
        <v/>
      </c>
      <c r="DT80" s="1581" t="str">
        <f xml:space="preserve"> IF($C80 = "", "",'App1'!EF80)</f>
        <v/>
      </c>
      <c r="DU80" s="1581" t="str">
        <f xml:space="preserve"> IF($C80 = "", "",'App1'!EG80)</f>
        <v/>
      </c>
      <c r="DV80" s="1581" t="str">
        <f xml:space="preserve"> IF($C80 = "", "",'App1'!EH80)</f>
        <v/>
      </c>
      <c r="DW80" s="1582" t="str">
        <f xml:space="preserve"> IF($C80 = "", "",'App1'!EI80)</f>
        <v/>
      </c>
      <c r="DX80" s="595"/>
      <c r="DY80" s="596"/>
      <c r="DZ80" s="596"/>
      <c r="EA80" s="596"/>
      <c r="EB80" s="596"/>
      <c r="EC80" s="1580" t="str">
        <f xml:space="preserve"> IF($C80 = "", "",'App1'!EO80)</f>
        <v/>
      </c>
      <c r="ED80" s="1581" t="str">
        <f xml:space="preserve"> IF($C80 = "", "",'App1'!EP80)</f>
        <v/>
      </c>
      <c r="EE80" s="1581" t="str">
        <f xml:space="preserve"> IF($C80 = "", "",'App1'!EQ80)</f>
        <v/>
      </c>
      <c r="EF80" s="1581" t="str">
        <f xml:space="preserve"> IF($C80 = "", "",'App1'!ER80)</f>
        <v/>
      </c>
      <c r="EG80" s="1581" t="str">
        <f xml:space="preserve"> IF($C80 = "", "",'App1'!ES80)</f>
        <v/>
      </c>
      <c r="EH80" s="1582" t="str">
        <f xml:space="preserve"> IF($C80 = "", "",'App1'!ET80)</f>
        <v/>
      </c>
      <c r="EI80" s="595"/>
      <c r="EJ80" s="596"/>
      <c r="EK80" s="596"/>
      <c r="EL80" s="596"/>
      <c r="EM80" s="1575"/>
    </row>
    <row r="81" spans="2:143" ht="15.75" customHeight="1">
      <c r="B81" s="582">
        <v>75</v>
      </c>
      <c r="C81" s="1587" t="str">
        <f>'App1'!C81</f>
        <v/>
      </c>
      <c r="D81" s="1419" t="str">
        <f xml:space="preserve"> IF($C81 = "", "",'App1'!D81)</f>
        <v/>
      </c>
      <c r="E81" s="1419" t="str">
        <f xml:space="preserve"> IF($C81 = "", "",'App1'!E81)</f>
        <v/>
      </c>
      <c r="F81" s="1419" t="str">
        <f xml:space="preserve"> IF($C81 = "", "",'App1'!F81)</f>
        <v/>
      </c>
      <c r="G81" s="1489" t="str">
        <f xml:space="preserve"> IF($C81 = "", "",'App1'!G81)</f>
        <v/>
      </c>
      <c r="H81" s="1490" t="str">
        <f xml:space="preserve"> IF($C81 = "", "",'App1'!H81)</f>
        <v/>
      </c>
      <c r="I81" s="1507" t="str">
        <f xml:space="preserve"> IF($C81 = "", "",'App1'!I81)</f>
        <v/>
      </c>
      <c r="J81" s="1507" t="str">
        <f xml:space="preserve"> IF($C81 = "", "",'App1'!J81)</f>
        <v/>
      </c>
      <c r="K81" s="1507" t="str">
        <f xml:space="preserve"> IF($C81 = "", "",'App1'!K81)</f>
        <v/>
      </c>
      <c r="L81" s="1507" t="str">
        <f xml:space="preserve"> IF($C81 = "", "",'App1'!L81)</f>
        <v/>
      </c>
      <c r="M81" s="1507" t="str">
        <f xml:space="preserve"> IF($C81 = "", "",'App1'!M81)</f>
        <v/>
      </c>
      <c r="N81" s="1507" t="str">
        <f xml:space="preserve"> IF($C81 = "", "",'App1'!N81)</f>
        <v/>
      </c>
      <c r="O81" s="1507" t="str">
        <f xml:space="preserve"> IF($C81 = "", "",'App1'!O81)</f>
        <v/>
      </c>
      <c r="P81" s="1507" t="str">
        <f xml:space="preserve"> IF($C81 = "", "",'App1'!P81)</f>
        <v/>
      </c>
      <c r="Q81" s="1508" t="str">
        <f xml:space="preserve"> IF($C81 = "", "",'App1'!Q81)</f>
        <v/>
      </c>
      <c r="R81" s="1419" t="str">
        <f xml:space="preserve"> IF($C81 = "", "",'App1'!R81)</f>
        <v/>
      </c>
      <c r="S81" s="1419" t="str">
        <f xml:space="preserve"> IF($C81 = "", "",'App1'!S81)</f>
        <v/>
      </c>
      <c r="T81" s="1489" t="str">
        <f xml:space="preserve"> IF($C81 = "", "",'App1'!T81)</f>
        <v/>
      </c>
      <c r="U81" s="1419" t="str">
        <f xml:space="preserve"> IF($C81 = "", "",'App1'!U81)</f>
        <v/>
      </c>
      <c r="V81" s="1419" t="str">
        <f xml:space="preserve"> IF($C81 = "", "",'App1'!V81)</f>
        <v/>
      </c>
      <c r="W81" s="1419" t="str">
        <f xml:space="preserve"> IF($C81 = "", "",'App1'!W81)</f>
        <v/>
      </c>
      <c r="X81" s="1419" t="str">
        <f xml:space="preserve"> IF($C81 = "", "",'App1'!X81)</f>
        <v/>
      </c>
      <c r="Y81" s="1604" t="str">
        <f xml:space="preserve"> IF($C81 = "", "",'App1'!Y81)</f>
        <v/>
      </c>
      <c r="Z81" s="1499" t="str">
        <f xml:space="preserve"> IF($C81 = "", "",'App1'!Z81)</f>
        <v/>
      </c>
      <c r="AA81" s="583"/>
      <c r="AB81" s="583"/>
      <c r="AC81" s="583"/>
      <c r="AD81" s="1575"/>
      <c r="AE81" s="596"/>
      <c r="AF81" s="596"/>
      <c r="AG81" s="596"/>
      <c r="AH81" s="596"/>
      <c r="AI81" s="596"/>
      <c r="AJ81" s="595"/>
      <c r="AK81" s="596"/>
      <c r="AL81" s="596"/>
      <c r="AM81" s="596"/>
      <c r="AN81" s="755"/>
      <c r="AO81" s="758"/>
      <c r="AP81" s="596"/>
      <c r="AQ81" s="596"/>
      <c r="AR81" s="596"/>
      <c r="AS81" s="759"/>
      <c r="AT81" s="764"/>
      <c r="AU81" s="596"/>
      <c r="AV81" s="596"/>
      <c r="AW81" s="596"/>
      <c r="AX81" s="765"/>
      <c r="AY81" s="597"/>
      <c r="AZ81" s="1568" t="str">
        <f xml:space="preserve"> IF($C81 = "", "",'App1'!BL81)</f>
        <v/>
      </c>
      <c r="BA81" s="1418" t="str">
        <f xml:space="preserve"> IF($C81 = "", "",'App1'!BM81)</f>
        <v/>
      </c>
      <c r="BB81" s="1418" t="str">
        <f xml:space="preserve"> IF($C81 = "", "",'App1'!BN81)</f>
        <v/>
      </c>
      <c r="BC81" s="1418" t="str">
        <f xml:space="preserve"> IF($C81 = "", "",'App1'!BO81)</f>
        <v/>
      </c>
      <c r="BD81" s="1488" t="str">
        <f xml:space="preserve"> IF($C81 = "", "",'App1'!BP81)</f>
        <v/>
      </c>
      <c r="BE81" s="595"/>
      <c r="BF81" s="596"/>
      <c r="BG81" s="596"/>
      <c r="BH81" s="596"/>
      <c r="BI81" s="597"/>
      <c r="BJ81" s="595"/>
      <c r="BK81" s="596"/>
      <c r="BL81" s="596"/>
      <c r="BM81" s="596"/>
      <c r="BN81" s="597"/>
      <c r="BO81" s="595"/>
      <c r="BP81" s="596"/>
      <c r="BQ81" s="596"/>
      <c r="BR81" s="596"/>
      <c r="BS81" s="597"/>
      <c r="BT81" s="595"/>
      <c r="BU81" s="596"/>
      <c r="BV81" s="596"/>
      <c r="BW81" s="596"/>
      <c r="BX81" s="597"/>
      <c r="BY81" s="595"/>
      <c r="BZ81" s="596"/>
      <c r="CA81" s="596"/>
      <c r="CB81" s="596"/>
      <c r="CC81" s="597"/>
      <c r="CD81" s="595"/>
      <c r="CE81" s="596"/>
      <c r="CF81" s="596"/>
      <c r="CG81" s="596"/>
      <c r="CH81" s="597"/>
      <c r="CI81" s="1320"/>
      <c r="CJ81" s="1321"/>
      <c r="CK81" s="1321"/>
      <c r="CL81" s="1322"/>
      <c r="CM81" s="1321"/>
      <c r="CN81" s="1321"/>
      <c r="CO81" s="1321"/>
      <c r="CP81" s="1322"/>
      <c r="CQ81" s="1587" t="str">
        <f xml:space="preserve"> IF($C81 = "", "",'App1'!DC81)</f>
        <v/>
      </c>
      <c r="CR81" s="1629" t="str">
        <f xml:space="preserve"> IF($C81 = "", "",'App1'!DD81)</f>
        <v/>
      </c>
      <c r="CS81" s="1587" t="str">
        <f xml:space="preserve"> IF($C81 = "", "",'App1'!DE81)</f>
        <v/>
      </c>
      <c r="CT81" s="1581" t="str">
        <f xml:space="preserve"> IF($C81 = "", "",'App1'!DF81)</f>
        <v/>
      </c>
      <c r="CU81" s="1581" t="str">
        <f xml:space="preserve"> IF($C81 = "", "",'App1'!DG81)</f>
        <v/>
      </c>
      <c r="CV81" s="1581" t="str">
        <f xml:space="preserve"> IF($C81 = "", "",'App1'!DH81)</f>
        <v/>
      </c>
      <c r="CW81" s="1581" t="str">
        <f xml:space="preserve"> IF($C81 = "", "",'App1'!DI81)</f>
        <v/>
      </c>
      <c r="CX81" s="1581" t="str">
        <f xml:space="preserve"> IF($C81 = "", "",'App1'!DJ81)</f>
        <v/>
      </c>
      <c r="CY81" s="1582" t="str">
        <f xml:space="preserve"> IF($C81 = "", "",'App1'!DK81)</f>
        <v/>
      </c>
      <c r="CZ81" s="1581" t="str">
        <f xml:space="preserve"> IF($C81 = "", "",'App1'!DL81)</f>
        <v/>
      </c>
      <c r="DA81" s="1581" t="str">
        <f xml:space="preserve"> IF($C81 = "", "",'App1'!DM81)</f>
        <v/>
      </c>
      <c r="DB81" s="1581" t="str">
        <f xml:space="preserve"> IF($C81 = "", "",'App1'!DN81)</f>
        <v/>
      </c>
      <c r="DC81" s="1581" t="str">
        <f xml:space="preserve"> IF($C81 = "", "",'App1'!DO81)</f>
        <v/>
      </c>
      <c r="DD81" s="1581" t="str">
        <f xml:space="preserve"> IF($C81 = "", "",'App1'!DP81)</f>
        <v/>
      </c>
      <c r="DE81" s="1582" t="str">
        <f xml:space="preserve"> IF($C81 = "", "",'App1'!DQ81)</f>
        <v/>
      </c>
      <c r="DF81" s="1581" t="str">
        <f xml:space="preserve"> IF($C81 = "", "",'App1'!DR81)</f>
        <v/>
      </c>
      <c r="DG81" s="1581" t="str">
        <f xml:space="preserve"> IF($C81 = "", "",'App1'!DS81)</f>
        <v/>
      </c>
      <c r="DH81" s="1581" t="str">
        <f xml:space="preserve"> IF($C81 = "", "",'App1'!DT81)</f>
        <v/>
      </c>
      <c r="DI81" s="1581" t="str">
        <f xml:space="preserve"> IF($C81 = "", "",'App1'!DU81)</f>
        <v/>
      </c>
      <c r="DJ81" s="1581" t="str">
        <f xml:space="preserve"> IF($C81 = "", "",'App1'!DV81)</f>
        <v/>
      </c>
      <c r="DK81" s="1582" t="str">
        <f xml:space="preserve"> IF($C81 = "", "",'App1'!DW81)</f>
        <v/>
      </c>
      <c r="DL81" s="1581" t="str">
        <f xml:space="preserve"> IF($C81 = "", "",'App1'!DX81)</f>
        <v/>
      </c>
      <c r="DM81" s="1581" t="str">
        <f xml:space="preserve"> IF($C81 = "", "",'App1'!DY81)</f>
        <v/>
      </c>
      <c r="DN81" s="1581" t="str">
        <f xml:space="preserve"> IF($C81 = "", "",'App1'!DZ81)</f>
        <v/>
      </c>
      <c r="DO81" s="1581" t="str">
        <f xml:space="preserve"> IF($C81 = "", "",'App1'!EA81)</f>
        <v/>
      </c>
      <c r="DP81" s="1581" t="str">
        <f xml:space="preserve"> IF($C81 = "", "",'App1'!EB81)</f>
        <v/>
      </c>
      <c r="DQ81" s="1582" t="str">
        <f xml:space="preserve"> IF($C81 = "", "",'App1'!EC81)</f>
        <v/>
      </c>
      <c r="DR81" s="1581" t="str">
        <f xml:space="preserve"> IF($C81 = "", "",'App1'!ED81)</f>
        <v/>
      </c>
      <c r="DS81" s="1581" t="str">
        <f xml:space="preserve"> IF($C81 = "", "",'App1'!EE81)</f>
        <v/>
      </c>
      <c r="DT81" s="1581" t="str">
        <f xml:space="preserve"> IF($C81 = "", "",'App1'!EF81)</f>
        <v/>
      </c>
      <c r="DU81" s="1581" t="str">
        <f xml:space="preserve"> IF($C81 = "", "",'App1'!EG81)</f>
        <v/>
      </c>
      <c r="DV81" s="1581" t="str">
        <f xml:space="preserve"> IF($C81 = "", "",'App1'!EH81)</f>
        <v/>
      </c>
      <c r="DW81" s="1582" t="str">
        <f xml:space="preserve"> IF($C81 = "", "",'App1'!EI81)</f>
        <v/>
      </c>
      <c r="DX81" s="595"/>
      <c r="DY81" s="596"/>
      <c r="DZ81" s="596"/>
      <c r="EA81" s="596"/>
      <c r="EB81" s="596"/>
      <c r="EC81" s="1580" t="str">
        <f xml:space="preserve"> IF($C81 = "", "",'App1'!EO81)</f>
        <v/>
      </c>
      <c r="ED81" s="1581" t="str">
        <f xml:space="preserve"> IF($C81 = "", "",'App1'!EP81)</f>
        <v/>
      </c>
      <c r="EE81" s="1581" t="str">
        <f xml:space="preserve"> IF($C81 = "", "",'App1'!EQ81)</f>
        <v/>
      </c>
      <c r="EF81" s="1581" t="str">
        <f xml:space="preserve"> IF($C81 = "", "",'App1'!ER81)</f>
        <v/>
      </c>
      <c r="EG81" s="1581" t="str">
        <f xml:space="preserve"> IF($C81 = "", "",'App1'!ES81)</f>
        <v/>
      </c>
      <c r="EH81" s="1582" t="str">
        <f xml:space="preserve"> IF($C81 = "", "",'App1'!ET81)</f>
        <v/>
      </c>
      <c r="EI81" s="595"/>
      <c r="EJ81" s="596"/>
      <c r="EK81" s="596"/>
      <c r="EL81" s="596"/>
      <c r="EM81" s="1575"/>
    </row>
    <row r="82" spans="2:143" ht="15.75" customHeight="1">
      <c r="B82" s="582">
        <v>76</v>
      </c>
      <c r="C82" s="1587" t="str">
        <f>'App1'!C82</f>
        <v/>
      </c>
      <c r="D82" s="1419" t="str">
        <f xml:space="preserve"> IF($C82 = "", "",'App1'!D82)</f>
        <v/>
      </c>
      <c r="E82" s="1419" t="str">
        <f xml:space="preserve"> IF($C82 = "", "",'App1'!E82)</f>
        <v/>
      </c>
      <c r="F82" s="1419" t="str">
        <f xml:space="preserve"> IF($C82 = "", "",'App1'!F82)</f>
        <v/>
      </c>
      <c r="G82" s="1489" t="str">
        <f xml:space="preserve"> IF($C82 = "", "",'App1'!G82)</f>
        <v/>
      </c>
      <c r="H82" s="1490" t="str">
        <f xml:space="preserve"> IF($C82 = "", "",'App1'!H82)</f>
        <v/>
      </c>
      <c r="I82" s="1507" t="str">
        <f xml:space="preserve"> IF($C82 = "", "",'App1'!I82)</f>
        <v/>
      </c>
      <c r="J82" s="1507" t="str">
        <f xml:space="preserve"> IF($C82 = "", "",'App1'!J82)</f>
        <v/>
      </c>
      <c r="K82" s="1507" t="str">
        <f xml:space="preserve"> IF($C82 = "", "",'App1'!K82)</f>
        <v/>
      </c>
      <c r="L82" s="1507" t="str">
        <f xml:space="preserve"> IF($C82 = "", "",'App1'!L82)</f>
        <v/>
      </c>
      <c r="M82" s="1507" t="str">
        <f xml:space="preserve"> IF($C82 = "", "",'App1'!M82)</f>
        <v/>
      </c>
      <c r="N82" s="1507" t="str">
        <f xml:space="preserve"> IF($C82 = "", "",'App1'!N82)</f>
        <v/>
      </c>
      <c r="O82" s="1507" t="str">
        <f xml:space="preserve"> IF($C82 = "", "",'App1'!O82)</f>
        <v/>
      </c>
      <c r="P82" s="1507" t="str">
        <f xml:space="preserve"> IF($C82 = "", "",'App1'!P82)</f>
        <v/>
      </c>
      <c r="Q82" s="1508" t="str">
        <f xml:space="preserve"> IF($C82 = "", "",'App1'!Q82)</f>
        <v/>
      </c>
      <c r="R82" s="1419" t="str">
        <f xml:space="preserve"> IF($C82 = "", "",'App1'!R82)</f>
        <v/>
      </c>
      <c r="S82" s="1419" t="str">
        <f xml:space="preserve"> IF($C82 = "", "",'App1'!S82)</f>
        <v/>
      </c>
      <c r="T82" s="1489" t="str">
        <f xml:space="preserve"> IF($C82 = "", "",'App1'!T82)</f>
        <v/>
      </c>
      <c r="U82" s="1419" t="str">
        <f xml:space="preserve"> IF($C82 = "", "",'App1'!U82)</f>
        <v/>
      </c>
      <c r="V82" s="1419" t="str">
        <f xml:space="preserve"> IF($C82 = "", "",'App1'!V82)</f>
        <v/>
      </c>
      <c r="W82" s="1419" t="str">
        <f xml:space="preserve"> IF($C82 = "", "",'App1'!W82)</f>
        <v/>
      </c>
      <c r="X82" s="1419" t="str">
        <f xml:space="preserve"> IF($C82 = "", "",'App1'!X82)</f>
        <v/>
      </c>
      <c r="Y82" s="1604" t="str">
        <f xml:space="preserve"> IF($C82 = "", "",'App1'!Y82)</f>
        <v/>
      </c>
      <c r="Z82" s="1499" t="str">
        <f xml:space="preserve"> IF($C82 = "", "",'App1'!Z82)</f>
        <v/>
      </c>
      <c r="AA82" s="583"/>
      <c r="AB82" s="583"/>
      <c r="AC82" s="583"/>
      <c r="AD82" s="1575"/>
      <c r="AE82" s="596"/>
      <c r="AF82" s="596"/>
      <c r="AG82" s="596"/>
      <c r="AH82" s="596"/>
      <c r="AI82" s="596"/>
      <c r="AJ82" s="595"/>
      <c r="AK82" s="596"/>
      <c r="AL82" s="596"/>
      <c r="AM82" s="596"/>
      <c r="AN82" s="755"/>
      <c r="AO82" s="758"/>
      <c r="AP82" s="596"/>
      <c r="AQ82" s="596"/>
      <c r="AR82" s="596"/>
      <c r="AS82" s="759"/>
      <c r="AT82" s="764"/>
      <c r="AU82" s="596"/>
      <c r="AV82" s="596"/>
      <c r="AW82" s="596"/>
      <c r="AX82" s="765"/>
      <c r="AY82" s="597"/>
      <c r="AZ82" s="1568" t="str">
        <f xml:space="preserve"> IF($C82 = "", "",'App1'!BL82)</f>
        <v/>
      </c>
      <c r="BA82" s="1418" t="str">
        <f xml:space="preserve"> IF($C82 = "", "",'App1'!BM82)</f>
        <v/>
      </c>
      <c r="BB82" s="1418" t="str">
        <f xml:space="preserve"> IF($C82 = "", "",'App1'!BN82)</f>
        <v/>
      </c>
      <c r="BC82" s="1418" t="str">
        <f xml:space="preserve"> IF($C82 = "", "",'App1'!BO82)</f>
        <v/>
      </c>
      <c r="BD82" s="1488" t="str">
        <f xml:space="preserve"> IF($C82 = "", "",'App1'!BP82)</f>
        <v/>
      </c>
      <c r="BE82" s="595"/>
      <c r="BF82" s="596"/>
      <c r="BG82" s="596"/>
      <c r="BH82" s="596"/>
      <c r="BI82" s="597"/>
      <c r="BJ82" s="595"/>
      <c r="BK82" s="596"/>
      <c r="BL82" s="596"/>
      <c r="BM82" s="596"/>
      <c r="BN82" s="597"/>
      <c r="BO82" s="595"/>
      <c r="BP82" s="596"/>
      <c r="BQ82" s="596"/>
      <c r="BR82" s="596"/>
      <c r="BS82" s="597"/>
      <c r="BT82" s="595"/>
      <c r="BU82" s="596"/>
      <c r="BV82" s="596"/>
      <c r="BW82" s="596"/>
      <c r="BX82" s="597"/>
      <c r="BY82" s="595"/>
      <c r="BZ82" s="596"/>
      <c r="CA82" s="596"/>
      <c r="CB82" s="596"/>
      <c r="CC82" s="597"/>
      <c r="CD82" s="595"/>
      <c r="CE82" s="596"/>
      <c r="CF82" s="596"/>
      <c r="CG82" s="596"/>
      <c r="CH82" s="597"/>
      <c r="CI82" s="1320"/>
      <c r="CJ82" s="1321"/>
      <c r="CK82" s="1321"/>
      <c r="CL82" s="1322"/>
      <c r="CM82" s="1321"/>
      <c r="CN82" s="1321"/>
      <c r="CO82" s="1321"/>
      <c r="CP82" s="1322"/>
      <c r="CQ82" s="1587" t="str">
        <f xml:space="preserve"> IF($C82 = "", "",'App1'!DC82)</f>
        <v/>
      </c>
      <c r="CR82" s="1629" t="str">
        <f xml:space="preserve"> IF($C82 = "", "",'App1'!DD82)</f>
        <v/>
      </c>
      <c r="CS82" s="1587" t="str">
        <f xml:space="preserve"> IF($C82 = "", "",'App1'!DE82)</f>
        <v/>
      </c>
      <c r="CT82" s="1581" t="str">
        <f xml:space="preserve"> IF($C82 = "", "",'App1'!DF82)</f>
        <v/>
      </c>
      <c r="CU82" s="1581" t="str">
        <f xml:space="preserve"> IF($C82 = "", "",'App1'!DG82)</f>
        <v/>
      </c>
      <c r="CV82" s="1581" t="str">
        <f xml:space="preserve"> IF($C82 = "", "",'App1'!DH82)</f>
        <v/>
      </c>
      <c r="CW82" s="1581" t="str">
        <f xml:space="preserve"> IF($C82 = "", "",'App1'!DI82)</f>
        <v/>
      </c>
      <c r="CX82" s="1581" t="str">
        <f xml:space="preserve"> IF($C82 = "", "",'App1'!DJ82)</f>
        <v/>
      </c>
      <c r="CY82" s="1582" t="str">
        <f xml:space="preserve"> IF($C82 = "", "",'App1'!DK82)</f>
        <v/>
      </c>
      <c r="CZ82" s="1581" t="str">
        <f xml:space="preserve"> IF($C82 = "", "",'App1'!DL82)</f>
        <v/>
      </c>
      <c r="DA82" s="1581" t="str">
        <f xml:space="preserve"> IF($C82 = "", "",'App1'!DM82)</f>
        <v/>
      </c>
      <c r="DB82" s="1581" t="str">
        <f xml:space="preserve"> IF($C82 = "", "",'App1'!DN82)</f>
        <v/>
      </c>
      <c r="DC82" s="1581" t="str">
        <f xml:space="preserve"> IF($C82 = "", "",'App1'!DO82)</f>
        <v/>
      </c>
      <c r="DD82" s="1581" t="str">
        <f xml:space="preserve"> IF($C82 = "", "",'App1'!DP82)</f>
        <v/>
      </c>
      <c r="DE82" s="1582" t="str">
        <f xml:space="preserve"> IF($C82 = "", "",'App1'!DQ82)</f>
        <v/>
      </c>
      <c r="DF82" s="1581" t="str">
        <f xml:space="preserve"> IF($C82 = "", "",'App1'!DR82)</f>
        <v/>
      </c>
      <c r="DG82" s="1581" t="str">
        <f xml:space="preserve"> IF($C82 = "", "",'App1'!DS82)</f>
        <v/>
      </c>
      <c r="DH82" s="1581" t="str">
        <f xml:space="preserve"> IF($C82 = "", "",'App1'!DT82)</f>
        <v/>
      </c>
      <c r="DI82" s="1581" t="str">
        <f xml:space="preserve"> IF($C82 = "", "",'App1'!DU82)</f>
        <v/>
      </c>
      <c r="DJ82" s="1581" t="str">
        <f xml:space="preserve"> IF($C82 = "", "",'App1'!DV82)</f>
        <v/>
      </c>
      <c r="DK82" s="1582" t="str">
        <f xml:space="preserve"> IF($C82 = "", "",'App1'!DW82)</f>
        <v/>
      </c>
      <c r="DL82" s="1581" t="str">
        <f xml:space="preserve"> IF($C82 = "", "",'App1'!DX82)</f>
        <v/>
      </c>
      <c r="DM82" s="1581" t="str">
        <f xml:space="preserve"> IF($C82 = "", "",'App1'!DY82)</f>
        <v/>
      </c>
      <c r="DN82" s="1581" t="str">
        <f xml:space="preserve"> IF($C82 = "", "",'App1'!DZ82)</f>
        <v/>
      </c>
      <c r="DO82" s="1581" t="str">
        <f xml:space="preserve"> IF($C82 = "", "",'App1'!EA82)</f>
        <v/>
      </c>
      <c r="DP82" s="1581" t="str">
        <f xml:space="preserve"> IF($C82 = "", "",'App1'!EB82)</f>
        <v/>
      </c>
      <c r="DQ82" s="1582" t="str">
        <f xml:space="preserve"> IF($C82 = "", "",'App1'!EC82)</f>
        <v/>
      </c>
      <c r="DR82" s="1581" t="str">
        <f xml:space="preserve"> IF($C82 = "", "",'App1'!ED82)</f>
        <v/>
      </c>
      <c r="DS82" s="1581" t="str">
        <f xml:space="preserve"> IF($C82 = "", "",'App1'!EE82)</f>
        <v/>
      </c>
      <c r="DT82" s="1581" t="str">
        <f xml:space="preserve"> IF($C82 = "", "",'App1'!EF82)</f>
        <v/>
      </c>
      <c r="DU82" s="1581" t="str">
        <f xml:space="preserve"> IF($C82 = "", "",'App1'!EG82)</f>
        <v/>
      </c>
      <c r="DV82" s="1581" t="str">
        <f xml:space="preserve"> IF($C82 = "", "",'App1'!EH82)</f>
        <v/>
      </c>
      <c r="DW82" s="1582" t="str">
        <f xml:space="preserve"> IF($C82 = "", "",'App1'!EI82)</f>
        <v/>
      </c>
      <c r="DX82" s="595"/>
      <c r="DY82" s="596"/>
      <c r="DZ82" s="596"/>
      <c r="EA82" s="596"/>
      <c r="EB82" s="596"/>
      <c r="EC82" s="1580" t="str">
        <f xml:space="preserve"> IF($C82 = "", "",'App1'!EO82)</f>
        <v/>
      </c>
      <c r="ED82" s="1581" t="str">
        <f xml:space="preserve"> IF($C82 = "", "",'App1'!EP82)</f>
        <v/>
      </c>
      <c r="EE82" s="1581" t="str">
        <f xml:space="preserve"> IF($C82 = "", "",'App1'!EQ82)</f>
        <v/>
      </c>
      <c r="EF82" s="1581" t="str">
        <f xml:space="preserve"> IF($C82 = "", "",'App1'!ER82)</f>
        <v/>
      </c>
      <c r="EG82" s="1581" t="str">
        <f xml:space="preserve"> IF($C82 = "", "",'App1'!ES82)</f>
        <v/>
      </c>
      <c r="EH82" s="1582" t="str">
        <f xml:space="preserve"> IF($C82 = "", "",'App1'!ET82)</f>
        <v/>
      </c>
      <c r="EI82" s="595"/>
      <c r="EJ82" s="596"/>
      <c r="EK82" s="596"/>
      <c r="EL82" s="596"/>
      <c r="EM82" s="1575"/>
    </row>
    <row r="83" spans="2:143" ht="15.75" customHeight="1">
      <c r="B83" s="582">
        <v>77</v>
      </c>
      <c r="C83" s="1587" t="str">
        <f>'App1'!C83</f>
        <v/>
      </c>
      <c r="D83" s="1419" t="str">
        <f xml:space="preserve"> IF($C83 = "", "",'App1'!D83)</f>
        <v/>
      </c>
      <c r="E83" s="1419" t="str">
        <f xml:space="preserve"> IF($C83 = "", "",'App1'!E83)</f>
        <v/>
      </c>
      <c r="F83" s="1419" t="str">
        <f xml:space="preserve"> IF($C83 = "", "",'App1'!F83)</f>
        <v/>
      </c>
      <c r="G83" s="1489" t="str">
        <f xml:space="preserve"> IF($C83 = "", "",'App1'!G83)</f>
        <v/>
      </c>
      <c r="H83" s="1490" t="str">
        <f xml:space="preserve"> IF($C83 = "", "",'App1'!H83)</f>
        <v/>
      </c>
      <c r="I83" s="1507" t="str">
        <f xml:space="preserve"> IF($C83 = "", "",'App1'!I83)</f>
        <v/>
      </c>
      <c r="J83" s="1507" t="str">
        <f xml:space="preserve"> IF($C83 = "", "",'App1'!J83)</f>
        <v/>
      </c>
      <c r="K83" s="1507" t="str">
        <f xml:space="preserve"> IF($C83 = "", "",'App1'!K83)</f>
        <v/>
      </c>
      <c r="L83" s="1507" t="str">
        <f xml:space="preserve"> IF($C83 = "", "",'App1'!L83)</f>
        <v/>
      </c>
      <c r="M83" s="1507" t="str">
        <f xml:space="preserve"> IF($C83 = "", "",'App1'!M83)</f>
        <v/>
      </c>
      <c r="N83" s="1507" t="str">
        <f xml:space="preserve"> IF($C83 = "", "",'App1'!N83)</f>
        <v/>
      </c>
      <c r="O83" s="1507" t="str">
        <f xml:space="preserve"> IF($C83 = "", "",'App1'!O83)</f>
        <v/>
      </c>
      <c r="P83" s="1507" t="str">
        <f xml:space="preserve"> IF($C83 = "", "",'App1'!P83)</f>
        <v/>
      </c>
      <c r="Q83" s="1508" t="str">
        <f xml:space="preserve"> IF($C83 = "", "",'App1'!Q83)</f>
        <v/>
      </c>
      <c r="R83" s="1419" t="str">
        <f xml:space="preserve"> IF($C83 = "", "",'App1'!R83)</f>
        <v/>
      </c>
      <c r="S83" s="1419" t="str">
        <f xml:space="preserve"> IF($C83 = "", "",'App1'!S83)</f>
        <v/>
      </c>
      <c r="T83" s="1489" t="str">
        <f xml:space="preserve"> IF($C83 = "", "",'App1'!T83)</f>
        <v/>
      </c>
      <c r="U83" s="1419" t="str">
        <f xml:space="preserve"> IF($C83 = "", "",'App1'!U83)</f>
        <v/>
      </c>
      <c r="V83" s="1419" t="str">
        <f xml:space="preserve"> IF($C83 = "", "",'App1'!V83)</f>
        <v/>
      </c>
      <c r="W83" s="1419" t="str">
        <f xml:space="preserve"> IF($C83 = "", "",'App1'!W83)</f>
        <v/>
      </c>
      <c r="X83" s="1419" t="str">
        <f xml:space="preserve"> IF($C83 = "", "",'App1'!X83)</f>
        <v/>
      </c>
      <c r="Y83" s="1604" t="str">
        <f xml:space="preserve"> IF($C83 = "", "",'App1'!Y83)</f>
        <v/>
      </c>
      <c r="Z83" s="1499" t="str">
        <f xml:space="preserve"> IF($C83 = "", "",'App1'!Z83)</f>
        <v/>
      </c>
      <c r="AA83" s="583"/>
      <c r="AB83" s="583"/>
      <c r="AC83" s="583"/>
      <c r="AD83" s="1575"/>
      <c r="AE83" s="596"/>
      <c r="AF83" s="596"/>
      <c r="AG83" s="596"/>
      <c r="AH83" s="596"/>
      <c r="AI83" s="596"/>
      <c r="AJ83" s="595"/>
      <c r="AK83" s="596"/>
      <c r="AL83" s="596"/>
      <c r="AM83" s="596"/>
      <c r="AN83" s="755"/>
      <c r="AO83" s="758"/>
      <c r="AP83" s="596"/>
      <c r="AQ83" s="596"/>
      <c r="AR83" s="596"/>
      <c r="AS83" s="759"/>
      <c r="AT83" s="764"/>
      <c r="AU83" s="596"/>
      <c r="AV83" s="596"/>
      <c r="AW83" s="596"/>
      <c r="AX83" s="765"/>
      <c r="AY83" s="597"/>
      <c r="AZ83" s="1568" t="str">
        <f xml:space="preserve"> IF($C83 = "", "",'App1'!BL83)</f>
        <v/>
      </c>
      <c r="BA83" s="1418" t="str">
        <f xml:space="preserve"> IF($C83 = "", "",'App1'!BM83)</f>
        <v/>
      </c>
      <c r="BB83" s="1418" t="str">
        <f xml:space="preserve"> IF($C83 = "", "",'App1'!BN83)</f>
        <v/>
      </c>
      <c r="BC83" s="1418" t="str">
        <f xml:space="preserve"> IF($C83 = "", "",'App1'!BO83)</f>
        <v/>
      </c>
      <c r="BD83" s="1488" t="str">
        <f xml:space="preserve"> IF($C83 = "", "",'App1'!BP83)</f>
        <v/>
      </c>
      <c r="BE83" s="595"/>
      <c r="BF83" s="596"/>
      <c r="BG83" s="596"/>
      <c r="BH83" s="596"/>
      <c r="BI83" s="597"/>
      <c r="BJ83" s="595"/>
      <c r="BK83" s="596"/>
      <c r="BL83" s="596"/>
      <c r="BM83" s="596"/>
      <c r="BN83" s="597"/>
      <c r="BO83" s="595"/>
      <c r="BP83" s="596"/>
      <c r="BQ83" s="596"/>
      <c r="BR83" s="596"/>
      <c r="BS83" s="597"/>
      <c r="BT83" s="595"/>
      <c r="BU83" s="596"/>
      <c r="BV83" s="596"/>
      <c r="BW83" s="596"/>
      <c r="BX83" s="597"/>
      <c r="BY83" s="595"/>
      <c r="BZ83" s="596"/>
      <c r="CA83" s="596"/>
      <c r="CB83" s="596"/>
      <c r="CC83" s="597"/>
      <c r="CD83" s="595"/>
      <c r="CE83" s="596"/>
      <c r="CF83" s="596"/>
      <c r="CG83" s="596"/>
      <c r="CH83" s="597"/>
      <c r="CI83" s="1320"/>
      <c r="CJ83" s="1321"/>
      <c r="CK83" s="1321"/>
      <c r="CL83" s="1322"/>
      <c r="CM83" s="1321"/>
      <c r="CN83" s="1321"/>
      <c r="CO83" s="1321"/>
      <c r="CP83" s="1322"/>
      <c r="CQ83" s="1587" t="str">
        <f xml:space="preserve"> IF($C83 = "", "",'App1'!DC83)</f>
        <v/>
      </c>
      <c r="CR83" s="1629" t="str">
        <f xml:space="preserve"> IF($C83 = "", "",'App1'!DD83)</f>
        <v/>
      </c>
      <c r="CS83" s="1587" t="str">
        <f xml:space="preserve"> IF($C83 = "", "",'App1'!DE83)</f>
        <v/>
      </c>
      <c r="CT83" s="1581" t="str">
        <f xml:space="preserve"> IF($C83 = "", "",'App1'!DF83)</f>
        <v/>
      </c>
      <c r="CU83" s="1581" t="str">
        <f xml:space="preserve"> IF($C83 = "", "",'App1'!DG83)</f>
        <v/>
      </c>
      <c r="CV83" s="1581" t="str">
        <f xml:space="preserve"> IF($C83 = "", "",'App1'!DH83)</f>
        <v/>
      </c>
      <c r="CW83" s="1581" t="str">
        <f xml:space="preserve"> IF($C83 = "", "",'App1'!DI83)</f>
        <v/>
      </c>
      <c r="CX83" s="1581" t="str">
        <f xml:space="preserve"> IF($C83 = "", "",'App1'!DJ83)</f>
        <v/>
      </c>
      <c r="CY83" s="1582" t="str">
        <f xml:space="preserve"> IF($C83 = "", "",'App1'!DK83)</f>
        <v/>
      </c>
      <c r="CZ83" s="1581" t="str">
        <f xml:space="preserve"> IF($C83 = "", "",'App1'!DL83)</f>
        <v/>
      </c>
      <c r="DA83" s="1581" t="str">
        <f xml:space="preserve"> IF($C83 = "", "",'App1'!DM83)</f>
        <v/>
      </c>
      <c r="DB83" s="1581" t="str">
        <f xml:space="preserve"> IF($C83 = "", "",'App1'!DN83)</f>
        <v/>
      </c>
      <c r="DC83" s="1581" t="str">
        <f xml:space="preserve"> IF($C83 = "", "",'App1'!DO83)</f>
        <v/>
      </c>
      <c r="DD83" s="1581" t="str">
        <f xml:space="preserve"> IF($C83 = "", "",'App1'!DP83)</f>
        <v/>
      </c>
      <c r="DE83" s="1582" t="str">
        <f xml:space="preserve"> IF($C83 = "", "",'App1'!DQ83)</f>
        <v/>
      </c>
      <c r="DF83" s="1581" t="str">
        <f xml:space="preserve"> IF($C83 = "", "",'App1'!DR83)</f>
        <v/>
      </c>
      <c r="DG83" s="1581" t="str">
        <f xml:space="preserve"> IF($C83 = "", "",'App1'!DS83)</f>
        <v/>
      </c>
      <c r="DH83" s="1581" t="str">
        <f xml:space="preserve"> IF($C83 = "", "",'App1'!DT83)</f>
        <v/>
      </c>
      <c r="DI83" s="1581" t="str">
        <f xml:space="preserve"> IF($C83 = "", "",'App1'!DU83)</f>
        <v/>
      </c>
      <c r="DJ83" s="1581" t="str">
        <f xml:space="preserve"> IF($C83 = "", "",'App1'!DV83)</f>
        <v/>
      </c>
      <c r="DK83" s="1582" t="str">
        <f xml:space="preserve"> IF($C83 = "", "",'App1'!DW83)</f>
        <v/>
      </c>
      <c r="DL83" s="1581" t="str">
        <f xml:space="preserve"> IF($C83 = "", "",'App1'!DX83)</f>
        <v/>
      </c>
      <c r="DM83" s="1581" t="str">
        <f xml:space="preserve"> IF($C83 = "", "",'App1'!DY83)</f>
        <v/>
      </c>
      <c r="DN83" s="1581" t="str">
        <f xml:space="preserve"> IF($C83 = "", "",'App1'!DZ83)</f>
        <v/>
      </c>
      <c r="DO83" s="1581" t="str">
        <f xml:space="preserve"> IF($C83 = "", "",'App1'!EA83)</f>
        <v/>
      </c>
      <c r="DP83" s="1581" t="str">
        <f xml:space="preserve"> IF($C83 = "", "",'App1'!EB83)</f>
        <v/>
      </c>
      <c r="DQ83" s="1582" t="str">
        <f xml:space="preserve"> IF($C83 = "", "",'App1'!EC83)</f>
        <v/>
      </c>
      <c r="DR83" s="1581" t="str">
        <f xml:space="preserve"> IF($C83 = "", "",'App1'!ED83)</f>
        <v/>
      </c>
      <c r="DS83" s="1581" t="str">
        <f xml:space="preserve"> IF($C83 = "", "",'App1'!EE83)</f>
        <v/>
      </c>
      <c r="DT83" s="1581" t="str">
        <f xml:space="preserve"> IF($C83 = "", "",'App1'!EF83)</f>
        <v/>
      </c>
      <c r="DU83" s="1581" t="str">
        <f xml:space="preserve"> IF($C83 = "", "",'App1'!EG83)</f>
        <v/>
      </c>
      <c r="DV83" s="1581" t="str">
        <f xml:space="preserve"> IF($C83 = "", "",'App1'!EH83)</f>
        <v/>
      </c>
      <c r="DW83" s="1582" t="str">
        <f xml:space="preserve"> IF($C83 = "", "",'App1'!EI83)</f>
        <v/>
      </c>
      <c r="DX83" s="595"/>
      <c r="DY83" s="596"/>
      <c r="DZ83" s="596"/>
      <c r="EA83" s="596"/>
      <c r="EB83" s="596"/>
      <c r="EC83" s="1580" t="str">
        <f xml:space="preserve"> IF($C83 = "", "",'App1'!EO83)</f>
        <v/>
      </c>
      <c r="ED83" s="1581" t="str">
        <f xml:space="preserve"> IF($C83 = "", "",'App1'!EP83)</f>
        <v/>
      </c>
      <c r="EE83" s="1581" t="str">
        <f xml:space="preserve"> IF($C83 = "", "",'App1'!EQ83)</f>
        <v/>
      </c>
      <c r="EF83" s="1581" t="str">
        <f xml:space="preserve"> IF($C83 = "", "",'App1'!ER83)</f>
        <v/>
      </c>
      <c r="EG83" s="1581" t="str">
        <f xml:space="preserve"> IF($C83 = "", "",'App1'!ES83)</f>
        <v/>
      </c>
      <c r="EH83" s="1582" t="str">
        <f xml:space="preserve"> IF($C83 = "", "",'App1'!ET83)</f>
        <v/>
      </c>
      <c r="EI83" s="595"/>
      <c r="EJ83" s="596"/>
      <c r="EK83" s="596"/>
      <c r="EL83" s="596"/>
      <c r="EM83" s="1575"/>
    </row>
    <row r="84" spans="2:143" ht="15.75" customHeight="1">
      <c r="B84" s="582">
        <v>78</v>
      </c>
      <c r="C84" s="1587" t="str">
        <f>'App1'!C84</f>
        <v/>
      </c>
      <c r="D84" s="1419" t="str">
        <f xml:space="preserve"> IF($C84 = "", "",'App1'!D84)</f>
        <v/>
      </c>
      <c r="E84" s="1419" t="str">
        <f xml:space="preserve"> IF($C84 = "", "",'App1'!E84)</f>
        <v/>
      </c>
      <c r="F84" s="1419" t="str">
        <f xml:space="preserve"> IF($C84 = "", "",'App1'!F84)</f>
        <v/>
      </c>
      <c r="G84" s="1489" t="str">
        <f xml:space="preserve"> IF($C84 = "", "",'App1'!G84)</f>
        <v/>
      </c>
      <c r="H84" s="1490" t="str">
        <f xml:space="preserve"> IF($C84 = "", "",'App1'!H84)</f>
        <v/>
      </c>
      <c r="I84" s="1507" t="str">
        <f xml:space="preserve"> IF($C84 = "", "",'App1'!I84)</f>
        <v/>
      </c>
      <c r="J84" s="1507" t="str">
        <f xml:space="preserve"> IF($C84 = "", "",'App1'!J84)</f>
        <v/>
      </c>
      <c r="K84" s="1507" t="str">
        <f xml:space="preserve"> IF($C84 = "", "",'App1'!K84)</f>
        <v/>
      </c>
      <c r="L84" s="1507" t="str">
        <f xml:space="preserve"> IF($C84 = "", "",'App1'!L84)</f>
        <v/>
      </c>
      <c r="M84" s="1507" t="str">
        <f xml:space="preserve"> IF($C84 = "", "",'App1'!M84)</f>
        <v/>
      </c>
      <c r="N84" s="1507" t="str">
        <f xml:space="preserve"> IF($C84 = "", "",'App1'!N84)</f>
        <v/>
      </c>
      <c r="O84" s="1507" t="str">
        <f xml:space="preserve"> IF($C84 = "", "",'App1'!O84)</f>
        <v/>
      </c>
      <c r="P84" s="1507" t="str">
        <f xml:space="preserve"> IF($C84 = "", "",'App1'!P84)</f>
        <v/>
      </c>
      <c r="Q84" s="1508" t="str">
        <f xml:space="preserve"> IF($C84 = "", "",'App1'!Q84)</f>
        <v/>
      </c>
      <c r="R84" s="1419" t="str">
        <f xml:space="preserve"> IF($C84 = "", "",'App1'!R84)</f>
        <v/>
      </c>
      <c r="S84" s="1419" t="str">
        <f xml:space="preserve"> IF($C84 = "", "",'App1'!S84)</f>
        <v/>
      </c>
      <c r="T84" s="1489" t="str">
        <f xml:space="preserve"> IF($C84 = "", "",'App1'!T84)</f>
        <v/>
      </c>
      <c r="U84" s="1419" t="str">
        <f xml:space="preserve"> IF($C84 = "", "",'App1'!U84)</f>
        <v/>
      </c>
      <c r="V84" s="1419" t="str">
        <f xml:space="preserve"> IF($C84 = "", "",'App1'!V84)</f>
        <v/>
      </c>
      <c r="W84" s="1419" t="str">
        <f xml:space="preserve"> IF($C84 = "", "",'App1'!W84)</f>
        <v/>
      </c>
      <c r="X84" s="1419" t="str">
        <f xml:space="preserve"> IF($C84 = "", "",'App1'!X84)</f>
        <v/>
      </c>
      <c r="Y84" s="1604" t="str">
        <f xml:space="preserve"> IF($C84 = "", "",'App1'!Y84)</f>
        <v/>
      </c>
      <c r="Z84" s="1499" t="str">
        <f xml:space="preserve"> IF($C84 = "", "",'App1'!Z84)</f>
        <v/>
      </c>
      <c r="AA84" s="583"/>
      <c r="AB84" s="583"/>
      <c r="AC84" s="583"/>
      <c r="AD84" s="1575"/>
      <c r="AE84" s="596"/>
      <c r="AF84" s="596"/>
      <c r="AG84" s="596"/>
      <c r="AH84" s="596"/>
      <c r="AI84" s="596"/>
      <c r="AJ84" s="595"/>
      <c r="AK84" s="596"/>
      <c r="AL84" s="596"/>
      <c r="AM84" s="596"/>
      <c r="AN84" s="755"/>
      <c r="AO84" s="758"/>
      <c r="AP84" s="596"/>
      <c r="AQ84" s="596"/>
      <c r="AR84" s="596"/>
      <c r="AS84" s="759"/>
      <c r="AT84" s="764"/>
      <c r="AU84" s="596"/>
      <c r="AV84" s="596"/>
      <c r="AW84" s="596"/>
      <c r="AX84" s="765"/>
      <c r="AY84" s="597"/>
      <c r="AZ84" s="1568" t="str">
        <f xml:space="preserve"> IF($C84 = "", "",'App1'!BL84)</f>
        <v/>
      </c>
      <c r="BA84" s="1418" t="str">
        <f xml:space="preserve"> IF($C84 = "", "",'App1'!BM84)</f>
        <v/>
      </c>
      <c r="BB84" s="1418" t="str">
        <f xml:space="preserve"> IF($C84 = "", "",'App1'!BN84)</f>
        <v/>
      </c>
      <c r="BC84" s="1418" t="str">
        <f xml:space="preserve"> IF($C84 = "", "",'App1'!BO84)</f>
        <v/>
      </c>
      <c r="BD84" s="1488" t="str">
        <f xml:space="preserve"> IF($C84 = "", "",'App1'!BP84)</f>
        <v/>
      </c>
      <c r="BE84" s="595"/>
      <c r="BF84" s="596"/>
      <c r="BG84" s="596"/>
      <c r="BH84" s="596"/>
      <c r="BI84" s="597"/>
      <c r="BJ84" s="595"/>
      <c r="BK84" s="596"/>
      <c r="BL84" s="596"/>
      <c r="BM84" s="596"/>
      <c r="BN84" s="597"/>
      <c r="BO84" s="595"/>
      <c r="BP84" s="596"/>
      <c r="BQ84" s="596"/>
      <c r="BR84" s="596"/>
      <c r="BS84" s="597"/>
      <c r="BT84" s="595"/>
      <c r="BU84" s="596"/>
      <c r="BV84" s="596"/>
      <c r="BW84" s="596"/>
      <c r="BX84" s="597"/>
      <c r="BY84" s="595"/>
      <c r="BZ84" s="596"/>
      <c r="CA84" s="596"/>
      <c r="CB84" s="596"/>
      <c r="CC84" s="597"/>
      <c r="CD84" s="595"/>
      <c r="CE84" s="596"/>
      <c r="CF84" s="596"/>
      <c r="CG84" s="596"/>
      <c r="CH84" s="597"/>
      <c r="CI84" s="1320"/>
      <c r="CJ84" s="1321"/>
      <c r="CK84" s="1321"/>
      <c r="CL84" s="1322"/>
      <c r="CM84" s="1321"/>
      <c r="CN84" s="1321"/>
      <c r="CO84" s="1321"/>
      <c r="CP84" s="1322"/>
      <c r="CQ84" s="1587" t="str">
        <f xml:space="preserve"> IF($C84 = "", "",'App1'!DC84)</f>
        <v/>
      </c>
      <c r="CR84" s="1629" t="str">
        <f xml:space="preserve"> IF($C84 = "", "",'App1'!DD84)</f>
        <v/>
      </c>
      <c r="CS84" s="1587" t="str">
        <f xml:space="preserve"> IF($C84 = "", "",'App1'!DE84)</f>
        <v/>
      </c>
      <c r="CT84" s="1581" t="str">
        <f xml:space="preserve"> IF($C84 = "", "",'App1'!DF84)</f>
        <v/>
      </c>
      <c r="CU84" s="1581" t="str">
        <f xml:space="preserve"> IF($C84 = "", "",'App1'!DG84)</f>
        <v/>
      </c>
      <c r="CV84" s="1581" t="str">
        <f xml:space="preserve"> IF($C84 = "", "",'App1'!DH84)</f>
        <v/>
      </c>
      <c r="CW84" s="1581" t="str">
        <f xml:space="preserve"> IF($C84 = "", "",'App1'!DI84)</f>
        <v/>
      </c>
      <c r="CX84" s="1581" t="str">
        <f xml:space="preserve"> IF($C84 = "", "",'App1'!DJ84)</f>
        <v/>
      </c>
      <c r="CY84" s="1582" t="str">
        <f xml:space="preserve"> IF($C84 = "", "",'App1'!DK84)</f>
        <v/>
      </c>
      <c r="CZ84" s="1581" t="str">
        <f xml:space="preserve"> IF($C84 = "", "",'App1'!DL84)</f>
        <v/>
      </c>
      <c r="DA84" s="1581" t="str">
        <f xml:space="preserve"> IF($C84 = "", "",'App1'!DM84)</f>
        <v/>
      </c>
      <c r="DB84" s="1581" t="str">
        <f xml:space="preserve"> IF($C84 = "", "",'App1'!DN84)</f>
        <v/>
      </c>
      <c r="DC84" s="1581" t="str">
        <f xml:space="preserve"> IF($C84 = "", "",'App1'!DO84)</f>
        <v/>
      </c>
      <c r="DD84" s="1581" t="str">
        <f xml:space="preserve"> IF($C84 = "", "",'App1'!DP84)</f>
        <v/>
      </c>
      <c r="DE84" s="1582" t="str">
        <f xml:space="preserve"> IF($C84 = "", "",'App1'!DQ84)</f>
        <v/>
      </c>
      <c r="DF84" s="1581" t="str">
        <f xml:space="preserve"> IF($C84 = "", "",'App1'!DR84)</f>
        <v/>
      </c>
      <c r="DG84" s="1581" t="str">
        <f xml:space="preserve"> IF($C84 = "", "",'App1'!DS84)</f>
        <v/>
      </c>
      <c r="DH84" s="1581" t="str">
        <f xml:space="preserve"> IF($C84 = "", "",'App1'!DT84)</f>
        <v/>
      </c>
      <c r="DI84" s="1581" t="str">
        <f xml:space="preserve"> IF($C84 = "", "",'App1'!DU84)</f>
        <v/>
      </c>
      <c r="DJ84" s="1581" t="str">
        <f xml:space="preserve"> IF($C84 = "", "",'App1'!DV84)</f>
        <v/>
      </c>
      <c r="DK84" s="1582" t="str">
        <f xml:space="preserve"> IF($C84 = "", "",'App1'!DW84)</f>
        <v/>
      </c>
      <c r="DL84" s="1581" t="str">
        <f xml:space="preserve"> IF($C84 = "", "",'App1'!DX84)</f>
        <v/>
      </c>
      <c r="DM84" s="1581" t="str">
        <f xml:space="preserve"> IF($C84 = "", "",'App1'!DY84)</f>
        <v/>
      </c>
      <c r="DN84" s="1581" t="str">
        <f xml:space="preserve"> IF($C84 = "", "",'App1'!DZ84)</f>
        <v/>
      </c>
      <c r="DO84" s="1581" t="str">
        <f xml:space="preserve"> IF($C84 = "", "",'App1'!EA84)</f>
        <v/>
      </c>
      <c r="DP84" s="1581" t="str">
        <f xml:space="preserve"> IF($C84 = "", "",'App1'!EB84)</f>
        <v/>
      </c>
      <c r="DQ84" s="1582" t="str">
        <f xml:space="preserve"> IF($C84 = "", "",'App1'!EC84)</f>
        <v/>
      </c>
      <c r="DR84" s="1581" t="str">
        <f xml:space="preserve"> IF($C84 = "", "",'App1'!ED84)</f>
        <v/>
      </c>
      <c r="DS84" s="1581" t="str">
        <f xml:space="preserve"> IF($C84 = "", "",'App1'!EE84)</f>
        <v/>
      </c>
      <c r="DT84" s="1581" t="str">
        <f xml:space="preserve"> IF($C84 = "", "",'App1'!EF84)</f>
        <v/>
      </c>
      <c r="DU84" s="1581" t="str">
        <f xml:space="preserve"> IF($C84 = "", "",'App1'!EG84)</f>
        <v/>
      </c>
      <c r="DV84" s="1581" t="str">
        <f xml:space="preserve"> IF($C84 = "", "",'App1'!EH84)</f>
        <v/>
      </c>
      <c r="DW84" s="1582" t="str">
        <f xml:space="preserve"> IF($C84 = "", "",'App1'!EI84)</f>
        <v/>
      </c>
      <c r="DX84" s="595"/>
      <c r="DY84" s="596"/>
      <c r="DZ84" s="596"/>
      <c r="EA84" s="596"/>
      <c r="EB84" s="596"/>
      <c r="EC84" s="1580" t="str">
        <f xml:space="preserve"> IF($C84 = "", "",'App1'!EO84)</f>
        <v/>
      </c>
      <c r="ED84" s="1581" t="str">
        <f xml:space="preserve"> IF($C84 = "", "",'App1'!EP84)</f>
        <v/>
      </c>
      <c r="EE84" s="1581" t="str">
        <f xml:space="preserve"> IF($C84 = "", "",'App1'!EQ84)</f>
        <v/>
      </c>
      <c r="EF84" s="1581" t="str">
        <f xml:space="preserve"> IF($C84 = "", "",'App1'!ER84)</f>
        <v/>
      </c>
      <c r="EG84" s="1581" t="str">
        <f xml:space="preserve"> IF($C84 = "", "",'App1'!ES84)</f>
        <v/>
      </c>
      <c r="EH84" s="1582" t="str">
        <f xml:space="preserve"> IF($C84 = "", "",'App1'!ET84)</f>
        <v/>
      </c>
      <c r="EI84" s="595"/>
      <c r="EJ84" s="596"/>
      <c r="EK84" s="596"/>
      <c r="EL84" s="596"/>
      <c r="EM84" s="1575"/>
    </row>
    <row r="85" spans="2:143" ht="15.75" customHeight="1">
      <c r="B85" s="582">
        <v>79</v>
      </c>
      <c r="C85" s="1587" t="str">
        <f>'App1'!C85</f>
        <v/>
      </c>
      <c r="D85" s="1419" t="str">
        <f xml:space="preserve"> IF($C85 = "", "",'App1'!D85)</f>
        <v/>
      </c>
      <c r="E85" s="1419" t="str">
        <f xml:space="preserve"> IF($C85 = "", "",'App1'!E85)</f>
        <v/>
      </c>
      <c r="F85" s="1419" t="str">
        <f xml:space="preserve"> IF($C85 = "", "",'App1'!F85)</f>
        <v/>
      </c>
      <c r="G85" s="1489" t="str">
        <f xml:space="preserve"> IF($C85 = "", "",'App1'!G85)</f>
        <v/>
      </c>
      <c r="H85" s="1490" t="str">
        <f xml:space="preserve"> IF($C85 = "", "",'App1'!H85)</f>
        <v/>
      </c>
      <c r="I85" s="1507" t="str">
        <f xml:space="preserve"> IF($C85 = "", "",'App1'!I85)</f>
        <v/>
      </c>
      <c r="J85" s="1507" t="str">
        <f xml:space="preserve"> IF($C85 = "", "",'App1'!J85)</f>
        <v/>
      </c>
      <c r="K85" s="1507" t="str">
        <f xml:space="preserve"> IF($C85 = "", "",'App1'!K85)</f>
        <v/>
      </c>
      <c r="L85" s="1507" t="str">
        <f xml:space="preserve"> IF($C85 = "", "",'App1'!L85)</f>
        <v/>
      </c>
      <c r="M85" s="1507" t="str">
        <f xml:space="preserve"> IF($C85 = "", "",'App1'!M85)</f>
        <v/>
      </c>
      <c r="N85" s="1507" t="str">
        <f xml:space="preserve"> IF($C85 = "", "",'App1'!N85)</f>
        <v/>
      </c>
      <c r="O85" s="1507" t="str">
        <f xml:space="preserve"> IF($C85 = "", "",'App1'!O85)</f>
        <v/>
      </c>
      <c r="P85" s="1507" t="str">
        <f xml:space="preserve"> IF($C85 = "", "",'App1'!P85)</f>
        <v/>
      </c>
      <c r="Q85" s="1508" t="str">
        <f xml:space="preserve"> IF($C85 = "", "",'App1'!Q85)</f>
        <v/>
      </c>
      <c r="R85" s="1419" t="str">
        <f xml:space="preserve"> IF($C85 = "", "",'App1'!R85)</f>
        <v/>
      </c>
      <c r="S85" s="1419" t="str">
        <f xml:space="preserve"> IF($C85 = "", "",'App1'!S85)</f>
        <v/>
      </c>
      <c r="T85" s="1489" t="str">
        <f xml:space="preserve"> IF($C85 = "", "",'App1'!T85)</f>
        <v/>
      </c>
      <c r="U85" s="1419" t="str">
        <f xml:space="preserve"> IF($C85 = "", "",'App1'!U85)</f>
        <v/>
      </c>
      <c r="V85" s="1419" t="str">
        <f xml:space="preserve"> IF($C85 = "", "",'App1'!V85)</f>
        <v/>
      </c>
      <c r="W85" s="1419" t="str">
        <f xml:space="preserve"> IF($C85 = "", "",'App1'!W85)</f>
        <v/>
      </c>
      <c r="X85" s="1419" t="str">
        <f xml:space="preserve"> IF($C85 = "", "",'App1'!X85)</f>
        <v/>
      </c>
      <c r="Y85" s="1604" t="str">
        <f xml:space="preserve"> IF($C85 = "", "",'App1'!Y85)</f>
        <v/>
      </c>
      <c r="Z85" s="1499" t="str">
        <f xml:space="preserve"> IF($C85 = "", "",'App1'!Z85)</f>
        <v/>
      </c>
      <c r="AA85" s="583"/>
      <c r="AB85" s="583"/>
      <c r="AC85" s="583"/>
      <c r="AD85" s="1575"/>
      <c r="AE85" s="596"/>
      <c r="AF85" s="596"/>
      <c r="AG85" s="596"/>
      <c r="AH85" s="596"/>
      <c r="AI85" s="596"/>
      <c r="AJ85" s="595"/>
      <c r="AK85" s="596"/>
      <c r="AL85" s="596"/>
      <c r="AM85" s="596"/>
      <c r="AN85" s="755"/>
      <c r="AO85" s="758"/>
      <c r="AP85" s="596"/>
      <c r="AQ85" s="596"/>
      <c r="AR85" s="596"/>
      <c r="AS85" s="759"/>
      <c r="AT85" s="764"/>
      <c r="AU85" s="596"/>
      <c r="AV85" s="596"/>
      <c r="AW85" s="596"/>
      <c r="AX85" s="765"/>
      <c r="AY85" s="597"/>
      <c r="AZ85" s="1568" t="str">
        <f xml:space="preserve"> IF($C85 = "", "",'App1'!BL85)</f>
        <v/>
      </c>
      <c r="BA85" s="1418" t="str">
        <f xml:space="preserve"> IF($C85 = "", "",'App1'!BM85)</f>
        <v/>
      </c>
      <c r="BB85" s="1418" t="str">
        <f xml:space="preserve"> IF($C85 = "", "",'App1'!BN85)</f>
        <v/>
      </c>
      <c r="BC85" s="1418" t="str">
        <f xml:space="preserve"> IF($C85 = "", "",'App1'!BO85)</f>
        <v/>
      </c>
      <c r="BD85" s="1488" t="str">
        <f xml:space="preserve"> IF($C85 = "", "",'App1'!BP85)</f>
        <v/>
      </c>
      <c r="BE85" s="595"/>
      <c r="BF85" s="596"/>
      <c r="BG85" s="596"/>
      <c r="BH85" s="596"/>
      <c r="BI85" s="597"/>
      <c r="BJ85" s="595"/>
      <c r="BK85" s="596"/>
      <c r="BL85" s="596"/>
      <c r="BM85" s="596"/>
      <c r="BN85" s="597"/>
      <c r="BO85" s="595"/>
      <c r="BP85" s="596"/>
      <c r="BQ85" s="596"/>
      <c r="BR85" s="596"/>
      <c r="BS85" s="597"/>
      <c r="BT85" s="595"/>
      <c r="BU85" s="596"/>
      <c r="BV85" s="596"/>
      <c r="BW85" s="596"/>
      <c r="BX85" s="597"/>
      <c r="BY85" s="595"/>
      <c r="BZ85" s="596"/>
      <c r="CA85" s="596"/>
      <c r="CB85" s="596"/>
      <c r="CC85" s="597"/>
      <c r="CD85" s="595"/>
      <c r="CE85" s="596"/>
      <c r="CF85" s="596"/>
      <c r="CG85" s="596"/>
      <c r="CH85" s="597"/>
      <c r="CI85" s="1320"/>
      <c r="CJ85" s="1321"/>
      <c r="CK85" s="1321"/>
      <c r="CL85" s="1322"/>
      <c r="CM85" s="1321"/>
      <c r="CN85" s="1321"/>
      <c r="CO85" s="1321"/>
      <c r="CP85" s="1322"/>
      <c r="CQ85" s="1587" t="str">
        <f xml:space="preserve"> IF($C85 = "", "",'App1'!DC85)</f>
        <v/>
      </c>
      <c r="CR85" s="1629" t="str">
        <f xml:space="preserve"> IF($C85 = "", "",'App1'!DD85)</f>
        <v/>
      </c>
      <c r="CS85" s="1587" t="str">
        <f xml:space="preserve"> IF($C85 = "", "",'App1'!DE85)</f>
        <v/>
      </c>
      <c r="CT85" s="1581" t="str">
        <f xml:space="preserve"> IF($C85 = "", "",'App1'!DF85)</f>
        <v/>
      </c>
      <c r="CU85" s="1581" t="str">
        <f xml:space="preserve"> IF($C85 = "", "",'App1'!DG85)</f>
        <v/>
      </c>
      <c r="CV85" s="1581" t="str">
        <f xml:space="preserve"> IF($C85 = "", "",'App1'!DH85)</f>
        <v/>
      </c>
      <c r="CW85" s="1581" t="str">
        <f xml:space="preserve"> IF($C85 = "", "",'App1'!DI85)</f>
        <v/>
      </c>
      <c r="CX85" s="1581" t="str">
        <f xml:space="preserve"> IF($C85 = "", "",'App1'!DJ85)</f>
        <v/>
      </c>
      <c r="CY85" s="1582" t="str">
        <f xml:space="preserve"> IF($C85 = "", "",'App1'!DK85)</f>
        <v/>
      </c>
      <c r="CZ85" s="1581" t="str">
        <f xml:space="preserve"> IF($C85 = "", "",'App1'!DL85)</f>
        <v/>
      </c>
      <c r="DA85" s="1581" t="str">
        <f xml:space="preserve"> IF($C85 = "", "",'App1'!DM85)</f>
        <v/>
      </c>
      <c r="DB85" s="1581" t="str">
        <f xml:space="preserve"> IF($C85 = "", "",'App1'!DN85)</f>
        <v/>
      </c>
      <c r="DC85" s="1581" t="str">
        <f xml:space="preserve"> IF($C85 = "", "",'App1'!DO85)</f>
        <v/>
      </c>
      <c r="DD85" s="1581" t="str">
        <f xml:space="preserve"> IF($C85 = "", "",'App1'!DP85)</f>
        <v/>
      </c>
      <c r="DE85" s="1582" t="str">
        <f xml:space="preserve"> IF($C85 = "", "",'App1'!DQ85)</f>
        <v/>
      </c>
      <c r="DF85" s="1581" t="str">
        <f xml:space="preserve"> IF($C85 = "", "",'App1'!DR85)</f>
        <v/>
      </c>
      <c r="DG85" s="1581" t="str">
        <f xml:space="preserve"> IF($C85 = "", "",'App1'!DS85)</f>
        <v/>
      </c>
      <c r="DH85" s="1581" t="str">
        <f xml:space="preserve"> IF($C85 = "", "",'App1'!DT85)</f>
        <v/>
      </c>
      <c r="DI85" s="1581" t="str">
        <f xml:space="preserve"> IF($C85 = "", "",'App1'!DU85)</f>
        <v/>
      </c>
      <c r="DJ85" s="1581" t="str">
        <f xml:space="preserve"> IF($C85 = "", "",'App1'!DV85)</f>
        <v/>
      </c>
      <c r="DK85" s="1582" t="str">
        <f xml:space="preserve"> IF($C85 = "", "",'App1'!DW85)</f>
        <v/>
      </c>
      <c r="DL85" s="1581" t="str">
        <f xml:space="preserve"> IF($C85 = "", "",'App1'!DX85)</f>
        <v/>
      </c>
      <c r="DM85" s="1581" t="str">
        <f xml:space="preserve"> IF($C85 = "", "",'App1'!DY85)</f>
        <v/>
      </c>
      <c r="DN85" s="1581" t="str">
        <f xml:space="preserve"> IF($C85 = "", "",'App1'!DZ85)</f>
        <v/>
      </c>
      <c r="DO85" s="1581" t="str">
        <f xml:space="preserve"> IF($C85 = "", "",'App1'!EA85)</f>
        <v/>
      </c>
      <c r="DP85" s="1581" t="str">
        <f xml:space="preserve"> IF($C85 = "", "",'App1'!EB85)</f>
        <v/>
      </c>
      <c r="DQ85" s="1582" t="str">
        <f xml:space="preserve"> IF($C85 = "", "",'App1'!EC85)</f>
        <v/>
      </c>
      <c r="DR85" s="1581" t="str">
        <f xml:space="preserve"> IF($C85 = "", "",'App1'!ED85)</f>
        <v/>
      </c>
      <c r="DS85" s="1581" t="str">
        <f xml:space="preserve"> IF($C85 = "", "",'App1'!EE85)</f>
        <v/>
      </c>
      <c r="DT85" s="1581" t="str">
        <f xml:space="preserve"> IF($C85 = "", "",'App1'!EF85)</f>
        <v/>
      </c>
      <c r="DU85" s="1581" t="str">
        <f xml:space="preserve"> IF($C85 = "", "",'App1'!EG85)</f>
        <v/>
      </c>
      <c r="DV85" s="1581" t="str">
        <f xml:space="preserve"> IF($C85 = "", "",'App1'!EH85)</f>
        <v/>
      </c>
      <c r="DW85" s="1582" t="str">
        <f xml:space="preserve"> IF($C85 = "", "",'App1'!EI85)</f>
        <v/>
      </c>
      <c r="DX85" s="595"/>
      <c r="DY85" s="596"/>
      <c r="DZ85" s="596"/>
      <c r="EA85" s="596"/>
      <c r="EB85" s="596"/>
      <c r="EC85" s="1580" t="str">
        <f xml:space="preserve"> IF($C85 = "", "",'App1'!EO85)</f>
        <v/>
      </c>
      <c r="ED85" s="1581" t="str">
        <f xml:space="preserve"> IF($C85 = "", "",'App1'!EP85)</f>
        <v/>
      </c>
      <c r="EE85" s="1581" t="str">
        <f xml:space="preserve"> IF($C85 = "", "",'App1'!EQ85)</f>
        <v/>
      </c>
      <c r="EF85" s="1581" t="str">
        <f xml:space="preserve"> IF($C85 = "", "",'App1'!ER85)</f>
        <v/>
      </c>
      <c r="EG85" s="1581" t="str">
        <f xml:space="preserve"> IF($C85 = "", "",'App1'!ES85)</f>
        <v/>
      </c>
      <c r="EH85" s="1582" t="str">
        <f xml:space="preserve"> IF($C85 = "", "",'App1'!ET85)</f>
        <v/>
      </c>
      <c r="EI85" s="595"/>
      <c r="EJ85" s="596"/>
      <c r="EK85" s="596"/>
      <c r="EL85" s="596"/>
      <c r="EM85" s="1575"/>
    </row>
    <row r="86" spans="2:143" ht="15.75" customHeight="1">
      <c r="B86" s="582">
        <v>80</v>
      </c>
      <c r="C86" s="1587" t="str">
        <f>'App1'!C86</f>
        <v/>
      </c>
      <c r="D86" s="1419" t="str">
        <f xml:space="preserve"> IF($C86 = "", "",'App1'!D86)</f>
        <v/>
      </c>
      <c r="E86" s="1419" t="str">
        <f xml:space="preserve"> IF($C86 = "", "",'App1'!E86)</f>
        <v/>
      </c>
      <c r="F86" s="1419" t="str">
        <f xml:space="preserve"> IF($C86 = "", "",'App1'!F86)</f>
        <v/>
      </c>
      <c r="G86" s="1489" t="str">
        <f xml:space="preserve"> IF($C86 = "", "",'App1'!G86)</f>
        <v/>
      </c>
      <c r="H86" s="1490" t="str">
        <f xml:space="preserve"> IF($C86 = "", "",'App1'!H86)</f>
        <v/>
      </c>
      <c r="I86" s="1507" t="str">
        <f xml:space="preserve"> IF($C86 = "", "",'App1'!I86)</f>
        <v/>
      </c>
      <c r="J86" s="1507" t="str">
        <f xml:space="preserve"> IF($C86 = "", "",'App1'!J86)</f>
        <v/>
      </c>
      <c r="K86" s="1507" t="str">
        <f xml:space="preserve"> IF($C86 = "", "",'App1'!K86)</f>
        <v/>
      </c>
      <c r="L86" s="1507" t="str">
        <f xml:space="preserve"> IF($C86 = "", "",'App1'!L86)</f>
        <v/>
      </c>
      <c r="M86" s="1507" t="str">
        <f xml:space="preserve"> IF($C86 = "", "",'App1'!M86)</f>
        <v/>
      </c>
      <c r="N86" s="1507" t="str">
        <f xml:space="preserve"> IF($C86 = "", "",'App1'!N86)</f>
        <v/>
      </c>
      <c r="O86" s="1507" t="str">
        <f xml:space="preserve"> IF($C86 = "", "",'App1'!O86)</f>
        <v/>
      </c>
      <c r="P86" s="1507" t="str">
        <f xml:space="preserve"> IF($C86 = "", "",'App1'!P86)</f>
        <v/>
      </c>
      <c r="Q86" s="1508" t="str">
        <f xml:space="preserve"> IF($C86 = "", "",'App1'!Q86)</f>
        <v/>
      </c>
      <c r="R86" s="1419" t="str">
        <f xml:space="preserve"> IF($C86 = "", "",'App1'!R86)</f>
        <v/>
      </c>
      <c r="S86" s="1419" t="str">
        <f xml:space="preserve"> IF($C86 = "", "",'App1'!S86)</f>
        <v/>
      </c>
      <c r="T86" s="1489" t="str">
        <f xml:space="preserve"> IF($C86 = "", "",'App1'!T86)</f>
        <v/>
      </c>
      <c r="U86" s="1419" t="str">
        <f xml:space="preserve"> IF($C86 = "", "",'App1'!U86)</f>
        <v/>
      </c>
      <c r="V86" s="1419" t="str">
        <f xml:space="preserve"> IF($C86 = "", "",'App1'!V86)</f>
        <v/>
      </c>
      <c r="W86" s="1419" t="str">
        <f xml:space="preserve"> IF($C86 = "", "",'App1'!W86)</f>
        <v/>
      </c>
      <c r="X86" s="1419" t="str">
        <f xml:space="preserve"> IF($C86 = "", "",'App1'!X86)</f>
        <v/>
      </c>
      <c r="Y86" s="1604" t="str">
        <f xml:space="preserve"> IF($C86 = "", "",'App1'!Y86)</f>
        <v/>
      </c>
      <c r="Z86" s="1499" t="str">
        <f xml:space="preserve"> IF($C86 = "", "",'App1'!Z86)</f>
        <v/>
      </c>
      <c r="AA86" s="583"/>
      <c r="AB86" s="583"/>
      <c r="AC86" s="583"/>
      <c r="AD86" s="1575"/>
      <c r="AE86" s="596"/>
      <c r="AF86" s="596"/>
      <c r="AG86" s="596"/>
      <c r="AH86" s="596"/>
      <c r="AI86" s="596"/>
      <c r="AJ86" s="595"/>
      <c r="AK86" s="596"/>
      <c r="AL86" s="596"/>
      <c r="AM86" s="596"/>
      <c r="AN86" s="755"/>
      <c r="AO86" s="758"/>
      <c r="AP86" s="596"/>
      <c r="AQ86" s="596"/>
      <c r="AR86" s="596"/>
      <c r="AS86" s="759"/>
      <c r="AT86" s="764"/>
      <c r="AU86" s="596"/>
      <c r="AV86" s="596"/>
      <c r="AW86" s="596"/>
      <c r="AX86" s="765"/>
      <c r="AY86" s="597"/>
      <c r="AZ86" s="1568" t="str">
        <f xml:space="preserve"> IF($C86 = "", "",'App1'!BL86)</f>
        <v/>
      </c>
      <c r="BA86" s="1418" t="str">
        <f xml:space="preserve"> IF($C86 = "", "",'App1'!BM86)</f>
        <v/>
      </c>
      <c r="BB86" s="1418" t="str">
        <f xml:space="preserve"> IF($C86 = "", "",'App1'!BN86)</f>
        <v/>
      </c>
      <c r="BC86" s="1418" t="str">
        <f xml:space="preserve"> IF($C86 = "", "",'App1'!BO86)</f>
        <v/>
      </c>
      <c r="BD86" s="1488" t="str">
        <f xml:space="preserve"> IF($C86 = "", "",'App1'!BP86)</f>
        <v/>
      </c>
      <c r="BE86" s="595"/>
      <c r="BF86" s="596"/>
      <c r="BG86" s="596"/>
      <c r="BH86" s="596"/>
      <c r="BI86" s="597"/>
      <c r="BJ86" s="595"/>
      <c r="BK86" s="596"/>
      <c r="BL86" s="596"/>
      <c r="BM86" s="596"/>
      <c r="BN86" s="597"/>
      <c r="BO86" s="595"/>
      <c r="BP86" s="596"/>
      <c r="BQ86" s="596"/>
      <c r="BR86" s="596"/>
      <c r="BS86" s="597"/>
      <c r="BT86" s="595"/>
      <c r="BU86" s="596"/>
      <c r="BV86" s="596"/>
      <c r="BW86" s="596"/>
      <c r="BX86" s="597"/>
      <c r="BY86" s="595"/>
      <c r="BZ86" s="596"/>
      <c r="CA86" s="596"/>
      <c r="CB86" s="596"/>
      <c r="CC86" s="597"/>
      <c r="CD86" s="595"/>
      <c r="CE86" s="596"/>
      <c r="CF86" s="596"/>
      <c r="CG86" s="596"/>
      <c r="CH86" s="597"/>
      <c r="CI86" s="1320"/>
      <c r="CJ86" s="1321"/>
      <c r="CK86" s="1321"/>
      <c r="CL86" s="1322"/>
      <c r="CM86" s="1321"/>
      <c r="CN86" s="1321"/>
      <c r="CO86" s="1321"/>
      <c r="CP86" s="1322"/>
      <c r="CQ86" s="1587" t="str">
        <f xml:space="preserve"> IF($C86 = "", "",'App1'!DC86)</f>
        <v/>
      </c>
      <c r="CR86" s="1629" t="str">
        <f xml:space="preserve"> IF($C86 = "", "",'App1'!DD86)</f>
        <v/>
      </c>
      <c r="CS86" s="1587" t="str">
        <f xml:space="preserve"> IF($C86 = "", "",'App1'!DE86)</f>
        <v/>
      </c>
      <c r="CT86" s="1581" t="str">
        <f xml:space="preserve"> IF($C86 = "", "",'App1'!DF86)</f>
        <v/>
      </c>
      <c r="CU86" s="1581" t="str">
        <f xml:space="preserve"> IF($C86 = "", "",'App1'!DG86)</f>
        <v/>
      </c>
      <c r="CV86" s="1581" t="str">
        <f xml:space="preserve"> IF($C86 = "", "",'App1'!DH86)</f>
        <v/>
      </c>
      <c r="CW86" s="1581" t="str">
        <f xml:space="preserve"> IF($C86 = "", "",'App1'!DI86)</f>
        <v/>
      </c>
      <c r="CX86" s="1581" t="str">
        <f xml:space="preserve"> IF($C86 = "", "",'App1'!DJ86)</f>
        <v/>
      </c>
      <c r="CY86" s="1582" t="str">
        <f xml:space="preserve"> IF($C86 = "", "",'App1'!DK86)</f>
        <v/>
      </c>
      <c r="CZ86" s="1581" t="str">
        <f xml:space="preserve"> IF($C86 = "", "",'App1'!DL86)</f>
        <v/>
      </c>
      <c r="DA86" s="1581" t="str">
        <f xml:space="preserve"> IF($C86 = "", "",'App1'!DM86)</f>
        <v/>
      </c>
      <c r="DB86" s="1581" t="str">
        <f xml:space="preserve"> IF($C86 = "", "",'App1'!DN86)</f>
        <v/>
      </c>
      <c r="DC86" s="1581" t="str">
        <f xml:space="preserve"> IF($C86 = "", "",'App1'!DO86)</f>
        <v/>
      </c>
      <c r="DD86" s="1581" t="str">
        <f xml:space="preserve"> IF($C86 = "", "",'App1'!DP86)</f>
        <v/>
      </c>
      <c r="DE86" s="1582" t="str">
        <f xml:space="preserve"> IF($C86 = "", "",'App1'!DQ86)</f>
        <v/>
      </c>
      <c r="DF86" s="1581" t="str">
        <f xml:space="preserve"> IF($C86 = "", "",'App1'!DR86)</f>
        <v/>
      </c>
      <c r="DG86" s="1581" t="str">
        <f xml:space="preserve"> IF($C86 = "", "",'App1'!DS86)</f>
        <v/>
      </c>
      <c r="DH86" s="1581" t="str">
        <f xml:space="preserve"> IF($C86 = "", "",'App1'!DT86)</f>
        <v/>
      </c>
      <c r="DI86" s="1581" t="str">
        <f xml:space="preserve"> IF($C86 = "", "",'App1'!DU86)</f>
        <v/>
      </c>
      <c r="DJ86" s="1581" t="str">
        <f xml:space="preserve"> IF($C86 = "", "",'App1'!DV86)</f>
        <v/>
      </c>
      <c r="DK86" s="1582" t="str">
        <f xml:space="preserve"> IF($C86 = "", "",'App1'!DW86)</f>
        <v/>
      </c>
      <c r="DL86" s="1581" t="str">
        <f xml:space="preserve"> IF($C86 = "", "",'App1'!DX86)</f>
        <v/>
      </c>
      <c r="DM86" s="1581" t="str">
        <f xml:space="preserve"> IF($C86 = "", "",'App1'!DY86)</f>
        <v/>
      </c>
      <c r="DN86" s="1581" t="str">
        <f xml:space="preserve"> IF($C86 = "", "",'App1'!DZ86)</f>
        <v/>
      </c>
      <c r="DO86" s="1581" t="str">
        <f xml:space="preserve"> IF($C86 = "", "",'App1'!EA86)</f>
        <v/>
      </c>
      <c r="DP86" s="1581" t="str">
        <f xml:space="preserve"> IF($C86 = "", "",'App1'!EB86)</f>
        <v/>
      </c>
      <c r="DQ86" s="1582" t="str">
        <f xml:space="preserve"> IF($C86 = "", "",'App1'!EC86)</f>
        <v/>
      </c>
      <c r="DR86" s="1581" t="str">
        <f xml:space="preserve"> IF($C86 = "", "",'App1'!ED86)</f>
        <v/>
      </c>
      <c r="DS86" s="1581" t="str">
        <f xml:space="preserve"> IF($C86 = "", "",'App1'!EE86)</f>
        <v/>
      </c>
      <c r="DT86" s="1581" t="str">
        <f xml:space="preserve"> IF($C86 = "", "",'App1'!EF86)</f>
        <v/>
      </c>
      <c r="DU86" s="1581" t="str">
        <f xml:space="preserve"> IF($C86 = "", "",'App1'!EG86)</f>
        <v/>
      </c>
      <c r="DV86" s="1581" t="str">
        <f xml:space="preserve"> IF($C86 = "", "",'App1'!EH86)</f>
        <v/>
      </c>
      <c r="DW86" s="1582" t="str">
        <f xml:space="preserve"> IF($C86 = "", "",'App1'!EI86)</f>
        <v/>
      </c>
      <c r="DX86" s="595"/>
      <c r="DY86" s="596"/>
      <c r="DZ86" s="596"/>
      <c r="EA86" s="596"/>
      <c r="EB86" s="596"/>
      <c r="EC86" s="1580" t="str">
        <f xml:space="preserve"> IF($C86 = "", "",'App1'!EO86)</f>
        <v/>
      </c>
      <c r="ED86" s="1581" t="str">
        <f xml:space="preserve"> IF($C86 = "", "",'App1'!EP86)</f>
        <v/>
      </c>
      <c r="EE86" s="1581" t="str">
        <f xml:space="preserve"> IF($C86 = "", "",'App1'!EQ86)</f>
        <v/>
      </c>
      <c r="EF86" s="1581" t="str">
        <f xml:space="preserve"> IF($C86 = "", "",'App1'!ER86)</f>
        <v/>
      </c>
      <c r="EG86" s="1581" t="str">
        <f xml:space="preserve"> IF($C86 = "", "",'App1'!ES86)</f>
        <v/>
      </c>
      <c r="EH86" s="1582" t="str">
        <f xml:space="preserve"> IF($C86 = "", "",'App1'!ET86)</f>
        <v/>
      </c>
      <c r="EI86" s="595"/>
      <c r="EJ86" s="596"/>
      <c r="EK86" s="596"/>
      <c r="EL86" s="596"/>
      <c r="EM86" s="1575"/>
    </row>
    <row r="87" spans="2:143" ht="15.75" customHeight="1">
      <c r="B87" s="582">
        <v>81</v>
      </c>
      <c r="C87" s="1587" t="str">
        <f>'App1'!C87</f>
        <v/>
      </c>
      <c r="D87" s="1419" t="str">
        <f xml:space="preserve"> IF($C87 = "", "",'App1'!D87)</f>
        <v/>
      </c>
      <c r="E87" s="1419" t="str">
        <f xml:space="preserve"> IF($C87 = "", "",'App1'!E87)</f>
        <v/>
      </c>
      <c r="F87" s="1419" t="str">
        <f xml:space="preserve"> IF($C87 = "", "",'App1'!F87)</f>
        <v/>
      </c>
      <c r="G87" s="1489" t="str">
        <f xml:space="preserve"> IF($C87 = "", "",'App1'!G87)</f>
        <v/>
      </c>
      <c r="H87" s="1490" t="str">
        <f xml:space="preserve"> IF($C87 = "", "",'App1'!H87)</f>
        <v/>
      </c>
      <c r="I87" s="1507" t="str">
        <f xml:space="preserve"> IF($C87 = "", "",'App1'!I87)</f>
        <v/>
      </c>
      <c r="J87" s="1507" t="str">
        <f xml:space="preserve"> IF($C87 = "", "",'App1'!J87)</f>
        <v/>
      </c>
      <c r="K87" s="1507" t="str">
        <f xml:space="preserve"> IF($C87 = "", "",'App1'!K87)</f>
        <v/>
      </c>
      <c r="L87" s="1507" t="str">
        <f xml:space="preserve"> IF($C87 = "", "",'App1'!L87)</f>
        <v/>
      </c>
      <c r="M87" s="1507" t="str">
        <f xml:space="preserve"> IF($C87 = "", "",'App1'!M87)</f>
        <v/>
      </c>
      <c r="N87" s="1507" t="str">
        <f xml:space="preserve"> IF($C87 = "", "",'App1'!N87)</f>
        <v/>
      </c>
      <c r="O87" s="1507" t="str">
        <f xml:space="preserve"> IF($C87 = "", "",'App1'!O87)</f>
        <v/>
      </c>
      <c r="P87" s="1507" t="str">
        <f xml:space="preserve"> IF($C87 = "", "",'App1'!P87)</f>
        <v/>
      </c>
      <c r="Q87" s="1508" t="str">
        <f xml:space="preserve"> IF($C87 = "", "",'App1'!Q87)</f>
        <v/>
      </c>
      <c r="R87" s="1419" t="str">
        <f xml:space="preserve"> IF($C87 = "", "",'App1'!R87)</f>
        <v/>
      </c>
      <c r="S87" s="1419" t="str">
        <f xml:space="preserve"> IF($C87 = "", "",'App1'!S87)</f>
        <v/>
      </c>
      <c r="T87" s="1489" t="str">
        <f xml:space="preserve"> IF($C87 = "", "",'App1'!T87)</f>
        <v/>
      </c>
      <c r="U87" s="1419" t="str">
        <f xml:space="preserve"> IF($C87 = "", "",'App1'!U87)</f>
        <v/>
      </c>
      <c r="V87" s="1419" t="str">
        <f xml:space="preserve"> IF($C87 = "", "",'App1'!V87)</f>
        <v/>
      </c>
      <c r="W87" s="1419" t="str">
        <f xml:space="preserve"> IF($C87 = "", "",'App1'!W87)</f>
        <v/>
      </c>
      <c r="X87" s="1419" t="str">
        <f xml:space="preserve"> IF($C87 = "", "",'App1'!X87)</f>
        <v/>
      </c>
      <c r="Y87" s="1604" t="str">
        <f xml:space="preserve"> IF($C87 = "", "",'App1'!Y87)</f>
        <v/>
      </c>
      <c r="Z87" s="1499" t="str">
        <f xml:space="preserve"> IF($C87 = "", "",'App1'!Z87)</f>
        <v/>
      </c>
      <c r="AA87" s="583"/>
      <c r="AB87" s="583"/>
      <c r="AC87" s="583"/>
      <c r="AD87" s="1575"/>
      <c r="AE87" s="596"/>
      <c r="AF87" s="596"/>
      <c r="AG87" s="596"/>
      <c r="AH87" s="596"/>
      <c r="AI87" s="596"/>
      <c r="AJ87" s="595"/>
      <c r="AK87" s="596"/>
      <c r="AL87" s="596"/>
      <c r="AM87" s="596"/>
      <c r="AN87" s="755"/>
      <c r="AO87" s="758"/>
      <c r="AP87" s="596"/>
      <c r="AQ87" s="596"/>
      <c r="AR87" s="596"/>
      <c r="AS87" s="759"/>
      <c r="AT87" s="764"/>
      <c r="AU87" s="596"/>
      <c r="AV87" s="596"/>
      <c r="AW87" s="596"/>
      <c r="AX87" s="765"/>
      <c r="AY87" s="597"/>
      <c r="AZ87" s="1568" t="str">
        <f xml:space="preserve"> IF($C87 = "", "",'App1'!BL87)</f>
        <v/>
      </c>
      <c r="BA87" s="1418" t="str">
        <f xml:space="preserve"> IF($C87 = "", "",'App1'!BM87)</f>
        <v/>
      </c>
      <c r="BB87" s="1418" t="str">
        <f xml:space="preserve"> IF($C87 = "", "",'App1'!BN87)</f>
        <v/>
      </c>
      <c r="BC87" s="1418" t="str">
        <f xml:space="preserve"> IF($C87 = "", "",'App1'!BO87)</f>
        <v/>
      </c>
      <c r="BD87" s="1488" t="str">
        <f xml:space="preserve"> IF($C87 = "", "",'App1'!BP87)</f>
        <v/>
      </c>
      <c r="BE87" s="595"/>
      <c r="BF87" s="596"/>
      <c r="BG87" s="596"/>
      <c r="BH87" s="596"/>
      <c r="BI87" s="597"/>
      <c r="BJ87" s="595"/>
      <c r="BK87" s="596"/>
      <c r="BL87" s="596"/>
      <c r="BM87" s="596"/>
      <c r="BN87" s="597"/>
      <c r="BO87" s="595"/>
      <c r="BP87" s="596"/>
      <c r="BQ87" s="596"/>
      <c r="BR87" s="596"/>
      <c r="BS87" s="597"/>
      <c r="BT87" s="595"/>
      <c r="BU87" s="596"/>
      <c r="BV87" s="596"/>
      <c r="BW87" s="596"/>
      <c r="BX87" s="597"/>
      <c r="BY87" s="595"/>
      <c r="BZ87" s="596"/>
      <c r="CA87" s="596"/>
      <c r="CB87" s="596"/>
      <c r="CC87" s="597"/>
      <c r="CD87" s="595"/>
      <c r="CE87" s="596"/>
      <c r="CF87" s="596"/>
      <c r="CG87" s="596"/>
      <c r="CH87" s="597"/>
      <c r="CI87" s="1320"/>
      <c r="CJ87" s="1321"/>
      <c r="CK87" s="1321"/>
      <c r="CL87" s="1322"/>
      <c r="CM87" s="1321"/>
      <c r="CN87" s="1321"/>
      <c r="CO87" s="1321"/>
      <c r="CP87" s="1322"/>
      <c r="CQ87" s="1587" t="str">
        <f xml:space="preserve"> IF($C87 = "", "",'App1'!DC87)</f>
        <v/>
      </c>
      <c r="CR87" s="1629" t="str">
        <f xml:space="preserve"> IF($C87 = "", "",'App1'!DD87)</f>
        <v/>
      </c>
      <c r="CS87" s="1587" t="str">
        <f xml:space="preserve"> IF($C87 = "", "",'App1'!DE87)</f>
        <v/>
      </c>
      <c r="CT87" s="1581" t="str">
        <f xml:space="preserve"> IF($C87 = "", "",'App1'!DF87)</f>
        <v/>
      </c>
      <c r="CU87" s="1581" t="str">
        <f xml:space="preserve"> IF($C87 = "", "",'App1'!DG87)</f>
        <v/>
      </c>
      <c r="CV87" s="1581" t="str">
        <f xml:space="preserve"> IF($C87 = "", "",'App1'!DH87)</f>
        <v/>
      </c>
      <c r="CW87" s="1581" t="str">
        <f xml:space="preserve"> IF($C87 = "", "",'App1'!DI87)</f>
        <v/>
      </c>
      <c r="CX87" s="1581" t="str">
        <f xml:space="preserve"> IF($C87 = "", "",'App1'!DJ87)</f>
        <v/>
      </c>
      <c r="CY87" s="1582" t="str">
        <f xml:space="preserve"> IF($C87 = "", "",'App1'!DK87)</f>
        <v/>
      </c>
      <c r="CZ87" s="1581" t="str">
        <f xml:space="preserve"> IF($C87 = "", "",'App1'!DL87)</f>
        <v/>
      </c>
      <c r="DA87" s="1581" t="str">
        <f xml:space="preserve"> IF($C87 = "", "",'App1'!DM87)</f>
        <v/>
      </c>
      <c r="DB87" s="1581" t="str">
        <f xml:space="preserve"> IF($C87 = "", "",'App1'!DN87)</f>
        <v/>
      </c>
      <c r="DC87" s="1581" t="str">
        <f xml:space="preserve"> IF($C87 = "", "",'App1'!DO87)</f>
        <v/>
      </c>
      <c r="DD87" s="1581" t="str">
        <f xml:space="preserve"> IF($C87 = "", "",'App1'!DP87)</f>
        <v/>
      </c>
      <c r="DE87" s="1582" t="str">
        <f xml:space="preserve"> IF($C87 = "", "",'App1'!DQ87)</f>
        <v/>
      </c>
      <c r="DF87" s="1581" t="str">
        <f xml:space="preserve"> IF($C87 = "", "",'App1'!DR87)</f>
        <v/>
      </c>
      <c r="DG87" s="1581" t="str">
        <f xml:space="preserve"> IF($C87 = "", "",'App1'!DS87)</f>
        <v/>
      </c>
      <c r="DH87" s="1581" t="str">
        <f xml:space="preserve"> IF($C87 = "", "",'App1'!DT87)</f>
        <v/>
      </c>
      <c r="DI87" s="1581" t="str">
        <f xml:space="preserve"> IF($C87 = "", "",'App1'!DU87)</f>
        <v/>
      </c>
      <c r="DJ87" s="1581" t="str">
        <f xml:space="preserve"> IF($C87 = "", "",'App1'!DV87)</f>
        <v/>
      </c>
      <c r="DK87" s="1582" t="str">
        <f xml:space="preserve"> IF($C87 = "", "",'App1'!DW87)</f>
        <v/>
      </c>
      <c r="DL87" s="1581" t="str">
        <f xml:space="preserve"> IF($C87 = "", "",'App1'!DX87)</f>
        <v/>
      </c>
      <c r="DM87" s="1581" t="str">
        <f xml:space="preserve"> IF($C87 = "", "",'App1'!DY87)</f>
        <v/>
      </c>
      <c r="DN87" s="1581" t="str">
        <f xml:space="preserve"> IF($C87 = "", "",'App1'!DZ87)</f>
        <v/>
      </c>
      <c r="DO87" s="1581" t="str">
        <f xml:space="preserve"> IF($C87 = "", "",'App1'!EA87)</f>
        <v/>
      </c>
      <c r="DP87" s="1581" t="str">
        <f xml:space="preserve"> IF($C87 = "", "",'App1'!EB87)</f>
        <v/>
      </c>
      <c r="DQ87" s="1582" t="str">
        <f xml:space="preserve"> IF($C87 = "", "",'App1'!EC87)</f>
        <v/>
      </c>
      <c r="DR87" s="1581" t="str">
        <f xml:space="preserve"> IF($C87 = "", "",'App1'!ED87)</f>
        <v/>
      </c>
      <c r="DS87" s="1581" t="str">
        <f xml:space="preserve"> IF($C87 = "", "",'App1'!EE87)</f>
        <v/>
      </c>
      <c r="DT87" s="1581" t="str">
        <f xml:space="preserve"> IF($C87 = "", "",'App1'!EF87)</f>
        <v/>
      </c>
      <c r="DU87" s="1581" t="str">
        <f xml:space="preserve"> IF($C87 = "", "",'App1'!EG87)</f>
        <v/>
      </c>
      <c r="DV87" s="1581" t="str">
        <f xml:space="preserve"> IF($C87 = "", "",'App1'!EH87)</f>
        <v/>
      </c>
      <c r="DW87" s="1582" t="str">
        <f xml:space="preserve"> IF($C87 = "", "",'App1'!EI87)</f>
        <v/>
      </c>
      <c r="DX87" s="595"/>
      <c r="DY87" s="596"/>
      <c r="DZ87" s="596"/>
      <c r="EA87" s="596"/>
      <c r="EB87" s="596"/>
      <c r="EC87" s="1580" t="str">
        <f xml:space="preserve"> IF($C87 = "", "",'App1'!EO87)</f>
        <v/>
      </c>
      <c r="ED87" s="1581" t="str">
        <f xml:space="preserve"> IF($C87 = "", "",'App1'!EP87)</f>
        <v/>
      </c>
      <c r="EE87" s="1581" t="str">
        <f xml:space="preserve"> IF($C87 = "", "",'App1'!EQ87)</f>
        <v/>
      </c>
      <c r="EF87" s="1581" t="str">
        <f xml:space="preserve"> IF($C87 = "", "",'App1'!ER87)</f>
        <v/>
      </c>
      <c r="EG87" s="1581" t="str">
        <f xml:space="preserve"> IF($C87 = "", "",'App1'!ES87)</f>
        <v/>
      </c>
      <c r="EH87" s="1582" t="str">
        <f xml:space="preserve"> IF($C87 = "", "",'App1'!ET87)</f>
        <v/>
      </c>
      <c r="EI87" s="595"/>
      <c r="EJ87" s="596"/>
      <c r="EK87" s="596"/>
      <c r="EL87" s="596"/>
      <c r="EM87" s="1575"/>
    </row>
    <row r="88" spans="2:143" ht="15.75" customHeight="1">
      <c r="B88" s="582">
        <v>82</v>
      </c>
      <c r="C88" s="1587" t="str">
        <f>'App1'!C88</f>
        <v/>
      </c>
      <c r="D88" s="1419" t="str">
        <f xml:space="preserve"> IF($C88 = "", "",'App1'!D88)</f>
        <v/>
      </c>
      <c r="E88" s="1419" t="str">
        <f xml:space="preserve"> IF($C88 = "", "",'App1'!E88)</f>
        <v/>
      </c>
      <c r="F88" s="1419" t="str">
        <f xml:space="preserve"> IF($C88 = "", "",'App1'!F88)</f>
        <v/>
      </c>
      <c r="G88" s="1489" t="str">
        <f xml:space="preserve"> IF($C88 = "", "",'App1'!G88)</f>
        <v/>
      </c>
      <c r="H88" s="1490" t="str">
        <f xml:space="preserve"> IF($C88 = "", "",'App1'!H88)</f>
        <v/>
      </c>
      <c r="I88" s="1507" t="str">
        <f xml:space="preserve"> IF($C88 = "", "",'App1'!I88)</f>
        <v/>
      </c>
      <c r="J88" s="1507" t="str">
        <f xml:space="preserve"> IF($C88 = "", "",'App1'!J88)</f>
        <v/>
      </c>
      <c r="K88" s="1507" t="str">
        <f xml:space="preserve"> IF($C88 = "", "",'App1'!K88)</f>
        <v/>
      </c>
      <c r="L88" s="1507" t="str">
        <f xml:space="preserve"> IF($C88 = "", "",'App1'!L88)</f>
        <v/>
      </c>
      <c r="M88" s="1507" t="str">
        <f xml:space="preserve"> IF($C88 = "", "",'App1'!M88)</f>
        <v/>
      </c>
      <c r="N88" s="1507" t="str">
        <f xml:space="preserve"> IF($C88 = "", "",'App1'!N88)</f>
        <v/>
      </c>
      <c r="O88" s="1507" t="str">
        <f xml:space="preserve"> IF($C88 = "", "",'App1'!O88)</f>
        <v/>
      </c>
      <c r="P88" s="1507" t="str">
        <f xml:space="preserve"> IF($C88 = "", "",'App1'!P88)</f>
        <v/>
      </c>
      <c r="Q88" s="1508" t="str">
        <f xml:space="preserve"> IF($C88 = "", "",'App1'!Q88)</f>
        <v/>
      </c>
      <c r="R88" s="1419" t="str">
        <f xml:space="preserve"> IF($C88 = "", "",'App1'!R88)</f>
        <v/>
      </c>
      <c r="S88" s="1419" t="str">
        <f xml:space="preserve"> IF($C88 = "", "",'App1'!S88)</f>
        <v/>
      </c>
      <c r="T88" s="1489" t="str">
        <f xml:space="preserve"> IF($C88 = "", "",'App1'!T88)</f>
        <v/>
      </c>
      <c r="U88" s="1419" t="str">
        <f xml:space="preserve"> IF($C88 = "", "",'App1'!U88)</f>
        <v/>
      </c>
      <c r="V88" s="1419" t="str">
        <f xml:space="preserve"> IF($C88 = "", "",'App1'!V88)</f>
        <v/>
      </c>
      <c r="W88" s="1419" t="str">
        <f xml:space="preserve"> IF($C88 = "", "",'App1'!W88)</f>
        <v/>
      </c>
      <c r="X88" s="1419" t="str">
        <f xml:space="preserve"> IF($C88 = "", "",'App1'!X88)</f>
        <v/>
      </c>
      <c r="Y88" s="1604" t="str">
        <f xml:space="preserve"> IF($C88 = "", "",'App1'!Y88)</f>
        <v/>
      </c>
      <c r="Z88" s="1499" t="str">
        <f xml:space="preserve"> IF($C88 = "", "",'App1'!Z88)</f>
        <v/>
      </c>
      <c r="AA88" s="583"/>
      <c r="AB88" s="583"/>
      <c r="AC88" s="583"/>
      <c r="AD88" s="1575"/>
      <c r="AE88" s="596"/>
      <c r="AF88" s="596"/>
      <c r="AG88" s="596"/>
      <c r="AH88" s="596"/>
      <c r="AI88" s="596"/>
      <c r="AJ88" s="595"/>
      <c r="AK88" s="596"/>
      <c r="AL88" s="596"/>
      <c r="AM88" s="596"/>
      <c r="AN88" s="755"/>
      <c r="AO88" s="758"/>
      <c r="AP88" s="596"/>
      <c r="AQ88" s="596"/>
      <c r="AR88" s="596"/>
      <c r="AS88" s="759"/>
      <c r="AT88" s="764"/>
      <c r="AU88" s="596"/>
      <c r="AV88" s="596"/>
      <c r="AW88" s="596"/>
      <c r="AX88" s="765"/>
      <c r="AY88" s="597"/>
      <c r="AZ88" s="1568" t="str">
        <f xml:space="preserve"> IF($C88 = "", "",'App1'!BL88)</f>
        <v/>
      </c>
      <c r="BA88" s="1418" t="str">
        <f xml:space="preserve"> IF($C88 = "", "",'App1'!BM88)</f>
        <v/>
      </c>
      <c r="BB88" s="1418" t="str">
        <f xml:space="preserve"> IF($C88 = "", "",'App1'!BN88)</f>
        <v/>
      </c>
      <c r="BC88" s="1418" t="str">
        <f xml:space="preserve"> IF($C88 = "", "",'App1'!BO88)</f>
        <v/>
      </c>
      <c r="BD88" s="1488" t="str">
        <f xml:space="preserve"> IF($C88 = "", "",'App1'!BP88)</f>
        <v/>
      </c>
      <c r="BE88" s="595"/>
      <c r="BF88" s="596"/>
      <c r="BG88" s="596"/>
      <c r="BH88" s="596"/>
      <c r="BI88" s="597"/>
      <c r="BJ88" s="595"/>
      <c r="BK88" s="596"/>
      <c r="BL88" s="596"/>
      <c r="BM88" s="596"/>
      <c r="BN88" s="597"/>
      <c r="BO88" s="595"/>
      <c r="BP88" s="596"/>
      <c r="BQ88" s="596"/>
      <c r="BR88" s="596"/>
      <c r="BS88" s="597"/>
      <c r="BT88" s="595"/>
      <c r="BU88" s="596"/>
      <c r="BV88" s="596"/>
      <c r="BW88" s="596"/>
      <c r="BX88" s="597"/>
      <c r="BY88" s="595"/>
      <c r="BZ88" s="596"/>
      <c r="CA88" s="596"/>
      <c r="CB88" s="596"/>
      <c r="CC88" s="597"/>
      <c r="CD88" s="595"/>
      <c r="CE88" s="596"/>
      <c r="CF88" s="596"/>
      <c r="CG88" s="596"/>
      <c r="CH88" s="597"/>
      <c r="CI88" s="1320"/>
      <c r="CJ88" s="1321"/>
      <c r="CK88" s="1321"/>
      <c r="CL88" s="1322"/>
      <c r="CM88" s="1321"/>
      <c r="CN88" s="1321"/>
      <c r="CO88" s="1321"/>
      <c r="CP88" s="1322"/>
      <c r="CQ88" s="1587" t="str">
        <f xml:space="preserve"> IF($C88 = "", "",'App1'!DC88)</f>
        <v/>
      </c>
      <c r="CR88" s="1629" t="str">
        <f xml:space="preserve"> IF($C88 = "", "",'App1'!DD88)</f>
        <v/>
      </c>
      <c r="CS88" s="1587" t="str">
        <f xml:space="preserve"> IF($C88 = "", "",'App1'!DE88)</f>
        <v/>
      </c>
      <c r="CT88" s="1581" t="str">
        <f xml:space="preserve"> IF($C88 = "", "",'App1'!DF88)</f>
        <v/>
      </c>
      <c r="CU88" s="1581" t="str">
        <f xml:space="preserve"> IF($C88 = "", "",'App1'!DG88)</f>
        <v/>
      </c>
      <c r="CV88" s="1581" t="str">
        <f xml:space="preserve"> IF($C88 = "", "",'App1'!DH88)</f>
        <v/>
      </c>
      <c r="CW88" s="1581" t="str">
        <f xml:space="preserve"> IF($C88 = "", "",'App1'!DI88)</f>
        <v/>
      </c>
      <c r="CX88" s="1581" t="str">
        <f xml:space="preserve"> IF($C88 = "", "",'App1'!DJ88)</f>
        <v/>
      </c>
      <c r="CY88" s="1582" t="str">
        <f xml:space="preserve"> IF($C88 = "", "",'App1'!DK88)</f>
        <v/>
      </c>
      <c r="CZ88" s="1581" t="str">
        <f xml:space="preserve"> IF($C88 = "", "",'App1'!DL88)</f>
        <v/>
      </c>
      <c r="DA88" s="1581" t="str">
        <f xml:space="preserve"> IF($C88 = "", "",'App1'!DM88)</f>
        <v/>
      </c>
      <c r="DB88" s="1581" t="str">
        <f xml:space="preserve"> IF($C88 = "", "",'App1'!DN88)</f>
        <v/>
      </c>
      <c r="DC88" s="1581" t="str">
        <f xml:space="preserve"> IF($C88 = "", "",'App1'!DO88)</f>
        <v/>
      </c>
      <c r="DD88" s="1581" t="str">
        <f xml:space="preserve"> IF($C88 = "", "",'App1'!DP88)</f>
        <v/>
      </c>
      <c r="DE88" s="1582" t="str">
        <f xml:space="preserve"> IF($C88 = "", "",'App1'!DQ88)</f>
        <v/>
      </c>
      <c r="DF88" s="1581" t="str">
        <f xml:space="preserve"> IF($C88 = "", "",'App1'!DR88)</f>
        <v/>
      </c>
      <c r="DG88" s="1581" t="str">
        <f xml:space="preserve"> IF($C88 = "", "",'App1'!DS88)</f>
        <v/>
      </c>
      <c r="DH88" s="1581" t="str">
        <f xml:space="preserve"> IF($C88 = "", "",'App1'!DT88)</f>
        <v/>
      </c>
      <c r="DI88" s="1581" t="str">
        <f xml:space="preserve"> IF($C88 = "", "",'App1'!DU88)</f>
        <v/>
      </c>
      <c r="DJ88" s="1581" t="str">
        <f xml:space="preserve"> IF($C88 = "", "",'App1'!DV88)</f>
        <v/>
      </c>
      <c r="DK88" s="1582" t="str">
        <f xml:space="preserve"> IF($C88 = "", "",'App1'!DW88)</f>
        <v/>
      </c>
      <c r="DL88" s="1581" t="str">
        <f xml:space="preserve"> IF($C88 = "", "",'App1'!DX88)</f>
        <v/>
      </c>
      <c r="DM88" s="1581" t="str">
        <f xml:space="preserve"> IF($C88 = "", "",'App1'!DY88)</f>
        <v/>
      </c>
      <c r="DN88" s="1581" t="str">
        <f xml:space="preserve"> IF($C88 = "", "",'App1'!DZ88)</f>
        <v/>
      </c>
      <c r="DO88" s="1581" t="str">
        <f xml:space="preserve"> IF($C88 = "", "",'App1'!EA88)</f>
        <v/>
      </c>
      <c r="DP88" s="1581" t="str">
        <f xml:space="preserve"> IF($C88 = "", "",'App1'!EB88)</f>
        <v/>
      </c>
      <c r="DQ88" s="1582" t="str">
        <f xml:space="preserve"> IF($C88 = "", "",'App1'!EC88)</f>
        <v/>
      </c>
      <c r="DR88" s="1581" t="str">
        <f xml:space="preserve"> IF($C88 = "", "",'App1'!ED88)</f>
        <v/>
      </c>
      <c r="DS88" s="1581" t="str">
        <f xml:space="preserve"> IF($C88 = "", "",'App1'!EE88)</f>
        <v/>
      </c>
      <c r="DT88" s="1581" t="str">
        <f xml:space="preserve"> IF($C88 = "", "",'App1'!EF88)</f>
        <v/>
      </c>
      <c r="DU88" s="1581" t="str">
        <f xml:space="preserve"> IF($C88 = "", "",'App1'!EG88)</f>
        <v/>
      </c>
      <c r="DV88" s="1581" t="str">
        <f xml:space="preserve"> IF($C88 = "", "",'App1'!EH88)</f>
        <v/>
      </c>
      <c r="DW88" s="1582" t="str">
        <f xml:space="preserve"> IF($C88 = "", "",'App1'!EI88)</f>
        <v/>
      </c>
      <c r="DX88" s="595"/>
      <c r="DY88" s="596"/>
      <c r="DZ88" s="596"/>
      <c r="EA88" s="596"/>
      <c r="EB88" s="596"/>
      <c r="EC88" s="1580" t="str">
        <f xml:space="preserve"> IF($C88 = "", "",'App1'!EO88)</f>
        <v/>
      </c>
      <c r="ED88" s="1581" t="str">
        <f xml:space="preserve"> IF($C88 = "", "",'App1'!EP88)</f>
        <v/>
      </c>
      <c r="EE88" s="1581" t="str">
        <f xml:space="preserve"> IF($C88 = "", "",'App1'!EQ88)</f>
        <v/>
      </c>
      <c r="EF88" s="1581" t="str">
        <f xml:space="preserve"> IF($C88 = "", "",'App1'!ER88)</f>
        <v/>
      </c>
      <c r="EG88" s="1581" t="str">
        <f xml:space="preserve"> IF($C88 = "", "",'App1'!ES88)</f>
        <v/>
      </c>
      <c r="EH88" s="1582" t="str">
        <f xml:space="preserve"> IF($C88 = "", "",'App1'!ET88)</f>
        <v/>
      </c>
      <c r="EI88" s="595"/>
      <c r="EJ88" s="596"/>
      <c r="EK88" s="596"/>
      <c r="EL88" s="596"/>
      <c r="EM88" s="1575"/>
    </row>
    <row r="89" spans="2:143" ht="15.75" customHeight="1">
      <c r="B89" s="582">
        <v>83</v>
      </c>
      <c r="C89" s="1587" t="str">
        <f>'App1'!C89</f>
        <v/>
      </c>
      <c r="D89" s="1419" t="str">
        <f xml:space="preserve"> IF($C89 = "", "",'App1'!D89)</f>
        <v/>
      </c>
      <c r="E89" s="1419" t="str">
        <f xml:space="preserve"> IF($C89 = "", "",'App1'!E89)</f>
        <v/>
      </c>
      <c r="F89" s="1419" t="str">
        <f xml:space="preserve"> IF($C89 = "", "",'App1'!F89)</f>
        <v/>
      </c>
      <c r="G89" s="1489" t="str">
        <f xml:space="preserve"> IF($C89 = "", "",'App1'!G89)</f>
        <v/>
      </c>
      <c r="H89" s="1490" t="str">
        <f xml:space="preserve"> IF($C89 = "", "",'App1'!H89)</f>
        <v/>
      </c>
      <c r="I89" s="1507" t="str">
        <f xml:space="preserve"> IF($C89 = "", "",'App1'!I89)</f>
        <v/>
      </c>
      <c r="J89" s="1507" t="str">
        <f xml:space="preserve"> IF($C89 = "", "",'App1'!J89)</f>
        <v/>
      </c>
      <c r="K89" s="1507" t="str">
        <f xml:space="preserve"> IF($C89 = "", "",'App1'!K89)</f>
        <v/>
      </c>
      <c r="L89" s="1507" t="str">
        <f xml:space="preserve"> IF($C89 = "", "",'App1'!L89)</f>
        <v/>
      </c>
      <c r="M89" s="1507" t="str">
        <f xml:space="preserve"> IF($C89 = "", "",'App1'!M89)</f>
        <v/>
      </c>
      <c r="N89" s="1507" t="str">
        <f xml:space="preserve"> IF($C89 = "", "",'App1'!N89)</f>
        <v/>
      </c>
      <c r="O89" s="1507" t="str">
        <f xml:space="preserve"> IF($C89 = "", "",'App1'!O89)</f>
        <v/>
      </c>
      <c r="P89" s="1507" t="str">
        <f xml:space="preserve"> IF($C89 = "", "",'App1'!P89)</f>
        <v/>
      </c>
      <c r="Q89" s="1508" t="str">
        <f xml:space="preserve"> IF($C89 = "", "",'App1'!Q89)</f>
        <v/>
      </c>
      <c r="R89" s="1419" t="str">
        <f xml:space="preserve"> IF($C89 = "", "",'App1'!R89)</f>
        <v/>
      </c>
      <c r="S89" s="1419" t="str">
        <f xml:space="preserve"> IF($C89 = "", "",'App1'!S89)</f>
        <v/>
      </c>
      <c r="T89" s="1489" t="str">
        <f xml:space="preserve"> IF($C89 = "", "",'App1'!T89)</f>
        <v/>
      </c>
      <c r="U89" s="1419" t="str">
        <f xml:space="preserve"> IF($C89 = "", "",'App1'!U89)</f>
        <v/>
      </c>
      <c r="V89" s="1419" t="str">
        <f xml:space="preserve"> IF($C89 = "", "",'App1'!V89)</f>
        <v/>
      </c>
      <c r="W89" s="1419" t="str">
        <f xml:space="preserve"> IF($C89 = "", "",'App1'!W89)</f>
        <v/>
      </c>
      <c r="X89" s="1419" t="str">
        <f xml:space="preserve"> IF($C89 = "", "",'App1'!X89)</f>
        <v/>
      </c>
      <c r="Y89" s="1604" t="str">
        <f xml:space="preserve"> IF($C89 = "", "",'App1'!Y89)</f>
        <v/>
      </c>
      <c r="Z89" s="1499" t="str">
        <f xml:space="preserve"> IF($C89 = "", "",'App1'!Z89)</f>
        <v/>
      </c>
      <c r="AA89" s="583"/>
      <c r="AB89" s="583"/>
      <c r="AC89" s="583"/>
      <c r="AD89" s="1575"/>
      <c r="AE89" s="596"/>
      <c r="AF89" s="596"/>
      <c r="AG89" s="596"/>
      <c r="AH89" s="596"/>
      <c r="AI89" s="596"/>
      <c r="AJ89" s="595"/>
      <c r="AK89" s="596"/>
      <c r="AL89" s="596"/>
      <c r="AM89" s="596"/>
      <c r="AN89" s="755"/>
      <c r="AO89" s="758"/>
      <c r="AP89" s="596"/>
      <c r="AQ89" s="596"/>
      <c r="AR89" s="596"/>
      <c r="AS89" s="759"/>
      <c r="AT89" s="764"/>
      <c r="AU89" s="596"/>
      <c r="AV89" s="596"/>
      <c r="AW89" s="596"/>
      <c r="AX89" s="765"/>
      <c r="AY89" s="597"/>
      <c r="AZ89" s="1568" t="str">
        <f xml:space="preserve"> IF($C89 = "", "",'App1'!BL89)</f>
        <v/>
      </c>
      <c r="BA89" s="1418" t="str">
        <f xml:space="preserve"> IF($C89 = "", "",'App1'!BM89)</f>
        <v/>
      </c>
      <c r="BB89" s="1418" t="str">
        <f xml:space="preserve"> IF($C89 = "", "",'App1'!BN89)</f>
        <v/>
      </c>
      <c r="BC89" s="1418" t="str">
        <f xml:space="preserve"> IF($C89 = "", "",'App1'!BO89)</f>
        <v/>
      </c>
      <c r="BD89" s="1488" t="str">
        <f xml:space="preserve"> IF($C89 = "", "",'App1'!BP89)</f>
        <v/>
      </c>
      <c r="BE89" s="595"/>
      <c r="BF89" s="596"/>
      <c r="BG89" s="596"/>
      <c r="BH89" s="596"/>
      <c r="BI89" s="597"/>
      <c r="BJ89" s="595"/>
      <c r="BK89" s="596"/>
      <c r="BL89" s="596"/>
      <c r="BM89" s="596"/>
      <c r="BN89" s="597"/>
      <c r="BO89" s="595"/>
      <c r="BP89" s="596"/>
      <c r="BQ89" s="596"/>
      <c r="BR89" s="596"/>
      <c r="BS89" s="597"/>
      <c r="BT89" s="595"/>
      <c r="BU89" s="596"/>
      <c r="BV89" s="596"/>
      <c r="BW89" s="596"/>
      <c r="BX89" s="597"/>
      <c r="BY89" s="595"/>
      <c r="BZ89" s="596"/>
      <c r="CA89" s="596"/>
      <c r="CB89" s="596"/>
      <c r="CC89" s="597"/>
      <c r="CD89" s="595"/>
      <c r="CE89" s="596"/>
      <c r="CF89" s="596"/>
      <c r="CG89" s="596"/>
      <c r="CH89" s="597"/>
      <c r="CI89" s="1320"/>
      <c r="CJ89" s="1321"/>
      <c r="CK89" s="1321"/>
      <c r="CL89" s="1322"/>
      <c r="CM89" s="1321"/>
      <c r="CN89" s="1321"/>
      <c r="CO89" s="1321"/>
      <c r="CP89" s="1322"/>
      <c r="CQ89" s="1587" t="str">
        <f xml:space="preserve"> IF($C89 = "", "",'App1'!DC89)</f>
        <v/>
      </c>
      <c r="CR89" s="1629" t="str">
        <f xml:space="preserve"> IF($C89 = "", "",'App1'!DD89)</f>
        <v/>
      </c>
      <c r="CS89" s="1587" t="str">
        <f xml:space="preserve"> IF($C89 = "", "",'App1'!DE89)</f>
        <v/>
      </c>
      <c r="CT89" s="1581" t="str">
        <f xml:space="preserve"> IF($C89 = "", "",'App1'!DF89)</f>
        <v/>
      </c>
      <c r="CU89" s="1581" t="str">
        <f xml:space="preserve"> IF($C89 = "", "",'App1'!DG89)</f>
        <v/>
      </c>
      <c r="CV89" s="1581" t="str">
        <f xml:space="preserve"> IF($C89 = "", "",'App1'!DH89)</f>
        <v/>
      </c>
      <c r="CW89" s="1581" t="str">
        <f xml:space="preserve"> IF($C89 = "", "",'App1'!DI89)</f>
        <v/>
      </c>
      <c r="CX89" s="1581" t="str">
        <f xml:space="preserve"> IF($C89 = "", "",'App1'!DJ89)</f>
        <v/>
      </c>
      <c r="CY89" s="1582" t="str">
        <f xml:space="preserve"> IF($C89 = "", "",'App1'!DK89)</f>
        <v/>
      </c>
      <c r="CZ89" s="1581" t="str">
        <f xml:space="preserve"> IF($C89 = "", "",'App1'!DL89)</f>
        <v/>
      </c>
      <c r="DA89" s="1581" t="str">
        <f xml:space="preserve"> IF($C89 = "", "",'App1'!DM89)</f>
        <v/>
      </c>
      <c r="DB89" s="1581" t="str">
        <f xml:space="preserve"> IF($C89 = "", "",'App1'!DN89)</f>
        <v/>
      </c>
      <c r="DC89" s="1581" t="str">
        <f xml:space="preserve"> IF($C89 = "", "",'App1'!DO89)</f>
        <v/>
      </c>
      <c r="DD89" s="1581" t="str">
        <f xml:space="preserve"> IF($C89 = "", "",'App1'!DP89)</f>
        <v/>
      </c>
      <c r="DE89" s="1582" t="str">
        <f xml:space="preserve"> IF($C89 = "", "",'App1'!DQ89)</f>
        <v/>
      </c>
      <c r="DF89" s="1581" t="str">
        <f xml:space="preserve"> IF($C89 = "", "",'App1'!DR89)</f>
        <v/>
      </c>
      <c r="DG89" s="1581" t="str">
        <f xml:space="preserve"> IF($C89 = "", "",'App1'!DS89)</f>
        <v/>
      </c>
      <c r="DH89" s="1581" t="str">
        <f xml:space="preserve"> IF($C89 = "", "",'App1'!DT89)</f>
        <v/>
      </c>
      <c r="DI89" s="1581" t="str">
        <f xml:space="preserve"> IF($C89 = "", "",'App1'!DU89)</f>
        <v/>
      </c>
      <c r="DJ89" s="1581" t="str">
        <f xml:space="preserve"> IF($C89 = "", "",'App1'!DV89)</f>
        <v/>
      </c>
      <c r="DK89" s="1582" t="str">
        <f xml:space="preserve"> IF($C89 = "", "",'App1'!DW89)</f>
        <v/>
      </c>
      <c r="DL89" s="1581" t="str">
        <f xml:space="preserve"> IF($C89 = "", "",'App1'!DX89)</f>
        <v/>
      </c>
      <c r="DM89" s="1581" t="str">
        <f xml:space="preserve"> IF($C89 = "", "",'App1'!DY89)</f>
        <v/>
      </c>
      <c r="DN89" s="1581" t="str">
        <f xml:space="preserve"> IF($C89 = "", "",'App1'!DZ89)</f>
        <v/>
      </c>
      <c r="DO89" s="1581" t="str">
        <f xml:space="preserve"> IF($C89 = "", "",'App1'!EA89)</f>
        <v/>
      </c>
      <c r="DP89" s="1581" t="str">
        <f xml:space="preserve"> IF($C89 = "", "",'App1'!EB89)</f>
        <v/>
      </c>
      <c r="DQ89" s="1582" t="str">
        <f xml:space="preserve"> IF($C89 = "", "",'App1'!EC89)</f>
        <v/>
      </c>
      <c r="DR89" s="1581" t="str">
        <f xml:space="preserve"> IF($C89 = "", "",'App1'!ED89)</f>
        <v/>
      </c>
      <c r="DS89" s="1581" t="str">
        <f xml:space="preserve"> IF($C89 = "", "",'App1'!EE89)</f>
        <v/>
      </c>
      <c r="DT89" s="1581" t="str">
        <f xml:space="preserve"> IF($C89 = "", "",'App1'!EF89)</f>
        <v/>
      </c>
      <c r="DU89" s="1581" t="str">
        <f xml:space="preserve"> IF($C89 = "", "",'App1'!EG89)</f>
        <v/>
      </c>
      <c r="DV89" s="1581" t="str">
        <f xml:space="preserve"> IF($C89 = "", "",'App1'!EH89)</f>
        <v/>
      </c>
      <c r="DW89" s="1582" t="str">
        <f xml:space="preserve"> IF($C89 = "", "",'App1'!EI89)</f>
        <v/>
      </c>
      <c r="DX89" s="595"/>
      <c r="DY89" s="596"/>
      <c r="DZ89" s="596"/>
      <c r="EA89" s="596"/>
      <c r="EB89" s="596"/>
      <c r="EC89" s="1580" t="str">
        <f xml:space="preserve"> IF($C89 = "", "",'App1'!EO89)</f>
        <v/>
      </c>
      <c r="ED89" s="1581" t="str">
        <f xml:space="preserve"> IF($C89 = "", "",'App1'!EP89)</f>
        <v/>
      </c>
      <c r="EE89" s="1581" t="str">
        <f xml:space="preserve"> IF($C89 = "", "",'App1'!EQ89)</f>
        <v/>
      </c>
      <c r="EF89" s="1581" t="str">
        <f xml:space="preserve"> IF($C89 = "", "",'App1'!ER89)</f>
        <v/>
      </c>
      <c r="EG89" s="1581" t="str">
        <f xml:space="preserve"> IF($C89 = "", "",'App1'!ES89)</f>
        <v/>
      </c>
      <c r="EH89" s="1582" t="str">
        <f xml:space="preserve"> IF($C89 = "", "",'App1'!ET89)</f>
        <v/>
      </c>
      <c r="EI89" s="595"/>
      <c r="EJ89" s="596"/>
      <c r="EK89" s="596"/>
      <c r="EL89" s="596"/>
      <c r="EM89" s="1575"/>
    </row>
    <row r="90" spans="2:143" ht="15.75" customHeight="1">
      <c r="B90" s="582">
        <v>84</v>
      </c>
      <c r="C90" s="1587" t="str">
        <f>'App1'!C90</f>
        <v/>
      </c>
      <c r="D90" s="1419" t="str">
        <f xml:space="preserve"> IF($C90 = "", "",'App1'!D90)</f>
        <v/>
      </c>
      <c r="E90" s="1419" t="str">
        <f xml:space="preserve"> IF($C90 = "", "",'App1'!E90)</f>
        <v/>
      </c>
      <c r="F90" s="1419" t="str">
        <f xml:space="preserve"> IF($C90 = "", "",'App1'!F90)</f>
        <v/>
      </c>
      <c r="G90" s="1489" t="str">
        <f xml:space="preserve"> IF($C90 = "", "",'App1'!G90)</f>
        <v/>
      </c>
      <c r="H90" s="1490" t="str">
        <f xml:space="preserve"> IF($C90 = "", "",'App1'!H90)</f>
        <v/>
      </c>
      <c r="I90" s="1507" t="str">
        <f xml:space="preserve"> IF($C90 = "", "",'App1'!I90)</f>
        <v/>
      </c>
      <c r="J90" s="1507" t="str">
        <f xml:space="preserve"> IF($C90 = "", "",'App1'!J90)</f>
        <v/>
      </c>
      <c r="K90" s="1507" t="str">
        <f xml:space="preserve"> IF($C90 = "", "",'App1'!K90)</f>
        <v/>
      </c>
      <c r="L90" s="1507" t="str">
        <f xml:space="preserve"> IF($C90 = "", "",'App1'!L90)</f>
        <v/>
      </c>
      <c r="M90" s="1507" t="str">
        <f xml:space="preserve"> IF($C90 = "", "",'App1'!M90)</f>
        <v/>
      </c>
      <c r="N90" s="1507" t="str">
        <f xml:space="preserve"> IF($C90 = "", "",'App1'!N90)</f>
        <v/>
      </c>
      <c r="O90" s="1507" t="str">
        <f xml:space="preserve"> IF($C90 = "", "",'App1'!O90)</f>
        <v/>
      </c>
      <c r="P90" s="1507" t="str">
        <f xml:space="preserve"> IF($C90 = "", "",'App1'!P90)</f>
        <v/>
      </c>
      <c r="Q90" s="1508" t="str">
        <f xml:space="preserve"> IF($C90 = "", "",'App1'!Q90)</f>
        <v/>
      </c>
      <c r="R90" s="1419" t="str">
        <f xml:space="preserve"> IF($C90 = "", "",'App1'!R90)</f>
        <v/>
      </c>
      <c r="S90" s="1419" t="str">
        <f xml:space="preserve"> IF($C90 = "", "",'App1'!S90)</f>
        <v/>
      </c>
      <c r="T90" s="1489" t="str">
        <f xml:space="preserve"> IF($C90 = "", "",'App1'!T90)</f>
        <v/>
      </c>
      <c r="U90" s="1419" t="str">
        <f xml:space="preserve"> IF($C90 = "", "",'App1'!U90)</f>
        <v/>
      </c>
      <c r="V90" s="1419" t="str">
        <f xml:space="preserve"> IF($C90 = "", "",'App1'!V90)</f>
        <v/>
      </c>
      <c r="W90" s="1419" t="str">
        <f xml:space="preserve"> IF($C90 = "", "",'App1'!W90)</f>
        <v/>
      </c>
      <c r="X90" s="1419" t="str">
        <f xml:space="preserve"> IF($C90 = "", "",'App1'!X90)</f>
        <v/>
      </c>
      <c r="Y90" s="1604" t="str">
        <f xml:space="preserve"> IF($C90 = "", "",'App1'!Y90)</f>
        <v/>
      </c>
      <c r="Z90" s="1499" t="str">
        <f xml:space="preserve"> IF($C90 = "", "",'App1'!Z90)</f>
        <v/>
      </c>
      <c r="AA90" s="583"/>
      <c r="AB90" s="583"/>
      <c r="AC90" s="583"/>
      <c r="AD90" s="1575"/>
      <c r="AE90" s="596"/>
      <c r="AF90" s="596"/>
      <c r="AG90" s="596"/>
      <c r="AH90" s="596"/>
      <c r="AI90" s="596"/>
      <c r="AJ90" s="595"/>
      <c r="AK90" s="596"/>
      <c r="AL90" s="596"/>
      <c r="AM90" s="596"/>
      <c r="AN90" s="755"/>
      <c r="AO90" s="758"/>
      <c r="AP90" s="596"/>
      <c r="AQ90" s="596"/>
      <c r="AR90" s="596"/>
      <c r="AS90" s="759"/>
      <c r="AT90" s="764"/>
      <c r="AU90" s="596"/>
      <c r="AV90" s="596"/>
      <c r="AW90" s="596"/>
      <c r="AX90" s="765"/>
      <c r="AY90" s="597"/>
      <c r="AZ90" s="1568" t="str">
        <f xml:space="preserve"> IF($C90 = "", "",'App1'!BL90)</f>
        <v/>
      </c>
      <c r="BA90" s="1418" t="str">
        <f xml:space="preserve"> IF($C90 = "", "",'App1'!BM90)</f>
        <v/>
      </c>
      <c r="BB90" s="1418" t="str">
        <f xml:space="preserve"> IF($C90 = "", "",'App1'!BN90)</f>
        <v/>
      </c>
      <c r="BC90" s="1418" t="str">
        <f xml:space="preserve"> IF($C90 = "", "",'App1'!BO90)</f>
        <v/>
      </c>
      <c r="BD90" s="1488" t="str">
        <f xml:space="preserve"> IF($C90 = "", "",'App1'!BP90)</f>
        <v/>
      </c>
      <c r="BE90" s="595"/>
      <c r="BF90" s="596"/>
      <c r="BG90" s="596"/>
      <c r="BH90" s="596"/>
      <c r="BI90" s="597"/>
      <c r="BJ90" s="595"/>
      <c r="BK90" s="596"/>
      <c r="BL90" s="596"/>
      <c r="BM90" s="596"/>
      <c r="BN90" s="597"/>
      <c r="BO90" s="595"/>
      <c r="BP90" s="596"/>
      <c r="BQ90" s="596"/>
      <c r="BR90" s="596"/>
      <c r="BS90" s="597"/>
      <c r="BT90" s="595"/>
      <c r="BU90" s="596"/>
      <c r="BV90" s="596"/>
      <c r="BW90" s="596"/>
      <c r="BX90" s="597"/>
      <c r="BY90" s="595"/>
      <c r="BZ90" s="596"/>
      <c r="CA90" s="596"/>
      <c r="CB90" s="596"/>
      <c r="CC90" s="597"/>
      <c r="CD90" s="595"/>
      <c r="CE90" s="596"/>
      <c r="CF90" s="596"/>
      <c r="CG90" s="596"/>
      <c r="CH90" s="597"/>
      <c r="CI90" s="1320"/>
      <c r="CJ90" s="1321"/>
      <c r="CK90" s="1321"/>
      <c r="CL90" s="1322"/>
      <c r="CM90" s="1321"/>
      <c r="CN90" s="1321"/>
      <c r="CO90" s="1321"/>
      <c r="CP90" s="1322"/>
      <c r="CQ90" s="1587" t="str">
        <f xml:space="preserve"> IF($C90 = "", "",'App1'!DC90)</f>
        <v/>
      </c>
      <c r="CR90" s="1629" t="str">
        <f xml:space="preserve"> IF($C90 = "", "",'App1'!DD90)</f>
        <v/>
      </c>
      <c r="CS90" s="1587" t="str">
        <f xml:space="preserve"> IF($C90 = "", "",'App1'!DE90)</f>
        <v/>
      </c>
      <c r="CT90" s="1581" t="str">
        <f xml:space="preserve"> IF($C90 = "", "",'App1'!DF90)</f>
        <v/>
      </c>
      <c r="CU90" s="1581" t="str">
        <f xml:space="preserve"> IF($C90 = "", "",'App1'!DG90)</f>
        <v/>
      </c>
      <c r="CV90" s="1581" t="str">
        <f xml:space="preserve"> IF($C90 = "", "",'App1'!DH90)</f>
        <v/>
      </c>
      <c r="CW90" s="1581" t="str">
        <f xml:space="preserve"> IF($C90 = "", "",'App1'!DI90)</f>
        <v/>
      </c>
      <c r="CX90" s="1581" t="str">
        <f xml:space="preserve"> IF($C90 = "", "",'App1'!DJ90)</f>
        <v/>
      </c>
      <c r="CY90" s="1582" t="str">
        <f xml:space="preserve"> IF($C90 = "", "",'App1'!DK90)</f>
        <v/>
      </c>
      <c r="CZ90" s="1581" t="str">
        <f xml:space="preserve"> IF($C90 = "", "",'App1'!DL90)</f>
        <v/>
      </c>
      <c r="DA90" s="1581" t="str">
        <f xml:space="preserve"> IF($C90 = "", "",'App1'!DM90)</f>
        <v/>
      </c>
      <c r="DB90" s="1581" t="str">
        <f xml:space="preserve"> IF($C90 = "", "",'App1'!DN90)</f>
        <v/>
      </c>
      <c r="DC90" s="1581" t="str">
        <f xml:space="preserve"> IF($C90 = "", "",'App1'!DO90)</f>
        <v/>
      </c>
      <c r="DD90" s="1581" t="str">
        <f xml:space="preserve"> IF($C90 = "", "",'App1'!DP90)</f>
        <v/>
      </c>
      <c r="DE90" s="1582" t="str">
        <f xml:space="preserve"> IF($C90 = "", "",'App1'!DQ90)</f>
        <v/>
      </c>
      <c r="DF90" s="1581" t="str">
        <f xml:space="preserve"> IF($C90 = "", "",'App1'!DR90)</f>
        <v/>
      </c>
      <c r="DG90" s="1581" t="str">
        <f xml:space="preserve"> IF($C90 = "", "",'App1'!DS90)</f>
        <v/>
      </c>
      <c r="DH90" s="1581" t="str">
        <f xml:space="preserve"> IF($C90 = "", "",'App1'!DT90)</f>
        <v/>
      </c>
      <c r="DI90" s="1581" t="str">
        <f xml:space="preserve"> IF($C90 = "", "",'App1'!DU90)</f>
        <v/>
      </c>
      <c r="DJ90" s="1581" t="str">
        <f xml:space="preserve"> IF($C90 = "", "",'App1'!DV90)</f>
        <v/>
      </c>
      <c r="DK90" s="1582" t="str">
        <f xml:space="preserve"> IF($C90 = "", "",'App1'!DW90)</f>
        <v/>
      </c>
      <c r="DL90" s="1581" t="str">
        <f xml:space="preserve"> IF($C90 = "", "",'App1'!DX90)</f>
        <v/>
      </c>
      <c r="DM90" s="1581" t="str">
        <f xml:space="preserve"> IF($C90 = "", "",'App1'!DY90)</f>
        <v/>
      </c>
      <c r="DN90" s="1581" t="str">
        <f xml:space="preserve"> IF($C90 = "", "",'App1'!DZ90)</f>
        <v/>
      </c>
      <c r="DO90" s="1581" t="str">
        <f xml:space="preserve"> IF($C90 = "", "",'App1'!EA90)</f>
        <v/>
      </c>
      <c r="DP90" s="1581" t="str">
        <f xml:space="preserve"> IF($C90 = "", "",'App1'!EB90)</f>
        <v/>
      </c>
      <c r="DQ90" s="1582" t="str">
        <f xml:space="preserve"> IF($C90 = "", "",'App1'!EC90)</f>
        <v/>
      </c>
      <c r="DR90" s="1581" t="str">
        <f xml:space="preserve"> IF($C90 = "", "",'App1'!ED90)</f>
        <v/>
      </c>
      <c r="DS90" s="1581" t="str">
        <f xml:space="preserve"> IF($C90 = "", "",'App1'!EE90)</f>
        <v/>
      </c>
      <c r="DT90" s="1581" t="str">
        <f xml:space="preserve"> IF($C90 = "", "",'App1'!EF90)</f>
        <v/>
      </c>
      <c r="DU90" s="1581" t="str">
        <f xml:space="preserve"> IF($C90 = "", "",'App1'!EG90)</f>
        <v/>
      </c>
      <c r="DV90" s="1581" t="str">
        <f xml:space="preserve"> IF($C90 = "", "",'App1'!EH90)</f>
        <v/>
      </c>
      <c r="DW90" s="1582" t="str">
        <f xml:space="preserve"> IF($C90 = "", "",'App1'!EI90)</f>
        <v/>
      </c>
      <c r="DX90" s="595"/>
      <c r="DY90" s="596"/>
      <c r="DZ90" s="596"/>
      <c r="EA90" s="596"/>
      <c r="EB90" s="596"/>
      <c r="EC90" s="1580" t="str">
        <f xml:space="preserve"> IF($C90 = "", "",'App1'!EO90)</f>
        <v/>
      </c>
      <c r="ED90" s="1581" t="str">
        <f xml:space="preserve"> IF($C90 = "", "",'App1'!EP90)</f>
        <v/>
      </c>
      <c r="EE90" s="1581" t="str">
        <f xml:space="preserve"> IF($C90 = "", "",'App1'!EQ90)</f>
        <v/>
      </c>
      <c r="EF90" s="1581" t="str">
        <f xml:space="preserve"> IF($C90 = "", "",'App1'!ER90)</f>
        <v/>
      </c>
      <c r="EG90" s="1581" t="str">
        <f xml:space="preserve"> IF($C90 = "", "",'App1'!ES90)</f>
        <v/>
      </c>
      <c r="EH90" s="1582" t="str">
        <f xml:space="preserve"> IF($C90 = "", "",'App1'!ET90)</f>
        <v/>
      </c>
      <c r="EI90" s="595"/>
      <c r="EJ90" s="596"/>
      <c r="EK90" s="596"/>
      <c r="EL90" s="596"/>
      <c r="EM90" s="1575"/>
    </row>
    <row r="91" spans="2:143" ht="15.75" customHeight="1">
      <c r="B91" s="582">
        <v>85</v>
      </c>
      <c r="C91" s="1587" t="str">
        <f>'App1'!C91</f>
        <v/>
      </c>
      <c r="D91" s="1419" t="str">
        <f xml:space="preserve"> IF($C91 = "", "",'App1'!D91)</f>
        <v/>
      </c>
      <c r="E91" s="1419" t="str">
        <f xml:space="preserve"> IF($C91 = "", "",'App1'!E91)</f>
        <v/>
      </c>
      <c r="F91" s="1419" t="str">
        <f xml:space="preserve"> IF($C91 = "", "",'App1'!F91)</f>
        <v/>
      </c>
      <c r="G91" s="1489" t="str">
        <f xml:space="preserve"> IF($C91 = "", "",'App1'!G91)</f>
        <v/>
      </c>
      <c r="H91" s="1490" t="str">
        <f xml:space="preserve"> IF($C91 = "", "",'App1'!H91)</f>
        <v/>
      </c>
      <c r="I91" s="1507" t="str">
        <f xml:space="preserve"> IF($C91 = "", "",'App1'!I91)</f>
        <v/>
      </c>
      <c r="J91" s="1507" t="str">
        <f xml:space="preserve"> IF($C91 = "", "",'App1'!J91)</f>
        <v/>
      </c>
      <c r="K91" s="1507" t="str">
        <f xml:space="preserve"> IF($C91 = "", "",'App1'!K91)</f>
        <v/>
      </c>
      <c r="L91" s="1507" t="str">
        <f xml:space="preserve"> IF($C91 = "", "",'App1'!L91)</f>
        <v/>
      </c>
      <c r="M91" s="1507" t="str">
        <f xml:space="preserve"> IF($C91 = "", "",'App1'!M91)</f>
        <v/>
      </c>
      <c r="N91" s="1507" t="str">
        <f xml:space="preserve"> IF($C91 = "", "",'App1'!N91)</f>
        <v/>
      </c>
      <c r="O91" s="1507" t="str">
        <f xml:space="preserve"> IF($C91 = "", "",'App1'!O91)</f>
        <v/>
      </c>
      <c r="P91" s="1507" t="str">
        <f xml:space="preserve"> IF($C91 = "", "",'App1'!P91)</f>
        <v/>
      </c>
      <c r="Q91" s="1508" t="str">
        <f xml:space="preserve"> IF($C91 = "", "",'App1'!Q91)</f>
        <v/>
      </c>
      <c r="R91" s="1419" t="str">
        <f xml:space="preserve"> IF($C91 = "", "",'App1'!R91)</f>
        <v/>
      </c>
      <c r="S91" s="1419" t="str">
        <f xml:space="preserve"> IF($C91 = "", "",'App1'!S91)</f>
        <v/>
      </c>
      <c r="T91" s="1489" t="str">
        <f xml:space="preserve"> IF($C91 = "", "",'App1'!T91)</f>
        <v/>
      </c>
      <c r="U91" s="1419" t="str">
        <f xml:space="preserve"> IF($C91 = "", "",'App1'!U91)</f>
        <v/>
      </c>
      <c r="V91" s="1419" t="str">
        <f xml:space="preserve"> IF($C91 = "", "",'App1'!V91)</f>
        <v/>
      </c>
      <c r="W91" s="1419" t="str">
        <f xml:space="preserve"> IF($C91 = "", "",'App1'!W91)</f>
        <v/>
      </c>
      <c r="X91" s="1419" t="str">
        <f xml:space="preserve"> IF($C91 = "", "",'App1'!X91)</f>
        <v/>
      </c>
      <c r="Y91" s="1604" t="str">
        <f xml:space="preserve"> IF($C91 = "", "",'App1'!Y91)</f>
        <v/>
      </c>
      <c r="Z91" s="1499" t="str">
        <f xml:space="preserve"> IF($C91 = "", "",'App1'!Z91)</f>
        <v/>
      </c>
      <c r="AA91" s="583"/>
      <c r="AB91" s="583"/>
      <c r="AC91" s="583"/>
      <c r="AD91" s="1575"/>
      <c r="AE91" s="596"/>
      <c r="AF91" s="596"/>
      <c r="AG91" s="596"/>
      <c r="AH91" s="596"/>
      <c r="AI91" s="596"/>
      <c r="AJ91" s="595"/>
      <c r="AK91" s="596"/>
      <c r="AL91" s="596"/>
      <c r="AM91" s="596"/>
      <c r="AN91" s="755"/>
      <c r="AO91" s="758"/>
      <c r="AP91" s="596"/>
      <c r="AQ91" s="596"/>
      <c r="AR91" s="596"/>
      <c r="AS91" s="759"/>
      <c r="AT91" s="764"/>
      <c r="AU91" s="596"/>
      <c r="AV91" s="596"/>
      <c r="AW91" s="596"/>
      <c r="AX91" s="765"/>
      <c r="AY91" s="597"/>
      <c r="AZ91" s="1568" t="str">
        <f xml:space="preserve"> IF($C91 = "", "",'App1'!BL91)</f>
        <v/>
      </c>
      <c r="BA91" s="1418" t="str">
        <f xml:space="preserve"> IF($C91 = "", "",'App1'!BM91)</f>
        <v/>
      </c>
      <c r="BB91" s="1418" t="str">
        <f xml:space="preserve"> IF($C91 = "", "",'App1'!BN91)</f>
        <v/>
      </c>
      <c r="BC91" s="1418" t="str">
        <f xml:space="preserve"> IF($C91 = "", "",'App1'!BO91)</f>
        <v/>
      </c>
      <c r="BD91" s="1488" t="str">
        <f xml:space="preserve"> IF($C91 = "", "",'App1'!BP91)</f>
        <v/>
      </c>
      <c r="BE91" s="595"/>
      <c r="BF91" s="596"/>
      <c r="BG91" s="596"/>
      <c r="BH91" s="596"/>
      <c r="BI91" s="597"/>
      <c r="BJ91" s="595"/>
      <c r="BK91" s="596"/>
      <c r="BL91" s="596"/>
      <c r="BM91" s="596"/>
      <c r="BN91" s="597"/>
      <c r="BO91" s="595"/>
      <c r="BP91" s="596"/>
      <c r="BQ91" s="596"/>
      <c r="BR91" s="596"/>
      <c r="BS91" s="597"/>
      <c r="BT91" s="595"/>
      <c r="BU91" s="596"/>
      <c r="BV91" s="596"/>
      <c r="BW91" s="596"/>
      <c r="BX91" s="597"/>
      <c r="BY91" s="595"/>
      <c r="BZ91" s="596"/>
      <c r="CA91" s="596"/>
      <c r="CB91" s="596"/>
      <c r="CC91" s="597"/>
      <c r="CD91" s="595"/>
      <c r="CE91" s="596"/>
      <c r="CF91" s="596"/>
      <c r="CG91" s="596"/>
      <c r="CH91" s="597"/>
      <c r="CI91" s="1320"/>
      <c r="CJ91" s="1321"/>
      <c r="CK91" s="1321"/>
      <c r="CL91" s="1322"/>
      <c r="CM91" s="1321"/>
      <c r="CN91" s="1321"/>
      <c r="CO91" s="1321"/>
      <c r="CP91" s="1322"/>
      <c r="CQ91" s="1587" t="str">
        <f xml:space="preserve"> IF($C91 = "", "",'App1'!DC91)</f>
        <v/>
      </c>
      <c r="CR91" s="1629" t="str">
        <f xml:space="preserve"> IF($C91 = "", "",'App1'!DD91)</f>
        <v/>
      </c>
      <c r="CS91" s="1587" t="str">
        <f xml:space="preserve"> IF($C91 = "", "",'App1'!DE91)</f>
        <v/>
      </c>
      <c r="CT91" s="1581" t="str">
        <f xml:space="preserve"> IF($C91 = "", "",'App1'!DF91)</f>
        <v/>
      </c>
      <c r="CU91" s="1581" t="str">
        <f xml:space="preserve"> IF($C91 = "", "",'App1'!DG91)</f>
        <v/>
      </c>
      <c r="CV91" s="1581" t="str">
        <f xml:space="preserve"> IF($C91 = "", "",'App1'!DH91)</f>
        <v/>
      </c>
      <c r="CW91" s="1581" t="str">
        <f xml:space="preserve"> IF($C91 = "", "",'App1'!DI91)</f>
        <v/>
      </c>
      <c r="CX91" s="1581" t="str">
        <f xml:space="preserve"> IF($C91 = "", "",'App1'!DJ91)</f>
        <v/>
      </c>
      <c r="CY91" s="1582" t="str">
        <f xml:space="preserve"> IF($C91 = "", "",'App1'!DK91)</f>
        <v/>
      </c>
      <c r="CZ91" s="1581" t="str">
        <f xml:space="preserve"> IF($C91 = "", "",'App1'!DL91)</f>
        <v/>
      </c>
      <c r="DA91" s="1581" t="str">
        <f xml:space="preserve"> IF($C91 = "", "",'App1'!DM91)</f>
        <v/>
      </c>
      <c r="DB91" s="1581" t="str">
        <f xml:space="preserve"> IF($C91 = "", "",'App1'!DN91)</f>
        <v/>
      </c>
      <c r="DC91" s="1581" t="str">
        <f xml:space="preserve"> IF($C91 = "", "",'App1'!DO91)</f>
        <v/>
      </c>
      <c r="DD91" s="1581" t="str">
        <f xml:space="preserve"> IF($C91 = "", "",'App1'!DP91)</f>
        <v/>
      </c>
      <c r="DE91" s="1582" t="str">
        <f xml:space="preserve"> IF($C91 = "", "",'App1'!DQ91)</f>
        <v/>
      </c>
      <c r="DF91" s="1581" t="str">
        <f xml:space="preserve"> IF($C91 = "", "",'App1'!DR91)</f>
        <v/>
      </c>
      <c r="DG91" s="1581" t="str">
        <f xml:space="preserve"> IF($C91 = "", "",'App1'!DS91)</f>
        <v/>
      </c>
      <c r="DH91" s="1581" t="str">
        <f xml:space="preserve"> IF($C91 = "", "",'App1'!DT91)</f>
        <v/>
      </c>
      <c r="DI91" s="1581" t="str">
        <f xml:space="preserve"> IF($C91 = "", "",'App1'!DU91)</f>
        <v/>
      </c>
      <c r="DJ91" s="1581" t="str">
        <f xml:space="preserve"> IF($C91 = "", "",'App1'!DV91)</f>
        <v/>
      </c>
      <c r="DK91" s="1582" t="str">
        <f xml:space="preserve"> IF($C91 = "", "",'App1'!DW91)</f>
        <v/>
      </c>
      <c r="DL91" s="1581" t="str">
        <f xml:space="preserve"> IF($C91 = "", "",'App1'!DX91)</f>
        <v/>
      </c>
      <c r="DM91" s="1581" t="str">
        <f xml:space="preserve"> IF($C91 = "", "",'App1'!DY91)</f>
        <v/>
      </c>
      <c r="DN91" s="1581" t="str">
        <f xml:space="preserve"> IF($C91 = "", "",'App1'!DZ91)</f>
        <v/>
      </c>
      <c r="DO91" s="1581" t="str">
        <f xml:space="preserve"> IF($C91 = "", "",'App1'!EA91)</f>
        <v/>
      </c>
      <c r="DP91" s="1581" t="str">
        <f xml:space="preserve"> IF($C91 = "", "",'App1'!EB91)</f>
        <v/>
      </c>
      <c r="DQ91" s="1582" t="str">
        <f xml:space="preserve"> IF($C91 = "", "",'App1'!EC91)</f>
        <v/>
      </c>
      <c r="DR91" s="1581" t="str">
        <f xml:space="preserve"> IF($C91 = "", "",'App1'!ED91)</f>
        <v/>
      </c>
      <c r="DS91" s="1581" t="str">
        <f xml:space="preserve"> IF($C91 = "", "",'App1'!EE91)</f>
        <v/>
      </c>
      <c r="DT91" s="1581" t="str">
        <f xml:space="preserve"> IF($C91 = "", "",'App1'!EF91)</f>
        <v/>
      </c>
      <c r="DU91" s="1581" t="str">
        <f xml:space="preserve"> IF($C91 = "", "",'App1'!EG91)</f>
        <v/>
      </c>
      <c r="DV91" s="1581" t="str">
        <f xml:space="preserve"> IF($C91 = "", "",'App1'!EH91)</f>
        <v/>
      </c>
      <c r="DW91" s="1582" t="str">
        <f xml:space="preserve"> IF($C91 = "", "",'App1'!EI91)</f>
        <v/>
      </c>
      <c r="DX91" s="595"/>
      <c r="DY91" s="596"/>
      <c r="DZ91" s="596"/>
      <c r="EA91" s="596"/>
      <c r="EB91" s="596"/>
      <c r="EC91" s="1580" t="str">
        <f xml:space="preserve"> IF($C91 = "", "",'App1'!EO91)</f>
        <v/>
      </c>
      <c r="ED91" s="1581" t="str">
        <f xml:space="preserve"> IF($C91 = "", "",'App1'!EP91)</f>
        <v/>
      </c>
      <c r="EE91" s="1581" t="str">
        <f xml:space="preserve"> IF($C91 = "", "",'App1'!EQ91)</f>
        <v/>
      </c>
      <c r="EF91" s="1581" t="str">
        <f xml:space="preserve"> IF($C91 = "", "",'App1'!ER91)</f>
        <v/>
      </c>
      <c r="EG91" s="1581" t="str">
        <f xml:space="preserve"> IF($C91 = "", "",'App1'!ES91)</f>
        <v/>
      </c>
      <c r="EH91" s="1582" t="str">
        <f xml:space="preserve"> IF($C91 = "", "",'App1'!ET91)</f>
        <v/>
      </c>
      <c r="EI91" s="595"/>
      <c r="EJ91" s="596"/>
      <c r="EK91" s="596"/>
      <c r="EL91" s="596"/>
      <c r="EM91" s="1575"/>
    </row>
    <row r="92" spans="2:143" ht="15.75" customHeight="1">
      <c r="B92" s="582">
        <v>86</v>
      </c>
      <c r="C92" s="1587" t="str">
        <f>'App1'!C92</f>
        <v/>
      </c>
      <c r="D92" s="1419" t="str">
        <f xml:space="preserve"> IF($C92 = "", "",'App1'!D92)</f>
        <v/>
      </c>
      <c r="E92" s="1419" t="str">
        <f xml:space="preserve"> IF($C92 = "", "",'App1'!E92)</f>
        <v/>
      </c>
      <c r="F92" s="1419" t="str">
        <f xml:space="preserve"> IF($C92 = "", "",'App1'!F92)</f>
        <v/>
      </c>
      <c r="G92" s="1489" t="str">
        <f xml:space="preserve"> IF($C92 = "", "",'App1'!G92)</f>
        <v/>
      </c>
      <c r="H92" s="1490" t="str">
        <f xml:space="preserve"> IF($C92 = "", "",'App1'!H92)</f>
        <v/>
      </c>
      <c r="I92" s="1507" t="str">
        <f xml:space="preserve"> IF($C92 = "", "",'App1'!I92)</f>
        <v/>
      </c>
      <c r="J92" s="1507" t="str">
        <f xml:space="preserve"> IF($C92 = "", "",'App1'!J92)</f>
        <v/>
      </c>
      <c r="K92" s="1507" t="str">
        <f xml:space="preserve"> IF($C92 = "", "",'App1'!K92)</f>
        <v/>
      </c>
      <c r="L92" s="1507" t="str">
        <f xml:space="preserve"> IF($C92 = "", "",'App1'!L92)</f>
        <v/>
      </c>
      <c r="M92" s="1507" t="str">
        <f xml:space="preserve"> IF($C92 = "", "",'App1'!M92)</f>
        <v/>
      </c>
      <c r="N92" s="1507" t="str">
        <f xml:space="preserve"> IF($C92 = "", "",'App1'!N92)</f>
        <v/>
      </c>
      <c r="O92" s="1507" t="str">
        <f xml:space="preserve"> IF($C92 = "", "",'App1'!O92)</f>
        <v/>
      </c>
      <c r="P92" s="1507" t="str">
        <f xml:space="preserve"> IF($C92 = "", "",'App1'!P92)</f>
        <v/>
      </c>
      <c r="Q92" s="1508" t="str">
        <f xml:space="preserve"> IF($C92 = "", "",'App1'!Q92)</f>
        <v/>
      </c>
      <c r="R92" s="1419" t="str">
        <f xml:space="preserve"> IF($C92 = "", "",'App1'!R92)</f>
        <v/>
      </c>
      <c r="S92" s="1419" t="str">
        <f xml:space="preserve"> IF($C92 = "", "",'App1'!S92)</f>
        <v/>
      </c>
      <c r="T92" s="1489" t="str">
        <f xml:space="preserve"> IF($C92 = "", "",'App1'!T92)</f>
        <v/>
      </c>
      <c r="U92" s="1419" t="str">
        <f xml:space="preserve"> IF($C92 = "", "",'App1'!U92)</f>
        <v/>
      </c>
      <c r="V92" s="1419" t="str">
        <f xml:space="preserve"> IF($C92 = "", "",'App1'!V92)</f>
        <v/>
      </c>
      <c r="W92" s="1419" t="str">
        <f xml:space="preserve"> IF($C92 = "", "",'App1'!W92)</f>
        <v/>
      </c>
      <c r="X92" s="1419" t="str">
        <f xml:space="preserve"> IF($C92 = "", "",'App1'!X92)</f>
        <v/>
      </c>
      <c r="Y92" s="1604" t="str">
        <f xml:space="preserve"> IF($C92 = "", "",'App1'!Y92)</f>
        <v/>
      </c>
      <c r="Z92" s="1499" t="str">
        <f xml:space="preserve"> IF($C92 = "", "",'App1'!Z92)</f>
        <v/>
      </c>
      <c r="AA92" s="583"/>
      <c r="AB92" s="583"/>
      <c r="AC92" s="583"/>
      <c r="AD92" s="1575"/>
      <c r="AE92" s="596"/>
      <c r="AF92" s="596"/>
      <c r="AG92" s="596"/>
      <c r="AH92" s="596"/>
      <c r="AI92" s="596"/>
      <c r="AJ92" s="595"/>
      <c r="AK92" s="596"/>
      <c r="AL92" s="596"/>
      <c r="AM92" s="596"/>
      <c r="AN92" s="755"/>
      <c r="AO92" s="758"/>
      <c r="AP92" s="596"/>
      <c r="AQ92" s="596"/>
      <c r="AR92" s="596"/>
      <c r="AS92" s="759"/>
      <c r="AT92" s="764"/>
      <c r="AU92" s="596"/>
      <c r="AV92" s="596"/>
      <c r="AW92" s="596"/>
      <c r="AX92" s="765"/>
      <c r="AY92" s="597"/>
      <c r="AZ92" s="1568" t="str">
        <f xml:space="preserve"> IF($C92 = "", "",'App1'!BL92)</f>
        <v/>
      </c>
      <c r="BA92" s="1418" t="str">
        <f xml:space="preserve"> IF($C92 = "", "",'App1'!BM92)</f>
        <v/>
      </c>
      <c r="BB92" s="1418" t="str">
        <f xml:space="preserve"> IF($C92 = "", "",'App1'!BN92)</f>
        <v/>
      </c>
      <c r="BC92" s="1418" t="str">
        <f xml:space="preserve"> IF($C92 = "", "",'App1'!BO92)</f>
        <v/>
      </c>
      <c r="BD92" s="1488" t="str">
        <f xml:space="preserve"> IF($C92 = "", "",'App1'!BP92)</f>
        <v/>
      </c>
      <c r="BE92" s="595"/>
      <c r="BF92" s="596"/>
      <c r="BG92" s="596"/>
      <c r="BH92" s="596"/>
      <c r="BI92" s="597"/>
      <c r="BJ92" s="595"/>
      <c r="BK92" s="596"/>
      <c r="BL92" s="596"/>
      <c r="BM92" s="596"/>
      <c r="BN92" s="597"/>
      <c r="BO92" s="595"/>
      <c r="BP92" s="596"/>
      <c r="BQ92" s="596"/>
      <c r="BR92" s="596"/>
      <c r="BS92" s="597"/>
      <c r="BT92" s="595"/>
      <c r="BU92" s="596"/>
      <c r="BV92" s="596"/>
      <c r="BW92" s="596"/>
      <c r="BX92" s="597"/>
      <c r="BY92" s="595"/>
      <c r="BZ92" s="596"/>
      <c r="CA92" s="596"/>
      <c r="CB92" s="596"/>
      <c r="CC92" s="597"/>
      <c r="CD92" s="595"/>
      <c r="CE92" s="596"/>
      <c r="CF92" s="596"/>
      <c r="CG92" s="596"/>
      <c r="CH92" s="597"/>
      <c r="CI92" s="1320"/>
      <c r="CJ92" s="1321"/>
      <c r="CK92" s="1321"/>
      <c r="CL92" s="1322"/>
      <c r="CM92" s="1321"/>
      <c r="CN92" s="1321"/>
      <c r="CO92" s="1321"/>
      <c r="CP92" s="1322"/>
      <c r="CQ92" s="1587" t="str">
        <f xml:space="preserve"> IF($C92 = "", "",'App1'!DC92)</f>
        <v/>
      </c>
      <c r="CR92" s="1629" t="str">
        <f xml:space="preserve"> IF($C92 = "", "",'App1'!DD92)</f>
        <v/>
      </c>
      <c r="CS92" s="1587" t="str">
        <f xml:space="preserve"> IF($C92 = "", "",'App1'!DE92)</f>
        <v/>
      </c>
      <c r="CT92" s="1581" t="str">
        <f xml:space="preserve"> IF($C92 = "", "",'App1'!DF92)</f>
        <v/>
      </c>
      <c r="CU92" s="1581" t="str">
        <f xml:space="preserve"> IF($C92 = "", "",'App1'!DG92)</f>
        <v/>
      </c>
      <c r="CV92" s="1581" t="str">
        <f xml:space="preserve"> IF($C92 = "", "",'App1'!DH92)</f>
        <v/>
      </c>
      <c r="CW92" s="1581" t="str">
        <f xml:space="preserve"> IF($C92 = "", "",'App1'!DI92)</f>
        <v/>
      </c>
      <c r="CX92" s="1581" t="str">
        <f xml:space="preserve"> IF($C92 = "", "",'App1'!DJ92)</f>
        <v/>
      </c>
      <c r="CY92" s="1582" t="str">
        <f xml:space="preserve"> IF($C92 = "", "",'App1'!DK92)</f>
        <v/>
      </c>
      <c r="CZ92" s="1581" t="str">
        <f xml:space="preserve"> IF($C92 = "", "",'App1'!DL92)</f>
        <v/>
      </c>
      <c r="DA92" s="1581" t="str">
        <f xml:space="preserve"> IF($C92 = "", "",'App1'!DM92)</f>
        <v/>
      </c>
      <c r="DB92" s="1581" t="str">
        <f xml:space="preserve"> IF($C92 = "", "",'App1'!DN92)</f>
        <v/>
      </c>
      <c r="DC92" s="1581" t="str">
        <f xml:space="preserve"> IF($C92 = "", "",'App1'!DO92)</f>
        <v/>
      </c>
      <c r="DD92" s="1581" t="str">
        <f xml:space="preserve"> IF($C92 = "", "",'App1'!DP92)</f>
        <v/>
      </c>
      <c r="DE92" s="1582" t="str">
        <f xml:space="preserve"> IF($C92 = "", "",'App1'!DQ92)</f>
        <v/>
      </c>
      <c r="DF92" s="1581" t="str">
        <f xml:space="preserve"> IF($C92 = "", "",'App1'!DR92)</f>
        <v/>
      </c>
      <c r="DG92" s="1581" t="str">
        <f xml:space="preserve"> IF($C92 = "", "",'App1'!DS92)</f>
        <v/>
      </c>
      <c r="DH92" s="1581" t="str">
        <f xml:space="preserve"> IF($C92 = "", "",'App1'!DT92)</f>
        <v/>
      </c>
      <c r="DI92" s="1581" t="str">
        <f xml:space="preserve"> IF($C92 = "", "",'App1'!DU92)</f>
        <v/>
      </c>
      <c r="DJ92" s="1581" t="str">
        <f xml:space="preserve"> IF($C92 = "", "",'App1'!DV92)</f>
        <v/>
      </c>
      <c r="DK92" s="1582" t="str">
        <f xml:space="preserve"> IF($C92 = "", "",'App1'!DW92)</f>
        <v/>
      </c>
      <c r="DL92" s="1581" t="str">
        <f xml:space="preserve"> IF($C92 = "", "",'App1'!DX92)</f>
        <v/>
      </c>
      <c r="DM92" s="1581" t="str">
        <f xml:space="preserve"> IF($C92 = "", "",'App1'!DY92)</f>
        <v/>
      </c>
      <c r="DN92" s="1581" t="str">
        <f xml:space="preserve"> IF($C92 = "", "",'App1'!DZ92)</f>
        <v/>
      </c>
      <c r="DO92" s="1581" t="str">
        <f xml:space="preserve"> IF($C92 = "", "",'App1'!EA92)</f>
        <v/>
      </c>
      <c r="DP92" s="1581" t="str">
        <f xml:space="preserve"> IF($C92 = "", "",'App1'!EB92)</f>
        <v/>
      </c>
      <c r="DQ92" s="1582" t="str">
        <f xml:space="preserve"> IF($C92 = "", "",'App1'!EC92)</f>
        <v/>
      </c>
      <c r="DR92" s="1581" t="str">
        <f xml:space="preserve"> IF($C92 = "", "",'App1'!ED92)</f>
        <v/>
      </c>
      <c r="DS92" s="1581" t="str">
        <f xml:space="preserve"> IF($C92 = "", "",'App1'!EE92)</f>
        <v/>
      </c>
      <c r="DT92" s="1581" t="str">
        <f xml:space="preserve"> IF($C92 = "", "",'App1'!EF92)</f>
        <v/>
      </c>
      <c r="DU92" s="1581" t="str">
        <f xml:space="preserve"> IF($C92 = "", "",'App1'!EG92)</f>
        <v/>
      </c>
      <c r="DV92" s="1581" t="str">
        <f xml:space="preserve"> IF($C92 = "", "",'App1'!EH92)</f>
        <v/>
      </c>
      <c r="DW92" s="1582" t="str">
        <f xml:space="preserve"> IF($C92 = "", "",'App1'!EI92)</f>
        <v/>
      </c>
      <c r="DX92" s="595"/>
      <c r="DY92" s="596"/>
      <c r="DZ92" s="596"/>
      <c r="EA92" s="596"/>
      <c r="EB92" s="596"/>
      <c r="EC92" s="1580" t="str">
        <f xml:space="preserve"> IF($C92 = "", "",'App1'!EO92)</f>
        <v/>
      </c>
      <c r="ED92" s="1581" t="str">
        <f xml:space="preserve"> IF($C92 = "", "",'App1'!EP92)</f>
        <v/>
      </c>
      <c r="EE92" s="1581" t="str">
        <f xml:space="preserve"> IF($C92 = "", "",'App1'!EQ92)</f>
        <v/>
      </c>
      <c r="EF92" s="1581" t="str">
        <f xml:space="preserve"> IF($C92 = "", "",'App1'!ER92)</f>
        <v/>
      </c>
      <c r="EG92" s="1581" t="str">
        <f xml:space="preserve"> IF($C92 = "", "",'App1'!ES92)</f>
        <v/>
      </c>
      <c r="EH92" s="1582" t="str">
        <f xml:space="preserve"> IF($C92 = "", "",'App1'!ET92)</f>
        <v/>
      </c>
      <c r="EI92" s="595"/>
      <c r="EJ92" s="596"/>
      <c r="EK92" s="596"/>
      <c r="EL92" s="596"/>
      <c r="EM92" s="1575"/>
    </row>
    <row r="93" spans="2:143" ht="15.75" customHeight="1">
      <c r="B93" s="582">
        <v>87</v>
      </c>
      <c r="C93" s="1587" t="str">
        <f>'App1'!C93</f>
        <v/>
      </c>
      <c r="D93" s="1419" t="str">
        <f xml:space="preserve"> IF($C93 = "", "",'App1'!D93)</f>
        <v/>
      </c>
      <c r="E93" s="1419" t="str">
        <f xml:space="preserve"> IF($C93 = "", "",'App1'!E93)</f>
        <v/>
      </c>
      <c r="F93" s="1419" t="str">
        <f xml:space="preserve"> IF($C93 = "", "",'App1'!F93)</f>
        <v/>
      </c>
      <c r="G93" s="1489" t="str">
        <f xml:space="preserve"> IF($C93 = "", "",'App1'!G93)</f>
        <v/>
      </c>
      <c r="H93" s="1490" t="str">
        <f xml:space="preserve"> IF($C93 = "", "",'App1'!H93)</f>
        <v/>
      </c>
      <c r="I93" s="1507" t="str">
        <f xml:space="preserve"> IF($C93 = "", "",'App1'!I93)</f>
        <v/>
      </c>
      <c r="J93" s="1507" t="str">
        <f xml:space="preserve"> IF($C93 = "", "",'App1'!J93)</f>
        <v/>
      </c>
      <c r="K93" s="1507" t="str">
        <f xml:space="preserve"> IF($C93 = "", "",'App1'!K93)</f>
        <v/>
      </c>
      <c r="L93" s="1507" t="str">
        <f xml:space="preserve"> IF($C93 = "", "",'App1'!L93)</f>
        <v/>
      </c>
      <c r="M93" s="1507" t="str">
        <f xml:space="preserve"> IF($C93 = "", "",'App1'!M93)</f>
        <v/>
      </c>
      <c r="N93" s="1507" t="str">
        <f xml:space="preserve"> IF($C93 = "", "",'App1'!N93)</f>
        <v/>
      </c>
      <c r="O93" s="1507" t="str">
        <f xml:space="preserve"> IF($C93 = "", "",'App1'!O93)</f>
        <v/>
      </c>
      <c r="P93" s="1507" t="str">
        <f xml:space="preserve"> IF($C93 = "", "",'App1'!P93)</f>
        <v/>
      </c>
      <c r="Q93" s="1508" t="str">
        <f xml:space="preserve"> IF($C93 = "", "",'App1'!Q93)</f>
        <v/>
      </c>
      <c r="R93" s="1419" t="str">
        <f xml:space="preserve"> IF($C93 = "", "",'App1'!R93)</f>
        <v/>
      </c>
      <c r="S93" s="1419" t="str">
        <f xml:space="preserve"> IF($C93 = "", "",'App1'!S93)</f>
        <v/>
      </c>
      <c r="T93" s="1489" t="str">
        <f xml:space="preserve"> IF($C93 = "", "",'App1'!T93)</f>
        <v/>
      </c>
      <c r="U93" s="1419" t="str">
        <f xml:space="preserve"> IF($C93 = "", "",'App1'!U93)</f>
        <v/>
      </c>
      <c r="V93" s="1419" t="str">
        <f xml:space="preserve"> IF($C93 = "", "",'App1'!V93)</f>
        <v/>
      </c>
      <c r="W93" s="1419" t="str">
        <f xml:space="preserve"> IF($C93 = "", "",'App1'!W93)</f>
        <v/>
      </c>
      <c r="X93" s="1419" t="str">
        <f xml:space="preserve"> IF($C93 = "", "",'App1'!X93)</f>
        <v/>
      </c>
      <c r="Y93" s="1604" t="str">
        <f xml:space="preserve"> IF($C93 = "", "",'App1'!Y93)</f>
        <v/>
      </c>
      <c r="Z93" s="1499" t="str">
        <f xml:space="preserve"> IF($C93 = "", "",'App1'!Z93)</f>
        <v/>
      </c>
      <c r="AA93" s="583"/>
      <c r="AB93" s="583"/>
      <c r="AC93" s="583"/>
      <c r="AD93" s="1575"/>
      <c r="AE93" s="596"/>
      <c r="AF93" s="596"/>
      <c r="AG93" s="596"/>
      <c r="AH93" s="596"/>
      <c r="AI93" s="596"/>
      <c r="AJ93" s="595"/>
      <c r="AK93" s="596"/>
      <c r="AL93" s="596"/>
      <c r="AM93" s="596"/>
      <c r="AN93" s="755"/>
      <c r="AO93" s="758"/>
      <c r="AP93" s="596"/>
      <c r="AQ93" s="596"/>
      <c r="AR93" s="596"/>
      <c r="AS93" s="759"/>
      <c r="AT93" s="764"/>
      <c r="AU93" s="596"/>
      <c r="AV93" s="596"/>
      <c r="AW93" s="596"/>
      <c r="AX93" s="765"/>
      <c r="AY93" s="597"/>
      <c r="AZ93" s="1568" t="str">
        <f xml:space="preserve"> IF($C93 = "", "",'App1'!BL93)</f>
        <v/>
      </c>
      <c r="BA93" s="1418" t="str">
        <f xml:space="preserve"> IF($C93 = "", "",'App1'!BM93)</f>
        <v/>
      </c>
      <c r="BB93" s="1418" t="str">
        <f xml:space="preserve"> IF($C93 = "", "",'App1'!BN93)</f>
        <v/>
      </c>
      <c r="BC93" s="1418" t="str">
        <f xml:space="preserve"> IF($C93 = "", "",'App1'!BO93)</f>
        <v/>
      </c>
      <c r="BD93" s="1488" t="str">
        <f xml:space="preserve"> IF($C93 = "", "",'App1'!BP93)</f>
        <v/>
      </c>
      <c r="BE93" s="595"/>
      <c r="BF93" s="596"/>
      <c r="BG93" s="596"/>
      <c r="BH93" s="596"/>
      <c r="BI93" s="597"/>
      <c r="BJ93" s="595"/>
      <c r="BK93" s="596"/>
      <c r="BL93" s="596"/>
      <c r="BM93" s="596"/>
      <c r="BN93" s="597"/>
      <c r="BO93" s="595"/>
      <c r="BP93" s="596"/>
      <c r="BQ93" s="596"/>
      <c r="BR93" s="596"/>
      <c r="BS93" s="597"/>
      <c r="BT93" s="595"/>
      <c r="BU93" s="596"/>
      <c r="BV93" s="596"/>
      <c r="BW93" s="596"/>
      <c r="BX93" s="597"/>
      <c r="BY93" s="595"/>
      <c r="BZ93" s="596"/>
      <c r="CA93" s="596"/>
      <c r="CB93" s="596"/>
      <c r="CC93" s="597"/>
      <c r="CD93" s="595"/>
      <c r="CE93" s="596"/>
      <c r="CF93" s="596"/>
      <c r="CG93" s="596"/>
      <c r="CH93" s="597"/>
      <c r="CI93" s="1320"/>
      <c r="CJ93" s="1321"/>
      <c r="CK93" s="1321"/>
      <c r="CL93" s="1322"/>
      <c r="CM93" s="1321"/>
      <c r="CN93" s="1321"/>
      <c r="CO93" s="1321"/>
      <c r="CP93" s="1322"/>
      <c r="CQ93" s="1587" t="str">
        <f xml:space="preserve"> IF($C93 = "", "",'App1'!DC93)</f>
        <v/>
      </c>
      <c r="CR93" s="1629" t="str">
        <f xml:space="preserve"> IF($C93 = "", "",'App1'!DD93)</f>
        <v/>
      </c>
      <c r="CS93" s="1587" t="str">
        <f xml:space="preserve"> IF($C93 = "", "",'App1'!DE93)</f>
        <v/>
      </c>
      <c r="CT93" s="1581" t="str">
        <f xml:space="preserve"> IF($C93 = "", "",'App1'!DF93)</f>
        <v/>
      </c>
      <c r="CU93" s="1581" t="str">
        <f xml:space="preserve"> IF($C93 = "", "",'App1'!DG93)</f>
        <v/>
      </c>
      <c r="CV93" s="1581" t="str">
        <f xml:space="preserve"> IF($C93 = "", "",'App1'!DH93)</f>
        <v/>
      </c>
      <c r="CW93" s="1581" t="str">
        <f xml:space="preserve"> IF($C93 = "", "",'App1'!DI93)</f>
        <v/>
      </c>
      <c r="CX93" s="1581" t="str">
        <f xml:space="preserve"> IF($C93 = "", "",'App1'!DJ93)</f>
        <v/>
      </c>
      <c r="CY93" s="1582" t="str">
        <f xml:space="preserve"> IF($C93 = "", "",'App1'!DK93)</f>
        <v/>
      </c>
      <c r="CZ93" s="1581" t="str">
        <f xml:space="preserve"> IF($C93 = "", "",'App1'!DL93)</f>
        <v/>
      </c>
      <c r="DA93" s="1581" t="str">
        <f xml:space="preserve"> IF($C93 = "", "",'App1'!DM93)</f>
        <v/>
      </c>
      <c r="DB93" s="1581" t="str">
        <f xml:space="preserve"> IF($C93 = "", "",'App1'!DN93)</f>
        <v/>
      </c>
      <c r="DC93" s="1581" t="str">
        <f xml:space="preserve"> IF($C93 = "", "",'App1'!DO93)</f>
        <v/>
      </c>
      <c r="DD93" s="1581" t="str">
        <f xml:space="preserve"> IF($C93 = "", "",'App1'!DP93)</f>
        <v/>
      </c>
      <c r="DE93" s="1582" t="str">
        <f xml:space="preserve"> IF($C93 = "", "",'App1'!DQ93)</f>
        <v/>
      </c>
      <c r="DF93" s="1581" t="str">
        <f xml:space="preserve"> IF($C93 = "", "",'App1'!DR93)</f>
        <v/>
      </c>
      <c r="DG93" s="1581" t="str">
        <f xml:space="preserve"> IF($C93 = "", "",'App1'!DS93)</f>
        <v/>
      </c>
      <c r="DH93" s="1581" t="str">
        <f xml:space="preserve"> IF($C93 = "", "",'App1'!DT93)</f>
        <v/>
      </c>
      <c r="DI93" s="1581" t="str">
        <f xml:space="preserve"> IF($C93 = "", "",'App1'!DU93)</f>
        <v/>
      </c>
      <c r="DJ93" s="1581" t="str">
        <f xml:space="preserve"> IF($C93 = "", "",'App1'!DV93)</f>
        <v/>
      </c>
      <c r="DK93" s="1582" t="str">
        <f xml:space="preserve"> IF($C93 = "", "",'App1'!DW93)</f>
        <v/>
      </c>
      <c r="DL93" s="1581" t="str">
        <f xml:space="preserve"> IF($C93 = "", "",'App1'!DX93)</f>
        <v/>
      </c>
      <c r="DM93" s="1581" t="str">
        <f xml:space="preserve"> IF($C93 = "", "",'App1'!DY93)</f>
        <v/>
      </c>
      <c r="DN93" s="1581" t="str">
        <f xml:space="preserve"> IF($C93 = "", "",'App1'!DZ93)</f>
        <v/>
      </c>
      <c r="DO93" s="1581" t="str">
        <f xml:space="preserve"> IF($C93 = "", "",'App1'!EA93)</f>
        <v/>
      </c>
      <c r="DP93" s="1581" t="str">
        <f xml:space="preserve"> IF($C93 = "", "",'App1'!EB93)</f>
        <v/>
      </c>
      <c r="DQ93" s="1582" t="str">
        <f xml:space="preserve"> IF($C93 = "", "",'App1'!EC93)</f>
        <v/>
      </c>
      <c r="DR93" s="1581" t="str">
        <f xml:space="preserve"> IF($C93 = "", "",'App1'!ED93)</f>
        <v/>
      </c>
      <c r="DS93" s="1581" t="str">
        <f xml:space="preserve"> IF($C93 = "", "",'App1'!EE93)</f>
        <v/>
      </c>
      <c r="DT93" s="1581" t="str">
        <f xml:space="preserve"> IF($C93 = "", "",'App1'!EF93)</f>
        <v/>
      </c>
      <c r="DU93" s="1581" t="str">
        <f xml:space="preserve"> IF($C93 = "", "",'App1'!EG93)</f>
        <v/>
      </c>
      <c r="DV93" s="1581" t="str">
        <f xml:space="preserve"> IF($C93 = "", "",'App1'!EH93)</f>
        <v/>
      </c>
      <c r="DW93" s="1582" t="str">
        <f xml:space="preserve"> IF($C93 = "", "",'App1'!EI93)</f>
        <v/>
      </c>
      <c r="DX93" s="595"/>
      <c r="DY93" s="596"/>
      <c r="DZ93" s="596"/>
      <c r="EA93" s="596"/>
      <c r="EB93" s="596"/>
      <c r="EC93" s="1580" t="str">
        <f xml:space="preserve"> IF($C93 = "", "",'App1'!EO93)</f>
        <v/>
      </c>
      <c r="ED93" s="1581" t="str">
        <f xml:space="preserve"> IF($C93 = "", "",'App1'!EP93)</f>
        <v/>
      </c>
      <c r="EE93" s="1581" t="str">
        <f xml:space="preserve"> IF($C93 = "", "",'App1'!EQ93)</f>
        <v/>
      </c>
      <c r="EF93" s="1581" t="str">
        <f xml:space="preserve"> IF($C93 = "", "",'App1'!ER93)</f>
        <v/>
      </c>
      <c r="EG93" s="1581" t="str">
        <f xml:space="preserve"> IF($C93 = "", "",'App1'!ES93)</f>
        <v/>
      </c>
      <c r="EH93" s="1582" t="str">
        <f xml:space="preserve"> IF($C93 = "", "",'App1'!ET93)</f>
        <v/>
      </c>
      <c r="EI93" s="595"/>
      <c r="EJ93" s="596"/>
      <c r="EK93" s="596"/>
      <c r="EL93" s="596"/>
      <c r="EM93" s="1575"/>
    </row>
    <row r="94" spans="2:143" ht="15.75" customHeight="1">
      <c r="B94" s="582">
        <v>88</v>
      </c>
      <c r="C94" s="1587" t="str">
        <f>'App1'!C94</f>
        <v/>
      </c>
      <c r="D94" s="1419" t="str">
        <f xml:space="preserve"> IF($C94 = "", "",'App1'!D94)</f>
        <v/>
      </c>
      <c r="E94" s="1419" t="str">
        <f xml:space="preserve"> IF($C94 = "", "",'App1'!E94)</f>
        <v/>
      </c>
      <c r="F94" s="1419" t="str">
        <f xml:space="preserve"> IF($C94 = "", "",'App1'!F94)</f>
        <v/>
      </c>
      <c r="G94" s="1489" t="str">
        <f xml:space="preserve"> IF($C94 = "", "",'App1'!G94)</f>
        <v/>
      </c>
      <c r="H94" s="1490" t="str">
        <f xml:space="preserve"> IF($C94 = "", "",'App1'!H94)</f>
        <v/>
      </c>
      <c r="I94" s="1507" t="str">
        <f xml:space="preserve"> IF($C94 = "", "",'App1'!I94)</f>
        <v/>
      </c>
      <c r="J94" s="1507" t="str">
        <f xml:space="preserve"> IF($C94 = "", "",'App1'!J94)</f>
        <v/>
      </c>
      <c r="K94" s="1507" t="str">
        <f xml:space="preserve"> IF($C94 = "", "",'App1'!K94)</f>
        <v/>
      </c>
      <c r="L94" s="1507" t="str">
        <f xml:space="preserve"> IF($C94 = "", "",'App1'!L94)</f>
        <v/>
      </c>
      <c r="M94" s="1507" t="str">
        <f xml:space="preserve"> IF($C94 = "", "",'App1'!M94)</f>
        <v/>
      </c>
      <c r="N94" s="1507" t="str">
        <f xml:space="preserve"> IF($C94 = "", "",'App1'!N94)</f>
        <v/>
      </c>
      <c r="O94" s="1507" t="str">
        <f xml:space="preserve"> IF($C94 = "", "",'App1'!O94)</f>
        <v/>
      </c>
      <c r="P94" s="1507" t="str">
        <f xml:space="preserve"> IF($C94 = "", "",'App1'!P94)</f>
        <v/>
      </c>
      <c r="Q94" s="1508" t="str">
        <f xml:space="preserve"> IF($C94 = "", "",'App1'!Q94)</f>
        <v/>
      </c>
      <c r="R94" s="1419" t="str">
        <f xml:space="preserve"> IF($C94 = "", "",'App1'!R94)</f>
        <v/>
      </c>
      <c r="S94" s="1419" t="str">
        <f xml:space="preserve"> IF($C94 = "", "",'App1'!S94)</f>
        <v/>
      </c>
      <c r="T94" s="1489" t="str">
        <f xml:space="preserve"> IF($C94 = "", "",'App1'!T94)</f>
        <v/>
      </c>
      <c r="U94" s="1419" t="str">
        <f xml:space="preserve"> IF($C94 = "", "",'App1'!U94)</f>
        <v/>
      </c>
      <c r="V94" s="1419" t="str">
        <f xml:space="preserve"> IF($C94 = "", "",'App1'!V94)</f>
        <v/>
      </c>
      <c r="W94" s="1419" t="str">
        <f xml:space="preserve"> IF($C94 = "", "",'App1'!W94)</f>
        <v/>
      </c>
      <c r="X94" s="1419" t="str">
        <f xml:space="preserve"> IF($C94 = "", "",'App1'!X94)</f>
        <v/>
      </c>
      <c r="Y94" s="1604" t="str">
        <f xml:space="preserve"> IF($C94 = "", "",'App1'!Y94)</f>
        <v/>
      </c>
      <c r="Z94" s="1499" t="str">
        <f xml:space="preserve"> IF($C94 = "", "",'App1'!Z94)</f>
        <v/>
      </c>
      <c r="AA94" s="583"/>
      <c r="AB94" s="583"/>
      <c r="AC94" s="583"/>
      <c r="AD94" s="1575"/>
      <c r="AE94" s="596"/>
      <c r="AF94" s="596"/>
      <c r="AG94" s="596"/>
      <c r="AH94" s="596"/>
      <c r="AI94" s="596"/>
      <c r="AJ94" s="595"/>
      <c r="AK94" s="596"/>
      <c r="AL94" s="596"/>
      <c r="AM94" s="596"/>
      <c r="AN94" s="755"/>
      <c r="AO94" s="758"/>
      <c r="AP94" s="596"/>
      <c r="AQ94" s="596"/>
      <c r="AR94" s="596"/>
      <c r="AS94" s="759"/>
      <c r="AT94" s="764"/>
      <c r="AU94" s="596"/>
      <c r="AV94" s="596"/>
      <c r="AW94" s="596"/>
      <c r="AX94" s="765"/>
      <c r="AY94" s="597"/>
      <c r="AZ94" s="1568" t="str">
        <f xml:space="preserve"> IF($C94 = "", "",'App1'!BL94)</f>
        <v/>
      </c>
      <c r="BA94" s="1418" t="str">
        <f xml:space="preserve"> IF($C94 = "", "",'App1'!BM94)</f>
        <v/>
      </c>
      <c r="BB94" s="1418" t="str">
        <f xml:space="preserve"> IF($C94 = "", "",'App1'!BN94)</f>
        <v/>
      </c>
      <c r="BC94" s="1418" t="str">
        <f xml:space="preserve"> IF($C94 = "", "",'App1'!BO94)</f>
        <v/>
      </c>
      <c r="BD94" s="1488" t="str">
        <f xml:space="preserve"> IF($C94 = "", "",'App1'!BP94)</f>
        <v/>
      </c>
      <c r="BE94" s="595"/>
      <c r="BF94" s="596"/>
      <c r="BG94" s="596"/>
      <c r="BH94" s="596"/>
      <c r="BI94" s="597"/>
      <c r="BJ94" s="595"/>
      <c r="BK94" s="596"/>
      <c r="BL94" s="596"/>
      <c r="BM94" s="596"/>
      <c r="BN94" s="597"/>
      <c r="BO94" s="595"/>
      <c r="BP94" s="596"/>
      <c r="BQ94" s="596"/>
      <c r="BR94" s="596"/>
      <c r="BS94" s="597"/>
      <c r="BT94" s="595"/>
      <c r="BU94" s="596"/>
      <c r="BV94" s="596"/>
      <c r="BW94" s="596"/>
      <c r="BX94" s="597"/>
      <c r="BY94" s="595"/>
      <c r="BZ94" s="596"/>
      <c r="CA94" s="596"/>
      <c r="CB94" s="596"/>
      <c r="CC94" s="597"/>
      <c r="CD94" s="595"/>
      <c r="CE94" s="596"/>
      <c r="CF94" s="596"/>
      <c r="CG94" s="596"/>
      <c r="CH94" s="597"/>
      <c r="CI94" s="1320"/>
      <c r="CJ94" s="1321"/>
      <c r="CK94" s="1321"/>
      <c r="CL94" s="1322"/>
      <c r="CM94" s="1321"/>
      <c r="CN94" s="1321"/>
      <c r="CO94" s="1321"/>
      <c r="CP94" s="1322"/>
      <c r="CQ94" s="1587" t="str">
        <f xml:space="preserve"> IF($C94 = "", "",'App1'!DC94)</f>
        <v/>
      </c>
      <c r="CR94" s="1629" t="str">
        <f xml:space="preserve"> IF($C94 = "", "",'App1'!DD94)</f>
        <v/>
      </c>
      <c r="CS94" s="1587" t="str">
        <f xml:space="preserve"> IF($C94 = "", "",'App1'!DE94)</f>
        <v/>
      </c>
      <c r="CT94" s="1581" t="str">
        <f xml:space="preserve"> IF($C94 = "", "",'App1'!DF94)</f>
        <v/>
      </c>
      <c r="CU94" s="1581" t="str">
        <f xml:space="preserve"> IF($C94 = "", "",'App1'!DG94)</f>
        <v/>
      </c>
      <c r="CV94" s="1581" t="str">
        <f xml:space="preserve"> IF($C94 = "", "",'App1'!DH94)</f>
        <v/>
      </c>
      <c r="CW94" s="1581" t="str">
        <f xml:space="preserve"> IF($C94 = "", "",'App1'!DI94)</f>
        <v/>
      </c>
      <c r="CX94" s="1581" t="str">
        <f xml:space="preserve"> IF($C94 = "", "",'App1'!DJ94)</f>
        <v/>
      </c>
      <c r="CY94" s="1582" t="str">
        <f xml:space="preserve"> IF($C94 = "", "",'App1'!DK94)</f>
        <v/>
      </c>
      <c r="CZ94" s="1581" t="str">
        <f xml:space="preserve"> IF($C94 = "", "",'App1'!DL94)</f>
        <v/>
      </c>
      <c r="DA94" s="1581" t="str">
        <f xml:space="preserve"> IF($C94 = "", "",'App1'!DM94)</f>
        <v/>
      </c>
      <c r="DB94" s="1581" t="str">
        <f xml:space="preserve"> IF($C94 = "", "",'App1'!DN94)</f>
        <v/>
      </c>
      <c r="DC94" s="1581" t="str">
        <f xml:space="preserve"> IF($C94 = "", "",'App1'!DO94)</f>
        <v/>
      </c>
      <c r="DD94" s="1581" t="str">
        <f xml:space="preserve"> IF($C94 = "", "",'App1'!DP94)</f>
        <v/>
      </c>
      <c r="DE94" s="1582" t="str">
        <f xml:space="preserve"> IF($C94 = "", "",'App1'!DQ94)</f>
        <v/>
      </c>
      <c r="DF94" s="1581" t="str">
        <f xml:space="preserve"> IF($C94 = "", "",'App1'!DR94)</f>
        <v/>
      </c>
      <c r="DG94" s="1581" t="str">
        <f xml:space="preserve"> IF($C94 = "", "",'App1'!DS94)</f>
        <v/>
      </c>
      <c r="DH94" s="1581" t="str">
        <f xml:space="preserve"> IF($C94 = "", "",'App1'!DT94)</f>
        <v/>
      </c>
      <c r="DI94" s="1581" t="str">
        <f xml:space="preserve"> IF($C94 = "", "",'App1'!DU94)</f>
        <v/>
      </c>
      <c r="DJ94" s="1581" t="str">
        <f xml:space="preserve"> IF($C94 = "", "",'App1'!DV94)</f>
        <v/>
      </c>
      <c r="DK94" s="1582" t="str">
        <f xml:space="preserve"> IF($C94 = "", "",'App1'!DW94)</f>
        <v/>
      </c>
      <c r="DL94" s="1581" t="str">
        <f xml:space="preserve"> IF($C94 = "", "",'App1'!DX94)</f>
        <v/>
      </c>
      <c r="DM94" s="1581" t="str">
        <f xml:space="preserve"> IF($C94 = "", "",'App1'!DY94)</f>
        <v/>
      </c>
      <c r="DN94" s="1581" t="str">
        <f xml:space="preserve"> IF($C94 = "", "",'App1'!DZ94)</f>
        <v/>
      </c>
      <c r="DO94" s="1581" t="str">
        <f xml:space="preserve"> IF($C94 = "", "",'App1'!EA94)</f>
        <v/>
      </c>
      <c r="DP94" s="1581" t="str">
        <f xml:space="preserve"> IF($C94 = "", "",'App1'!EB94)</f>
        <v/>
      </c>
      <c r="DQ94" s="1582" t="str">
        <f xml:space="preserve"> IF($C94 = "", "",'App1'!EC94)</f>
        <v/>
      </c>
      <c r="DR94" s="1581" t="str">
        <f xml:space="preserve"> IF($C94 = "", "",'App1'!ED94)</f>
        <v/>
      </c>
      <c r="DS94" s="1581" t="str">
        <f xml:space="preserve"> IF($C94 = "", "",'App1'!EE94)</f>
        <v/>
      </c>
      <c r="DT94" s="1581" t="str">
        <f xml:space="preserve"> IF($C94 = "", "",'App1'!EF94)</f>
        <v/>
      </c>
      <c r="DU94" s="1581" t="str">
        <f xml:space="preserve"> IF($C94 = "", "",'App1'!EG94)</f>
        <v/>
      </c>
      <c r="DV94" s="1581" t="str">
        <f xml:space="preserve"> IF($C94 = "", "",'App1'!EH94)</f>
        <v/>
      </c>
      <c r="DW94" s="1582" t="str">
        <f xml:space="preserve"> IF($C94 = "", "",'App1'!EI94)</f>
        <v/>
      </c>
      <c r="DX94" s="595"/>
      <c r="DY94" s="596"/>
      <c r="DZ94" s="596"/>
      <c r="EA94" s="596"/>
      <c r="EB94" s="596"/>
      <c r="EC94" s="1580" t="str">
        <f xml:space="preserve"> IF($C94 = "", "",'App1'!EO94)</f>
        <v/>
      </c>
      <c r="ED94" s="1581" t="str">
        <f xml:space="preserve"> IF($C94 = "", "",'App1'!EP94)</f>
        <v/>
      </c>
      <c r="EE94" s="1581" t="str">
        <f xml:space="preserve"> IF($C94 = "", "",'App1'!EQ94)</f>
        <v/>
      </c>
      <c r="EF94" s="1581" t="str">
        <f xml:space="preserve"> IF($C94 = "", "",'App1'!ER94)</f>
        <v/>
      </c>
      <c r="EG94" s="1581" t="str">
        <f xml:space="preserve"> IF($C94 = "", "",'App1'!ES94)</f>
        <v/>
      </c>
      <c r="EH94" s="1582" t="str">
        <f xml:space="preserve"> IF($C94 = "", "",'App1'!ET94)</f>
        <v/>
      </c>
      <c r="EI94" s="595"/>
      <c r="EJ94" s="596"/>
      <c r="EK94" s="596"/>
      <c r="EL94" s="596"/>
      <c r="EM94" s="1575"/>
    </row>
    <row r="95" spans="2:143" ht="15.75" customHeight="1">
      <c r="B95" s="582">
        <v>89</v>
      </c>
      <c r="C95" s="1587" t="str">
        <f>'App1'!C95</f>
        <v/>
      </c>
      <c r="D95" s="1419" t="str">
        <f xml:space="preserve"> IF($C95 = "", "",'App1'!D95)</f>
        <v/>
      </c>
      <c r="E95" s="1419" t="str">
        <f xml:space="preserve"> IF($C95 = "", "",'App1'!E95)</f>
        <v/>
      </c>
      <c r="F95" s="1419" t="str">
        <f xml:space="preserve"> IF($C95 = "", "",'App1'!F95)</f>
        <v/>
      </c>
      <c r="G95" s="1489" t="str">
        <f xml:space="preserve"> IF($C95 = "", "",'App1'!G95)</f>
        <v/>
      </c>
      <c r="H95" s="1490" t="str">
        <f xml:space="preserve"> IF($C95 = "", "",'App1'!H95)</f>
        <v/>
      </c>
      <c r="I95" s="1507" t="str">
        <f xml:space="preserve"> IF($C95 = "", "",'App1'!I95)</f>
        <v/>
      </c>
      <c r="J95" s="1507" t="str">
        <f xml:space="preserve"> IF($C95 = "", "",'App1'!J95)</f>
        <v/>
      </c>
      <c r="K95" s="1507" t="str">
        <f xml:space="preserve"> IF($C95 = "", "",'App1'!K95)</f>
        <v/>
      </c>
      <c r="L95" s="1507" t="str">
        <f xml:space="preserve"> IF($C95 = "", "",'App1'!L95)</f>
        <v/>
      </c>
      <c r="M95" s="1507" t="str">
        <f xml:space="preserve"> IF($C95 = "", "",'App1'!M95)</f>
        <v/>
      </c>
      <c r="N95" s="1507" t="str">
        <f xml:space="preserve"> IF($C95 = "", "",'App1'!N95)</f>
        <v/>
      </c>
      <c r="O95" s="1507" t="str">
        <f xml:space="preserve"> IF($C95 = "", "",'App1'!O95)</f>
        <v/>
      </c>
      <c r="P95" s="1507" t="str">
        <f xml:space="preserve"> IF($C95 = "", "",'App1'!P95)</f>
        <v/>
      </c>
      <c r="Q95" s="1508" t="str">
        <f xml:space="preserve"> IF($C95 = "", "",'App1'!Q95)</f>
        <v/>
      </c>
      <c r="R95" s="1419" t="str">
        <f xml:space="preserve"> IF($C95 = "", "",'App1'!R95)</f>
        <v/>
      </c>
      <c r="S95" s="1419" t="str">
        <f xml:space="preserve"> IF($C95 = "", "",'App1'!S95)</f>
        <v/>
      </c>
      <c r="T95" s="1489" t="str">
        <f xml:space="preserve"> IF($C95 = "", "",'App1'!T95)</f>
        <v/>
      </c>
      <c r="U95" s="1419" t="str">
        <f xml:space="preserve"> IF($C95 = "", "",'App1'!U95)</f>
        <v/>
      </c>
      <c r="V95" s="1419" t="str">
        <f xml:space="preserve"> IF($C95 = "", "",'App1'!V95)</f>
        <v/>
      </c>
      <c r="W95" s="1419" t="str">
        <f xml:space="preserve"> IF($C95 = "", "",'App1'!W95)</f>
        <v/>
      </c>
      <c r="X95" s="1419" t="str">
        <f xml:space="preserve"> IF($C95 = "", "",'App1'!X95)</f>
        <v/>
      </c>
      <c r="Y95" s="1604" t="str">
        <f xml:space="preserve"> IF($C95 = "", "",'App1'!Y95)</f>
        <v/>
      </c>
      <c r="Z95" s="1499" t="str">
        <f xml:space="preserve"> IF($C95 = "", "",'App1'!Z95)</f>
        <v/>
      </c>
      <c r="AA95" s="583"/>
      <c r="AB95" s="583"/>
      <c r="AC95" s="583"/>
      <c r="AD95" s="1575"/>
      <c r="AE95" s="596"/>
      <c r="AF95" s="596"/>
      <c r="AG95" s="596"/>
      <c r="AH95" s="596"/>
      <c r="AI95" s="596"/>
      <c r="AJ95" s="595"/>
      <c r="AK95" s="596"/>
      <c r="AL95" s="596"/>
      <c r="AM95" s="596"/>
      <c r="AN95" s="755"/>
      <c r="AO95" s="758"/>
      <c r="AP95" s="596"/>
      <c r="AQ95" s="596"/>
      <c r="AR95" s="596"/>
      <c r="AS95" s="759"/>
      <c r="AT95" s="764"/>
      <c r="AU95" s="596"/>
      <c r="AV95" s="596"/>
      <c r="AW95" s="596"/>
      <c r="AX95" s="765"/>
      <c r="AY95" s="597"/>
      <c r="AZ95" s="1568" t="str">
        <f xml:space="preserve"> IF($C95 = "", "",'App1'!BL95)</f>
        <v/>
      </c>
      <c r="BA95" s="1418" t="str">
        <f xml:space="preserve"> IF($C95 = "", "",'App1'!BM95)</f>
        <v/>
      </c>
      <c r="BB95" s="1418" t="str">
        <f xml:space="preserve"> IF($C95 = "", "",'App1'!BN95)</f>
        <v/>
      </c>
      <c r="BC95" s="1418" t="str">
        <f xml:space="preserve"> IF($C95 = "", "",'App1'!BO95)</f>
        <v/>
      </c>
      <c r="BD95" s="1488" t="str">
        <f xml:space="preserve"> IF($C95 = "", "",'App1'!BP95)</f>
        <v/>
      </c>
      <c r="BE95" s="595"/>
      <c r="BF95" s="596"/>
      <c r="BG95" s="596"/>
      <c r="BH95" s="596"/>
      <c r="BI95" s="597"/>
      <c r="BJ95" s="595"/>
      <c r="BK95" s="596"/>
      <c r="BL95" s="596"/>
      <c r="BM95" s="596"/>
      <c r="BN95" s="597"/>
      <c r="BO95" s="595"/>
      <c r="BP95" s="596"/>
      <c r="BQ95" s="596"/>
      <c r="BR95" s="596"/>
      <c r="BS95" s="597"/>
      <c r="BT95" s="595"/>
      <c r="BU95" s="596"/>
      <c r="BV95" s="596"/>
      <c r="BW95" s="596"/>
      <c r="BX95" s="597"/>
      <c r="BY95" s="595"/>
      <c r="BZ95" s="596"/>
      <c r="CA95" s="596"/>
      <c r="CB95" s="596"/>
      <c r="CC95" s="597"/>
      <c r="CD95" s="595"/>
      <c r="CE95" s="596"/>
      <c r="CF95" s="596"/>
      <c r="CG95" s="596"/>
      <c r="CH95" s="597"/>
      <c r="CI95" s="1320"/>
      <c r="CJ95" s="1321"/>
      <c r="CK95" s="1321"/>
      <c r="CL95" s="1322"/>
      <c r="CM95" s="1321"/>
      <c r="CN95" s="1321"/>
      <c r="CO95" s="1321"/>
      <c r="CP95" s="1322"/>
      <c r="CQ95" s="1587" t="str">
        <f xml:space="preserve"> IF($C95 = "", "",'App1'!DC95)</f>
        <v/>
      </c>
      <c r="CR95" s="1629" t="str">
        <f xml:space="preserve"> IF($C95 = "", "",'App1'!DD95)</f>
        <v/>
      </c>
      <c r="CS95" s="1587" t="str">
        <f xml:space="preserve"> IF($C95 = "", "",'App1'!DE95)</f>
        <v/>
      </c>
      <c r="CT95" s="1581" t="str">
        <f xml:space="preserve"> IF($C95 = "", "",'App1'!DF95)</f>
        <v/>
      </c>
      <c r="CU95" s="1581" t="str">
        <f xml:space="preserve"> IF($C95 = "", "",'App1'!DG95)</f>
        <v/>
      </c>
      <c r="CV95" s="1581" t="str">
        <f xml:space="preserve"> IF($C95 = "", "",'App1'!DH95)</f>
        <v/>
      </c>
      <c r="CW95" s="1581" t="str">
        <f xml:space="preserve"> IF($C95 = "", "",'App1'!DI95)</f>
        <v/>
      </c>
      <c r="CX95" s="1581" t="str">
        <f xml:space="preserve"> IF($C95 = "", "",'App1'!DJ95)</f>
        <v/>
      </c>
      <c r="CY95" s="1582" t="str">
        <f xml:space="preserve"> IF($C95 = "", "",'App1'!DK95)</f>
        <v/>
      </c>
      <c r="CZ95" s="1581" t="str">
        <f xml:space="preserve"> IF($C95 = "", "",'App1'!DL95)</f>
        <v/>
      </c>
      <c r="DA95" s="1581" t="str">
        <f xml:space="preserve"> IF($C95 = "", "",'App1'!DM95)</f>
        <v/>
      </c>
      <c r="DB95" s="1581" t="str">
        <f xml:space="preserve"> IF($C95 = "", "",'App1'!DN95)</f>
        <v/>
      </c>
      <c r="DC95" s="1581" t="str">
        <f xml:space="preserve"> IF($C95 = "", "",'App1'!DO95)</f>
        <v/>
      </c>
      <c r="DD95" s="1581" t="str">
        <f xml:space="preserve"> IF($C95 = "", "",'App1'!DP95)</f>
        <v/>
      </c>
      <c r="DE95" s="1582" t="str">
        <f xml:space="preserve"> IF($C95 = "", "",'App1'!DQ95)</f>
        <v/>
      </c>
      <c r="DF95" s="1581" t="str">
        <f xml:space="preserve"> IF($C95 = "", "",'App1'!DR95)</f>
        <v/>
      </c>
      <c r="DG95" s="1581" t="str">
        <f xml:space="preserve"> IF($C95 = "", "",'App1'!DS95)</f>
        <v/>
      </c>
      <c r="DH95" s="1581" t="str">
        <f xml:space="preserve"> IF($C95 = "", "",'App1'!DT95)</f>
        <v/>
      </c>
      <c r="DI95" s="1581" t="str">
        <f xml:space="preserve"> IF($C95 = "", "",'App1'!DU95)</f>
        <v/>
      </c>
      <c r="DJ95" s="1581" t="str">
        <f xml:space="preserve"> IF($C95 = "", "",'App1'!DV95)</f>
        <v/>
      </c>
      <c r="DK95" s="1582" t="str">
        <f xml:space="preserve"> IF($C95 = "", "",'App1'!DW95)</f>
        <v/>
      </c>
      <c r="DL95" s="1581" t="str">
        <f xml:space="preserve"> IF($C95 = "", "",'App1'!DX95)</f>
        <v/>
      </c>
      <c r="DM95" s="1581" t="str">
        <f xml:space="preserve"> IF($C95 = "", "",'App1'!DY95)</f>
        <v/>
      </c>
      <c r="DN95" s="1581" t="str">
        <f xml:space="preserve"> IF($C95 = "", "",'App1'!DZ95)</f>
        <v/>
      </c>
      <c r="DO95" s="1581" t="str">
        <f xml:space="preserve"> IF($C95 = "", "",'App1'!EA95)</f>
        <v/>
      </c>
      <c r="DP95" s="1581" t="str">
        <f xml:space="preserve"> IF($C95 = "", "",'App1'!EB95)</f>
        <v/>
      </c>
      <c r="DQ95" s="1582" t="str">
        <f xml:space="preserve"> IF($C95 = "", "",'App1'!EC95)</f>
        <v/>
      </c>
      <c r="DR95" s="1581" t="str">
        <f xml:space="preserve"> IF($C95 = "", "",'App1'!ED95)</f>
        <v/>
      </c>
      <c r="DS95" s="1581" t="str">
        <f xml:space="preserve"> IF($C95 = "", "",'App1'!EE95)</f>
        <v/>
      </c>
      <c r="DT95" s="1581" t="str">
        <f xml:space="preserve"> IF($C95 = "", "",'App1'!EF95)</f>
        <v/>
      </c>
      <c r="DU95" s="1581" t="str">
        <f xml:space="preserve"> IF($C95 = "", "",'App1'!EG95)</f>
        <v/>
      </c>
      <c r="DV95" s="1581" t="str">
        <f xml:space="preserve"> IF($C95 = "", "",'App1'!EH95)</f>
        <v/>
      </c>
      <c r="DW95" s="1582" t="str">
        <f xml:space="preserve"> IF($C95 = "", "",'App1'!EI95)</f>
        <v/>
      </c>
      <c r="DX95" s="595"/>
      <c r="DY95" s="596"/>
      <c r="DZ95" s="596"/>
      <c r="EA95" s="596"/>
      <c r="EB95" s="596"/>
      <c r="EC95" s="1580" t="str">
        <f xml:space="preserve"> IF($C95 = "", "",'App1'!EO95)</f>
        <v/>
      </c>
      <c r="ED95" s="1581" t="str">
        <f xml:space="preserve"> IF($C95 = "", "",'App1'!EP95)</f>
        <v/>
      </c>
      <c r="EE95" s="1581" t="str">
        <f xml:space="preserve"> IF($C95 = "", "",'App1'!EQ95)</f>
        <v/>
      </c>
      <c r="EF95" s="1581" t="str">
        <f xml:space="preserve"> IF($C95 = "", "",'App1'!ER95)</f>
        <v/>
      </c>
      <c r="EG95" s="1581" t="str">
        <f xml:space="preserve"> IF($C95 = "", "",'App1'!ES95)</f>
        <v/>
      </c>
      <c r="EH95" s="1582" t="str">
        <f xml:space="preserve"> IF($C95 = "", "",'App1'!ET95)</f>
        <v/>
      </c>
      <c r="EI95" s="595"/>
      <c r="EJ95" s="596"/>
      <c r="EK95" s="596"/>
      <c r="EL95" s="596"/>
      <c r="EM95" s="1575"/>
    </row>
    <row r="96" spans="2:143" ht="15.75" customHeight="1">
      <c r="B96" s="582">
        <v>90</v>
      </c>
      <c r="C96" s="1587" t="str">
        <f>'App1'!C96</f>
        <v/>
      </c>
      <c r="D96" s="1419" t="str">
        <f xml:space="preserve"> IF($C96 = "", "",'App1'!D96)</f>
        <v/>
      </c>
      <c r="E96" s="1419" t="str">
        <f xml:space="preserve"> IF($C96 = "", "",'App1'!E96)</f>
        <v/>
      </c>
      <c r="F96" s="1419" t="str">
        <f xml:space="preserve"> IF($C96 = "", "",'App1'!F96)</f>
        <v/>
      </c>
      <c r="G96" s="1489" t="str">
        <f xml:space="preserve"> IF($C96 = "", "",'App1'!G96)</f>
        <v/>
      </c>
      <c r="H96" s="1490" t="str">
        <f xml:space="preserve"> IF($C96 = "", "",'App1'!H96)</f>
        <v/>
      </c>
      <c r="I96" s="1507" t="str">
        <f xml:space="preserve"> IF($C96 = "", "",'App1'!I96)</f>
        <v/>
      </c>
      <c r="J96" s="1507" t="str">
        <f xml:space="preserve"> IF($C96 = "", "",'App1'!J96)</f>
        <v/>
      </c>
      <c r="K96" s="1507" t="str">
        <f xml:space="preserve"> IF($C96 = "", "",'App1'!K96)</f>
        <v/>
      </c>
      <c r="L96" s="1507" t="str">
        <f xml:space="preserve"> IF($C96 = "", "",'App1'!L96)</f>
        <v/>
      </c>
      <c r="M96" s="1507" t="str">
        <f xml:space="preserve"> IF($C96 = "", "",'App1'!M96)</f>
        <v/>
      </c>
      <c r="N96" s="1507" t="str">
        <f xml:space="preserve"> IF($C96 = "", "",'App1'!N96)</f>
        <v/>
      </c>
      <c r="O96" s="1507" t="str">
        <f xml:space="preserve"> IF($C96 = "", "",'App1'!O96)</f>
        <v/>
      </c>
      <c r="P96" s="1507" t="str">
        <f xml:space="preserve"> IF($C96 = "", "",'App1'!P96)</f>
        <v/>
      </c>
      <c r="Q96" s="1508" t="str">
        <f xml:space="preserve"> IF($C96 = "", "",'App1'!Q96)</f>
        <v/>
      </c>
      <c r="R96" s="1419" t="str">
        <f xml:space="preserve"> IF($C96 = "", "",'App1'!R96)</f>
        <v/>
      </c>
      <c r="S96" s="1419" t="str">
        <f xml:space="preserve"> IF($C96 = "", "",'App1'!S96)</f>
        <v/>
      </c>
      <c r="T96" s="1489" t="str">
        <f xml:space="preserve"> IF($C96 = "", "",'App1'!T96)</f>
        <v/>
      </c>
      <c r="U96" s="1419" t="str">
        <f xml:space="preserve"> IF($C96 = "", "",'App1'!U96)</f>
        <v/>
      </c>
      <c r="V96" s="1419" t="str">
        <f xml:space="preserve"> IF($C96 = "", "",'App1'!V96)</f>
        <v/>
      </c>
      <c r="W96" s="1419" t="str">
        <f xml:space="preserve"> IF($C96 = "", "",'App1'!W96)</f>
        <v/>
      </c>
      <c r="X96" s="1419" t="str">
        <f xml:space="preserve"> IF($C96 = "", "",'App1'!X96)</f>
        <v/>
      </c>
      <c r="Y96" s="1604" t="str">
        <f xml:space="preserve"> IF($C96 = "", "",'App1'!Y96)</f>
        <v/>
      </c>
      <c r="Z96" s="1499" t="str">
        <f xml:space="preserve"> IF($C96 = "", "",'App1'!Z96)</f>
        <v/>
      </c>
      <c r="AA96" s="583"/>
      <c r="AB96" s="583"/>
      <c r="AC96" s="583"/>
      <c r="AD96" s="1575"/>
      <c r="AE96" s="596"/>
      <c r="AF96" s="596"/>
      <c r="AG96" s="596"/>
      <c r="AH96" s="596"/>
      <c r="AI96" s="596"/>
      <c r="AJ96" s="595"/>
      <c r="AK96" s="596"/>
      <c r="AL96" s="596"/>
      <c r="AM96" s="596"/>
      <c r="AN96" s="755"/>
      <c r="AO96" s="758"/>
      <c r="AP96" s="596"/>
      <c r="AQ96" s="596"/>
      <c r="AR96" s="596"/>
      <c r="AS96" s="759"/>
      <c r="AT96" s="764"/>
      <c r="AU96" s="596"/>
      <c r="AV96" s="596"/>
      <c r="AW96" s="596"/>
      <c r="AX96" s="765"/>
      <c r="AY96" s="597"/>
      <c r="AZ96" s="1568" t="str">
        <f xml:space="preserve"> IF($C96 = "", "",'App1'!BL96)</f>
        <v/>
      </c>
      <c r="BA96" s="1418" t="str">
        <f xml:space="preserve"> IF($C96 = "", "",'App1'!BM96)</f>
        <v/>
      </c>
      <c r="BB96" s="1418" t="str">
        <f xml:space="preserve"> IF($C96 = "", "",'App1'!BN96)</f>
        <v/>
      </c>
      <c r="BC96" s="1418" t="str">
        <f xml:space="preserve"> IF($C96 = "", "",'App1'!BO96)</f>
        <v/>
      </c>
      <c r="BD96" s="1488" t="str">
        <f xml:space="preserve"> IF($C96 = "", "",'App1'!BP96)</f>
        <v/>
      </c>
      <c r="BE96" s="595"/>
      <c r="BF96" s="596"/>
      <c r="BG96" s="596"/>
      <c r="BH96" s="596"/>
      <c r="BI96" s="597"/>
      <c r="BJ96" s="595"/>
      <c r="BK96" s="596"/>
      <c r="BL96" s="596"/>
      <c r="BM96" s="596"/>
      <c r="BN96" s="597"/>
      <c r="BO96" s="595"/>
      <c r="BP96" s="596"/>
      <c r="BQ96" s="596"/>
      <c r="BR96" s="596"/>
      <c r="BS96" s="597"/>
      <c r="BT96" s="595"/>
      <c r="BU96" s="596"/>
      <c r="BV96" s="596"/>
      <c r="BW96" s="596"/>
      <c r="BX96" s="597"/>
      <c r="BY96" s="595"/>
      <c r="BZ96" s="596"/>
      <c r="CA96" s="596"/>
      <c r="CB96" s="596"/>
      <c r="CC96" s="597"/>
      <c r="CD96" s="595"/>
      <c r="CE96" s="596"/>
      <c r="CF96" s="596"/>
      <c r="CG96" s="596"/>
      <c r="CH96" s="597"/>
      <c r="CI96" s="1320"/>
      <c r="CJ96" s="1321"/>
      <c r="CK96" s="1321"/>
      <c r="CL96" s="1322"/>
      <c r="CM96" s="1321"/>
      <c r="CN96" s="1321"/>
      <c r="CO96" s="1321"/>
      <c r="CP96" s="1322"/>
      <c r="CQ96" s="1587" t="str">
        <f xml:space="preserve"> IF($C96 = "", "",'App1'!DC96)</f>
        <v/>
      </c>
      <c r="CR96" s="1629" t="str">
        <f xml:space="preserve"> IF($C96 = "", "",'App1'!DD96)</f>
        <v/>
      </c>
      <c r="CS96" s="1587" t="str">
        <f xml:space="preserve"> IF($C96 = "", "",'App1'!DE96)</f>
        <v/>
      </c>
      <c r="CT96" s="1581" t="str">
        <f xml:space="preserve"> IF($C96 = "", "",'App1'!DF96)</f>
        <v/>
      </c>
      <c r="CU96" s="1581" t="str">
        <f xml:space="preserve"> IF($C96 = "", "",'App1'!DG96)</f>
        <v/>
      </c>
      <c r="CV96" s="1581" t="str">
        <f xml:space="preserve"> IF($C96 = "", "",'App1'!DH96)</f>
        <v/>
      </c>
      <c r="CW96" s="1581" t="str">
        <f xml:space="preserve"> IF($C96 = "", "",'App1'!DI96)</f>
        <v/>
      </c>
      <c r="CX96" s="1581" t="str">
        <f xml:space="preserve"> IF($C96 = "", "",'App1'!DJ96)</f>
        <v/>
      </c>
      <c r="CY96" s="1582" t="str">
        <f xml:space="preserve"> IF($C96 = "", "",'App1'!DK96)</f>
        <v/>
      </c>
      <c r="CZ96" s="1581" t="str">
        <f xml:space="preserve"> IF($C96 = "", "",'App1'!DL96)</f>
        <v/>
      </c>
      <c r="DA96" s="1581" t="str">
        <f xml:space="preserve"> IF($C96 = "", "",'App1'!DM96)</f>
        <v/>
      </c>
      <c r="DB96" s="1581" t="str">
        <f xml:space="preserve"> IF($C96 = "", "",'App1'!DN96)</f>
        <v/>
      </c>
      <c r="DC96" s="1581" t="str">
        <f xml:space="preserve"> IF($C96 = "", "",'App1'!DO96)</f>
        <v/>
      </c>
      <c r="DD96" s="1581" t="str">
        <f xml:space="preserve"> IF($C96 = "", "",'App1'!DP96)</f>
        <v/>
      </c>
      <c r="DE96" s="1582" t="str">
        <f xml:space="preserve"> IF($C96 = "", "",'App1'!DQ96)</f>
        <v/>
      </c>
      <c r="DF96" s="1581" t="str">
        <f xml:space="preserve"> IF($C96 = "", "",'App1'!DR96)</f>
        <v/>
      </c>
      <c r="DG96" s="1581" t="str">
        <f xml:space="preserve"> IF($C96 = "", "",'App1'!DS96)</f>
        <v/>
      </c>
      <c r="DH96" s="1581" t="str">
        <f xml:space="preserve"> IF($C96 = "", "",'App1'!DT96)</f>
        <v/>
      </c>
      <c r="DI96" s="1581" t="str">
        <f xml:space="preserve"> IF($C96 = "", "",'App1'!DU96)</f>
        <v/>
      </c>
      <c r="DJ96" s="1581" t="str">
        <f xml:space="preserve"> IF($C96 = "", "",'App1'!DV96)</f>
        <v/>
      </c>
      <c r="DK96" s="1582" t="str">
        <f xml:space="preserve"> IF($C96 = "", "",'App1'!DW96)</f>
        <v/>
      </c>
      <c r="DL96" s="1581" t="str">
        <f xml:space="preserve"> IF($C96 = "", "",'App1'!DX96)</f>
        <v/>
      </c>
      <c r="DM96" s="1581" t="str">
        <f xml:space="preserve"> IF($C96 = "", "",'App1'!DY96)</f>
        <v/>
      </c>
      <c r="DN96" s="1581" t="str">
        <f xml:space="preserve"> IF($C96 = "", "",'App1'!DZ96)</f>
        <v/>
      </c>
      <c r="DO96" s="1581" t="str">
        <f xml:space="preserve"> IF($C96 = "", "",'App1'!EA96)</f>
        <v/>
      </c>
      <c r="DP96" s="1581" t="str">
        <f xml:space="preserve"> IF($C96 = "", "",'App1'!EB96)</f>
        <v/>
      </c>
      <c r="DQ96" s="1582" t="str">
        <f xml:space="preserve"> IF($C96 = "", "",'App1'!EC96)</f>
        <v/>
      </c>
      <c r="DR96" s="1581" t="str">
        <f xml:space="preserve"> IF($C96 = "", "",'App1'!ED96)</f>
        <v/>
      </c>
      <c r="DS96" s="1581" t="str">
        <f xml:space="preserve"> IF($C96 = "", "",'App1'!EE96)</f>
        <v/>
      </c>
      <c r="DT96" s="1581" t="str">
        <f xml:space="preserve"> IF($C96 = "", "",'App1'!EF96)</f>
        <v/>
      </c>
      <c r="DU96" s="1581" t="str">
        <f xml:space="preserve"> IF($C96 = "", "",'App1'!EG96)</f>
        <v/>
      </c>
      <c r="DV96" s="1581" t="str">
        <f xml:space="preserve"> IF($C96 = "", "",'App1'!EH96)</f>
        <v/>
      </c>
      <c r="DW96" s="1582" t="str">
        <f xml:space="preserve"> IF($C96 = "", "",'App1'!EI96)</f>
        <v/>
      </c>
      <c r="DX96" s="595"/>
      <c r="DY96" s="596"/>
      <c r="DZ96" s="596"/>
      <c r="EA96" s="596"/>
      <c r="EB96" s="596"/>
      <c r="EC96" s="1580" t="str">
        <f xml:space="preserve"> IF($C96 = "", "",'App1'!EO96)</f>
        <v/>
      </c>
      <c r="ED96" s="1581" t="str">
        <f xml:space="preserve"> IF($C96 = "", "",'App1'!EP96)</f>
        <v/>
      </c>
      <c r="EE96" s="1581" t="str">
        <f xml:space="preserve"> IF($C96 = "", "",'App1'!EQ96)</f>
        <v/>
      </c>
      <c r="EF96" s="1581" t="str">
        <f xml:space="preserve"> IF($C96 = "", "",'App1'!ER96)</f>
        <v/>
      </c>
      <c r="EG96" s="1581" t="str">
        <f xml:space="preserve"> IF($C96 = "", "",'App1'!ES96)</f>
        <v/>
      </c>
      <c r="EH96" s="1582" t="str">
        <f xml:space="preserve"> IF($C96 = "", "",'App1'!ET96)</f>
        <v/>
      </c>
      <c r="EI96" s="595"/>
      <c r="EJ96" s="596"/>
      <c r="EK96" s="596"/>
      <c r="EL96" s="596"/>
      <c r="EM96" s="1575"/>
    </row>
    <row r="97" spans="2:143" ht="15.75" customHeight="1">
      <c r="B97" s="582">
        <v>91</v>
      </c>
      <c r="C97" s="1587" t="str">
        <f>'App1'!C97</f>
        <v/>
      </c>
      <c r="D97" s="1419" t="str">
        <f xml:space="preserve"> IF($C97 = "", "",'App1'!D97)</f>
        <v/>
      </c>
      <c r="E97" s="1419" t="str">
        <f xml:space="preserve"> IF($C97 = "", "",'App1'!E97)</f>
        <v/>
      </c>
      <c r="F97" s="1419" t="str">
        <f xml:space="preserve"> IF($C97 = "", "",'App1'!F97)</f>
        <v/>
      </c>
      <c r="G97" s="1489" t="str">
        <f xml:space="preserve"> IF($C97 = "", "",'App1'!G97)</f>
        <v/>
      </c>
      <c r="H97" s="1490" t="str">
        <f xml:space="preserve"> IF($C97 = "", "",'App1'!H97)</f>
        <v/>
      </c>
      <c r="I97" s="1507" t="str">
        <f xml:space="preserve"> IF($C97 = "", "",'App1'!I97)</f>
        <v/>
      </c>
      <c r="J97" s="1507" t="str">
        <f xml:space="preserve"> IF($C97 = "", "",'App1'!J97)</f>
        <v/>
      </c>
      <c r="K97" s="1507" t="str">
        <f xml:space="preserve"> IF($C97 = "", "",'App1'!K97)</f>
        <v/>
      </c>
      <c r="L97" s="1507" t="str">
        <f xml:space="preserve"> IF($C97 = "", "",'App1'!L97)</f>
        <v/>
      </c>
      <c r="M97" s="1507" t="str">
        <f xml:space="preserve"> IF($C97 = "", "",'App1'!M97)</f>
        <v/>
      </c>
      <c r="N97" s="1507" t="str">
        <f xml:space="preserve"> IF($C97 = "", "",'App1'!N97)</f>
        <v/>
      </c>
      <c r="O97" s="1507" t="str">
        <f xml:space="preserve"> IF($C97 = "", "",'App1'!O97)</f>
        <v/>
      </c>
      <c r="P97" s="1507" t="str">
        <f xml:space="preserve"> IF($C97 = "", "",'App1'!P97)</f>
        <v/>
      </c>
      <c r="Q97" s="1508" t="str">
        <f xml:space="preserve"> IF($C97 = "", "",'App1'!Q97)</f>
        <v/>
      </c>
      <c r="R97" s="1419" t="str">
        <f xml:space="preserve"> IF($C97 = "", "",'App1'!R97)</f>
        <v/>
      </c>
      <c r="S97" s="1419" t="str">
        <f xml:space="preserve"> IF($C97 = "", "",'App1'!S97)</f>
        <v/>
      </c>
      <c r="T97" s="1489" t="str">
        <f xml:space="preserve"> IF($C97 = "", "",'App1'!T97)</f>
        <v/>
      </c>
      <c r="U97" s="1419" t="str">
        <f xml:space="preserve"> IF($C97 = "", "",'App1'!U97)</f>
        <v/>
      </c>
      <c r="V97" s="1419" t="str">
        <f xml:space="preserve"> IF($C97 = "", "",'App1'!V97)</f>
        <v/>
      </c>
      <c r="W97" s="1419" t="str">
        <f xml:space="preserve"> IF($C97 = "", "",'App1'!W97)</f>
        <v/>
      </c>
      <c r="X97" s="1419" t="str">
        <f xml:space="preserve"> IF($C97 = "", "",'App1'!X97)</f>
        <v/>
      </c>
      <c r="Y97" s="1604" t="str">
        <f xml:space="preserve"> IF($C97 = "", "",'App1'!Y97)</f>
        <v/>
      </c>
      <c r="Z97" s="1499" t="str">
        <f xml:space="preserve"> IF($C97 = "", "",'App1'!Z97)</f>
        <v/>
      </c>
      <c r="AA97" s="583"/>
      <c r="AB97" s="583"/>
      <c r="AC97" s="583"/>
      <c r="AD97" s="1575"/>
      <c r="AE97" s="596"/>
      <c r="AF97" s="596"/>
      <c r="AG97" s="596"/>
      <c r="AH97" s="596"/>
      <c r="AI97" s="596"/>
      <c r="AJ97" s="595"/>
      <c r="AK97" s="596"/>
      <c r="AL97" s="596"/>
      <c r="AM97" s="596"/>
      <c r="AN97" s="755"/>
      <c r="AO97" s="758"/>
      <c r="AP97" s="596"/>
      <c r="AQ97" s="596"/>
      <c r="AR97" s="596"/>
      <c r="AS97" s="759"/>
      <c r="AT97" s="764"/>
      <c r="AU97" s="596"/>
      <c r="AV97" s="596"/>
      <c r="AW97" s="596"/>
      <c r="AX97" s="765"/>
      <c r="AY97" s="597"/>
      <c r="AZ97" s="1568" t="str">
        <f xml:space="preserve"> IF($C97 = "", "",'App1'!BL97)</f>
        <v/>
      </c>
      <c r="BA97" s="1418" t="str">
        <f xml:space="preserve"> IF($C97 = "", "",'App1'!BM97)</f>
        <v/>
      </c>
      <c r="BB97" s="1418" t="str">
        <f xml:space="preserve"> IF($C97 = "", "",'App1'!BN97)</f>
        <v/>
      </c>
      <c r="BC97" s="1418" t="str">
        <f xml:space="preserve"> IF($C97 = "", "",'App1'!BO97)</f>
        <v/>
      </c>
      <c r="BD97" s="1488" t="str">
        <f xml:space="preserve"> IF($C97 = "", "",'App1'!BP97)</f>
        <v/>
      </c>
      <c r="BE97" s="595"/>
      <c r="BF97" s="596"/>
      <c r="BG97" s="596"/>
      <c r="BH97" s="596"/>
      <c r="BI97" s="597"/>
      <c r="BJ97" s="595"/>
      <c r="BK97" s="596"/>
      <c r="BL97" s="596"/>
      <c r="BM97" s="596"/>
      <c r="BN97" s="597"/>
      <c r="BO97" s="595"/>
      <c r="BP97" s="596"/>
      <c r="BQ97" s="596"/>
      <c r="BR97" s="596"/>
      <c r="BS97" s="597"/>
      <c r="BT97" s="595"/>
      <c r="BU97" s="596"/>
      <c r="BV97" s="596"/>
      <c r="BW97" s="596"/>
      <c r="BX97" s="597"/>
      <c r="BY97" s="595"/>
      <c r="BZ97" s="596"/>
      <c r="CA97" s="596"/>
      <c r="CB97" s="596"/>
      <c r="CC97" s="597"/>
      <c r="CD97" s="595"/>
      <c r="CE97" s="596"/>
      <c r="CF97" s="596"/>
      <c r="CG97" s="596"/>
      <c r="CH97" s="597"/>
      <c r="CI97" s="1320"/>
      <c r="CJ97" s="1321"/>
      <c r="CK97" s="1321"/>
      <c r="CL97" s="1322"/>
      <c r="CM97" s="1321"/>
      <c r="CN97" s="1321"/>
      <c r="CO97" s="1321"/>
      <c r="CP97" s="1322"/>
      <c r="CQ97" s="1587" t="str">
        <f xml:space="preserve"> IF($C97 = "", "",'App1'!DC97)</f>
        <v/>
      </c>
      <c r="CR97" s="1629" t="str">
        <f xml:space="preserve"> IF($C97 = "", "",'App1'!DD97)</f>
        <v/>
      </c>
      <c r="CS97" s="1587" t="str">
        <f xml:space="preserve"> IF($C97 = "", "",'App1'!DE97)</f>
        <v/>
      </c>
      <c r="CT97" s="1581" t="str">
        <f xml:space="preserve"> IF($C97 = "", "",'App1'!DF97)</f>
        <v/>
      </c>
      <c r="CU97" s="1581" t="str">
        <f xml:space="preserve"> IF($C97 = "", "",'App1'!DG97)</f>
        <v/>
      </c>
      <c r="CV97" s="1581" t="str">
        <f xml:space="preserve"> IF($C97 = "", "",'App1'!DH97)</f>
        <v/>
      </c>
      <c r="CW97" s="1581" t="str">
        <f xml:space="preserve"> IF($C97 = "", "",'App1'!DI97)</f>
        <v/>
      </c>
      <c r="CX97" s="1581" t="str">
        <f xml:space="preserve"> IF($C97 = "", "",'App1'!DJ97)</f>
        <v/>
      </c>
      <c r="CY97" s="1582" t="str">
        <f xml:space="preserve"> IF($C97 = "", "",'App1'!DK97)</f>
        <v/>
      </c>
      <c r="CZ97" s="1581" t="str">
        <f xml:space="preserve"> IF($C97 = "", "",'App1'!DL97)</f>
        <v/>
      </c>
      <c r="DA97" s="1581" t="str">
        <f xml:space="preserve"> IF($C97 = "", "",'App1'!DM97)</f>
        <v/>
      </c>
      <c r="DB97" s="1581" t="str">
        <f xml:space="preserve"> IF($C97 = "", "",'App1'!DN97)</f>
        <v/>
      </c>
      <c r="DC97" s="1581" t="str">
        <f xml:space="preserve"> IF($C97 = "", "",'App1'!DO97)</f>
        <v/>
      </c>
      <c r="DD97" s="1581" t="str">
        <f xml:space="preserve"> IF($C97 = "", "",'App1'!DP97)</f>
        <v/>
      </c>
      <c r="DE97" s="1582" t="str">
        <f xml:space="preserve"> IF($C97 = "", "",'App1'!DQ97)</f>
        <v/>
      </c>
      <c r="DF97" s="1581" t="str">
        <f xml:space="preserve"> IF($C97 = "", "",'App1'!DR97)</f>
        <v/>
      </c>
      <c r="DG97" s="1581" t="str">
        <f xml:space="preserve"> IF($C97 = "", "",'App1'!DS97)</f>
        <v/>
      </c>
      <c r="DH97" s="1581" t="str">
        <f xml:space="preserve"> IF($C97 = "", "",'App1'!DT97)</f>
        <v/>
      </c>
      <c r="DI97" s="1581" t="str">
        <f xml:space="preserve"> IF($C97 = "", "",'App1'!DU97)</f>
        <v/>
      </c>
      <c r="DJ97" s="1581" t="str">
        <f xml:space="preserve"> IF($C97 = "", "",'App1'!DV97)</f>
        <v/>
      </c>
      <c r="DK97" s="1582" t="str">
        <f xml:space="preserve"> IF($C97 = "", "",'App1'!DW97)</f>
        <v/>
      </c>
      <c r="DL97" s="1581" t="str">
        <f xml:space="preserve"> IF($C97 = "", "",'App1'!DX97)</f>
        <v/>
      </c>
      <c r="DM97" s="1581" t="str">
        <f xml:space="preserve"> IF($C97 = "", "",'App1'!DY97)</f>
        <v/>
      </c>
      <c r="DN97" s="1581" t="str">
        <f xml:space="preserve"> IF($C97 = "", "",'App1'!DZ97)</f>
        <v/>
      </c>
      <c r="DO97" s="1581" t="str">
        <f xml:space="preserve"> IF($C97 = "", "",'App1'!EA97)</f>
        <v/>
      </c>
      <c r="DP97" s="1581" t="str">
        <f xml:space="preserve"> IF($C97 = "", "",'App1'!EB97)</f>
        <v/>
      </c>
      <c r="DQ97" s="1582" t="str">
        <f xml:space="preserve"> IF($C97 = "", "",'App1'!EC97)</f>
        <v/>
      </c>
      <c r="DR97" s="1581" t="str">
        <f xml:space="preserve"> IF($C97 = "", "",'App1'!ED97)</f>
        <v/>
      </c>
      <c r="DS97" s="1581" t="str">
        <f xml:space="preserve"> IF($C97 = "", "",'App1'!EE97)</f>
        <v/>
      </c>
      <c r="DT97" s="1581" t="str">
        <f xml:space="preserve"> IF($C97 = "", "",'App1'!EF97)</f>
        <v/>
      </c>
      <c r="DU97" s="1581" t="str">
        <f xml:space="preserve"> IF($C97 = "", "",'App1'!EG97)</f>
        <v/>
      </c>
      <c r="DV97" s="1581" t="str">
        <f xml:space="preserve"> IF($C97 = "", "",'App1'!EH97)</f>
        <v/>
      </c>
      <c r="DW97" s="1582" t="str">
        <f xml:space="preserve"> IF($C97 = "", "",'App1'!EI97)</f>
        <v/>
      </c>
      <c r="DX97" s="595"/>
      <c r="DY97" s="596"/>
      <c r="DZ97" s="596"/>
      <c r="EA97" s="596"/>
      <c r="EB97" s="596"/>
      <c r="EC97" s="1580" t="str">
        <f xml:space="preserve"> IF($C97 = "", "",'App1'!EO97)</f>
        <v/>
      </c>
      <c r="ED97" s="1581" t="str">
        <f xml:space="preserve"> IF($C97 = "", "",'App1'!EP97)</f>
        <v/>
      </c>
      <c r="EE97" s="1581" t="str">
        <f xml:space="preserve"> IF($C97 = "", "",'App1'!EQ97)</f>
        <v/>
      </c>
      <c r="EF97" s="1581" t="str">
        <f xml:space="preserve"> IF($C97 = "", "",'App1'!ER97)</f>
        <v/>
      </c>
      <c r="EG97" s="1581" t="str">
        <f xml:space="preserve"> IF($C97 = "", "",'App1'!ES97)</f>
        <v/>
      </c>
      <c r="EH97" s="1582" t="str">
        <f xml:space="preserve"> IF($C97 = "", "",'App1'!ET97)</f>
        <v/>
      </c>
      <c r="EI97" s="595"/>
      <c r="EJ97" s="596"/>
      <c r="EK97" s="596"/>
      <c r="EL97" s="596"/>
      <c r="EM97" s="1575"/>
    </row>
    <row r="98" spans="2:143" ht="15.75" customHeight="1">
      <c r="B98" s="582">
        <v>92</v>
      </c>
      <c r="C98" s="1587" t="str">
        <f>'App1'!C98</f>
        <v/>
      </c>
      <c r="D98" s="1419" t="str">
        <f xml:space="preserve"> IF($C98 = "", "",'App1'!D98)</f>
        <v/>
      </c>
      <c r="E98" s="1419" t="str">
        <f xml:space="preserve"> IF($C98 = "", "",'App1'!E98)</f>
        <v/>
      </c>
      <c r="F98" s="1419" t="str">
        <f xml:space="preserve"> IF($C98 = "", "",'App1'!F98)</f>
        <v/>
      </c>
      <c r="G98" s="1489" t="str">
        <f xml:space="preserve"> IF($C98 = "", "",'App1'!G98)</f>
        <v/>
      </c>
      <c r="H98" s="1490" t="str">
        <f xml:space="preserve"> IF($C98 = "", "",'App1'!H98)</f>
        <v/>
      </c>
      <c r="I98" s="1507" t="str">
        <f xml:space="preserve"> IF($C98 = "", "",'App1'!I98)</f>
        <v/>
      </c>
      <c r="J98" s="1507" t="str">
        <f xml:space="preserve"> IF($C98 = "", "",'App1'!J98)</f>
        <v/>
      </c>
      <c r="K98" s="1507" t="str">
        <f xml:space="preserve"> IF($C98 = "", "",'App1'!K98)</f>
        <v/>
      </c>
      <c r="L98" s="1507" t="str">
        <f xml:space="preserve"> IF($C98 = "", "",'App1'!L98)</f>
        <v/>
      </c>
      <c r="M98" s="1507" t="str">
        <f xml:space="preserve"> IF($C98 = "", "",'App1'!M98)</f>
        <v/>
      </c>
      <c r="N98" s="1507" t="str">
        <f xml:space="preserve"> IF($C98 = "", "",'App1'!N98)</f>
        <v/>
      </c>
      <c r="O98" s="1507" t="str">
        <f xml:space="preserve"> IF($C98 = "", "",'App1'!O98)</f>
        <v/>
      </c>
      <c r="P98" s="1507" t="str">
        <f xml:space="preserve"> IF($C98 = "", "",'App1'!P98)</f>
        <v/>
      </c>
      <c r="Q98" s="1508" t="str">
        <f xml:space="preserve"> IF($C98 = "", "",'App1'!Q98)</f>
        <v/>
      </c>
      <c r="R98" s="1419" t="str">
        <f xml:space="preserve"> IF($C98 = "", "",'App1'!R98)</f>
        <v/>
      </c>
      <c r="S98" s="1419" t="str">
        <f xml:space="preserve"> IF($C98 = "", "",'App1'!S98)</f>
        <v/>
      </c>
      <c r="T98" s="1489" t="str">
        <f xml:space="preserve"> IF($C98 = "", "",'App1'!T98)</f>
        <v/>
      </c>
      <c r="U98" s="1419" t="str">
        <f xml:space="preserve"> IF($C98 = "", "",'App1'!U98)</f>
        <v/>
      </c>
      <c r="V98" s="1419" t="str">
        <f xml:space="preserve"> IF($C98 = "", "",'App1'!V98)</f>
        <v/>
      </c>
      <c r="W98" s="1419" t="str">
        <f xml:space="preserve"> IF($C98 = "", "",'App1'!W98)</f>
        <v/>
      </c>
      <c r="X98" s="1419" t="str">
        <f xml:space="preserve"> IF($C98 = "", "",'App1'!X98)</f>
        <v/>
      </c>
      <c r="Y98" s="1604" t="str">
        <f xml:space="preserve"> IF($C98 = "", "",'App1'!Y98)</f>
        <v/>
      </c>
      <c r="Z98" s="1499" t="str">
        <f xml:space="preserve"> IF($C98 = "", "",'App1'!Z98)</f>
        <v/>
      </c>
      <c r="AA98" s="583"/>
      <c r="AB98" s="583"/>
      <c r="AC98" s="583"/>
      <c r="AD98" s="1575"/>
      <c r="AE98" s="596"/>
      <c r="AF98" s="596"/>
      <c r="AG98" s="596"/>
      <c r="AH98" s="596"/>
      <c r="AI98" s="596"/>
      <c r="AJ98" s="595"/>
      <c r="AK98" s="596"/>
      <c r="AL98" s="596"/>
      <c r="AM98" s="596"/>
      <c r="AN98" s="755"/>
      <c r="AO98" s="758"/>
      <c r="AP98" s="596"/>
      <c r="AQ98" s="596"/>
      <c r="AR98" s="596"/>
      <c r="AS98" s="759"/>
      <c r="AT98" s="764"/>
      <c r="AU98" s="596"/>
      <c r="AV98" s="596"/>
      <c r="AW98" s="596"/>
      <c r="AX98" s="765"/>
      <c r="AY98" s="597"/>
      <c r="AZ98" s="1568" t="str">
        <f xml:space="preserve"> IF($C98 = "", "",'App1'!BL98)</f>
        <v/>
      </c>
      <c r="BA98" s="1418" t="str">
        <f xml:space="preserve"> IF($C98 = "", "",'App1'!BM98)</f>
        <v/>
      </c>
      <c r="BB98" s="1418" t="str">
        <f xml:space="preserve"> IF($C98 = "", "",'App1'!BN98)</f>
        <v/>
      </c>
      <c r="BC98" s="1418" t="str">
        <f xml:space="preserve"> IF($C98 = "", "",'App1'!BO98)</f>
        <v/>
      </c>
      <c r="BD98" s="1488" t="str">
        <f xml:space="preserve"> IF($C98 = "", "",'App1'!BP98)</f>
        <v/>
      </c>
      <c r="BE98" s="595"/>
      <c r="BF98" s="596"/>
      <c r="BG98" s="596"/>
      <c r="BH98" s="596"/>
      <c r="BI98" s="597"/>
      <c r="BJ98" s="595"/>
      <c r="BK98" s="596"/>
      <c r="BL98" s="596"/>
      <c r="BM98" s="596"/>
      <c r="BN98" s="597"/>
      <c r="BO98" s="595"/>
      <c r="BP98" s="596"/>
      <c r="BQ98" s="596"/>
      <c r="BR98" s="596"/>
      <c r="BS98" s="597"/>
      <c r="BT98" s="595"/>
      <c r="BU98" s="596"/>
      <c r="BV98" s="596"/>
      <c r="BW98" s="596"/>
      <c r="BX98" s="597"/>
      <c r="BY98" s="595"/>
      <c r="BZ98" s="596"/>
      <c r="CA98" s="596"/>
      <c r="CB98" s="596"/>
      <c r="CC98" s="597"/>
      <c r="CD98" s="595"/>
      <c r="CE98" s="596"/>
      <c r="CF98" s="596"/>
      <c r="CG98" s="596"/>
      <c r="CH98" s="597"/>
      <c r="CI98" s="1320"/>
      <c r="CJ98" s="1321"/>
      <c r="CK98" s="1321"/>
      <c r="CL98" s="1322"/>
      <c r="CM98" s="1321"/>
      <c r="CN98" s="1321"/>
      <c r="CO98" s="1321"/>
      <c r="CP98" s="1322"/>
      <c r="CQ98" s="1587" t="str">
        <f xml:space="preserve"> IF($C98 = "", "",'App1'!DC98)</f>
        <v/>
      </c>
      <c r="CR98" s="1629" t="str">
        <f xml:space="preserve"> IF($C98 = "", "",'App1'!DD98)</f>
        <v/>
      </c>
      <c r="CS98" s="1587" t="str">
        <f xml:space="preserve"> IF($C98 = "", "",'App1'!DE98)</f>
        <v/>
      </c>
      <c r="CT98" s="1581" t="str">
        <f xml:space="preserve"> IF($C98 = "", "",'App1'!DF98)</f>
        <v/>
      </c>
      <c r="CU98" s="1581" t="str">
        <f xml:space="preserve"> IF($C98 = "", "",'App1'!DG98)</f>
        <v/>
      </c>
      <c r="CV98" s="1581" t="str">
        <f xml:space="preserve"> IF($C98 = "", "",'App1'!DH98)</f>
        <v/>
      </c>
      <c r="CW98" s="1581" t="str">
        <f xml:space="preserve"> IF($C98 = "", "",'App1'!DI98)</f>
        <v/>
      </c>
      <c r="CX98" s="1581" t="str">
        <f xml:space="preserve"> IF($C98 = "", "",'App1'!DJ98)</f>
        <v/>
      </c>
      <c r="CY98" s="1582" t="str">
        <f xml:space="preserve"> IF($C98 = "", "",'App1'!DK98)</f>
        <v/>
      </c>
      <c r="CZ98" s="1581" t="str">
        <f xml:space="preserve"> IF($C98 = "", "",'App1'!DL98)</f>
        <v/>
      </c>
      <c r="DA98" s="1581" t="str">
        <f xml:space="preserve"> IF($C98 = "", "",'App1'!DM98)</f>
        <v/>
      </c>
      <c r="DB98" s="1581" t="str">
        <f xml:space="preserve"> IF($C98 = "", "",'App1'!DN98)</f>
        <v/>
      </c>
      <c r="DC98" s="1581" t="str">
        <f xml:space="preserve"> IF($C98 = "", "",'App1'!DO98)</f>
        <v/>
      </c>
      <c r="DD98" s="1581" t="str">
        <f xml:space="preserve"> IF($C98 = "", "",'App1'!DP98)</f>
        <v/>
      </c>
      <c r="DE98" s="1582" t="str">
        <f xml:space="preserve"> IF($C98 = "", "",'App1'!DQ98)</f>
        <v/>
      </c>
      <c r="DF98" s="1581" t="str">
        <f xml:space="preserve"> IF($C98 = "", "",'App1'!DR98)</f>
        <v/>
      </c>
      <c r="DG98" s="1581" t="str">
        <f xml:space="preserve"> IF($C98 = "", "",'App1'!DS98)</f>
        <v/>
      </c>
      <c r="DH98" s="1581" t="str">
        <f xml:space="preserve"> IF($C98 = "", "",'App1'!DT98)</f>
        <v/>
      </c>
      <c r="DI98" s="1581" t="str">
        <f xml:space="preserve"> IF($C98 = "", "",'App1'!DU98)</f>
        <v/>
      </c>
      <c r="DJ98" s="1581" t="str">
        <f xml:space="preserve"> IF($C98 = "", "",'App1'!DV98)</f>
        <v/>
      </c>
      <c r="DK98" s="1582" t="str">
        <f xml:space="preserve"> IF($C98 = "", "",'App1'!DW98)</f>
        <v/>
      </c>
      <c r="DL98" s="1581" t="str">
        <f xml:space="preserve"> IF($C98 = "", "",'App1'!DX98)</f>
        <v/>
      </c>
      <c r="DM98" s="1581" t="str">
        <f xml:space="preserve"> IF($C98 = "", "",'App1'!DY98)</f>
        <v/>
      </c>
      <c r="DN98" s="1581" t="str">
        <f xml:space="preserve"> IF($C98 = "", "",'App1'!DZ98)</f>
        <v/>
      </c>
      <c r="DO98" s="1581" t="str">
        <f xml:space="preserve"> IF($C98 = "", "",'App1'!EA98)</f>
        <v/>
      </c>
      <c r="DP98" s="1581" t="str">
        <f xml:space="preserve"> IF($C98 = "", "",'App1'!EB98)</f>
        <v/>
      </c>
      <c r="DQ98" s="1582" t="str">
        <f xml:space="preserve"> IF($C98 = "", "",'App1'!EC98)</f>
        <v/>
      </c>
      <c r="DR98" s="1581" t="str">
        <f xml:space="preserve"> IF($C98 = "", "",'App1'!ED98)</f>
        <v/>
      </c>
      <c r="DS98" s="1581" t="str">
        <f xml:space="preserve"> IF($C98 = "", "",'App1'!EE98)</f>
        <v/>
      </c>
      <c r="DT98" s="1581" t="str">
        <f xml:space="preserve"> IF($C98 = "", "",'App1'!EF98)</f>
        <v/>
      </c>
      <c r="DU98" s="1581" t="str">
        <f xml:space="preserve"> IF($C98 = "", "",'App1'!EG98)</f>
        <v/>
      </c>
      <c r="DV98" s="1581" t="str">
        <f xml:space="preserve"> IF($C98 = "", "",'App1'!EH98)</f>
        <v/>
      </c>
      <c r="DW98" s="1582" t="str">
        <f xml:space="preserve"> IF($C98 = "", "",'App1'!EI98)</f>
        <v/>
      </c>
      <c r="DX98" s="595"/>
      <c r="DY98" s="596"/>
      <c r="DZ98" s="596"/>
      <c r="EA98" s="596"/>
      <c r="EB98" s="596"/>
      <c r="EC98" s="1580" t="str">
        <f xml:space="preserve"> IF($C98 = "", "",'App1'!EO98)</f>
        <v/>
      </c>
      <c r="ED98" s="1581" t="str">
        <f xml:space="preserve"> IF($C98 = "", "",'App1'!EP98)</f>
        <v/>
      </c>
      <c r="EE98" s="1581" t="str">
        <f xml:space="preserve"> IF($C98 = "", "",'App1'!EQ98)</f>
        <v/>
      </c>
      <c r="EF98" s="1581" t="str">
        <f xml:space="preserve"> IF($C98 = "", "",'App1'!ER98)</f>
        <v/>
      </c>
      <c r="EG98" s="1581" t="str">
        <f xml:space="preserve"> IF($C98 = "", "",'App1'!ES98)</f>
        <v/>
      </c>
      <c r="EH98" s="1582" t="str">
        <f xml:space="preserve"> IF($C98 = "", "",'App1'!ET98)</f>
        <v/>
      </c>
      <c r="EI98" s="595"/>
      <c r="EJ98" s="596"/>
      <c r="EK98" s="596"/>
      <c r="EL98" s="596"/>
      <c r="EM98" s="1575"/>
    </row>
    <row r="99" spans="2:143" ht="15.75" customHeight="1">
      <c r="B99" s="582">
        <v>93</v>
      </c>
      <c r="C99" s="1587" t="str">
        <f>'App1'!C99</f>
        <v/>
      </c>
      <c r="D99" s="1419" t="str">
        <f xml:space="preserve"> IF($C99 = "", "",'App1'!D99)</f>
        <v/>
      </c>
      <c r="E99" s="1419" t="str">
        <f xml:space="preserve"> IF($C99 = "", "",'App1'!E99)</f>
        <v/>
      </c>
      <c r="F99" s="1419" t="str">
        <f xml:space="preserve"> IF($C99 = "", "",'App1'!F99)</f>
        <v/>
      </c>
      <c r="G99" s="1489" t="str">
        <f xml:space="preserve"> IF($C99 = "", "",'App1'!G99)</f>
        <v/>
      </c>
      <c r="H99" s="1490" t="str">
        <f xml:space="preserve"> IF($C99 = "", "",'App1'!H99)</f>
        <v/>
      </c>
      <c r="I99" s="1507" t="str">
        <f xml:space="preserve"> IF($C99 = "", "",'App1'!I99)</f>
        <v/>
      </c>
      <c r="J99" s="1507" t="str">
        <f xml:space="preserve"> IF($C99 = "", "",'App1'!J99)</f>
        <v/>
      </c>
      <c r="K99" s="1507" t="str">
        <f xml:space="preserve"> IF($C99 = "", "",'App1'!K99)</f>
        <v/>
      </c>
      <c r="L99" s="1507" t="str">
        <f xml:space="preserve"> IF($C99 = "", "",'App1'!L99)</f>
        <v/>
      </c>
      <c r="M99" s="1507" t="str">
        <f xml:space="preserve"> IF($C99 = "", "",'App1'!M99)</f>
        <v/>
      </c>
      <c r="N99" s="1507" t="str">
        <f xml:space="preserve"> IF($C99 = "", "",'App1'!N99)</f>
        <v/>
      </c>
      <c r="O99" s="1507" t="str">
        <f xml:space="preserve"> IF($C99 = "", "",'App1'!O99)</f>
        <v/>
      </c>
      <c r="P99" s="1507" t="str">
        <f xml:space="preserve"> IF($C99 = "", "",'App1'!P99)</f>
        <v/>
      </c>
      <c r="Q99" s="1508" t="str">
        <f xml:space="preserve"> IF($C99 = "", "",'App1'!Q99)</f>
        <v/>
      </c>
      <c r="R99" s="1419" t="str">
        <f xml:space="preserve"> IF($C99 = "", "",'App1'!R99)</f>
        <v/>
      </c>
      <c r="S99" s="1419" t="str">
        <f xml:space="preserve"> IF($C99 = "", "",'App1'!S99)</f>
        <v/>
      </c>
      <c r="T99" s="1489" t="str">
        <f xml:space="preserve"> IF($C99 = "", "",'App1'!T99)</f>
        <v/>
      </c>
      <c r="U99" s="1419" t="str">
        <f xml:space="preserve"> IF($C99 = "", "",'App1'!U99)</f>
        <v/>
      </c>
      <c r="V99" s="1419" t="str">
        <f xml:space="preserve"> IF($C99 = "", "",'App1'!V99)</f>
        <v/>
      </c>
      <c r="W99" s="1419" t="str">
        <f xml:space="preserve"> IF($C99 = "", "",'App1'!W99)</f>
        <v/>
      </c>
      <c r="X99" s="1419" t="str">
        <f xml:space="preserve"> IF($C99 = "", "",'App1'!X99)</f>
        <v/>
      </c>
      <c r="Y99" s="1604" t="str">
        <f xml:space="preserve"> IF($C99 = "", "",'App1'!Y99)</f>
        <v/>
      </c>
      <c r="Z99" s="1499" t="str">
        <f xml:space="preserve"> IF($C99 = "", "",'App1'!Z99)</f>
        <v/>
      </c>
      <c r="AA99" s="583"/>
      <c r="AB99" s="583"/>
      <c r="AC99" s="583"/>
      <c r="AD99" s="1575"/>
      <c r="AE99" s="596"/>
      <c r="AF99" s="596"/>
      <c r="AG99" s="596"/>
      <c r="AH99" s="596"/>
      <c r="AI99" s="596"/>
      <c r="AJ99" s="595"/>
      <c r="AK99" s="596"/>
      <c r="AL99" s="596"/>
      <c r="AM99" s="596"/>
      <c r="AN99" s="755"/>
      <c r="AO99" s="758"/>
      <c r="AP99" s="596"/>
      <c r="AQ99" s="596"/>
      <c r="AR99" s="596"/>
      <c r="AS99" s="759"/>
      <c r="AT99" s="764"/>
      <c r="AU99" s="596"/>
      <c r="AV99" s="596"/>
      <c r="AW99" s="596"/>
      <c r="AX99" s="765"/>
      <c r="AY99" s="597"/>
      <c r="AZ99" s="1568" t="str">
        <f xml:space="preserve"> IF($C99 = "", "",'App1'!BL99)</f>
        <v/>
      </c>
      <c r="BA99" s="1418" t="str">
        <f xml:space="preserve"> IF($C99 = "", "",'App1'!BM99)</f>
        <v/>
      </c>
      <c r="BB99" s="1418" t="str">
        <f xml:space="preserve"> IF($C99 = "", "",'App1'!BN99)</f>
        <v/>
      </c>
      <c r="BC99" s="1418" t="str">
        <f xml:space="preserve"> IF($C99 = "", "",'App1'!BO99)</f>
        <v/>
      </c>
      <c r="BD99" s="1488" t="str">
        <f xml:space="preserve"> IF($C99 = "", "",'App1'!BP99)</f>
        <v/>
      </c>
      <c r="BE99" s="595"/>
      <c r="BF99" s="596"/>
      <c r="BG99" s="596"/>
      <c r="BH99" s="596"/>
      <c r="BI99" s="597"/>
      <c r="BJ99" s="595"/>
      <c r="BK99" s="596"/>
      <c r="BL99" s="596"/>
      <c r="BM99" s="596"/>
      <c r="BN99" s="597"/>
      <c r="BO99" s="595"/>
      <c r="BP99" s="596"/>
      <c r="BQ99" s="596"/>
      <c r="BR99" s="596"/>
      <c r="BS99" s="597"/>
      <c r="BT99" s="595"/>
      <c r="BU99" s="596"/>
      <c r="BV99" s="596"/>
      <c r="BW99" s="596"/>
      <c r="BX99" s="597"/>
      <c r="BY99" s="595"/>
      <c r="BZ99" s="596"/>
      <c r="CA99" s="596"/>
      <c r="CB99" s="596"/>
      <c r="CC99" s="597"/>
      <c r="CD99" s="595"/>
      <c r="CE99" s="596"/>
      <c r="CF99" s="596"/>
      <c r="CG99" s="596"/>
      <c r="CH99" s="597"/>
      <c r="CI99" s="1320"/>
      <c r="CJ99" s="1321"/>
      <c r="CK99" s="1321"/>
      <c r="CL99" s="1322"/>
      <c r="CM99" s="1321"/>
      <c r="CN99" s="1321"/>
      <c r="CO99" s="1321"/>
      <c r="CP99" s="1322"/>
      <c r="CQ99" s="1587" t="str">
        <f xml:space="preserve"> IF($C99 = "", "",'App1'!DC99)</f>
        <v/>
      </c>
      <c r="CR99" s="1629" t="str">
        <f xml:space="preserve"> IF($C99 = "", "",'App1'!DD99)</f>
        <v/>
      </c>
      <c r="CS99" s="1587" t="str">
        <f xml:space="preserve"> IF($C99 = "", "",'App1'!DE99)</f>
        <v/>
      </c>
      <c r="CT99" s="1581" t="str">
        <f xml:space="preserve"> IF($C99 = "", "",'App1'!DF99)</f>
        <v/>
      </c>
      <c r="CU99" s="1581" t="str">
        <f xml:space="preserve"> IF($C99 = "", "",'App1'!DG99)</f>
        <v/>
      </c>
      <c r="CV99" s="1581" t="str">
        <f xml:space="preserve"> IF($C99 = "", "",'App1'!DH99)</f>
        <v/>
      </c>
      <c r="CW99" s="1581" t="str">
        <f xml:space="preserve"> IF($C99 = "", "",'App1'!DI99)</f>
        <v/>
      </c>
      <c r="CX99" s="1581" t="str">
        <f xml:space="preserve"> IF($C99 = "", "",'App1'!DJ99)</f>
        <v/>
      </c>
      <c r="CY99" s="1582" t="str">
        <f xml:space="preserve"> IF($C99 = "", "",'App1'!DK99)</f>
        <v/>
      </c>
      <c r="CZ99" s="1581" t="str">
        <f xml:space="preserve"> IF($C99 = "", "",'App1'!DL99)</f>
        <v/>
      </c>
      <c r="DA99" s="1581" t="str">
        <f xml:space="preserve"> IF($C99 = "", "",'App1'!DM99)</f>
        <v/>
      </c>
      <c r="DB99" s="1581" t="str">
        <f xml:space="preserve"> IF($C99 = "", "",'App1'!DN99)</f>
        <v/>
      </c>
      <c r="DC99" s="1581" t="str">
        <f xml:space="preserve"> IF($C99 = "", "",'App1'!DO99)</f>
        <v/>
      </c>
      <c r="DD99" s="1581" t="str">
        <f xml:space="preserve"> IF($C99 = "", "",'App1'!DP99)</f>
        <v/>
      </c>
      <c r="DE99" s="1582" t="str">
        <f xml:space="preserve"> IF($C99 = "", "",'App1'!DQ99)</f>
        <v/>
      </c>
      <c r="DF99" s="1581" t="str">
        <f xml:space="preserve"> IF($C99 = "", "",'App1'!DR99)</f>
        <v/>
      </c>
      <c r="DG99" s="1581" t="str">
        <f xml:space="preserve"> IF($C99 = "", "",'App1'!DS99)</f>
        <v/>
      </c>
      <c r="DH99" s="1581" t="str">
        <f xml:space="preserve"> IF($C99 = "", "",'App1'!DT99)</f>
        <v/>
      </c>
      <c r="DI99" s="1581" t="str">
        <f xml:space="preserve"> IF($C99 = "", "",'App1'!DU99)</f>
        <v/>
      </c>
      <c r="DJ99" s="1581" t="str">
        <f xml:space="preserve"> IF($C99 = "", "",'App1'!DV99)</f>
        <v/>
      </c>
      <c r="DK99" s="1582" t="str">
        <f xml:space="preserve"> IF($C99 = "", "",'App1'!DW99)</f>
        <v/>
      </c>
      <c r="DL99" s="1581" t="str">
        <f xml:space="preserve"> IF($C99 = "", "",'App1'!DX99)</f>
        <v/>
      </c>
      <c r="DM99" s="1581" t="str">
        <f xml:space="preserve"> IF($C99 = "", "",'App1'!DY99)</f>
        <v/>
      </c>
      <c r="DN99" s="1581" t="str">
        <f xml:space="preserve"> IF($C99 = "", "",'App1'!DZ99)</f>
        <v/>
      </c>
      <c r="DO99" s="1581" t="str">
        <f xml:space="preserve"> IF($C99 = "", "",'App1'!EA99)</f>
        <v/>
      </c>
      <c r="DP99" s="1581" t="str">
        <f xml:space="preserve"> IF($C99 = "", "",'App1'!EB99)</f>
        <v/>
      </c>
      <c r="DQ99" s="1582" t="str">
        <f xml:space="preserve"> IF($C99 = "", "",'App1'!EC99)</f>
        <v/>
      </c>
      <c r="DR99" s="1581" t="str">
        <f xml:space="preserve"> IF($C99 = "", "",'App1'!ED99)</f>
        <v/>
      </c>
      <c r="DS99" s="1581" t="str">
        <f xml:space="preserve"> IF($C99 = "", "",'App1'!EE99)</f>
        <v/>
      </c>
      <c r="DT99" s="1581" t="str">
        <f xml:space="preserve"> IF($C99 = "", "",'App1'!EF99)</f>
        <v/>
      </c>
      <c r="DU99" s="1581" t="str">
        <f xml:space="preserve"> IF($C99 = "", "",'App1'!EG99)</f>
        <v/>
      </c>
      <c r="DV99" s="1581" t="str">
        <f xml:space="preserve"> IF($C99 = "", "",'App1'!EH99)</f>
        <v/>
      </c>
      <c r="DW99" s="1582" t="str">
        <f xml:space="preserve"> IF($C99 = "", "",'App1'!EI99)</f>
        <v/>
      </c>
      <c r="DX99" s="595"/>
      <c r="DY99" s="596"/>
      <c r="DZ99" s="596"/>
      <c r="EA99" s="596"/>
      <c r="EB99" s="596"/>
      <c r="EC99" s="1580" t="str">
        <f xml:space="preserve"> IF($C99 = "", "",'App1'!EO99)</f>
        <v/>
      </c>
      <c r="ED99" s="1581" t="str">
        <f xml:space="preserve"> IF($C99 = "", "",'App1'!EP99)</f>
        <v/>
      </c>
      <c r="EE99" s="1581" t="str">
        <f xml:space="preserve"> IF($C99 = "", "",'App1'!EQ99)</f>
        <v/>
      </c>
      <c r="EF99" s="1581" t="str">
        <f xml:space="preserve"> IF($C99 = "", "",'App1'!ER99)</f>
        <v/>
      </c>
      <c r="EG99" s="1581" t="str">
        <f xml:space="preserve"> IF($C99 = "", "",'App1'!ES99)</f>
        <v/>
      </c>
      <c r="EH99" s="1582" t="str">
        <f xml:space="preserve"> IF($C99 = "", "",'App1'!ET99)</f>
        <v/>
      </c>
      <c r="EI99" s="595"/>
      <c r="EJ99" s="596"/>
      <c r="EK99" s="596"/>
      <c r="EL99" s="596"/>
      <c r="EM99" s="1575"/>
    </row>
    <row r="100" spans="2:143" ht="15.75" customHeight="1">
      <c r="B100" s="582">
        <v>94</v>
      </c>
      <c r="C100" s="1587" t="str">
        <f>'App1'!C100</f>
        <v/>
      </c>
      <c r="D100" s="1419" t="str">
        <f xml:space="preserve"> IF($C100 = "", "",'App1'!D100)</f>
        <v/>
      </c>
      <c r="E100" s="1419" t="str">
        <f xml:space="preserve"> IF($C100 = "", "",'App1'!E100)</f>
        <v/>
      </c>
      <c r="F100" s="1419" t="str">
        <f xml:space="preserve"> IF($C100 = "", "",'App1'!F100)</f>
        <v/>
      </c>
      <c r="G100" s="1489" t="str">
        <f xml:space="preserve"> IF($C100 = "", "",'App1'!G100)</f>
        <v/>
      </c>
      <c r="H100" s="1490" t="str">
        <f xml:space="preserve"> IF($C100 = "", "",'App1'!H100)</f>
        <v/>
      </c>
      <c r="I100" s="1507" t="str">
        <f xml:space="preserve"> IF($C100 = "", "",'App1'!I100)</f>
        <v/>
      </c>
      <c r="J100" s="1507" t="str">
        <f xml:space="preserve"> IF($C100 = "", "",'App1'!J100)</f>
        <v/>
      </c>
      <c r="K100" s="1507" t="str">
        <f xml:space="preserve"> IF($C100 = "", "",'App1'!K100)</f>
        <v/>
      </c>
      <c r="L100" s="1507" t="str">
        <f xml:space="preserve"> IF($C100 = "", "",'App1'!L100)</f>
        <v/>
      </c>
      <c r="M100" s="1507" t="str">
        <f xml:space="preserve"> IF($C100 = "", "",'App1'!M100)</f>
        <v/>
      </c>
      <c r="N100" s="1507" t="str">
        <f xml:space="preserve"> IF($C100 = "", "",'App1'!N100)</f>
        <v/>
      </c>
      <c r="O100" s="1507" t="str">
        <f xml:space="preserve"> IF($C100 = "", "",'App1'!O100)</f>
        <v/>
      </c>
      <c r="P100" s="1507" t="str">
        <f xml:space="preserve"> IF($C100 = "", "",'App1'!P100)</f>
        <v/>
      </c>
      <c r="Q100" s="1508" t="str">
        <f xml:space="preserve"> IF($C100 = "", "",'App1'!Q100)</f>
        <v/>
      </c>
      <c r="R100" s="1419" t="str">
        <f xml:space="preserve"> IF($C100 = "", "",'App1'!R100)</f>
        <v/>
      </c>
      <c r="S100" s="1419" t="str">
        <f xml:space="preserve"> IF($C100 = "", "",'App1'!S100)</f>
        <v/>
      </c>
      <c r="T100" s="1489" t="str">
        <f xml:space="preserve"> IF($C100 = "", "",'App1'!T100)</f>
        <v/>
      </c>
      <c r="U100" s="1419" t="str">
        <f xml:space="preserve"> IF($C100 = "", "",'App1'!U100)</f>
        <v/>
      </c>
      <c r="V100" s="1419" t="str">
        <f xml:space="preserve"> IF($C100 = "", "",'App1'!V100)</f>
        <v/>
      </c>
      <c r="W100" s="1419" t="str">
        <f xml:space="preserve"> IF($C100 = "", "",'App1'!W100)</f>
        <v/>
      </c>
      <c r="X100" s="1419" t="str">
        <f xml:space="preserve"> IF($C100 = "", "",'App1'!X100)</f>
        <v/>
      </c>
      <c r="Y100" s="1604" t="str">
        <f xml:space="preserve"> IF($C100 = "", "",'App1'!Y100)</f>
        <v/>
      </c>
      <c r="Z100" s="1499" t="str">
        <f xml:space="preserve"> IF($C100 = "", "",'App1'!Z100)</f>
        <v/>
      </c>
      <c r="AA100" s="583"/>
      <c r="AB100" s="583"/>
      <c r="AC100" s="583"/>
      <c r="AD100" s="1575"/>
      <c r="AE100" s="596"/>
      <c r="AF100" s="596"/>
      <c r="AG100" s="596"/>
      <c r="AH100" s="596"/>
      <c r="AI100" s="596"/>
      <c r="AJ100" s="595"/>
      <c r="AK100" s="596"/>
      <c r="AL100" s="596"/>
      <c r="AM100" s="596"/>
      <c r="AN100" s="755"/>
      <c r="AO100" s="758"/>
      <c r="AP100" s="596"/>
      <c r="AQ100" s="596"/>
      <c r="AR100" s="596"/>
      <c r="AS100" s="759"/>
      <c r="AT100" s="764"/>
      <c r="AU100" s="596"/>
      <c r="AV100" s="596"/>
      <c r="AW100" s="596"/>
      <c r="AX100" s="765"/>
      <c r="AY100" s="597"/>
      <c r="AZ100" s="1568" t="str">
        <f xml:space="preserve"> IF($C100 = "", "",'App1'!BL100)</f>
        <v/>
      </c>
      <c r="BA100" s="1418" t="str">
        <f xml:space="preserve"> IF($C100 = "", "",'App1'!BM100)</f>
        <v/>
      </c>
      <c r="BB100" s="1418" t="str">
        <f xml:space="preserve"> IF($C100 = "", "",'App1'!BN100)</f>
        <v/>
      </c>
      <c r="BC100" s="1418" t="str">
        <f xml:space="preserve"> IF($C100 = "", "",'App1'!BO100)</f>
        <v/>
      </c>
      <c r="BD100" s="1488" t="str">
        <f xml:space="preserve"> IF($C100 = "", "",'App1'!BP100)</f>
        <v/>
      </c>
      <c r="BE100" s="595"/>
      <c r="BF100" s="596"/>
      <c r="BG100" s="596"/>
      <c r="BH100" s="596"/>
      <c r="BI100" s="597"/>
      <c r="BJ100" s="595"/>
      <c r="BK100" s="596"/>
      <c r="BL100" s="596"/>
      <c r="BM100" s="596"/>
      <c r="BN100" s="597"/>
      <c r="BO100" s="595"/>
      <c r="BP100" s="596"/>
      <c r="BQ100" s="596"/>
      <c r="BR100" s="596"/>
      <c r="BS100" s="597"/>
      <c r="BT100" s="595"/>
      <c r="BU100" s="596"/>
      <c r="BV100" s="596"/>
      <c r="BW100" s="596"/>
      <c r="BX100" s="597"/>
      <c r="BY100" s="595"/>
      <c r="BZ100" s="596"/>
      <c r="CA100" s="596"/>
      <c r="CB100" s="596"/>
      <c r="CC100" s="597"/>
      <c r="CD100" s="595"/>
      <c r="CE100" s="596"/>
      <c r="CF100" s="596"/>
      <c r="CG100" s="596"/>
      <c r="CH100" s="597"/>
      <c r="CI100" s="1320"/>
      <c r="CJ100" s="1321"/>
      <c r="CK100" s="1321"/>
      <c r="CL100" s="1322"/>
      <c r="CM100" s="1321"/>
      <c r="CN100" s="1321"/>
      <c r="CO100" s="1321"/>
      <c r="CP100" s="1322"/>
      <c r="CQ100" s="1587" t="str">
        <f xml:space="preserve"> IF($C100 = "", "",'App1'!DC100)</f>
        <v/>
      </c>
      <c r="CR100" s="1629" t="str">
        <f xml:space="preserve"> IF($C100 = "", "",'App1'!DD100)</f>
        <v/>
      </c>
      <c r="CS100" s="1587" t="str">
        <f xml:space="preserve"> IF($C100 = "", "",'App1'!DE100)</f>
        <v/>
      </c>
      <c r="CT100" s="1581" t="str">
        <f xml:space="preserve"> IF($C100 = "", "",'App1'!DF100)</f>
        <v/>
      </c>
      <c r="CU100" s="1581" t="str">
        <f xml:space="preserve"> IF($C100 = "", "",'App1'!DG100)</f>
        <v/>
      </c>
      <c r="CV100" s="1581" t="str">
        <f xml:space="preserve"> IF($C100 = "", "",'App1'!DH100)</f>
        <v/>
      </c>
      <c r="CW100" s="1581" t="str">
        <f xml:space="preserve"> IF($C100 = "", "",'App1'!DI100)</f>
        <v/>
      </c>
      <c r="CX100" s="1581" t="str">
        <f xml:space="preserve"> IF($C100 = "", "",'App1'!DJ100)</f>
        <v/>
      </c>
      <c r="CY100" s="1582" t="str">
        <f xml:space="preserve"> IF($C100 = "", "",'App1'!DK100)</f>
        <v/>
      </c>
      <c r="CZ100" s="1581" t="str">
        <f xml:space="preserve"> IF($C100 = "", "",'App1'!DL100)</f>
        <v/>
      </c>
      <c r="DA100" s="1581" t="str">
        <f xml:space="preserve"> IF($C100 = "", "",'App1'!DM100)</f>
        <v/>
      </c>
      <c r="DB100" s="1581" t="str">
        <f xml:space="preserve"> IF($C100 = "", "",'App1'!DN100)</f>
        <v/>
      </c>
      <c r="DC100" s="1581" t="str">
        <f xml:space="preserve"> IF($C100 = "", "",'App1'!DO100)</f>
        <v/>
      </c>
      <c r="DD100" s="1581" t="str">
        <f xml:space="preserve"> IF($C100 = "", "",'App1'!DP100)</f>
        <v/>
      </c>
      <c r="DE100" s="1582" t="str">
        <f xml:space="preserve"> IF($C100 = "", "",'App1'!DQ100)</f>
        <v/>
      </c>
      <c r="DF100" s="1581" t="str">
        <f xml:space="preserve"> IF($C100 = "", "",'App1'!DR100)</f>
        <v/>
      </c>
      <c r="DG100" s="1581" t="str">
        <f xml:space="preserve"> IF($C100 = "", "",'App1'!DS100)</f>
        <v/>
      </c>
      <c r="DH100" s="1581" t="str">
        <f xml:space="preserve"> IF($C100 = "", "",'App1'!DT100)</f>
        <v/>
      </c>
      <c r="DI100" s="1581" t="str">
        <f xml:space="preserve"> IF($C100 = "", "",'App1'!DU100)</f>
        <v/>
      </c>
      <c r="DJ100" s="1581" t="str">
        <f xml:space="preserve"> IF($C100 = "", "",'App1'!DV100)</f>
        <v/>
      </c>
      <c r="DK100" s="1582" t="str">
        <f xml:space="preserve"> IF($C100 = "", "",'App1'!DW100)</f>
        <v/>
      </c>
      <c r="DL100" s="1581" t="str">
        <f xml:space="preserve"> IF($C100 = "", "",'App1'!DX100)</f>
        <v/>
      </c>
      <c r="DM100" s="1581" t="str">
        <f xml:space="preserve"> IF($C100 = "", "",'App1'!DY100)</f>
        <v/>
      </c>
      <c r="DN100" s="1581" t="str">
        <f xml:space="preserve"> IF($C100 = "", "",'App1'!DZ100)</f>
        <v/>
      </c>
      <c r="DO100" s="1581" t="str">
        <f xml:space="preserve"> IF($C100 = "", "",'App1'!EA100)</f>
        <v/>
      </c>
      <c r="DP100" s="1581" t="str">
        <f xml:space="preserve"> IF($C100 = "", "",'App1'!EB100)</f>
        <v/>
      </c>
      <c r="DQ100" s="1582" t="str">
        <f xml:space="preserve"> IF($C100 = "", "",'App1'!EC100)</f>
        <v/>
      </c>
      <c r="DR100" s="1581" t="str">
        <f xml:space="preserve"> IF($C100 = "", "",'App1'!ED100)</f>
        <v/>
      </c>
      <c r="DS100" s="1581" t="str">
        <f xml:space="preserve"> IF($C100 = "", "",'App1'!EE100)</f>
        <v/>
      </c>
      <c r="DT100" s="1581" t="str">
        <f xml:space="preserve"> IF($C100 = "", "",'App1'!EF100)</f>
        <v/>
      </c>
      <c r="DU100" s="1581" t="str">
        <f xml:space="preserve"> IF($C100 = "", "",'App1'!EG100)</f>
        <v/>
      </c>
      <c r="DV100" s="1581" t="str">
        <f xml:space="preserve"> IF($C100 = "", "",'App1'!EH100)</f>
        <v/>
      </c>
      <c r="DW100" s="1582" t="str">
        <f xml:space="preserve"> IF($C100 = "", "",'App1'!EI100)</f>
        <v/>
      </c>
      <c r="DX100" s="595"/>
      <c r="DY100" s="596"/>
      <c r="DZ100" s="596"/>
      <c r="EA100" s="596"/>
      <c r="EB100" s="596"/>
      <c r="EC100" s="1580" t="str">
        <f xml:space="preserve"> IF($C100 = "", "",'App1'!EO100)</f>
        <v/>
      </c>
      <c r="ED100" s="1581" t="str">
        <f xml:space="preserve"> IF($C100 = "", "",'App1'!EP100)</f>
        <v/>
      </c>
      <c r="EE100" s="1581" t="str">
        <f xml:space="preserve"> IF($C100 = "", "",'App1'!EQ100)</f>
        <v/>
      </c>
      <c r="EF100" s="1581" t="str">
        <f xml:space="preserve"> IF($C100 = "", "",'App1'!ER100)</f>
        <v/>
      </c>
      <c r="EG100" s="1581" t="str">
        <f xml:space="preserve"> IF($C100 = "", "",'App1'!ES100)</f>
        <v/>
      </c>
      <c r="EH100" s="1582" t="str">
        <f xml:space="preserve"> IF($C100 = "", "",'App1'!ET100)</f>
        <v/>
      </c>
      <c r="EI100" s="595"/>
      <c r="EJ100" s="596"/>
      <c r="EK100" s="596"/>
      <c r="EL100" s="596"/>
      <c r="EM100" s="1575"/>
    </row>
    <row r="101" spans="2:143" ht="15.75" customHeight="1">
      <c r="B101" s="582">
        <v>95</v>
      </c>
      <c r="C101" s="1587" t="str">
        <f>'App1'!C101</f>
        <v/>
      </c>
      <c r="D101" s="1419" t="str">
        <f xml:space="preserve"> IF($C101 = "", "",'App1'!D101)</f>
        <v/>
      </c>
      <c r="E101" s="1419" t="str">
        <f xml:space="preserve"> IF($C101 = "", "",'App1'!E101)</f>
        <v/>
      </c>
      <c r="F101" s="1419" t="str">
        <f xml:space="preserve"> IF($C101 = "", "",'App1'!F101)</f>
        <v/>
      </c>
      <c r="G101" s="1489" t="str">
        <f xml:space="preserve"> IF($C101 = "", "",'App1'!G101)</f>
        <v/>
      </c>
      <c r="H101" s="1490" t="str">
        <f xml:space="preserve"> IF($C101 = "", "",'App1'!H101)</f>
        <v/>
      </c>
      <c r="I101" s="1507" t="str">
        <f xml:space="preserve"> IF($C101 = "", "",'App1'!I101)</f>
        <v/>
      </c>
      <c r="J101" s="1507" t="str">
        <f xml:space="preserve"> IF($C101 = "", "",'App1'!J101)</f>
        <v/>
      </c>
      <c r="K101" s="1507" t="str">
        <f xml:space="preserve"> IF($C101 = "", "",'App1'!K101)</f>
        <v/>
      </c>
      <c r="L101" s="1507" t="str">
        <f xml:space="preserve"> IF($C101 = "", "",'App1'!L101)</f>
        <v/>
      </c>
      <c r="M101" s="1507" t="str">
        <f xml:space="preserve"> IF($C101 = "", "",'App1'!M101)</f>
        <v/>
      </c>
      <c r="N101" s="1507" t="str">
        <f xml:space="preserve"> IF($C101 = "", "",'App1'!N101)</f>
        <v/>
      </c>
      <c r="O101" s="1507" t="str">
        <f xml:space="preserve"> IF($C101 = "", "",'App1'!O101)</f>
        <v/>
      </c>
      <c r="P101" s="1507" t="str">
        <f xml:space="preserve"> IF($C101 = "", "",'App1'!P101)</f>
        <v/>
      </c>
      <c r="Q101" s="1508" t="str">
        <f xml:space="preserve"> IF($C101 = "", "",'App1'!Q101)</f>
        <v/>
      </c>
      <c r="R101" s="1419" t="str">
        <f xml:space="preserve"> IF($C101 = "", "",'App1'!R101)</f>
        <v/>
      </c>
      <c r="S101" s="1419" t="str">
        <f xml:space="preserve"> IF($C101 = "", "",'App1'!S101)</f>
        <v/>
      </c>
      <c r="T101" s="1489" t="str">
        <f xml:space="preserve"> IF($C101 = "", "",'App1'!T101)</f>
        <v/>
      </c>
      <c r="U101" s="1419" t="str">
        <f xml:space="preserve"> IF($C101 = "", "",'App1'!U101)</f>
        <v/>
      </c>
      <c r="V101" s="1419" t="str">
        <f xml:space="preserve"> IF($C101 = "", "",'App1'!V101)</f>
        <v/>
      </c>
      <c r="W101" s="1419" t="str">
        <f xml:space="preserve"> IF($C101 = "", "",'App1'!W101)</f>
        <v/>
      </c>
      <c r="X101" s="1419" t="str">
        <f xml:space="preserve"> IF($C101 = "", "",'App1'!X101)</f>
        <v/>
      </c>
      <c r="Y101" s="1604" t="str">
        <f xml:space="preserve"> IF($C101 = "", "",'App1'!Y101)</f>
        <v/>
      </c>
      <c r="Z101" s="1499" t="str">
        <f xml:space="preserve"> IF($C101 = "", "",'App1'!Z101)</f>
        <v/>
      </c>
      <c r="AA101" s="583"/>
      <c r="AB101" s="583"/>
      <c r="AC101" s="583"/>
      <c r="AD101" s="1575"/>
      <c r="AE101" s="596"/>
      <c r="AF101" s="596"/>
      <c r="AG101" s="596"/>
      <c r="AH101" s="596"/>
      <c r="AI101" s="596"/>
      <c r="AJ101" s="595"/>
      <c r="AK101" s="596"/>
      <c r="AL101" s="596"/>
      <c r="AM101" s="596"/>
      <c r="AN101" s="755"/>
      <c r="AO101" s="758"/>
      <c r="AP101" s="596"/>
      <c r="AQ101" s="596"/>
      <c r="AR101" s="596"/>
      <c r="AS101" s="759"/>
      <c r="AT101" s="764"/>
      <c r="AU101" s="596"/>
      <c r="AV101" s="596"/>
      <c r="AW101" s="596"/>
      <c r="AX101" s="765"/>
      <c r="AY101" s="597"/>
      <c r="AZ101" s="1568" t="str">
        <f xml:space="preserve"> IF($C101 = "", "",'App1'!BL101)</f>
        <v/>
      </c>
      <c r="BA101" s="1418" t="str">
        <f xml:space="preserve"> IF($C101 = "", "",'App1'!BM101)</f>
        <v/>
      </c>
      <c r="BB101" s="1418" t="str">
        <f xml:space="preserve"> IF($C101 = "", "",'App1'!BN101)</f>
        <v/>
      </c>
      <c r="BC101" s="1418" t="str">
        <f xml:space="preserve"> IF($C101 = "", "",'App1'!BO101)</f>
        <v/>
      </c>
      <c r="BD101" s="1488" t="str">
        <f xml:space="preserve"> IF($C101 = "", "",'App1'!BP101)</f>
        <v/>
      </c>
      <c r="BE101" s="595"/>
      <c r="BF101" s="596"/>
      <c r="BG101" s="596"/>
      <c r="BH101" s="596"/>
      <c r="BI101" s="597"/>
      <c r="BJ101" s="595"/>
      <c r="BK101" s="596"/>
      <c r="BL101" s="596"/>
      <c r="BM101" s="596"/>
      <c r="BN101" s="597"/>
      <c r="BO101" s="595"/>
      <c r="BP101" s="596"/>
      <c r="BQ101" s="596"/>
      <c r="BR101" s="596"/>
      <c r="BS101" s="597"/>
      <c r="BT101" s="595"/>
      <c r="BU101" s="596"/>
      <c r="BV101" s="596"/>
      <c r="BW101" s="596"/>
      <c r="BX101" s="597"/>
      <c r="BY101" s="595"/>
      <c r="BZ101" s="596"/>
      <c r="CA101" s="596"/>
      <c r="CB101" s="596"/>
      <c r="CC101" s="597"/>
      <c r="CD101" s="595"/>
      <c r="CE101" s="596"/>
      <c r="CF101" s="596"/>
      <c r="CG101" s="596"/>
      <c r="CH101" s="597"/>
      <c r="CI101" s="1320"/>
      <c r="CJ101" s="1321"/>
      <c r="CK101" s="1321"/>
      <c r="CL101" s="1322"/>
      <c r="CM101" s="1321"/>
      <c r="CN101" s="1321"/>
      <c r="CO101" s="1321"/>
      <c r="CP101" s="1322"/>
      <c r="CQ101" s="1587" t="str">
        <f xml:space="preserve"> IF($C101 = "", "",'App1'!DC101)</f>
        <v/>
      </c>
      <c r="CR101" s="1629" t="str">
        <f xml:space="preserve"> IF($C101 = "", "",'App1'!DD101)</f>
        <v/>
      </c>
      <c r="CS101" s="1587" t="str">
        <f xml:space="preserve"> IF($C101 = "", "",'App1'!DE101)</f>
        <v/>
      </c>
      <c r="CT101" s="1581" t="str">
        <f xml:space="preserve"> IF($C101 = "", "",'App1'!DF101)</f>
        <v/>
      </c>
      <c r="CU101" s="1581" t="str">
        <f xml:space="preserve"> IF($C101 = "", "",'App1'!DG101)</f>
        <v/>
      </c>
      <c r="CV101" s="1581" t="str">
        <f xml:space="preserve"> IF($C101 = "", "",'App1'!DH101)</f>
        <v/>
      </c>
      <c r="CW101" s="1581" t="str">
        <f xml:space="preserve"> IF($C101 = "", "",'App1'!DI101)</f>
        <v/>
      </c>
      <c r="CX101" s="1581" t="str">
        <f xml:space="preserve"> IF($C101 = "", "",'App1'!DJ101)</f>
        <v/>
      </c>
      <c r="CY101" s="1582" t="str">
        <f xml:space="preserve"> IF($C101 = "", "",'App1'!DK101)</f>
        <v/>
      </c>
      <c r="CZ101" s="1581" t="str">
        <f xml:space="preserve"> IF($C101 = "", "",'App1'!DL101)</f>
        <v/>
      </c>
      <c r="DA101" s="1581" t="str">
        <f xml:space="preserve"> IF($C101 = "", "",'App1'!DM101)</f>
        <v/>
      </c>
      <c r="DB101" s="1581" t="str">
        <f xml:space="preserve"> IF($C101 = "", "",'App1'!DN101)</f>
        <v/>
      </c>
      <c r="DC101" s="1581" t="str">
        <f xml:space="preserve"> IF($C101 = "", "",'App1'!DO101)</f>
        <v/>
      </c>
      <c r="DD101" s="1581" t="str">
        <f xml:space="preserve"> IF($C101 = "", "",'App1'!DP101)</f>
        <v/>
      </c>
      <c r="DE101" s="1582" t="str">
        <f xml:space="preserve"> IF($C101 = "", "",'App1'!DQ101)</f>
        <v/>
      </c>
      <c r="DF101" s="1581" t="str">
        <f xml:space="preserve"> IF($C101 = "", "",'App1'!DR101)</f>
        <v/>
      </c>
      <c r="DG101" s="1581" t="str">
        <f xml:space="preserve"> IF($C101 = "", "",'App1'!DS101)</f>
        <v/>
      </c>
      <c r="DH101" s="1581" t="str">
        <f xml:space="preserve"> IF($C101 = "", "",'App1'!DT101)</f>
        <v/>
      </c>
      <c r="DI101" s="1581" t="str">
        <f xml:space="preserve"> IF($C101 = "", "",'App1'!DU101)</f>
        <v/>
      </c>
      <c r="DJ101" s="1581" t="str">
        <f xml:space="preserve"> IF($C101 = "", "",'App1'!DV101)</f>
        <v/>
      </c>
      <c r="DK101" s="1582" t="str">
        <f xml:space="preserve"> IF($C101 = "", "",'App1'!DW101)</f>
        <v/>
      </c>
      <c r="DL101" s="1581" t="str">
        <f xml:space="preserve"> IF($C101 = "", "",'App1'!DX101)</f>
        <v/>
      </c>
      <c r="DM101" s="1581" t="str">
        <f xml:space="preserve"> IF($C101 = "", "",'App1'!DY101)</f>
        <v/>
      </c>
      <c r="DN101" s="1581" t="str">
        <f xml:space="preserve"> IF($C101 = "", "",'App1'!DZ101)</f>
        <v/>
      </c>
      <c r="DO101" s="1581" t="str">
        <f xml:space="preserve"> IF($C101 = "", "",'App1'!EA101)</f>
        <v/>
      </c>
      <c r="DP101" s="1581" t="str">
        <f xml:space="preserve"> IF($C101 = "", "",'App1'!EB101)</f>
        <v/>
      </c>
      <c r="DQ101" s="1582" t="str">
        <f xml:space="preserve"> IF($C101 = "", "",'App1'!EC101)</f>
        <v/>
      </c>
      <c r="DR101" s="1581" t="str">
        <f xml:space="preserve"> IF($C101 = "", "",'App1'!ED101)</f>
        <v/>
      </c>
      <c r="DS101" s="1581" t="str">
        <f xml:space="preserve"> IF($C101 = "", "",'App1'!EE101)</f>
        <v/>
      </c>
      <c r="DT101" s="1581" t="str">
        <f xml:space="preserve"> IF($C101 = "", "",'App1'!EF101)</f>
        <v/>
      </c>
      <c r="DU101" s="1581" t="str">
        <f xml:space="preserve"> IF($C101 = "", "",'App1'!EG101)</f>
        <v/>
      </c>
      <c r="DV101" s="1581" t="str">
        <f xml:space="preserve"> IF($C101 = "", "",'App1'!EH101)</f>
        <v/>
      </c>
      <c r="DW101" s="1582" t="str">
        <f xml:space="preserve"> IF($C101 = "", "",'App1'!EI101)</f>
        <v/>
      </c>
      <c r="DX101" s="595"/>
      <c r="DY101" s="596"/>
      <c r="DZ101" s="596"/>
      <c r="EA101" s="596"/>
      <c r="EB101" s="596"/>
      <c r="EC101" s="1580" t="str">
        <f xml:space="preserve"> IF($C101 = "", "",'App1'!EO101)</f>
        <v/>
      </c>
      <c r="ED101" s="1581" t="str">
        <f xml:space="preserve"> IF($C101 = "", "",'App1'!EP101)</f>
        <v/>
      </c>
      <c r="EE101" s="1581" t="str">
        <f xml:space="preserve"> IF($C101 = "", "",'App1'!EQ101)</f>
        <v/>
      </c>
      <c r="EF101" s="1581" t="str">
        <f xml:space="preserve"> IF($C101 = "", "",'App1'!ER101)</f>
        <v/>
      </c>
      <c r="EG101" s="1581" t="str">
        <f xml:space="preserve"> IF($C101 = "", "",'App1'!ES101)</f>
        <v/>
      </c>
      <c r="EH101" s="1582" t="str">
        <f xml:space="preserve"> IF($C101 = "", "",'App1'!ET101)</f>
        <v/>
      </c>
      <c r="EI101" s="595"/>
      <c r="EJ101" s="596"/>
      <c r="EK101" s="596"/>
      <c r="EL101" s="596"/>
      <c r="EM101" s="1575"/>
    </row>
    <row r="102" spans="2:143" ht="15.75" customHeight="1">
      <c r="B102" s="582">
        <v>96</v>
      </c>
      <c r="C102" s="1587" t="str">
        <f>'App1'!C102</f>
        <v/>
      </c>
      <c r="D102" s="1419" t="str">
        <f xml:space="preserve"> IF($C102 = "", "",'App1'!D102)</f>
        <v/>
      </c>
      <c r="E102" s="1419" t="str">
        <f xml:space="preserve"> IF($C102 = "", "",'App1'!E102)</f>
        <v/>
      </c>
      <c r="F102" s="1419" t="str">
        <f xml:space="preserve"> IF($C102 = "", "",'App1'!F102)</f>
        <v/>
      </c>
      <c r="G102" s="1489" t="str">
        <f xml:space="preserve"> IF($C102 = "", "",'App1'!G102)</f>
        <v/>
      </c>
      <c r="H102" s="1490" t="str">
        <f xml:space="preserve"> IF($C102 = "", "",'App1'!H102)</f>
        <v/>
      </c>
      <c r="I102" s="1507" t="str">
        <f xml:space="preserve"> IF($C102 = "", "",'App1'!I102)</f>
        <v/>
      </c>
      <c r="J102" s="1507" t="str">
        <f xml:space="preserve"> IF($C102 = "", "",'App1'!J102)</f>
        <v/>
      </c>
      <c r="K102" s="1507" t="str">
        <f xml:space="preserve"> IF($C102 = "", "",'App1'!K102)</f>
        <v/>
      </c>
      <c r="L102" s="1507" t="str">
        <f xml:space="preserve"> IF($C102 = "", "",'App1'!L102)</f>
        <v/>
      </c>
      <c r="M102" s="1507" t="str">
        <f xml:space="preserve"> IF($C102 = "", "",'App1'!M102)</f>
        <v/>
      </c>
      <c r="N102" s="1507" t="str">
        <f xml:space="preserve"> IF($C102 = "", "",'App1'!N102)</f>
        <v/>
      </c>
      <c r="O102" s="1507" t="str">
        <f xml:space="preserve"> IF($C102 = "", "",'App1'!O102)</f>
        <v/>
      </c>
      <c r="P102" s="1507" t="str">
        <f xml:space="preserve"> IF($C102 = "", "",'App1'!P102)</f>
        <v/>
      </c>
      <c r="Q102" s="1508" t="str">
        <f xml:space="preserve"> IF($C102 = "", "",'App1'!Q102)</f>
        <v/>
      </c>
      <c r="R102" s="1419" t="str">
        <f xml:space="preserve"> IF($C102 = "", "",'App1'!R102)</f>
        <v/>
      </c>
      <c r="S102" s="1419" t="str">
        <f xml:space="preserve"> IF($C102 = "", "",'App1'!S102)</f>
        <v/>
      </c>
      <c r="T102" s="1489" t="str">
        <f xml:space="preserve"> IF($C102 = "", "",'App1'!T102)</f>
        <v/>
      </c>
      <c r="U102" s="1419" t="str">
        <f xml:space="preserve"> IF($C102 = "", "",'App1'!U102)</f>
        <v/>
      </c>
      <c r="V102" s="1419" t="str">
        <f xml:space="preserve"> IF($C102 = "", "",'App1'!V102)</f>
        <v/>
      </c>
      <c r="W102" s="1419" t="str">
        <f xml:space="preserve"> IF($C102 = "", "",'App1'!W102)</f>
        <v/>
      </c>
      <c r="X102" s="1419" t="str">
        <f xml:space="preserve"> IF($C102 = "", "",'App1'!X102)</f>
        <v/>
      </c>
      <c r="Y102" s="1604" t="str">
        <f xml:space="preserve"> IF($C102 = "", "",'App1'!Y102)</f>
        <v/>
      </c>
      <c r="Z102" s="1499" t="str">
        <f xml:space="preserve"> IF($C102 = "", "",'App1'!Z102)</f>
        <v/>
      </c>
      <c r="AA102" s="583"/>
      <c r="AB102" s="583"/>
      <c r="AC102" s="583"/>
      <c r="AD102" s="1575"/>
      <c r="AE102" s="596"/>
      <c r="AF102" s="596"/>
      <c r="AG102" s="596"/>
      <c r="AH102" s="596"/>
      <c r="AI102" s="596"/>
      <c r="AJ102" s="595"/>
      <c r="AK102" s="596"/>
      <c r="AL102" s="596"/>
      <c r="AM102" s="596"/>
      <c r="AN102" s="755"/>
      <c r="AO102" s="758"/>
      <c r="AP102" s="596"/>
      <c r="AQ102" s="596"/>
      <c r="AR102" s="596"/>
      <c r="AS102" s="759"/>
      <c r="AT102" s="764"/>
      <c r="AU102" s="596"/>
      <c r="AV102" s="596"/>
      <c r="AW102" s="596"/>
      <c r="AX102" s="765"/>
      <c r="AY102" s="597"/>
      <c r="AZ102" s="1568" t="str">
        <f xml:space="preserve"> IF($C102 = "", "",'App1'!BL102)</f>
        <v/>
      </c>
      <c r="BA102" s="1418" t="str">
        <f xml:space="preserve"> IF($C102 = "", "",'App1'!BM102)</f>
        <v/>
      </c>
      <c r="BB102" s="1418" t="str">
        <f xml:space="preserve"> IF($C102 = "", "",'App1'!BN102)</f>
        <v/>
      </c>
      <c r="BC102" s="1418" t="str">
        <f xml:space="preserve"> IF($C102 = "", "",'App1'!BO102)</f>
        <v/>
      </c>
      <c r="BD102" s="1488" t="str">
        <f xml:space="preserve"> IF($C102 = "", "",'App1'!BP102)</f>
        <v/>
      </c>
      <c r="BE102" s="595"/>
      <c r="BF102" s="596"/>
      <c r="BG102" s="596"/>
      <c r="BH102" s="596"/>
      <c r="BI102" s="597"/>
      <c r="BJ102" s="595"/>
      <c r="BK102" s="596"/>
      <c r="BL102" s="596"/>
      <c r="BM102" s="596"/>
      <c r="BN102" s="597"/>
      <c r="BO102" s="595"/>
      <c r="BP102" s="596"/>
      <c r="BQ102" s="596"/>
      <c r="BR102" s="596"/>
      <c r="BS102" s="597"/>
      <c r="BT102" s="595"/>
      <c r="BU102" s="596"/>
      <c r="BV102" s="596"/>
      <c r="BW102" s="596"/>
      <c r="BX102" s="597"/>
      <c r="BY102" s="595"/>
      <c r="BZ102" s="596"/>
      <c r="CA102" s="596"/>
      <c r="CB102" s="596"/>
      <c r="CC102" s="597"/>
      <c r="CD102" s="595"/>
      <c r="CE102" s="596"/>
      <c r="CF102" s="596"/>
      <c r="CG102" s="596"/>
      <c r="CH102" s="597"/>
      <c r="CI102" s="1320"/>
      <c r="CJ102" s="1321"/>
      <c r="CK102" s="1321"/>
      <c r="CL102" s="1322"/>
      <c r="CM102" s="1321"/>
      <c r="CN102" s="1321"/>
      <c r="CO102" s="1321"/>
      <c r="CP102" s="1322"/>
      <c r="CQ102" s="1587" t="str">
        <f xml:space="preserve"> IF($C102 = "", "",'App1'!DC102)</f>
        <v/>
      </c>
      <c r="CR102" s="1629" t="str">
        <f xml:space="preserve"> IF($C102 = "", "",'App1'!DD102)</f>
        <v/>
      </c>
      <c r="CS102" s="1587" t="str">
        <f xml:space="preserve"> IF($C102 = "", "",'App1'!DE102)</f>
        <v/>
      </c>
      <c r="CT102" s="1581" t="str">
        <f xml:space="preserve"> IF($C102 = "", "",'App1'!DF102)</f>
        <v/>
      </c>
      <c r="CU102" s="1581" t="str">
        <f xml:space="preserve"> IF($C102 = "", "",'App1'!DG102)</f>
        <v/>
      </c>
      <c r="CV102" s="1581" t="str">
        <f xml:space="preserve"> IF($C102 = "", "",'App1'!DH102)</f>
        <v/>
      </c>
      <c r="CW102" s="1581" t="str">
        <f xml:space="preserve"> IF($C102 = "", "",'App1'!DI102)</f>
        <v/>
      </c>
      <c r="CX102" s="1581" t="str">
        <f xml:space="preserve"> IF($C102 = "", "",'App1'!DJ102)</f>
        <v/>
      </c>
      <c r="CY102" s="1582" t="str">
        <f xml:space="preserve"> IF($C102 = "", "",'App1'!DK102)</f>
        <v/>
      </c>
      <c r="CZ102" s="1581" t="str">
        <f xml:space="preserve"> IF($C102 = "", "",'App1'!DL102)</f>
        <v/>
      </c>
      <c r="DA102" s="1581" t="str">
        <f xml:space="preserve"> IF($C102 = "", "",'App1'!DM102)</f>
        <v/>
      </c>
      <c r="DB102" s="1581" t="str">
        <f xml:space="preserve"> IF($C102 = "", "",'App1'!DN102)</f>
        <v/>
      </c>
      <c r="DC102" s="1581" t="str">
        <f xml:space="preserve"> IF($C102 = "", "",'App1'!DO102)</f>
        <v/>
      </c>
      <c r="DD102" s="1581" t="str">
        <f xml:space="preserve"> IF($C102 = "", "",'App1'!DP102)</f>
        <v/>
      </c>
      <c r="DE102" s="1582" t="str">
        <f xml:space="preserve"> IF($C102 = "", "",'App1'!DQ102)</f>
        <v/>
      </c>
      <c r="DF102" s="1581" t="str">
        <f xml:space="preserve"> IF($C102 = "", "",'App1'!DR102)</f>
        <v/>
      </c>
      <c r="DG102" s="1581" t="str">
        <f xml:space="preserve"> IF($C102 = "", "",'App1'!DS102)</f>
        <v/>
      </c>
      <c r="DH102" s="1581" t="str">
        <f xml:space="preserve"> IF($C102 = "", "",'App1'!DT102)</f>
        <v/>
      </c>
      <c r="DI102" s="1581" t="str">
        <f xml:space="preserve"> IF($C102 = "", "",'App1'!DU102)</f>
        <v/>
      </c>
      <c r="DJ102" s="1581" t="str">
        <f xml:space="preserve"> IF($C102 = "", "",'App1'!DV102)</f>
        <v/>
      </c>
      <c r="DK102" s="1582" t="str">
        <f xml:space="preserve"> IF($C102 = "", "",'App1'!DW102)</f>
        <v/>
      </c>
      <c r="DL102" s="1581" t="str">
        <f xml:space="preserve"> IF($C102 = "", "",'App1'!DX102)</f>
        <v/>
      </c>
      <c r="DM102" s="1581" t="str">
        <f xml:space="preserve"> IF($C102 = "", "",'App1'!DY102)</f>
        <v/>
      </c>
      <c r="DN102" s="1581" t="str">
        <f xml:space="preserve"> IF($C102 = "", "",'App1'!DZ102)</f>
        <v/>
      </c>
      <c r="DO102" s="1581" t="str">
        <f xml:space="preserve"> IF($C102 = "", "",'App1'!EA102)</f>
        <v/>
      </c>
      <c r="DP102" s="1581" t="str">
        <f xml:space="preserve"> IF($C102 = "", "",'App1'!EB102)</f>
        <v/>
      </c>
      <c r="DQ102" s="1582" t="str">
        <f xml:space="preserve"> IF($C102 = "", "",'App1'!EC102)</f>
        <v/>
      </c>
      <c r="DR102" s="1581" t="str">
        <f xml:space="preserve"> IF($C102 = "", "",'App1'!ED102)</f>
        <v/>
      </c>
      <c r="DS102" s="1581" t="str">
        <f xml:space="preserve"> IF($C102 = "", "",'App1'!EE102)</f>
        <v/>
      </c>
      <c r="DT102" s="1581" t="str">
        <f xml:space="preserve"> IF($C102 = "", "",'App1'!EF102)</f>
        <v/>
      </c>
      <c r="DU102" s="1581" t="str">
        <f xml:space="preserve"> IF($C102 = "", "",'App1'!EG102)</f>
        <v/>
      </c>
      <c r="DV102" s="1581" t="str">
        <f xml:space="preserve"> IF($C102 = "", "",'App1'!EH102)</f>
        <v/>
      </c>
      <c r="DW102" s="1582" t="str">
        <f xml:space="preserve"> IF($C102 = "", "",'App1'!EI102)</f>
        <v/>
      </c>
      <c r="DX102" s="595"/>
      <c r="DY102" s="596"/>
      <c r="DZ102" s="596"/>
      <c r="EA102" s="596"/>
      <c r="EB102" s="596"/>
      <c r="EC102" s="1580" t="str">
        <f xml:space="preserve"> IF($C102 = "", "",'App1'!EO102)</f>
        <v/>
      </c>
      <c r="ED102" s="1581" t="str">
        <f xml:space="preserve"> IF($C102 = "", "",'App1'!EP102)</f>
        <v/>
      </c>
      <c r="EE102" s="1581" t="str">
        <f xml:space="preserve"> IF($C102 = "", "",'App1'!EQ102)</f>
        <v/>
      </c>
      <c r="EF102" s="1581" t="str">
        <f xml:space="preserve"> IF($C102 = "", "",'App1'!ER102)</f>
        <v/>
      </c>
      <c r="EG102" s="1581" t="str">
        <f xml:space="preserve"> IF($C102 = "", "",'App1'!ES102)</f>
        <v/>
      </c>
      <c r="EH102" s="1582" t="str">
        <f xml:space="preserve"> IF($C102 = "", "",'App1'!ET102)</f>
        <v/>
      </c>
      <c r="EI102" s="595"/>
      <c r="EJ102" s="596"/>
      <c r="EK102" s="596"/>
      <c r="EL102" s="596"/>
      <c r="EM102" s="1575"/>
    </row>
    <row r="103" spans="2:143" ht="15.75" customHeight="1">
      <c r="B103" s="582">
        <v>97</v>
      </c>
      <c r="C103" s="1587" t="str">
        <f>'App1'!C103</f>
        <v/>
      </c>
      <c r="D103" s="1419" t="str">
        <f xml:space="preserve"> IF($C103 = "", "",'App1'!D103)</f>
        <v/>
      </c>
      <c r="E103" s="1419" t="str">
        <f xml:space="preserve"> IF($C103 = "", "",'App1'!E103)</f>
        <v/>
      </c>
      <c r="F103" s="1419" t="str">
        <f xml:space="preserve"> IF($C103 = "", "",'App1'!F103)</f>
        <v/>
      </c>
      <c r="G103" s="1489" t="str">
        <f xml:space="preserve"> IF($C103 = "", "",'App1'!G103)</f>
        <v/>
      </c>
      <c r="H103" s="1490" t="str">
        <f xml:space="preserve"> IF($C103 = "", "",'App1'!H103)</f>
        <v/>
      </c>
      <c r="I103" s="1507" t="str">
        <f xml:space="preserve"> IF($C103 = "", "",'App1'!I103)</f>
        <v/>
      </c>
      <c r="J103" s="1507" t="str">
        <f xml:space="preserve"> IF($C103 = "", "",'App1'!J103)</f>
        <v/>
      </c>
      <c r="K103" s="1507" t="str">
        <f xml:space="preserve"> IF($C103 = "", "",'App1'!K103)</f>
        <v/>
      </c>
      <c r="L103" s="1507" t="str">
        <f xml:space="preserve"> IF($C103 = "", "",'App1'!L103)</f>
        <v/>
      </c>
      <c r="M103" s="1507" t="str">
        <f xml:space="preserve"> IF($C103 = "", "",'App1'!M103)</f>
        <v/>
      </c>
      <c r="N103" s="1507" t="str">
        <f xml:space="preserve"> IF($C103 = "", "",'App1'!N103)</f>
        <v/>
      </c>
      <c r="O103" s="1507" t="str">
        <f xml:space="preserve"> IF($C103 = "", "",'App1'!O103)</f>
        <v/>
      </c>
      <c r="P103" s="1507" t="str">
        <f xml:space="preserve"> IF($C103 = "", "",'App1'!P103)</f>
        <v/>
      </c>
      <c r="Q103" s="1508" t="str">
        <f xml:space="preserve"> IF($C103 = "", "",'App1'!Q103)</f>
        <v/>
      </c>
      <c r="R103" s="1419" t="str">
        <f xml:space="preserve"> IF($C103 = "", "",'App1'!R103)</f>
        <v/>
      </c>
      <c r="S103" s="1419" t="str">
        <f xml:space="preserve"> IF($C103 = "", "",'App1'!S103)</f>
        <v/>
      </c>
      <c r="T103" s="1489" t="str">
        <f xml:space="preserve"> IF($C103 = "", "",'App1'!T103)</f>
        <v/>
      </c>
      <c r="U103" s="1419" t="str">
        <f xml:space="preserve"> IF($C103 = "", "",'App1'!U103)</f>
        <v/>
      </c>
      <c r="V103" s="1419" t="str">
        <f xml:space="preserve"> IF($C103 = "", "",'App1'!V103)</f>
        <v/>
      </c>
      <c r="W103" s="1419" t="str">
        <f xml:space="preserve"> IF($C103 = "", "",'App1'!W103)</f>
        <v/>
      </c>
      <c r="X103" s="1419" t="str">
        <f xml:space="preserve"> IF($C103 = "", "",'App1'!X103)</f>
        <v/>
      </c>
      <c r="Y103" s="1604" t="str">
        <f xml:space="preserve"> IF($C103 = "", "",'App1'!Y103)</f>
        <v/>
      </c>
      <c r="Z103" s="1499" t="str">
        <f xml:space="preserve"> IF($C103 = "", "",'App1'!Z103)</f>
        <v/>
      </c>
      <c r="AA103" s="583"/>
      <c r="AB103" s="583"/>
      <c r="AC103" s="583"/>
      <c r="AD103" s="1575"/>
      <c r="AE103" s="596"/>
      <c r="AF103" s="596"/>
      <c r="AG103" s="596"/>
      <c r="AH103" s="596"/>
      <c r="AI103" s="596"/>
      <c r="AJ103" s="595"/>
      <c r="AK103" s="596"/>
      <c r="AL103" s="596"/>
      <c r="AM103" s="596"/>
      <c r="AN103" s="755"/>
      <c r="AO103" s="758"/>
      <c r="AP103" s="596"/>
      <c r="AQ103" s="596"/>
      <c r="AR103" s="596"/>
      <c r="AS103" s="759"/>
      <c r="AT103" s="764"/>
      <c r="AU103" s="596"/>
      <c r="AV103" s="596"/>
      <c r="AW103" s="596"/>
      <c r="AX103" s="765"/>
      <c r="AY103" s="597"/>
      <c r="AZ103" s="1568" t="str">
        <f xml:space="preserve"> IF($C103 = "", "",'App1'!BL103)</f>
        <v/>
      </c>
      <c r="BA103" s="1418" t="str">
        <f xml:space="preserve"> IF($C103 = "", "",'App1'!BM103)</f>
        <v/>
      </c>
      <c r="BB103" s="1418" t="str">
        <f xml:space="preserve"> IF($C103 = "", "",'App1'!BN103)</f>
        <v/>
      </c>
      <c r="BC103" s="1418" t="str">
        <f xml:space="preserve"> IF($C103 = "", "",'App1'!BO103)</f>
        <v/>
      </c>
      <c r="BD103" s="1488" t="str">
        <f xml:space="preserve"> IF($C103 = "", "",'App1'!BP103)</f>
        <v/>
      </c>
      <c r="BE103" s="595"/>
      <c r="BF103" s="596"/>
      <c r="BG103" s="596"/>
      <c r="BH103" s="596"/>
      <c r="BI103" s="597"/>
      <c r="BJ103" s="595"/>
      <c r="BK103" s="596"/>
      <c r="BL103" s="596"/>
      <c r="BM103" s="596"/>
      <c r="BN103" s="597"/>
      <c r="BO103" s="595"/>
      <c r="BP103" s="596"/>
      <c r="BQ103" s="596"/>
      <c r="BR103" s="596"/>
      <c r="BS103" s="597"/>
      <c r="BT103" s="595"/>
      <c r="BU103" s="596"/>
      <c r="BV103" s="596"/>
      <c r="BW103" s="596"/>
      <c r="BX103" s="597"/>
      <c r="BY103" s="595"/>
      <c r="BZ103" s="596"/>
      <c r="CA103" s="596"/>
      <c r="CB103" s="596"/>
      <c r="CC103" s="597"/>
      <c r="CD103" s="595"/>
      <c r="CE103" s="596"/>
      <c r="CF103" s="596"/>
      <c r="CG103" s="596"/>
      <c r="CH103" s="597"/>
      <c r="CI103" s="1320"/>
      <c r="CJ103" s="1321"/>
      <c r="CK103" s="1321"/>
      <c r="CL103" s="1322"/>
      <c r="CM103" s="1321"/>
      <c r="CN103" s="1321"/>
      <c r="CO103" s="1321"/>
      <c r="CP103" s="1322"/>
      <c r="CQ103" s="1587" t="str">
        <f xml:space="preserve"> IF($C103 = "", "",'App1'!DC103)</f>
        <v/>
      </c>
      <c r="CR103" s="1629" t="str">
        <f xml:space="preserve"> IF($C103 = "", "",'App1'!DD103)</f>
        <v/>
      </c>
      <c r="CS103" s="1587" t="str">
        <f xml:space="preserve"> IF($C103 = "", "",'App1'!DE103)</f>
        <v/>
      </c>
      <c r="CT103" s="1581" t="str">
        <f xml:space="preserve"> IF($C103 = "", "",'App1'!DF103)</f>
        <v/>
      </c>
      <c r="CU103" s="1581" t="str">
        <f xml:space="preserve"> IF($C103 = "", "",'App1'!DG103)</f>
        <v/>
      </c>
      <c r="CV103" s="1581" t="str">
        <f xml:space="preserve"> IF($C103 = "", "",'App1'!DH103)</f>
        <v/>
      </c>
      <c r="CW103" s="1581" t="str">
        <f xml:space="preserve"> IF($C103 = "", "",'App1'!DI103)</f>
        <v/>
      </c>
      <c r="CX103" s="1581" t="str">
        <f xml:space="preserve"> IF($C103 = "", "",'App1'!DJ103)</f>
        <v/>
      </c>
      <c r="CY103" s="1582" t="str">
        <f xml:space="preserve"> IF($C103 = "", "",'App1'!DK103)</f>
        <v/>
      </c>
      <c r="CZ103" s="1581" t="str">
        <f xml:space="preserve"> IF($C103 = "", "",'App1'!DL103)</f>
        <v/>
      </c>
      <c r="DA103" s="1581" t="str">
        <f xml:space="preserve"> IF($C103 = "", "",'App1'!DM103)</f>
        <v/>
      </c>
      <c r="DB103" s="1581" t="str">
        <f xml:space="preserve"> IF($C103 = "", "",'App1'!DN103)</f>
        <v/>
      </c>
      <c r="DC103" s="1581" t="str">
        <f xml:space="preserve"> IF($C103 = "", "",'App1'!DO103)</f>
        <v/>
      </c>
      <c r="DD103" s="1581" t="str">
        <f xml:space="preserve"> IF($C103 = "", "",'App1'!DP103)</f>
        <v/>
      </c>
      <c r="DE103" s="1582" t="str">
        <f xml:space="preserve"> IF($C103 = "", "",'App1'!DQ103)</f>
        <v/>
      </c>
      <c r="DF103" s="1581" t="str">
        <f xml:space="preserve"> IF($C103 = "", "",'App1'!DR103)</f>
        <v/>
      </c>
      <c r="DG103" s="1581" t="str">
        <f xml:space="preserve"> IF($C103 = "", "",'App1'!DS103)</f>
        <v/>
      </c>
      <c r="DH103" s="1581" t="str">
        <f xml:space="preserve"> IF($C103 = "", "",'App1'!DT103)</f>
        <v/>
      </c>
      <c r="DI103" s="1581" t="str">
        <f xml:space="preserve"> IF($C103 = "", "",'App1'!DU103)</f>
        <v/>
      </c>
      <c r="DJ103" s="1581" t="str">
        <f xml:space="preserve"> IF($C103 = "", "",'App1'!DV103)</f>
        <v/>
      </c>
      <c r="DK103" s="1582" t="str">
        <f xml:space="preserve"> IF($C103 = "", "",'App1'!DW103)</f>
        <v/>
      </c>
      <c r="DL103" s="1581" t="str">
        <f xml:space="preserve"> IF($C103 = "", "",'App1'!DX103)</f>
        <v/>
      </c>
      <c r="DM103" s="1581" t="str">
        <f xml:space="preserve"> IF($C103 = "", "",'App1'!DY103)</f>
        <v/>
      </c>
      <c r="DN103" s="1581" t="str">
        <f xml:space="preserve"> IF($C103 = "", "",'App1'!DZ103)</f>
        <v/>
      </c>
      <c r="DO103" s="1581" t="str">
        <f xml:space="preserve"> IF($C103 = "", "",'App1'!EA103)</f>
        <v/>
      </c>
      <c r="DP103" s="1581" t="str">
        <f xml:space="preserve"> IF($C103 = "", "",'App1'!EB103)</f>
        <v/>
      </c>
      <c r="DQ103" s="1582" t="str">
        <f xml:space="preserve"> IF($C103 = "", "",'App1'!EC103)</f>
        <v/>
      </c>
      <c r="DR103" s="1581" t="str">
        <f xml:space="preserve"> IF($C103 = "", "",'App1'!ED103)</f>
        <v/>
      </c>
      <c r="DS103" s="1581" t="str">
        <f xml:space="preserve"> IF($C103 = "", "",'App1'!EE103)</f>
        <v/>
      </c>
      <c r="DT103" s="1581" t="str">
        <f xml:space="preserve"> IF($C103 = "", "",'App1'!EF103)</f>
        <v/>
      </c>
      <c r="DU103" s="1581" t="str">
        <f xml:space="preserve"> IF($C103 = "", "",'App1'!EG103)</f>
        <v/>
      </c>
      <c r="DV103" s="1581" t="str">
        <f xml:space="preserve"> IF($C103 = "", "",'App1'!EH103)</f>
        <v/>
      </c>
      <c r="DW103" s="1582" t="str">
        <f xml:space="preserve"> IF($C103 = "", "",'App1'!EI103)</f>
        <v/>
      </c>
      <c r="DX103" s="595"/>
      <c r="DY103" s="596"/>
      <c r="DZ103" s="596"/>
      <c r="EA103" s="596"/>
      <c r="EB103" s="596"/>
      <c r="EC103" s="1580" t="str">
        <f xml:space="preserve"> IF($C103 = "", "",'App1'!EO103)</f>
        <v/>
      </c>
      <c r="ED103" s="1581" t="str">
        <f xml:space="preserve"> IF($C103 = "", "",'App1'!EP103)</f>
        <v/>
      </c>
      <c r="EE103" s="1581" t="str">
        <f xml:space="preserve"> IF($C103 = "", "",'App1'!EQ103)</f>
        <v/>
      </c>
      <c r="EF103" s="1581" t="str">
        <f xml:space="preserve"> IF($C103 = "", "",'App1'!ER103)</f>
        <v/>
      </c>
      <c r="EG103" s="1581" t="str">
        <f xml:space="preserve"> IF($C103 = "", "",'App1'!ES103)</f>
        <v/>
      </c>
      <c r="EH103" s="1582" t="str">
        <f xml:space="preserve"> IF($C103 = "", "",'App1'!ET103)</f>
        <v/>
      </c>
      <c r="EI103" s="595"/>
      <c r="EJ103" s="596"/>
      <c r="EK103" s="596"/>
      <c r="EL103" s="596"/>
      <c r="EM103" s="1575"/>
    </row>
    <row r="104" spans="2:143" ht="15.75" customHeight="1">
      <c r="B104" s="582">
        <v>98</v>
      </c>
      <c r="C104" s="1587" t="str">
        <f>'App1'!C104</f>
        <v/>
      </c>
      <c r="D104" s="1419" t="str">
        <f xml:space="preserve"> IF($C104 = "", "",'App1'!D104)</f>
        <v/>
      </c>
      <c r="E104" s="1419" t="str">
        <f xml:space="preserve"> IF($C104 = "", "",'App1'!E104)</f>
        <v/>
      </c>
      <c r="F104" s="1419" t="str">
        <f xml:space="preserve"> IF($C104 = "", "",'App1'!F104)</f>
        <v/>
      </c>
      <c r="G104" s="1489" t="str">
        <f xml:space="preserve"> IF($C104 = "", "",'App1'!G104)</f>
        <v/>
      </c>
      <c r="H104" s="1490" t="str">
        <f xml:space="preserve"> IF($C104 = "", "",'App1'!H104)</f>
        <v/>
      </c>
      <c r="I104" s="1507" t="str">
        <f xml:space="preserve"> IF($C104 = "", "",'App1'!I104)</f>
        <v/>
      </c>
      <c r="J104" s="1507" t="str">
        <f xml:space="preserve"> IF($C104 = "", "",'App1'!J104)</f>
        <v/>
      </c>
      <c r="K104" s="1507" t="str">
        <f xml:space="preserve"> IF($C104 = "", "",'App1'!K104)</f>
        <v/>
      </c>
      <c r="L104" s="1507" t="str">
        <f xml:space="preserve"> IF($C104 = "", "",'App1'!L104)</f>
        <v/>
      </c>
      <c r="M104" s="1507" t="str">
        <f xml:space="preserve"> IF($C104 = "", "",'App1'!M104)</f>
        <v/>
      </c>
      <c r="N104" s="1507" t="str">
        <f xml:space="preserve"> IF($C104 = "", "",'App1'!N104)</f>
        <v/>
      </c>
      <c r="O104" s="1507" t="str">
        <f xml:space="preserve"> IF($C104 = "", "",'App1'!O104)</f>
        <v/>
      </c>
      <c r="P104" s="1507" t="str">
        <f xml:space="preserve"> IF($C104 = "", "",'App1'!P104)</f>
        <v/>
      </c>
      <c r="Q104" s="1508" t="str">
        <f xml:space="preserve"> IF($C104 = "", "",'App1'!Q104)</f>
        <v/>
      </c>
      <c r="R104" s="1419" t="str">
        <f xml:space="preserve"> IF($C104 = "", "",'App1'!R104)</f>
        <v/>
      </c>
      <c r="S104" s="1419" t="str">
        <f xml:space="preserve"> IF($C104 = "", "",'App1'!S104)</f>
        <v/>
      </c>
      <c r="T104" s="1489" t="str">
        <f xml:space="preserve"> IF($C104 = "", "",'App1'!T104)</f>
        <v/>
      </c>
      <c r="U104" s="1419" t="str">
        <f xml:space="preserve"> IF($C104 = "", "",'App1'!U104)</f>
        <v/>
      </c>
      <c r="V104" s="1419" t="str">
        <f xml:space="preserve"> IF($C104 = "", "",'App1'!V104)</f>
        <v/>
      </c>
      <c r="W104" s="1419" t="str">
        <f xml:space="preserve"> IF($C104 = "", "",'App1'!W104)</f>
        <v/>
      </c>
      <c r="X104" s="1419" t="str">
        <f xml:space="preserve"> IF($C104 = "", "",'App1'!X104)</f>
        <v/>
      </c>
      <c r="Y104" s="1604" t="str">
        <f xml:space="preserve"> IF($C104 = "", "",'App1'!Y104)</f>
        <v/>
      </c>
      <c r="Z104" s="1499" t="str">
        <f xml:space="preserve"> IF($C104 = "", "",'App1'!Z104)</f>
        <v/>
      </c>
      <c r="AA104" s="583"/>
      <c r="AB104" s="583"/>
      <c r="AC104" s="583"/>
      <c r="AD104" s="1575"/>
      <c r="AE104" s="596"/>
      <c r="AF104" s="596"/>
      <c r="AG104" s="596"/>
      <c r="AH104" s="596"/>
      <c r="AI104" s="596"/>
      <c r="AJ104" s="595"/>
      <c r="AK104" s="596"/>
      <c r="AL104" s="596"/>
      <c r="AM104" s="596"/>
      <c r="AN104" s="755"/>
      <c r="AO104" s="758"/>
      <c r="AP104" s="596"/>
      <c r="AQ104" s="596"/>
      <c r="AR104" s="596"/>
      <c r="AS104" s="759"/>
      <c r="AT104" s="764"/>
      <c r="AU104" s="596"/>
      <c r="AV104" s="596"/>
      <c r="AW104" s="596"/>
      <c r="AX104" s="765"/>
      <c r="AY104" s="597"/>
      <c r="AZ104" s="1568" t="str">
        <f xml:space="preserve"> IF($C104 = "", "",'App1'!BL104)</f>
        <v/>
      </c>
      <c r="BA104" s="1418" t="str">
        <f xml:space="preserve"> IF($C104 = "", "",'App1'!BM104)</f>
        <v/>
      </c>
      <c r="BB104" s="1418" t="str">
        <f xml:space="preserve"> IF($C104 = "", "",'App1'!BN104)</f>
        <v/>
      </c>
      <c r="BC104" s="1418" t="str">
        <f xml:space="preserve"> IF($C104 = "", "",'App1'!BO104)</f>
        <v/>
      </c>
      <c r="BD104" s="1488" t="str">
        <f xml:space="preserve"> IF($C104 = "", "",'App1'!BP104)</f>
        <v/>
      </c>
      <c r="BE104" s="595"/>
      <c r="BF104" s="596"/>
      <c r="BG104" s="596"/>
      <c r="BH104" s="596"/>
      <c r="BI104" s="597"/>
      <c r="BJ104" s="595"/>
      <c r="BK104" s="596"/>
      <c r="BL104" s="596"/>
      <c r="BM104" s="596"/>
      <c r="BN104" s="597"/>
      <c r="BO104" s="595"/>
      <c r="BP104" s="596"/>
      <c r="BQ104" s="596"/>
      <c r="BR104" s="596"/>
      <c r="BS104" s="597"/>
      <c r="BT104" s="595"/>
      <c r="BU104" s="596"/>
      <c r="BV104" s="596"/>
      <c r="BW104" s="596"/>
      <c r="BX104" s="597"/>
      <c r="BY104" s="595"/>
      <c r="BZ104" s="596"/>
      <c r="CA104" s="596"/>
      <c r="CB104" s="596"/>
      <c r="CC104" s="597"/>
      <c r="CD104" s="595"/>
      <c r="CE104" s="596"/>
      <c r="CF104" s="596"/>
      <c r="CG104" s="596"/>
      <c r="CH104" s="597"/>
      <c r="CI104" s="1320"/>
      <c r="CJ104" s="1321"/>
      <c r="CK104" s="1321"/>
      <c r="CL104" s="1322"/>
      <c r="CM104" s="1321"/>
      <c r="CN104" s="1321"/>
      <c r="CO104" s="1321"/>
      <c r="CP104" s="1322"/>
      <c r="CQ104" s="1587" t="str">
        <f xml:space="preserve"> IF($C104 = "", "",'App1'!DC104)</f>
        <v/>
      </c>
      <c r="CR104" s="1629" t="str">
        <f xml:space="preserve"> IF($C104 = "", "",'App1'!DD104)</f>
        <v/>
      </c>
      <c r="CS104" s="1587" t="str">
        <f xml:space="preserve"> IF($C104 = "", "",'App1'!DE104)</f>
        <v/>
      </c>
      <c r="CT104" s="1581" t="str">
        <f xml:space="preserve"> IF($C104 = "", "",'App1'!DF104)</f>
        <v/>
      </c>
      <c r="CU104" s="1581" t="str">
        <f xml:space="preserve"> IF($C104 = "", "",'App1'!DG104)</f>
        <v/>
      </c>
      <c r="CV104" s="1581" t="str">
        <f xml:space="preserve"> IF($C104 = "", "",'App1'!DH104)</f>
        <v/>
      </c>
      <c r="CW104" s="1581" t="str">
        <f xml:space="preserve"> IF($C104 = "", "",'App1'!DI104)</f>
        <v/>
      </c>
      <c r="CX104" s="1581" t="str">
        <f xml:space="preserve"> IF($C104 = "", "",'App1'!DJ104)</f>
        <v/>
      </c>
      <c r="CY104" s="1582" t="str">
        <f xml:space="preserve"> IF($C104 = "", "",'App1'!DK104)</f>
        <v/>
      </c>
      <c r="CZ104" s="1581" t="str">
        <f xml:space="preserve"> IF($C104 = "", "",'App1'!DL104)</f>
        <v/>
      </c>
      <c r="DA104" s="1581" t="str">
        <f xml:space="preserve"> IF($C104 = "", "",'App1'!DM104)</f>
        <v/>
      </c>
      <c r="DB104" s="1581" t="str">
        <f xml:space="preserve"> IF($C104 = "", "",'App1'!DN104)</f>
        <v/>
      </c>
      <c r="DC104" s="1581" t="str">
        <f xml:space="preserve"> IF($C104 = "", "",'App1'!DO104)</f>
        <v/>
      </c>
      <c r="DD104" s="1581" t="str">
        <f xml:space="preserve"> IF($C104 = "", "",'App1'!DP104)</f>
        <v/>
      </c>
      <c r="DE104" s="1582" t="str">
        <f xml:space="preserve"> IF($C104 = "", "",'App1'!DQ104)</f>
        <v/>
      </c>
      <c r="DF104" s="1581" t="str">
        <f xml:space="preserve"> IF($C104 = "", "",'App1'!DR104)</f>
        <v/>
      </c>
      <c r="DG104" s="1581" t="str">
        <f xml:space="preserve"> IF($C104 = "", "",'App1'!DS104)</f>
        <v/>
      </c>
      <c r="DH104" s="1581" t="str">
        <f xml:space="preserve"> IF($C104 = "", "",'App1'!DT104)</f>
        <v/>
      </c>
      <c r="DI104" s="1581" t="str">
        <f xml:space="preserve"> IF($C104 = "", "",'App1'!DU104)</f>
        <v/>
      </c>
      <c r="DJ104" s="1581" t="str">
        <f xml:space="preserve"> IF($C104 = "", "",'App1'!DV104)</f>
        <v/>
      </c>
      <c r="DK104" s="1582" t="str">
        <f xml:space="preserve"> IF($C104 = "", "",'App1'!DW104)</f>
        <v/>
      </c>
      <c r="DL104" s="1581" t="str">
        <f xml:space="preserve"> IF($C104 = "", "",'App1'!DX104)</f>
        <v/>
      </c>
      <c r="DM104" s="1581" t="str">
        <f xml:space="preserve"> IF($C104 = "", "",'App1'!DY104)</f>
        <v/>
      </c>
      <c r="DN104" s="1581" t="str">
        <f xml:space="preserve"> IF($C104 = "", "",'App1'!DZ104)</f>
        <v/>
      </c>
      <c r="DO104" s="1581" t="str">
        <f xml:space="preserve"> IF($C104 = "", "",'App1'!EA104)</f>
        <v/>
      </c>
      <c r="DP104" s="1581" t="str">
        <f xml:space="preserve"> IF($C104 = "", "",'App1'!EB104)</f>
        <v/>
      </c>
      <c r="DQ104" s="1582" t="str">
        <f xml:space="preserve"> IF($C104 = "", "",'App1'!EC104)</f>
        <v/>
      </c>
      <c r="DR104" s="1581" t="str">
        <f xml:space="preserve"> IF($C104 = "", "",'App1'!ED104)</f>
        <v/>
      </c>
      <c r="DS104" s="1581" t="str">
        <f xml:space="preserve"> IF($C104 = "", "",'App1'!EE104)</f>
        <v/>
      </c>
      <c r="DT104" s="1581" t="str">
        <f xml:space="preserve"> IF($C104 = "", "",'App1'!EF104)</f>
        <v/>
      </c>
      <c r="DU104" s="1581" t="str">
        <f xml:space="preserve"> IF($C104 = "", "",'App1'!EG104)</f>
        <v/>
      </c>
      <c r="DV104" s="1581" t="str">
        <f xml:space="preserve"> IF($C104 = "", "",'App1'!EH104)</f>
        <v/>
      </c>
      <c r="DW104" s="1582" t="str">
        <f xml:space="preserve"> IF($C104 = "", "",'App1'!EI104)</f>
        <v/>
      </c>
      <c r="DX104" s="595"/>
      <c r="DY104" s="596"/>
      <c r="DZ104" s="596"/>
      <c r="EA104" s="596"/>
      <c r="EB104" s="596"/>
      <c r="EC104" s="1580" t="str">
        <f xml:space="preserve"> IF($C104 = "", "",'App1'!EO104)</f>
        <v/>
      </c>
      <c r="ED104" s="1581" t="str">
        <f xml:space="preserve"> IF($C104 = "", "",'App1'!EP104)</f>
        <v/>
      </c>
      <c r="EE104" s="1581" t="str">
        <f xml:space="preserve"> IF($C104 = "", "",'App1'!EQ104)</f>
        <v/>
      </c>
      <c r="EF104" s="1581" t="str">
        <f xml:space="preserve"> IF($C104 = "", "",'App1'!ER104)</f>
        <v/>
      </c>
      <c r="EG104" s="1581" t="str">
        <f xml:space="preserve"> IF($C104 = "", "",'App1'!ES104)</f>
        <v/>
      </c>
      <c r="EH104" s="1582" t="str">
        <f xml:space="preserve"> IF($C104 = "", "",'App1'!ET104)</f>
        <v/>
      </c>
      <c r="EI104" s="595"/>
      <c r="EJ104" s="596"/>
      <c r="EK104" s="596"/>
      <c r="EL104" s="596"/>
      <c r="EM104" s="1575"/>
    </row>
    <row r="105" spans="2:143" ht="15.75" customHeight="1">
      <c r="B105" s="582">
        <v>99</v>
      </c>
      <c r="C105" s="1587" t="str">
        <f>'App1'!C105</f>
        <v/>
      </c>
      <c r="D105" s="1419" t="str">
        <f xml:space="preserve"> IF($C105 = "", "",'App1'!D105)</f>
        <v/>
      </c>
      <c r="E105" s="1419" t="str">
        <f xml:space="preserve"> IF($C105 = "", "",'App1'!E105)</f>
        <v/>
      </c>
      <c r="F105" s="1419" t="str">
        <f xml:space="preserve"> IF($C105 = "", "",'App1'!F105)</f>
        <v/>
      </c>
      <c r="G105" s="1489" t="str">
        <f xml:space="preserve"> IF($C105 = "", "",'App1'!G105)</f>
        <v/>
      </c>
      <c r="H105" s="1490" t="str">
        <f xml:space="preserve"> IF($C105 = "", "",'App1'!H105)</f>
        <v/>
      </c>
      <c r="I105" s="1507" t="str">
        <f xml:space="preserve"> IF($C105 = "", "",'App1'!I105)</f>
        <v/>
      </c>
      <c r="J105" s="1507" t="str">
        <f xml:space="preserve"> IF($C105 = "", "",'App1'!J105)</f>
        <v/>
      </c>
      <c r="K105" s="1507" t="str">
        <f xml:space="preserve"> IF($C105 = "", "",'App1'!K105)</f>
        <v/>
      </c>
      <c r="L105" s="1507" t="str">
        <f xml:space="preserve"> IF($C105 = "", "",'App1'!L105)</f>
        <v/>
      </c>
      <c r="M105" s="1507" t="str">
        <f xml:space="preserve"> IF($C105 = "", "",'App1'!M105)</f>
        <v/>
      </c>
      <c r="N105" s="1507" t="str">
        <f xml:space="preserve"> IF($C105 = "", "",'App1'!N105)</f>
        <v/>
      </c>
      <c r="O105" s="1507" t="str">
        <f xml:space="preserve"> IF($C105 = "", "",'App1'!O105)</f>
        <v/>
      </c>
      <c r="P105" s="1507" t="str">
        <f xml:space="preserve"> IF($C105 = "", "",'App1'!P105)</f>
        <v/>
      </c>
      <c r="Q105" s="1508" t="str">
        <f xml:space="preserve"> IF($C105 = "", "",'App1'!Q105)</f>
        <v/>
      </c>
      <c r="R105" s="1419" t="str">
        <f xml:space="preserve"> IF($C105 = "", "",'App1'!R105)</f>
        <v/>
      </c>
      <c r="S105" s="1419" t="str">
        <f xml:space="preserve"> IF($C105 = "", "",'App1'!S105)</f>
        <v/>
      </c>
      <c r="T105" s="1489" t="str">
        <f xml:space="preserve"> IF($C105 = "", "",'App1'!T105)</f>
        <v/>
      </c>
      <c r="U105" s="1419" t="str">
        <f xml:space="preserve"> IF($C105 = "", "",'App1'!U105)</f>
        <v/>
      </c>
      <c r="V105" s="1419" t="str">
        <f xml:space="preserve"> IF($C105 = "", "",'App1'!V105)</f>
        <v/>
      </c>
      <c r="W105" s="1419" t="str">
        <f xml:space="preserve"> IF($C105 = "", "",'App1'!W105)</f>
        <v/>
      </c>
      <c r="X105" s="1419" t="str">
        <f xml:space="preserve"> IF($C105 = "", "",'App1'!X105)</f>
        <v/>
      </c>
      <c r="Y105" s="1604" t="str">
        <f xml:space="preserve"> IF($C105 = "", "",'App1'!Y105)</f>
        <v/>
      </c>
      <c r="Z105" s="1499" t="str">
        <f xml:space="preserve"> IF($C105 = "", "",'App1'!Z105)</f>
        <v/>
      </c>
      <c r="AA105" s="583"/>
      <c r="AB105" s="583"/>
      <c r="AC105" s="583"/>
      <c r="AD105" s="1575"/>
      <c r="AE105" s="596"/>
      <c r="AF105" s="596"/>
      <c r="AG105" s="596"/>
      <c r="AH105" s="596"/>
      <c r="AI105" s="596"/>
      <c r="AJ105" s="595"/>
      <c r="AK105" s="596"/>
      <c r="AL105" s="596"/>
      <c r="AM105" s="596"/>
      <c r="AN105" s="755"/>
      <c r="AO105" s="758"/>
      <c r="AP105" s="596"/>
      <c r="AQ105" s="596"/>
      <c r="AR105" s="596"/>
      <c r="AS105" s="759"/>
      <c r="AT105" s="764"/>
      <c r="AU105" s="596"/>
      <c r="AV105" s="596"/>
      <c r="AW105" s="596"/>
      <c r="AX105" s="765"/>
      <c r="AY105" s="597"/>
      <c r="AZ105" s="1568" t="str">
        <f xml:space="preserve"> IF($C105 = "", "",'App1'!BL105)</f>
        <v/>
      </c>
      <c r="BA105" s="1418" t="str">
        <f xml:space="preserve"> IF($C105 = "", "",'App1'!BM105)</f>
        <v/>
      </c>
      <c r="BB105" s="1418" t="str">
        <f xml:space="preserve"> IF($C105 = "", "",'App1'!BN105)</f>
        <v/>
      </c>
      <c r="BC105" s="1418" t="str">
        <f xml:space="preserve"> IF($C105 = "", "",'App1'!BO105)</f>
        <v/>
      </c>
      <c r="BD105" s="1488" t="str">
        <f xml:space="preserve"> IF($C105 = "", "",'App1'!BP105)</f>
        <v/>
      </c>
      <c r="BE105" s="595"/>
      <c r="BF105" s="596"/>
      <c r="BG105" s="596"/>
      <c r="BH105" s="596"/>
      <c r="BI105" s="597"/>
      <c r="BJ105" s="595"/>
      <c r="BK105" s="596"/>
      <c r="BL105" s="596"/>
      <c r="BM105" s="596"/>
      <c r="BN105" s="597"/>
      <c r="BO105" s="595"/>
      <c r="BP105" s="596"/>
      <c r="BQ105" s="596"/>
      <c r="BR105" s="596"/>
      <c r="BS105" s="597"/>
      <c r="BT105" s="595"/>
      <c r="BU105" s="596"/>
      <c r="BV105" s="596"/>
      <c r="BW105" s="596"/>
      <c r="BX105" s="597"/>
      <c r="BY105" s="595"/>
      <c r="BZ105" s="596"/>
      <c r="CA105" s="596"/>
      <c r="CB105" s="596"/>
      <c r="CC105" s="597"/>
      <c r="CD105" s="595"/>
      <c r="CE105" s="596"/>
      <c r="CF105" s="596"/>
      <c r="CG105" s="596"/>
      <c r="CH105" s="597"/>
      <c r="CI105" s="1320"/>
      <c r="CJ105" s="1321"/>
      <c r="CK105" s="1321"/>
      <c r="CL105" s="1322"/>
      <c r="CM105" s="1321"/>
      <c r="CN105" s="1321"/>
      <c r="CO105" s="1321"/>
      <c r="CP105" s="1322"/>
      <c r="CQ105" s="1587" t="str">
        <f xml:space="preserve"> IF($C105 = "", "",'App1'!DC105)</f>
        <v/>
      </c>
      <c r="CR105" s="1629" t="str">
        <f xml:space="preserve"> IF($C105 = "", "",'App1'!DD105)</f>
        <v/>
      </c>
      <c r="CS105" s="1587" t="str">
        <f xml:space="preserve"> IF($C105 = "", "",'App1'!DE105)</f>
        <v/>
      </c>
      <c r="CT105" s="1581" t="str">
        <f xml:space="preserve"> IF($C105 = "", "",'App1'!DF105)</f>
        <v/>
      </c>
      <c r="CU105" s="1581" t="str">
        <f xml:space="preserve"> IF($C105 = "", "",'App1'!DG105)</f>
        <v/>
      </c>
      <c r="CV105" s="1581" t="str">
        <f xml:space="preserve"> IF($C105 = "", "",'App1'!DH105)</f>
        <v/>
      </c>
      <c r="CW105" s="1581" t="str">
        <f xml:space="preserve"> IF($C105 = "", "",'App1'!DI105)</f>
        <v/>
      </c>
      <c r="CX105" s="1581" t="str">
        <f xml:space="preserve"> IF($C105 = "", "",'App1'!DJ105)</f>
        <v/>
      </c>
      <c r="CY105" s="1582" t="str">
        <f xml:space="preserve"> IF($C105 = "", "",'App1'!DK105)</f>
        <v/>
      </c>
      <c r="CZ105" s="1581" t="str">
        <f xml:space="preserve"> IF($C105 = "", "",'App1'!DL105)</f>
        <v/>
      </c>
      <c r="DA105" s="1581" t="str">
        <f xml:space="preserve"> IF($C105 = "", "",'App1'!DM105)</f>
        <v/>
      </c>
      <c r="DB105" s="1581" t="str">
        <f xml:space="preserve"> IF($C105 = "", "",'App1'!DN105)</f>
        <v/>
      </c>
      <c r="DC105" s="1581" t="str">
        <f xml:space="preserve"> IF($C105 = "", "",'App1'!DO105)</f>
        <v/>
      </c>
      <c r="DD105" s="1581" t="str">
        <f xml:space="preserve"> IF($C105 = "", "",'App1'!DP105)</f>
        <v/>
      </c>
      <c r="DE105" s="1582" t="str">
        <f xml:space="preserve"> IF($C105 = "", "",'App1'!DQ105)</f>
        <v/>
      </c>
      <c r="DF105" s="1581" t="str">
        <f xml:space="preserve"> IF($C105 = "", "",'App1'!DR105)</f>
        <v/>
      </c>
      <c r="DG105" s="1581" t="str">
        <f xml:space="preserve"> IF($C105 = "", "",'App1'!DS105)</f>
        <v/>
      </c>
      <c r="DH105" s="1581" t="str">
        <f xml:space="preserve"> IF($C105 = "", "",'App1'!DT105)</f>
        <v/>
      </c>
      <c r="DI105" s="1581" t="str">
        <f xml:space="preserve"> IF($C105 = "", "",'App1'!DU105)</f>
        <v/>
      </c>
      <c r="DJ105" s="1581" t="str">
        <f xml:space="preserve"> IF($C105 = "", "",'App1'!DV105)</f>
        <v/>
      </c>
      <c r="DK105" s="1582" t="str">
        <f xml:space="preserve"> IF($C105 = "", "",'App1'!DW105)</f>
        <v/>
      </c>
      <c r="DL105" s="1581" t="str">
        <f xml:space="preserve"> IF($C105 = "", "",'App1'!DX105)</f>
        <v/>
      </c>
      <c r="DM105" s="1581" t="str">
        <f xml:space="preserve"> IF($C105 = "", "",'App1'!DY105)</f>
        <v/>
      </c>
      <c r="DN105" s="1581" t="str">
        <f xml:space="preserve"> IF($C105 = "", "",'App1'!DZ105)</f>
        <v/>
      </c>
      <c r="DO105" s="1581" t="str">
        <f xml:space="preserve"> IF($C105 = "", "",'App1'!EA105)</f>
        <v/>
      </c>
      <c r="DP105" s="1581" t="str">
        <f xml:space="preserve"> IF($C105 = "", "",'App1'!EB105)</f>
        <v/>
      </c>
      <c r="DQ105" s="1582" t="str">
        <f xml:space="preserve"> IF($C105 = "", "",'App1'!EC105)</f>
        <v/>
      </c>
      <c r="DR105" s="1581" t="str">
        <f xml:space="preserve"> IF($C105 = "", "",'App1'!ED105)</f>
        <v/>
      </c>
      <c r="DS105" s="1581" t="str">
        <f xml:space="preserve"> IF($C105 = "", "",'App1'!EE105)</f>
        <v/>
      </c>
      <c r="DT105" s="1581" t="str">
        <f xml:space="preserve"> IF($C105 = "", "",'App1'!EF105)</f>
        <v/>
      </c>
      <c r="DU105" s="1581" t="str">
        <f xml:space="preserve"> IF($C105 = "", "",'App1'!EG105)</f>
        <v/>
      </c>
      <c r="DV105" s="1581" t="str">
        <f xml:space="preserve"> IF($C105 = "", "",'App1'!EH105)</f>
        <v/>
      </c>
      <c r="DW105" s="1582" t="str">
        <f xml:space="preserve"> IF($C105 = "", "",'App1'!EI105)</f>
        <v/>
      </c>
      <c r="DX105" s="595"/>
      <c r="DY105" s="596"/>
      <c r="DZ105" s="596"/>
      <c r="EA105" s="596"/>
      <c r="EB105" s="596"/>
      <c r="EC105" s="1580" t="str">
        <f xml:space="preserve"> IF($C105 = "", "",'App1'!EO105)</f>
        <v/>
      </c>
      <c r="ED105" s="1581" t="str">
        <f xml:space="preserve"> IF($C105 = "", "",'App1'!EP105)</f>
        <v/>
      </c>
      <c r="EE105" s="1581" t="str">
        <f xml:space="preserve"> IF($C105 = "", "",'App1'!EQ105)</f>
        <v/>
      </c>
      <c r="EF105" s="1581" t="str">
        <f xml:space="preserve"> IF($C105 = "", "",'App1'!ER105)</f>
        <v/>
      </c>
      <c r="EG105" s="1581" t="str">
        <f xml:space="preserve"> IF($C105 = "", "",'App1'!ES105)</f>
        <v/>
      </c>
      <c r="EH105" s="1582" t="str">
        <f xml:space="preserve"> IF($C105 = "", "",'App1'!ET105)</f>
        <v/>
      </c>
      <c r="EI105" s="595"/>
      <c r="EJ105" s="596"/>
      <c r="EK105" s="596"/>
      <c r="EL105" s="596"/>
      <c r="EM105" s="1575"/>
    </row>
    <row r="106" spans="2:143" ht="15.75" customHeight="1" thickBot="1">
      <c r="B106" s="619">
        <v>100</v>
      </c>
      <c r="C106" s="1588" t="str">
        <f>'App1'!C106</f>
        <v/>
      </c>
      <c r="D106" s="1492" t="str">
        <f xml:space="preserve"> IF($C106 = "", "",'App1'!D106)</f>
        <v/>
      </c>
      <c r="E106" s="1492" t="str">
        <f xml:space="preserve"> IF($C106 = "", "",'App1'!E106)</f>
        <v/>
      </c>
      <c r="F106" s="1492" t="str">
        <f xml:space="preserve"> IF($C106 = "", "",'App1'!F106)</f>
        <v/>
      </c>
      <c r="G106" s="1493" t="str">
        <f xml:space="preserve"> IF($C106 = "", "",'App1'!G106)</f>
        <v/>
      </c>
      <c r="H106" s="1494" t="str">
        <f xml:space="preserve"> IF($C106 = "", "",'App1'!H106)</f>
        <v/>
      </c>
      <c r="I106" s="1509" t="str">
        <f xml:space="preserve"> IF($C106 = "", "",'App1'!I106)</f>
        <v/>
      </c>
      <c r="J106" s="1509" t="str">
        <f xml:space="preserve"> IF($C106 = "", "",'App1'!J106)</f>
        <v/>
      </c>
      <c r="K106" s="1509" t="str">
        <f xml:space="preserve"> IF($C106 = "", "",'App1'!K106)</f>
        <v/>
      </c>
      <c r="L106" s="1509" t="str">
        <f xml:space="preserve"> IF($C106 = "", "",'App1'!L106)</f>
        <v/>
      </c>
      <c r="M106" s="1509" t="str">
        <f xml:space="preserve"> IF($C106 = "", "",'App1'!M106)</f>
        <v/>
      </c>
      <c r="N106" s="1509" t="str">
        <f xml:space="preserve"> IF($C106 = "", "",'App1'!N106)</f>
        <v/>
      </c>
      <c r="O106" s="1509" t="str">
        <f xml:space="preserve"> IF($C106 = "", "",'App1'!O106)</f>
        <v/>
      </c>
      <c r="P106" s="1509" t="str">
        <f xml:space="preserve"> IF($C106 = "", "",'App1'!P106)</f>
        <v/>
      </c>
      <c r="Q106" s="1510" t="str">
        <f xml:space="preserve"> IF($C106 = "", "",'App1'!Q106)</f>
        <v/>
      </c>
      <c r="R106" s="1492" t="str">
        <f xml:space="preserve"> IF($C106 = "", "",'App1'!R106)</f>
        <v/>
      </c>
      <c r="S106" s="1492" t="str">
        <f xml:space="preserve"> IF($C106 = "", "",'App1'!S106)</f>
        <v/>
      </c>
      <c r="T106" s="1493" t="str">
        <f xml:space="preserve"> IF($C106 = "", "",'App1'!T106)</f>
        <v/>
      </c>
      <c r="U106" s="1492" t="str">
        <f xml:space="preserve"> IF($C106 = "", "",'App1'!U106)</f>
        <v/>
      </c>
      <c r="V106" s="1492" t="str">
        <f xml:space="preserve"> IF($C106 = "", "",'App1'!V106)</f>
        <v/>
      </c>
      <c r="W106" s="1492" t="str">
        <f xml:space="preserve"> IF($C106 = "", "",'App1'!W106)</f>
        <v/>
      </c>
      <c r="X106" s="1492" t="str">
        <f xml:space="preserve"> IF($C106 = "", "",'App1'!X106)</f>
        <v/>
      </c>
      <c r="Y106" s="1605" t="str">
        <f xml:space="preserve"> IF($C106 = "", "",'App1'!Y106)</f>
        <v/>
      </c>
      <c r="Z106" s="1500" t="str">
        <f xml:space="preserve"> IF($C106 = "", "",'App1'!Z106)</f>
        <v/>
      </c>
      <c r="AA106" s="620"/>
      <c r="AB106" s="620"/>
      <c r="AC106" s="620"/>
      <c r="AD106" s="1576"/>
      <c r="AE106" s="629"/>
      <c r="AF106" s="629"/>
      <c r="AG106" s="629"/>
      <c r="AH106" s="629"/>
      <c r="AI106" s="629"/>
      <c r="AJ106" s="633"/>
      <c r="AK106" s="629"/>
      <c r="AL106" s="629"/>
      <c r="AM106" s="629"/>
      <c r="AN106" s="757"/>
      <c r="AO106" s="762"/>
      <c r="AP106" s="629"/>
      <c r="AQ106" s="629"/>
      <c r="AR106" s="629"/>
      <c r="AS106" s="763"/>
      <c r="AT106" s="768"/>
      <c r="AU106" s="629"/>
      <c r="AV106" s="629"/>
      <c r="AW106" s="629"/>
      <c r="AX106" s="769"/>
      <c r="AY106" s="634"/>
      <c r="AZ106" s="1569" t="str">
        <f xml:space="preserve"> IF($C106 = "", "",'App1'!BL106)</f>
        <v/>
      </c>
      <c r="BA106" s="1570" t="str">
        <f xml:space="preserve"> IF($C106 = "", "",'App1'!BM106)</f>
        <v/>
      </c>
      <c r="BB106" s="1570" t="str">
        <f xml:space="preserve"> IF($C106 = "", "",'App1'!BN106)</f>
        <v/>
      </c>
      <c r="BC106" s="1570" t="str">
        <f xml:space="preserve"> IF($C106 = "", "",'App1'!BO106)</f>
        <v/>
      </c>
      <c r="BD106" s="1491" t="str">
        <f xml:space="preserve"> IF($C106 = "", "",'App1'!BP106)</f>
        <v/>
      </c>
      <c r="BE106" s="633"/>
      <c r="BF106" s="629"/>
      <c r="BG106" s="629"/>
      <c r="BH106" s="629"/>
      <c r="BI106" s="634"/>
      <c r="BJ106" s="633"/>
      <c r="BK106" s="629"/>
      <c r="BL106" s="629"/>
      <c r="BM106" s="629"/>
      <c r="BN106" s="634"/>
      <c r="BO106" s="633"/>
      <c r="BP106" s="629"/>
      <c r="BQ106" s="629"/>
      <c r="BR106" s="629"/>
      <c r="BS106" s="634"/>
      <c r="BT106" s="633"/>
      <c r="BU106" s="629"/>
      <c r="BV106" s="629"/>
      <c r="BW106" s="629"/>
      <c r="BX106" s="634"/>
      <c r="BY106" s="633"/>
      <c r="BZ106" s="629"/>
      <c r="CA106" s="629"/>
      <c r="CB106" s="629"/>
      <c r="CC106" s="634"/>
      <c r="CD106" s="633"/>
      <c r="CE106" s="629"/>
      <c r="CF106" s="629"/>
      <c r="CG106" s="629"/>
      <c r="CH106" s="634"/>
      <c r="CI106" s="1323"/>
      <c r="CJ106" s="1324"/>
      <c r="CK106" s="1324"/>
      <c r="CL106" s="1325"/>
      <c r="CM106" s="1324"/>
      <c r="CN106" s="1324"/>
      <c r="CO106" s="1324"/>
      <c r="CP106" s="1325"/>
      <c r="CQ106" s="1588" t="str">
        <f xml:space="preserve"> IF($C106 = "", "",'App1'!DC106)</f>
        <v/>
      </c>
      <c r="CR106" s="1630" t="str">
        <f xml:space="preserve"> IF($C106 = "", "",'App1'!DD106)</f>
        <v/>
      </c>
      <c r="CS106" s="1588" t="str">
        <f xml:space="preserve"> IF($C106 = "", "",'App1'!DE106)</f>
        <v/>
      </c>
      <c r="CT106" s="1584" t="str">
        <f xml:space="preserve"> IF($C106 = "", "",'App1'!DF106)</f>
        <v/>
      </c>
      <c r="CU106" s="1584" t="str">
        <f xml:space="preserve"> IF($C106 = "", "",'App1'!DG106)</f>
        <v/>
      </c>
      <c r="CV106" s="1584" t="str">
        <f xml:space="preserve"> IF($C106 = "", "",'App1'!DH106)</f>
        <v/>
      </c>
      <c r="CW106" s="1584" t="str">
        <f xml:space="preserve"> IF($C106 = "", "",'App1'!DI106)</f>
        <v/>
      </c>
      <c r="CX106" s="1584" t="str">
        <f xml:space="preserve"> IF($C106 = "", "",'App1'!DJ106)</f>
        <v/>
      </c>
      <c r="CY106" s="1585" t="str">
        <f xml:space="preserve"> IF($C106 = "", "",'App1'!DK106)</f>
        <v/>
      </c>
      <c r="CZ106" s="1584" t="str">
        <f xml:space="preserve"> IF($C106 = "", "",'App1'!DL106)</f>
        <v/>
      </c>
      <c r="DA106" s="1584" t="str">
        <f xml:space="preserve"> IF($C106 = "", "",'App1'!DM106)</f>
        <v/>
      </c>
      <c r="DB106" s="1584" t="str">
        <f xml:space="preserve"> IF($C106 = "", "",'App1'!DN106)</f>
        <v/>
      </c>
      <c r="DC106" s="1584" t="str">
        <f xml:space="preserve"> IF($C106 = "", "",'App1'!DO106)</f>
        <v/>
      </c>
      <c r="DD106" s="1584" t="str">
        <f xml:space="preserve"> IF($C106 = "", "",'App1'!DP106)</f>
        <v/>
      </c>
      <c r="DE106" s="1585" t="str">
        <f xml:space="preserve"> IF($C106 = "", "",'App1'!DQ106)</f>
        <v/>
      </c>
      <c r="DF106" s="1584" t="str">
        <f xml:space="preserve"> IF($C106 = "", "",'App1'!DR106)</f>
        <v/>
      </c>
      <c r="DG106" s="1584" t="str">
        <f xml:space="preserve"> IF($C106 = "", "",'App1'!DS106)</f>
        <v/>
      </c>
      <c r="DH106" s="1584" t="str">
        <f xml:space="preserve"> IF($C106 = "", "",'App1'!DT106)</f>
        <v/>
      </c>
      <c r="DI106" s="1584" t="str">
        <f xml:space="preserve"> IF($C106 = "", "",'App1'!DU106)</f>
        <v/>
      </c>
      <c r="DJ106" s="1584" t="str">
        <f xml:space="preserve"> IF($C106 = "", "",'App1'!DV106)</f>
        <v/>
      </c>
      <c r="DK106" s="1585" t="str">
        <f xml:space="preserve"> IF($C106 = "", "",'App1'!DW106)</f>
        <v/>
      </c>
      <c r="DL106" s="1584" t="str">
        <f xml:space="preserve"> IF($C106 = "", "",'App1'!DX106)</f>
        <v/>
      </c>
      <c r="DM106" s="1584" t="str">
        <f xml:space="preserve"> IF($C106 = "", "",'App1'!DY106)</f>
        <v/>
      </c>
      <c r="DN106" s="1584" t="str">
        <f xml:space="preserve"> IF($C106 = "", "",'App1'!DZ106)</f>
        <v/>
      </c>
      <c r="DO106" s="1584" t="str">
        <f xml:space="preserve"> IF($C106 = "", "",'App1'!EA106)</f>
        <v/>
      </c>
      <c r="DP106" s="1584" t="str">
        <f xml:space="preserve"> IF($C106 = "", "",'App1'!EB106)</f>
        <v/>
      </c>
      <c r="DQ106" s="1585" t="str">
        <f xml:space="preserve"> IF($C106 = "", "",'App1'!EC106)</f>
        <v/>
      </c>
      <c r="DR106" s="1584" t="str">
        <f xml:space="preserve"> IF($C106 = "", "",'App1'!ED106)</f>
        <v/>
      </c>
      <c r="DS106" s="1584" t="str">
        <f xml:space="preserve"> IF($C106 = "", "",'App1'!EE106)</f>
        <v/>
      </c>
      <c r="DT106" s="1584" t="str">
        <f xml:space="preserve"> IF($C106 = "", "",'App1'!EF106)</f>
        <v/>
      </c>
      <c r="DU106" s="1584" t="str">
        <f xml:space="preserve"> IF($C106 = "", "",'App1'!EG106)</f>
        <v/>
      </c>
      <c r="DV106" s="1584" t="str">
        <f xml:space="preserve"> IF($C106 = "", "",'App1'!EH106)</f>
        <v/>
      </c>
      <c r="DW106" s="1585" t="str">
        <f xml:space="preserve"> IF($C106 = "", "",'App1'!EI106)</f>
        <v/>
      </c>
      <c r="DX106" s="633"/>
      <c r="DY106" s="629"/>
      <c r="DZ106" s="629"/>
      <c r="EA106" s="629"/>
      <c r="EB106" s="629"/>
      <c r="EC106" s="1583" t="str">
        <f xml:space="preserve"> IF($C106 = "", "",'App1'!EO106)</f>
        <v/>
      </c>
      <c r="ED106" s="1584" t="str">
        <f xml:space="preserve"> IF($C106 = "", "",'App1'!EP106)</f>
        <v/>
      </c>
      <c r="EE106" s="1584" t="str">
        <f xml:space="preserve"> IF($C106 = "", "",'App1'!EQ106)</f>
        <v/>
      </c>
      <c r="EF106" s="1584" t="str">
        <f xml:space="preserve"> IF($C106 = "", "",'App1'!ER106)</f>
        <v/>
      </c>
      <c r="EG106" s="1584" t="str">
        <f xml:space="preserve"> IF($C106 = "", "",'App1'!ES106)</f>
        <v/>
      </c>
      <c r="EH106" s="1585" t="str">
        <f xml:space="preserve"> IF($C106 = "", "",'App1'!ET106)</f>
        <v/>
      </c>
      <c r="EI106" s="633"/>
      <c r="EJ106" s="629"/>
      <c r="EK106" s="629"/>
      <c r="EL106" s="629"/>
      <c r="EM106" s="1576"/>
    </row>
    <row r="107" spans="2:143">
      <c r="X107" s="642"/>
      <c r="Y107" s="643"/>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1"/>
      <c r="BA107" s="641"/>
      <c r="BB107" s="641"/>
      <c r="BC107" s="641"/>
      <c r="BD107" s="641"/>
      <c r="BE107" s="644"/>
      <c r="BF107" s="644"/>
      <c r="BG107" s="644"/>
      <c r="BH107" s="644"/>
      <c r="BI107" s="644"/>
      <c r="BJ107" s="644"/>
      <c r="BK107" s="644"/>
      <c r="BL107" s="644"/>
      <c r="BM107" s="644"/>
      <c r="BN107" s="644"/>
      <c r="BO107" s="644"/>
      <c r="BP107" s="644"/>
      <c r="BQ107" s="644"/>
      <c r="BR107" s="644"/>
      <c r="BS107" s="644"/>
      <c r="BT107" s="644"/>
      <c r="BU107" s="644"/>
      <c r="BV107" s="644"/>
      <c r="BW107" s="644"/>
      <c r="BX107" s="644"/>
      <c r="BY107" s="644"/>
      <c r="BZ107" s="644"/>
      <c r="CA107" s="644"/>
      <c r="CB107" s="644"/>
      <c r="CC107" s="644"/>
      <c r="CD107" s="644"/>
      <c r="CE107" s="644"/>
      <c r="CF107" s="644"/>
      <c r="CG107" s="644"/>
      <c r="CH107" s="644"/>
      <c r="CI107" s="645"/>
      <c r="CJ107" s="645"/>
      <c r="CK107" s="645"/>
      <c r="CL107" s="645"/>
      <c r="CM107" s="645"/>
      <c r="CN107" s="645"/>
      <c r="CO107" s="645"/>
      <c r="CP107" s="645"/>
      <c r="CQ107" s="641"/>
      <c r="CR107" s="645"/>
      <c r="CS107" s="646"/>
      <c r="CT107" s="645"/>
      <c r="CU107" s="645"/>
      <c r="CV107" s="645"/>
      <c r="CW107" s="645"/>
      <c r="CX107" s="645"/>
      <c r="CY107" s="645"/>
      <c r="CZ107" s="645"/>
      <c r="DA107" s="645"/>
      <c r="DB107" s="645"/>
      <c r="DC107" s="645"/>
      <c r="DD107" s="645"/>
      <c r="DE107" s="645"/>
      <c r="DF107" s="645"/>
      <c r="DG107" s="645"/>
      <c r="DH107" s="645"/>
      <c r="DI107" s="645"/>
      <c r="DJ107" s="645"/>
      <c r="DK107" s="645"/>
      <c r="DL107" s="645"/>
      <c r="DM107" s="645"/>
      <c r="DN107" s="645"/>
      <c r="DO107" s="645"/>
      <c r="DP107" s="645"/>
      <c r="DQ107" s="645"/>
      <c r="DR107" s="645"/>
      <c r="DS107" s="645"/>
      <c r="DT107" s="645"/>
      <c r="DU107" s="645"/>
      <c r="DV107" s="645"/>
      <c r="DW107" s="645"/>
      <c r="DX107" s="645"/>
      <c r="DY107" s="645"/>
      <c r="DZ107" s="645"/>
      <c r="EA107" s="645"/>
      <c r="EB107" s="645"/>
      <c r="EC107" s="645"/>
      <c r="ED107" s="645"/>
      <c r="EE107" s="645"/>
      <c r="EF107" s="645"/>
      <c r="EG107" s="645"/>
      <c r="EH107" s="645"/>
      <c r="EI107" s="645"/>
      <c r="EJ107" s="645"/>
      <c r="EK107" s="645"/>
      <c r="EL107" s="645"/>
      <c r="EM107" s="645"/>
    </row>
    <row r="108" spans="2:143">
      <c r="AN108" s="648"/>
    </row>
    <row r="109" spans="2:143" s="653" customFormat="1" ht="15">
      <c r="B109" s="1609" t="s">
        <v>508</v>
      </c>
      <c r="C109" s="71"/>
      <c r="D109" s="640"/>
      <c r="E109" s="640"/>
      <c r="F109" s="641"/>
      <c r="G109" s="640"/>
      <c r="H109" s="640"/>
      <c r="I109" s="640"/>
      <c r="J109" s="640"/>
      <c r="K109" s="640"/>
      <c r="L109" s="640"/>
      <c r="M109" s="640"/>
    </row>
    <row r="110" spans="2:143" s="653" customFormat="1" ht="15">
      <c r="B110" s="43"/>
      <c r="C110" s="746" t="s">
        <v>306</v>
      </c>
      <c r="D110" s="640"/>
      <c r="E110" s="640"/>
      <c r="F110" s="641"/>
      <c r="G110" s="640"/>
      <c r="H110" s="640"/>
      <c r="I110" s="640"/>
      <c r="J110" s="640"/>
      <c r="K110" s="640"/>
      <c r="L110" s="640"/>
      <c r="M110" s="640"/>
    </row>
    <row r="111" spans="2:143" s="653" customFormat="1" ht="15">
      <c r="B111" s="45"/>
      <c r="C111" s="746" t="s">
        <v>307</v>
      </c>
      <c r="D111" s="640"/>
      <c r="E111" s="640"/>
      <c r="F111" s="641"/>
      <c r="G111" s="640"/>
      <c r="H111" s="640"/>
      <c r="I111" s="640"/>
      <c r="J111" s="640"/>
      <c r="K111" s="640"/>
      <c r="L111" s="640"/>
      <c r="M111" s="640"/>
    </row>
    <row r="112" spans="2:143" s="653" customFormat="1" ht="15">
      <c r="B112" s="46"/>
      <c r="C112" s="746" t="s">
        <v>308</v>
      </c>
      <c r="D112" s="640"/>
      <c r="E112" s="640"/>
      <c r="F112" s="641"/>
      <c r="G112" s="640"/>
      <c r="H112" s="640"/>
      <c r="I112" s="640"/>
      <c r="J112" s="640"/>
      <c r="K112" s="640"/>
      <c r="L112" s="640"/>
      <c r="M112" s="640"/>
    </row>
    <row r="113" spans="2:13" s="653" customFormat="1" ht="15">
      <c r="B113" s="726"/>
      <c r="C113" s="746" t="s">
        <v>309</v>
      </c>
      <c r="D113" s="640"/>
      <c r="E113" s="640"/>
      <c r="F113" s="641"/>
      <c r="G113" s="640"/>
      <c r="H113" s="640"/>
      <c r="I113" s="640"/>
      <c r="J113" s="640"/>
      <c r="K113" s="640"/>
      <c r="L113" s="640"/>
      <c r="M113" s="640"/>
    </row>
    <row r="114" spans="2:13" s="653" customFormat="1" ht="15">
      <c r="B114" s="685"/>
      <c r="C114" s="684" t="s">
        <v>310</v>
      </c>
      <c r="D114" s="640"/>
      <c r="E114" s="640"/>
      <c r="F114" s="641"/>
      <c r="G114" s="640"/>
      <c r="H114" s="640"/>
      <c r="I114" s="640"/>
      <c r="J114" s="640"/>
      <c r="K114" s="640"/>
      <c r="L114" s="640"/>
      <c r="M114" s="640"/>
    </row>
    <row r="115" spans="2:13"/>
  </sheetData>
  <sheetProtection algorithmName="SHA-512" hashValue="zpEncHMNdhicLFquGBgwy3XTouT3tAmswKtYzsLyGBTEWtx+7JUTxkUnHJ2YKx2CCevTeTY3sNrgRNuBaus+Fg==" saltValue="+RrOQg6ruynT5PkwdAilvQ==" spinCount="100000" sheet="1" objects="1" scenarios="1" selectLockedCells="1" autoFilter="0"/>
  <autoFilter ref="B6:EM6" xr:uid="{00000000-0009-0000-0000-00000A000000}"/>
  <mergeCells count="56">
    <mergeCell ref="CZ5:DE5"/>
    <mergeCell ref="DF5:DK5"/>
    <mergeCell ref="DL5:DQ5"/>
    <mergeCell ref="DR5:DW5"/>
    <mergeCell ref="EC5:EH5"/>
    <mergeCell ref="CT5:CY5"/>
    <mergeCell ref="I5:Q5"/>
    <mergeCell ref="AE5:AI5"/>
    <mergeCell ref="AJ5:AY5"/>
    <mergeCell ref="AZ5:BD5"/>
    <mergeCell ref="BE5:BI5"/>
    <mergeCell ref="BJ5:BN5"/>
    <mergeCell ref="BO5:BS5"/>
    <mergeCell ref="BT5:BX5"/>
    <mergeCell ref="BY5:CC5"/>
    <mergeCell ref="CD5:CH5"/>
    <mergeCell ref="CI5:CL5"/>
    <mergeCell ref="CM5:CP5"/>
    <mergeCell ref="EI4:EM4"/>
    <mergeCell ref="BO4:BS4"/>
    <mergeCell ref="BT4:BX4"/>
    <mergeCell ref="BY4:CC4"/>
    <mergeCell ref="CD4:CH4"/>
    <mergeCell ref="CT4:CY4"/>
    <mergeCell ref="CZ4:DE4"/>
    <mergeCell ref="DF4:DK4"/>
    <mergeCell ref="DL4:DQ4"/>
    <mergeCell ref="DR4:DW4"/>
    <mergeCell ref="DX4:EB4"/>
    <mergeCell ref="EC4:EH4"/>
    <mergeCell ref="DX3:EB3"/>
    <mergeCell ref="EC3:EH3"/>
    <mergeCell ref="EI3:EM3"/>
    <mergeCell ref="I4:P4"/>
    <mergeCell ref="AE4:AI4"/>
    <mergeCell ref="AJ4:AY4"/>
    <mergeCell ref="AZ4:BD4"/>
    <mergeCell ref="BE4:BI4"/>
    <mergeCell ref="BJ4:BN4"/>
    <mergeCell ref="CM3:CO3"/>
    <mergeCell ref="CT3:CY3"/>
    <mergeCell ref="CZ3:DE3"/>
    <mergeCell ref="DF3:DK3"/>
    <mergeCell ref="DL3:DQ3"/>
    <mergeCell ref="DR3:DW3"/>
    <mergeCell ref="CI3:CK3"/>
    <mergeCell ref="I3:P3"/>
    <mergeCell ref="AE3:AI3"/>
    <mergeCell ref="AJ3:AY3"/>
    <mergeCell ref="AZ3:BD3"/>
    <mergeCell ref="BE3:BI3"/>
    <mergeCell ref="BJ3:BN3"/>
    <mergeCell ref="BO3:BS3"/>
    <mergeCell ref="BT3:BX3"/>
    <mergeCell ref="BY3:CC3"/>
    <mergeCell ref="CD3:CH3"/>
  </mergeCells>
  <conditionalFormatting sqref="AZ7:DW106 EC7:EH106">
    <cfRule type="expression" dxfId="154" priority="1">
      <formula>$R7="NFI"</formula>
    </cfRule>
  </conditionalFormatting>
  <conditionalFormatting sqref="CR7:CR106">
    <cfRule type="cellIs" dxfId="153" priority="48" operator="equal">
      <formula>1</formula>
    </cfRule>
  </conditionalFormatting>
  <conditionalFormatting sqref="CS7:CS106">
    <cfRule type="cellIs" dxfId="152" priority="47" operator="equal">
      <formula>"na"</formula>
    </cfRule>
  </conditionalFormatting>
  <conditionalFormatting sqref="CI7:CP106">
    <cfRule type="expression" dxfId="151" priority="30">
      <formula>AND(#REF!&lt;&gt;"",CI7&lt;&gt;0)</formula>
    </cfRule>
  </conditionalFormatting>
  <conditionalFormatting sqref="CI7:CL106">
    <cfRule type="cellIs" dxfId="150" priority="29" operator="greaterThan">
      <formula>0</formula>
    </cfRule>
  </conditionalFormatting>
  <conditionalFormatting sqref="CM7:CP106">
    <cfRule type="cellIs" dxfId="149" priority="28" operator="lessThan">
      <formula>0</formula>
    </cfRule>
  </conditionalFormatting>
  <conditionalFormatting sqref="CK7:CK106">
    <cfRule type="expression" dxfId="148" priority="24">
      <formula>AND(CJ7=0,CK7&lt;&gt;0)</formula>
    </cfRule>
  </conditionalFormatting>
  <conditionalFormatting sqref="CO7:CO106">
    <cfRule type="expression" dxfId="147" priority="22">
      <formula>AND(CN7=0,CO7&lt;&gt;0)</formula>
    </cfRule>
  </conditionalFormatting>
  <conditionalFormatting sqref="CT7:CY106">
    <cfRule type="expression" dxfId="146" priority="16">
      <formula>AND($CL7=0,$CQ7="")</formula>
    </cfRule>
  </conditionalFormatting>
  <conditionalFormatting sqref="DL7:DQ106">
    <cfRule type="expression" dxfId="145" priority="15">
      <formula>AND($CP7=0,$CQ7="")</formula>
    </cfRule>
  </conditionalFormatting>
  <conditionalFormatting sqref="DX7:EB106">
    <cfRule type="expression" dxfId="144" priority="13">
      <formula>$R7="NFI"</formula>
    </cfRule>
  </conditionalFormatting>
  <conditionalFormatting sqref="EI7:EM106">
    <cfRule type="expression" dxfId="143" priority="12">
      <formula>$R7="NFI"</formula>
    </cfRule>
  </conditionalFormatting>
  <conditionalFormatting sqref="Z7:Z106">
    <cfRule type="cellIs" dxfId="142" priority="11" operator="equal">
      <formula>0</formula>
    </cfRule>
  </conditionalFormatting>
  <conditionalFormatting sqref="I7:Q106">
    <cfRule type="cellIs" dxfId="141" priority="6" operator="equal">
      <formula>0</formula>
    </cfRule>
  </conditionalFormatting>
  <conditionalFormatting sqref="S7:T106">
    <cfRule type="cellIs" dxfId="140" priority="9" operator="equal">
      <formula>0</formula>
    </cfRule>
  </conditionalFormatting>
  <conditionalFormatting sqref="R7:R106">
    <cfRule type="cellIs" dxfId="139" priority="8" operator="equal">
      <formula>0</formula>
    </cfRule>
  </conditionalFormatting>
  <conditionalFormatting sqref="C7:H106">
    <cfRule type="cellIs" dxfId="138" priority="7" operator="equal">
      <formula>0</formula>
    </cfRule>
  </conditionalFormatting>
  <conditionalFormatting sqref="Q7:Q106">
    <cfRule type="cellIs" dxfId="137" priority="5" operator="equal">
      <formula>1</formula>
    </cfRule>
    <cfRule type="expression" dxfId="136" priority="10">
      <formula>AND($Q7&lt;&gt;1)</formula>
    </cfRule>
  </conditionalFormatting>
  <conditionalFormatting sqref="AZ7:AZ106">
    <cfRule type="expression" dxfId="135" priority="694">
      <formula>AND($AZ7&lt;&gt;"",$R7="NFI")</formula>
    </cfRule>
  </conditionalFormatting>
  <conditionalFormatting sqref="BA7:BD106">
    <cfRule type="expression" dxfId="134" priority="695">
      <formula>AND($BA7&lt;&gt;"",$R7="NFI")</formula>
    </cfRule>
  </conditionalFormatting>
  <conditionalFormatting sqref="BB7:BB106">
    <cfRule type="expression" dxfId="133" priority="696">
      <formula>AND($BB7&lt;&gt;"",$R7="NFI")</formula>
    </cfRule>
  </conditionalFormatting>
  <conditionalFormatting sqref="BC7:BC106">
    <cfRule type="expression" dxfId="132" priority="697">
      <formula>AND($BC7&lt;&gt;"",$R7="NFI")</formula>
    </cfRule>
  </conditionalFormatting>
  <conditionalFormatting sqref="BD7:BD106">
    <cfRule type="expression" dxfId="131" priority="698">
      <formula>AND($BD7&lt;&gt;"",$R7="NFI")</formula>
    </cfRule>
  </conditionalFormatting>
  <conditionalFormatting sqref="CJ7:CK106">
    <cfRule type="expression" dxfId="130" priority="700">
      <formula>AND($CI7=0,CJ7&lt;&gt;0)</formula>
    </cfRule>
    <cfRule type="expression" dxfId="129" priority="701">
      <formula>AND(CJ7&lt;&gt;0, $CQ7="", $R7&lt;&gt;"")</formula>
    </cfRule>
  </conditionalFormatting>
  <conditionalFormatting sqref="CN7:CO106">
    <cfRule type="expression" dxfId="128" priority="702">
      <formula>AND($CM7=0,CN7&lt;&gt;0)</formula>
    </cfRule>
    <cfRule type="expression" dxfId="127" priority="703">
      <formula>AND(CN7&lt;&gt;0,$CQ7="",$R7&lt;&gt;"")</formula>
    </cfRule>
  </conditionalFormatting>
  <conditionalFormatting sqref="CL7:CL106">
    <cfRule type="expression" dxfId="126" priority="704">
      <formula>AND($Z7="",$CL7&lt;&gt;0)</formula>
    </cfRule>
    <cfRule type="expression" dxfId="125" priority="705">
      <formula>AND(CI7=0,CL7&lt;&gt;0)</formula>
    </cfRule>
  </conditionalFormatting>
  <conditionalFormatting sqref="CP7:CP106">
    <cfRule type="expression" dxfId="124" priority="706">
      <formula>AND($Z7="",$CP7&lt;&gt;0)</formula>
    </cfRule>
    <cfRule type="expression" dxfId="123" priority="707">
      <formula>AND(CM7=0,CP7&lt;&gt;0)</formula>
    </cfRule>
  </conditionalFormatting>
  <conditionalFormatting sqref="AZ7:BD106">
    <cfRule type="cellIs" dxfId="122" priority="14" operator="equal">
      <formula>0</formula>
    </cfRule>
  </conditionalFormatting>
  <conditionalFormatting sqref="CQ7:DW106">
    <cfRule type="cellIs" dxfId="121" priority="4" operator="equal">
      <formula>0</formula>
    </cfRule>
  </conditionalFormatting>
  <conditionalFormatting sqref="DR7:DW106 EC7:EH106">
    <cfRule type="cellIs" dxfId="120" priority="2" operator="equal">
      <formula>0</formula>
    </cfRule>
  </conditionalFormatting>
  <dataValidations count="1">
    <dataValidation type="textLength" operator="lessThanOrEqual" allowBlank="1" showInputMessage="1" showErrorMessage="1" error="This cell only allows up to 750 characters (with spaces)" sqref="H5:H6 H107:H1048576" xr:uid="{00000000-0002-0000-0A00-000000000000}">
      <formula1>750</formula1>
    </dataValidation>
  </dataValidations>
  <pageMargins left="0.70866141732283472" right="0.70866141732283472" top="0.74803149606299213" bottom="0.74803149606299213" header="0.31496062992125984" footer="0.31496062992125984"/>
  <pageSetup paperSize="9" fitToWidth="4" fitToHeight="20"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AppValidation!$AD$7:$AD$17</xm:f>
          </x14:formula1>
          <xm:sqref>AA7:AA106</xm:sqref>
        </x14:dataValidation>
        <x14:dataValidation type="list" allowBlank="1" showInputMessage="1" showErrorMessage="1" xr:uid="{00000000-0002-0000-0A00-000002000000}">
          <x14:formula1>
            <xm:f>AppValidation!$AF$7:$AF$17</xm:f>
          </x14:formula1>
          <xm:sqref>AC7:AC106</xm:sqref>
        </x14:dataValidation>
        <x14:dataValidation type="list" allowBlank="1" showInputMessage="1" showErrorMessage="1" xr:uid="{00000000-0002-0000-0A00-000003000000}">
          <x14:formula1>
            <xm:f>AppValidation!$X$7:$X$11</xm:f>
          </x14:formula1>
          <xm:sqref>AD7:AD106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7">
    <tabColor rgb="FFCA0083"/>
  </sheetPr>
  <dimension ref="A1:F112"/>
  <sheetViews>
    <sheetView zoomScaleNormal="100" workbookViewId="0">
      <selection activeCell="B1" sqref="B1"/>
    </sheetView>
  </sheetViews>
  <sheetFormatPr defaultColWidth="0" defaultRowHeight="0" customHeight="1" zeroHeight="1"/>
  <cols>
    <col min="1" max="1" width="1.25" style="657" customWidth="1"/>
    <col min="2" max="2" width="8.625" style="655" customWidth="1"/>
    <col min="3" max="3" width="40.875" style="656" customWidth="1"/>
    <col min="4" max="4" width="104.125" style="656" customWidth="1"/>
    <col min="5" max="5" width="16.25" style="655" customWidth="1"/>
    <col min="6" max="6" width="2.5" style="657" customWidth="1"/>
    <col min="7" max="16384" width="8.625" style="657" hidden="1"/>
  </cols>
  <sheetData>
    <row r="1" spans="2:5" ht="7.5" customHeight="1"/>
    <row r="2" spans="2:5" s="658" customFormat="1" ht="18" customHeight="1">
      <c r="B2" s="1455" t="s">
        <v>2586</v>
      </c>
      <c r="C2" s="1456"/>
      <c r="D2" s="1456"/>
      <c r="E2" s="1457"/>
    </row>
    <row r="3" spans="2:5" s="659" customFormat="1" ht="7.5" customHeight="1" thickBot="1">
      <c r="B3" s="1727"/>
      <c r="C3" s="1724"/>
      <c r="D3" s="1724"/>
      <c r="E3" s="1728"/>
    </row>
    <row r="4" spans="2:5" s="659" customFormat="1" ht="187.5" customHeight="1">
      <c r="B4" s="1749" t="s">
        <v>2677</v>
      </c>
      <c r="C4" s="1750"/>
      <c r="D4" s="1750"/>
      <c r="E4" s="1751"/>
    </row>
    <row r="5" spans="2:5" s="659" customFormat="1" ht="6" customHeight="1">
      <c r="B5" s="1617"/>
      <c r="C5" s="1618"/>
      <c r="D5" s="1618"/>
      <c r="E5" s="1619"/>
    </row>
    <row r="6" spans="2:5" s="659" customFormat="1" ht="18" customHeight="1">
      <c r="B6" s="1746" t="s">
        <v>2659</v>
      </c>
      <c r="C6" s="1747"/>
      <c r="D6" s="1747"/>
      <c r="E6" s="1748"/>
    </row>
    <row r="7" spans="2:5" s="659" customFormat="1" ht="18" customHeight="1">
      <c r="B7" s="1626" t="s">
        <v>2587</v>
      </c>
      <c r="C7" s="1627" t="s">
        <v>510</v>
      </c>
      <c r="D7" s="1752" t="s">
        <v>2588</v>
      </c>
      <c r="E7" s="1753"/>
    </row>
    <row r="8" spans="2:5" s="659" customFormat="1" ht="18" customHeight="1">
      <c r="B8" s="1620" t="s">
        <v>1566</v>
      </c>
      <c r="C8" s="1621" t="s">
        <v>2589</v>
      </c>
      <c r="D8" s="1744" t="s">
        <v>2590</v>
      </c>
      <c r="E8" s="1745"/>
    </row>
    <row r="9" spans="2:5" s="659" customFormat="1" ht="29.1" customHeight="1">
      <c r="B9" s="1620" t="s">
        <v>1566</v>
      </c>
      <c r="C9" s="1621" t="s">
        <v>2591</v>
      </c>
      <c r="D9" s="1744" t="s">
        <v>2672</v>
      </c>
      <c r="E9" s="1745"/>
    </row>
    <row r="10" spans="2:5" s="659" customFormat="1" ht="18" customHeight="1">
      <c r="B10" s="1620" t="s">
        <v>1566</v>
      </c>
      <c r="C10" s="1621" t="s">
        <v>93</v>
      </c>
      <c r="D10" s="1744" t="s">
        <v>2592</v>
      </c>
      <c r="E10" s="1745"/>
    </row>
    <row r="11" spans="2:5" s="659" customFormat="1" ht="18" customHeight="1">
      <c r="B11" s="1620" t="s">
        <v>1566</v>
      </c>
      <c r="C11" s="1621" t="s">
        <v>97</v>
      </c>
      <c r="D11" s="1744" t="s">
        <v>2593</v>
      </c>
      <c r="E11" s="1745"/>
    </row>
    <row r="12" spans="2:5" s="659" customFormat="1" ht="18" customHeight="1">
      <c r="B12" s="1620" t="s">
        <v>1566</v>
      </c>
      <c r="C12" s="1621" t="s">
        <v>109</v>
      </c>
      <c r="D12" s="1744" t="s">
        <v>2594</v>
      </c>
      <c r="E12" s="1745"/>
    </row>
    <row r="13" spans="2:5" s="659" customFormat="1" ht="30" customHeight="1">
      <c r="B13" s="1620" t="s">
        <v>1566</v>
      </c>
      <c r="C13" s="1621" t="s">
        <v>133</v>
      </c>
      <c r="D13" s="1744" t="s">
        <v>2595</v>
      </c>
      <c r="E13" s="1745"/>
    </row>
    <row r="14" spans="2:5" s="659" customFormat="1" ht="18" customHeight="1">
      <c r="B14" s="1620" t="s">
        <v>1566</v>
      </c>
      <c r="C14" s="1621" t="s">
        <v>101</v>
      </c>
      <c r="D14" s="1744" t="s">
        <v>2596</v>
      </c>
      <c r="E14" s="1745"/>
    </row>
    <row r="15" spans="2:5" s="659" customFormat="1" ht="18" customHeight="1">
      <c r="B15" s="1620" t="s">
        <v>1566</v>
      </c>
      <c r="C15" s="1621" t="s">
        <v>120</v>
      </c>
      <c r="D15" s="1744" t="s">
        <v>2597</v>
      </c>
      <c r="E15" s="1745"/>
    </row>
    <row r="16" spans="2:5" s="659" customFormat="1" ht="18" customHeight="1">
      <c r="B16" s="1620" t="s">
        <v>1566</v>
      </c>
      <c r="C16" s="1621" t="s">
        <v>81</v>
      </c>
      <c r="D16" s="1744" t="s">
        <v>2598</v>
      </c>
      <c r="E16" s="1745"/>
    </row>
    <row r="17" spans="2:5" s="659" customFormat="1" ht="18" customHeight="1">
      <c r="B17" s="1620" t="s">
        <v>1566</v>
      </c>
      <c r="C17" s="1621" t="s">
        <v>87</v>
      </c>
      <c r="D17" s="1744" t="s">
        <v>2674</v>
      </c>
      <c r="E17" s="1745"/>
    </row>
    <row r="18" spans="2:5" s="659" customFormat="1" ht="18" customHeight="1">
      <c r="B18" s="1620" t="s">
        <v>1566</v>
      </c>
      <c r="C18" s="1621" t="s">
        <v>113</v>
      </c>
      <c r="D18" s="1744" t="s">
        <v>2599</v>
      </c>
      <c r="E18" s="1745"/>
    </row>
    <row r="19" spans="2:5" s="659" customFormat="1" ht="31.5" customHeight="1">
      <c r="B19" s="1620" t="s">
        <v>1566</v>
      </c>
      <c r="C19" s="1621" t="s">
        <v>106</v>
      </c>
      <c r="D19" s="1744" t="s">
        <v>2600</v>
      </c>
      <c r="E19" s="1745"/>
    </row>
    <row r="20" spans="2:5" s="659" customFormat="1" ht="18" customHeight="1">
      <c r="B20" s="1620" t="s">
        <v>2601</v>
      </c>
      <c r="C20" s="1621" t="s">
        <v>2602</v>
      </c>
      <c r="D20" s="1744" t="s">
        <v>2603</v>
      </c>
      <c r="E20" s="1745"/>
    </row>
    <row r="21" spans="2:5" s="659" customFormat="1" ht="30" customHeight="1">
      <c r="B21" s="1620" t="s">
        <v>2601</v>
      </c>
      <c r="C21" s="1621" t="s">
        <v>2604</v>
      </c>
      <c r="D21" s="1744" t="s">
        <v>2605</v>
      </c>
      <c r="E21" s="1745"/>
    </row>
    <row r="22" spans="2:5" s="659" customFormat="1" ht="30" customHeight="1">
      <c r="B22" s="1620" t="s">
        <v>2601</v>
      </c>
      <c r="C22" s="1621" t="s">
        <v>2606</v>
      </c>
      <c r="D22" s="1744" t="s">
        <v>2673</v>
      </c>
      <c r="E22" s="1745"/>
    </row>
    <row r="23" spans="2:5" s="659" customFormat="1" ht="30" customHeight="1">
      <c r="B23" s="1620" t="s">
        <v>2601</v>
      </c>
      <c r="C23" s="1621" t="s">
        <v>2607</v>
      </c>
      <c r="D23" s="1744" t="s">
        <v>2673</v>
      </c>
      <c r="E23" s="1745"/>
    </row>
    <row r="24" spans="2:5" s="659" customFormat="1" ht="18" customHeight="1">
      <c r="B24" s="1620" t="s">
        <v>2601</v>
      </c>
      <c r="C24" s="1621" t="s">
        <v>2608</v>
      </c>
      <c r="D24" s="1744" t="s">
        <v>2609</v>
      </c>
      <c r="E24" s="1745"/>
    </row>
    <row r="25" spans="2:5" s="659" customFormat="1" ht="18" customHeight="1">
      <c r="B25" s="1620" t="s">
        <v>2601</v>
      </c>
      <c r="C25" s="1621" t="s">
        <v>2610</v>
      </c>
      <c r="D25" s="1744" t="s">
        <v>2611</v>
      </c>
      <c r="E25" s="1745"/>
    </row>
    <row r="26" spans="2:5" s="659" customFormat="1" ht="18" customHeight="1">
      <c r="B26" s="1620" t="s">
        <v>2601</v>
      </c>
      <c r="C26" s="1621" t="s">
        <v>2612</v>
      </c>
      <c r="D26" s="1744" t="s">
        <v>2613</v>
      </c>
      <c r="E26" s="1745"/>
    </row>
    <row r="27" spans="2:5" s="659" customFormat="1" ht="18" customHeight="1">
      <c r="B27" s="1620" t="s">
        <v>2601</v>
      </c>
      <c r="C27" s="1621" t="s">
        <v>2614</v>
      </c>
      <c r="D27" s="1744" t="s">
        <v>2615</v>
      </c>
      <c r="E27" s="1745"/>
    </row>
    <row r="28" spans="2:5" s="659" customFormat="1" ht="30" customHeight="1">
      <c r="B28" s="1620" t="s">
        <v>2601</v>
      </c>
      <c r="C28" s="1621" t="s">
        <v>2616</v>
      </c>
      <c r="D28" s="1744" t="s">
        <v>2617</v>
      </c>
      <c r="E28" s="1745"/>
    </row>
    <row r="29" spans="2:5" s="659" customFormat="1" ht="18" customHeight="1">
      <c r="B29" s="1620" t="s">
        <v>2601</v>
      </c>
      <c r="C29" s="1621" t="s">
        <v>527</v>
      </c>
      <c r="D29" s="1744" t="s">
        <v>2618</v>
      </c>
      <c r="E29" s="1745"/>
    </row>
    <row r="30" spans="2:5" s="659" customFormat="1" ht="18" customHeight="1">
      <c r="B30" s="1620" t="s">
        <v>2601</v>
      </c>
      <c r="C30" s="1621" t="s">
        <v>2619</v>
      </c>
      <c r="D30" s="1744" t="s">
        <v>2620</v>
      </c>
      <c r="E30" s="1745"/>
    </row>
    <row r="31" spans="2:5" s="659" customFormat="1" ht="30" customHeight="1">
      <c r="B31" s="1620" t="s">
        <v>2601</v>
      </c>
      <c r="C31" s="1621" t="s">
        <v>2621</v>
      </c>
      <c r="D31" s="1744" t="s">
        <v>2622</v>
      </c>
      <c r="E31" s="1745"/>
    </row>
    <row r="32" spans="2:5" s="659" customFormat="1" ht="18" customHeight="1" thickBot="1">
      <c r="B32" s="1645" t="s">
        <v>2601</v>
      </c>
      <c r="C32" s="1646" t="s">
        <v>171</v>
      </c>
      <c r="D32" s="1754" t="s">
        <v>2623</v>
      </c>
      <c r="E32" s="1755"/>
    </row>
    <row r="33" spans="2:5" ht="18.75" customHeight="1" thickBot="1"/>
    <row r="34" spans="2:5" ht="33" customHeight="1">
      <c r="B34" s="1631" t="s">
        <v>261</v>
      </c>
      <c r="C34" s="1632" t="s">
        <v>312</v>
      </c>
      <c r="D34" s="1632" t="s">
        <v>313</v>
      </c>
      <c r="E34" s="1633" t="s">
        <v>314</v>
      </c>
    </row>
    <row r="35" spans="2:5" s="659" customFormat="1" ht="18.75" customHeight="1">
      <c r="B35" s="1634" t="s">
        <v>2453</v>
      </c>
      <c r="C35" s="1461"/>
      <c r="D35" s="1462"/>
      <c r="E35" s="1635"/>
    </row>
    <row r="36" spans="2:5" s="659" customFormat="1" ht="15" customHeight="1">
      <c r="B36" s="1636" t="s">
        <v>62</v>
      </c>
      <c r="C36" s="664" t="s">
        <v>315</v>
      </c>
      <c r="D36" s="664" t="s">
        <v>2441</v>
      </c>
      <c r="E36" s="1637"/>
    </row>
    <row r="37" spans="2:5" s="659" customFormat="1" ht="15" customHeight="1">
      <c r="B37" s="1638">
        <v>1</v>
      </c>
      <c r="C37" s="1458" t="s">
        <v>157</v>
      </c>
      <c r="D37" s="664" t="s">
        <v>2438</v>
      </c>
      <c r="E37" s="1637"/>
    </row>
    <row r="38" spans="2:5" s="659" customFormat="1" ht="15" customHeight="1">
      <c r="B38" s="1638">
        <v>2</v>
      </c>
      <c r="C38" s="1458" t="s">
        <v>156</v>
      </c>
      <c r="D38" s="664" t="s">
        <v>2438</v>
      </c>
      <c r="E38" s="1637"/>
    </row>
    <row r="39" spans="2:5" s="659" customFormat="1" ht="15" customHeight="1">
      <c r="B39" s="1638">
        <v>3</v>
      </c>
      <c r="C39" s="1458" t="s">
        <v>13</v>
      </c>
      <c r="D39" s="664" t="s">
        <v>2438</v>
      </c>
      <c r="E39" s="1637"/>
    </row>
    <row r="40" spans="2:5" s="659" customFormat="1" ht="15" customHeight="1">
      <c r="B40" s="1638">
        <v>4</v>
      </c>
      <c r="C40" s="1458" t="s">
        <v>320</v>
      </c>
      <c r="D40" s="664" t="s">
        <v>2438</v>
      </c>
      <c r="E40" s="1637"/>
    </row>
    <row r="41" spans="2:5" s="659" customFormat="1" ht="15" customHeight="1">
      <c r="B41" s="1638">
        <v>5</v>
      </c>
      <c r="C41" s="1458" t="s">
        <v>283</v>
      </c>
      <c r="D41" s="664" t="s">
        <v>2438</v>
      </c>
      <c r="E41" s="1637"/>
    </row>
    <row r="42" spans="2:5" s="659" customFormat="1" ht="15" customHeight="1">
      <c r="B42" s="1638">
        <v>6</v>
      </c>
      <c r="C42" s="1458" t="s">
        <v>2423</v>
      </c>
      <c r="D42" s="664" t="s">
        <v>2438</v>
      </c>
      <c r="E42" s="1637"/>
    </row>
    <row r="43" spans="2:5" s="659" customFormat="1" ht="15" customHeight="1">
      <c r="B43" s="1638">
        <v>7</v>
      </c>
      <c r="C43" s="1458" t="s">
        <v>265</v>
      </c>
      <c r="D43" s="664" t="s">
        <v>2438</v>
      </c>
      <c r="E43" s="1637"/>
    </row>
    <row r="44" spans="2:5" s="659" customFormat="1" ht="15" customHeight="1">
      <c r="B44" s="1638">
        <v>15</v>
      </c>
      <c r="C44" s="1458" t="s">
        <v>2624</v>
      </c>
      <c r="D44" s="664" t="s">
        <v>2438</v>
      </c>
      <c r="E44" s="1637"/>
    </row>
    <row r="45" spans="2:5" s="659" customFormat="1" ht="15" customHeight="1">
      <c r="B45" s="1638">
        <v>16</v>
      </c>
      <c r="C45" s="1458" t="s">
        <v>17</v>
      </c>
      <c r="D45" s="664" t="s">
        <v>2438</v>
      </c>
      <c r="E45" s="1637"/>
    </row>
    <row r="46" spans="2:5" s="659" customFormat="1" ht="15" customHeight="1">
      <c r="B46" s="1638">
        <v>17</v>
      </c>
      <c r="C46" s="1458" t="s">
        <v>160</v>
      </c>
      <c r="D46" s="664" t="s">
        <v>2438</v>
      </c>
      <c r="E46" s="1637"/>
    </row>
    <row r="47" spans="2:5" s="659" customFormat="1" ht="15" customHeight="1">
      <c r="B47" s="1638">
        <v>18</v>
      </c>
      <c r="C47" s="1458" t="s">
        <v>161</v>
      </c>
      <c r="D47" s="664" t="s">
        <v>2438</v>
      </c>
      <c r="E47" s="1637"/>
    </row>
    <row r="48" spans="2:5" s="659" customFormat="1" ht="15" customHeight="1">
      <c r="B48" s="1638">
        <v>19</v>
      </c>
      <c r="C48" s="1458" t="s">
        <v>18</v>
      </c>
      <c r="D48" s="664" t="s">
        <v>2438</v>
      </c>
      <c r="E48" s="1637"/>
    </row>
    <row r="49" spans="2:5" s="659" customFormat="1" ht="15" customHeight="1">
      <c r="B49" s="1638">
        <v>20</v>
      </c>
      <c r="C49" s="1458" t="s">
        <v>163</v>
      </c>
      <c r="D49" s="664" t="s">
        <v>2438</v>
      </c>
      <c r="E49" s="1637"/>
    </row>
    <row r="50" spans="2:5" s="659" customFormat="1" ht="15" customHeight="1">
      <c r="B50" s="1638">
        <v>21</v>
      </c>
      <c r="C50" s="1458" t="s">
        <v>164</v>
      </c>
      <c r="D50" s="664" t="s">
        <v>2438</v>
      </c>
      <c r="E50" s="1637"/>
    </row>
    <row r="51" spans="2:5" s="659" customFormat="1" ht="15" customHeight="1">
      <c r="B51" s="1638">
        <v>22</v>
      </c>
      <c r="C51" s="1459" t="s">
        <v>165</v>
      </c>
      <c r="D51" s="664" t="s">
        <v>2438</v>
      </c>
      <c r="E51" s="1637"/>
    </row>
    <row r="52" spans="2:5" s="659" customFormat="1" ht="15" customHeight="1">
      <c r="B52" s="1638">
        <v>23</v>
      </c>
      <c r="C52" s="1458" t="s">
        <v>166</v>
      </c>
      <c r="D52" s="664" t="s">
        <v>2438</v>
      </c>
      <c r="E52" s="1637"/>
    </row>
    <row r="53" spans="2:5" s="659" customFormat="1" ht="15" customHeight="1">
      <c r="B53" s="1638">
        <v>24</v>
      </c>
      <c r="C53" s="1458" t="s">
        <v>174</v>
      </c>
      <c r="D53" s="664" t="s">
        <v>2438</v>
      </c>
      <c r="E53" s="1637"/>
    </row>
    <row r="54" spans="2:5" s="659" customFormat="1" ht="18.75" customHeight="1">
      <c r="B54" s="1634" t="s">
        <v>2459</v>
      </c>
      <c r="C54" s="1461"/>
      <c r="D54" s="1462"/>
      <c r="E54" s="1635"/>
    </row>
    <row r="55" spans="2:5" s="659" customFormat="1" ht="13.5" customHeight="1">
      <c r="B55" s="1639">
        <v>25</v>
      </c>
      <c r="C55" s="1458" t="s">
        <v>526</v>
      </c>
      <c r="D55" s="668" t="s">
        <v>2625</v>
      </c>
      <c r="E55" s="1637"/>
    </row>
    <row r="56" spans="2:5" s="659" customFormat="1" ht="15" customHeight="1">
      <c r="B56" s="1639">
        <v>26</v>
      </c>
      <c r="C56" s="1458" t="s">
        <v>2552</v>
      </c>
      <c r="D56" s="668" t="s">
        <v>2625</v>
      </c>
      <c r="E56" s="1637"/>
    </row>
    <row r="57" spans="2:5" s="659" customFormat="1" ht="15" customHeight="1">
      <c r="B57" s="1639">
        <v>27</v>
      </c>
      <c r="C57" s="1458" t="s">
        <v>165</v>
      </c>
      <c r="D57" s="668" t="s">
        <v>2625</v>
      </c>
      <c r="E57" s="1637"/>
    </row>
    <row r="58" spans="2:5" s="659" customFormat="1" ht="15" customHeight="1">
      <c r="B58" s="1640">
        <v>28</v>
      </c>
      <c r="C58" s="1461" t="s">
        <v>166</v>
      </c>
      <c r="D58" s="668" t="s">
        <v>2625</v>
      </c>
      <c r="E58" s="1635"/>
    </row>
    <row r="59" spans="2:5" s="659" customFormat="1" ht="18.75" customHeight="1">
      <c r="B59" s="1634" t="s">
        <v>2626</v>
      </c>
      <c r="C59" s="1461"/>
      <c r="D59" s="1462"/>
      <c r="E59" s="1635"/>
    </row>
    <row r="60" spans="2:5" s="659" customFormat="1" ht="15" customHeight="1">
      <c r="B60" s="1638">
        <v>29</v>
      </c>
      <c r="C60" s="1458" t="s">
        <v>267</v>
      </c>
      <c r="D60" s="664" t="s">
        <v>2625</v>
      </c>
      <c r="E60" s="1637"/>
    </row>
    <row r="61" spans="2:5" ht="14.25">
      <c r="B61" s="1638" t="s">
        <v>2627</v>
      </c>
      <c r="C61" s="1458" t="s">
        <v>268</v>
      </c>
      <c r="D61" s="664" t="s">
        <v>2625</v>
      </c>
      <c r="E61" s="1641"/>
    </row>
    <row r="62" spans="2:5" ht="14.25">
      <c r="B62" s="1636" t="s">
        <v>2382</v>
      </c>
      <c r="C62" s="664" t="s">
        <v>2628</v>
      </c>
      <c r="D62" s="664" t="s">
        <v>2625</v>
      </c>
      <c r="E62" s="1641"/>
    </row>
    <row r="63" spans="2:5" ht="14.25">
      <c r="B63" s="1636" t="s">
        <v>2629</v>
      </c>
      <c r="C63" s="664" t="s">
        <v>221</v>
      </c>
      <c r="D63" s="664" t="s">
        <v>2625</v>
      </c>
      <c r="E63" s="1641"/>
    </row>
    <row r="64" spans="2:5" ht="14.25">
      <c r="B64" s="1636" t="s">
        <v>2630</v>
      </c>
      <c r="C64" s="664" t="s">
        <v>222</v>
      </c>
      <c r="D64" s="664" t="s">
        <v>2625</v>
      </c>
      <c r="E64" s="1641"/>
    </row>
    <row r="65" spans="2:5" ht="14.25">
      <c r="B65" s="1636" t="s">
        <v>2631</v>
      </c>
      <c r="C65" s="664" t="s">
        <v>72</v>
      </c>
      <c r="D65" s="664" t="s">
        <v>2625</v>
      </c>
      <c r="E65" s="1641"/>
    </row>
    <row r="66" spans="2:5" ht="14.25">
      <c r="B66" s="1636" t="s">
        <v>2632</v>
      </c>
      <c r="C66" s="664" t="s">
        <v>50</v>
      </c>
      <c r="D66" s="664" t="s">
        <v>2625</v>
      </c>
      <c r="E66" s="1641"/>
    </row>
    <row r="67" spans="2:5" ht="14.25">
      <c r="B67" s="1636" t="s">
        <v>2633</v>
      </c>
      <c r="C67" s="664" t="s">
        <v>223</v>
      </c>
      <c r="D67" s="664" t="s">
        <v>2625</v>
      </c>
      <c r="E67" s="1641"/>
    </row>
    <row r="68" spans="2:5" ht="14.25">
      <c r="B68" s="1636" t="s">
        <v>2634</v>
      </c>
      <c r="C68" s="664" t="s">
        <v>224</v>
      </c>
      <c r="D68" s="664" t="s">
        <v>2625</v>
      </c>
      <c r="E68" s="1641"/>
    </row>
    <row r="69" spans="2:5" ht="14.25">
      <c r="B69" s="1636" t="s">
        <v>2635</v>
      </c>
      <c r="C69" s="664" t="s">
        <v>2636</v>
      </c>
      <c r="D69" s="664" t="s">
        <v>2625</v>
      </c>
      <c r="E69" s="1641"/>
    </row>
    <row r="70" spans="2:5" ht="14.25">
      <c r="B70" s="1636" t="s">
        <v>2637</v>
      </c>
      <c r="C70" s="664" t="s">
        <v>2638</v>
      </c>
      <c r="D70" s="664" t="s">
        <v>2625</v>
      </c>
      <c r="E70" s="1641"/>
    </row>
    <row r="71" spans="2:5" ht="14.25">
      <c r="B71" s="1636" t="s">
        <v>2639</v>
      </c>
      <c r="C71" s="664" t="s">
        <v>2640</v>
      </c>
      <c r="D71" s="664" t="s">
        <v>2625</v>
      </c>
      <c r="E71" s="1641"/>
    </row>
    <row r="72" spans="2:5" ht="14.25">
      <c r="B72" s="1636" t="s">
        <v>2641</v>
      </c>
      <c r="C72" s="664" t="s">
        <v>2642</v>
      </c>
      <c r="D72" s="664" t="s">
        <v>2625</v>
      </c>
      <c r="E72" s="1641"/>
    </row>
    <row r="73" spans="2:5" ht="14.25">
      <c r="B73" s="1636" t="s">
        <v>2643</v>
      </c>
      <c r="C73" s="664" t="s">
        <v>162</v>
      </c>
      <c r="D73" s="664" t="s">
        <v>2438</v>
      </c>
      <c r="E73" s="1641"/>
    </row>
    <row r="74" spans="2:5" ht="14.25">
      <c r="B74" s="1636" t="s">
        <v>2644</v>
      </c>
      <c r="C74" s="664" t="s">
        <v>185</v>
      </c>
      <c r="D74" s="664" t="s">
        <v>2438</v>
      </c>
      <c r="E74" s="1641"/>
    </row>
    <row r="75" spans="2:5" ht="14.25">
      <c r="B75" s="1636" t="s">
        <v>2645</v>
      </c>
      <c r="C75" s="664" t="s">
        <v>186</v>
      </c>
      <c r="D75" s="664" t="s">
        <v>2438</v>
      </c>
      <c r="E75" s="1641"/>
    </row>
    <row r="76" spans="2:5" ht="14.25">
      <c r="B76" s="1636" t="s">
        <v>2646</v>
      </c>
      <c r="C76" s="664" t="s">
        <v>2647</v>
      </c>
      <c r="D76" s="664" t="s">
        <v>2438</v>
      </c>
      <c r="E76" s="1641"/>
    </row>
    <row r="77" spans="2:5" ht="14.25">
      <c r="B77" s="1636" t="s">
        <v>2648</v>
      </c>
      <c r="C77" s="664" t="s">
        <v>2649</v>
      </c>
      <c r="D77" s="664" t="s">
        <v>2438</v>
      </c>
      <c r="E77" s="1641"/>
    </row>
    <row r="78" spans="2:5" ht="14.25">
      <c r="B78" s="1636" t="s">
        <v>2650</v>
      </c>
      <c r="C78" s="664" t="s">
        <v>2651</v>
      </c>
      <c r="D78" s="664" t="s">
        <v>2438</v>
      </c>
      <c r="E78" s="1641"/>
    </row>
    <row r="79" spans="2:5" ht="14.25">
      <c r="B79" s="1636" t="s">
        <v>2652</v>
      </c>
      <c r="C79" s="664" t="s">
        <v>2653</v>
      </c>
      <c r="D79" s="664" t="s">
        <v>2438</v>
      </c>
      <c r="E79" s="1641"/>
    </row>
    <row r="80" spans="2:5" ht="14.25">
      <c r="B80" s="1636" t="s">
        <v>2654</v>
      </c>
      <c r="C80" s="664" t="s">
        <v>356</v>
      </c>
      <c r="D80" s="664" t="s">
        <v>2438</v>
      </c>
      <c r="E80" s="1641"/>
    </row>
    <row r="81" spans="2:5" ht="14.25">
      <c r="B81" s="1636" t="s">
        <v>2655</v>
      </c>
      <c r="C81" s="664" t="s">
        <v>2367</v>
      </c>
      <c r="D81" s="664" t="s">
        <v>2625</v>
      </c>
      <c r="E81" s="1641"/>
    </row>
    <row r="82" spans="2:5" ht="14.25">
      <c r="B82" s="1636" t="s">
        <v>2656</v>
      </c>
      <c r="C82" s="664" t="s">
        <v>358</v>
      </c>
      <c r="D82" s="664" t="s">
        <v>2438</v>
      </c>
      <c r="E82" s="1641"/>
    </row>
    <row r="83" spans="2:5" ht="15" thickBot="1">
      <c r="B83" s="1642" t="s">
        <v>2657</v>
      </c>
      <c r="C83" s="1643" t="s">
        <v>2368</v>
      </c>
      <c r="D83" s="1643" t="s">
        <v>2625</v>
      </c>
      <c r="E83" s="1644"/>
    </row>
    <row r="84" spans="2:5" ht="14.25"/>
    <row r="85" spans="2:5" ht="14.25"/>
    <row r="86" spans="2:5" ht="14.25"/>
    <row r="87" spans="2:5" ht="14.25"/>
    <row r="88" spans="2:5" ht="14.25"/>
    <row r="89" spans="2:5" ht="14.25"/>
    <row r="90" spans="2:5" ht="14.25"/>
    <row r="91" spans="2:5" ht="14.25"/>
    <row r="92" spans="2:5" ht="14.25"/>
    <row r="93" spans="2:5" ht="14.25"/>
    <row r="94" spans="2:5" ht="14.25"/>
    <row r="95" spans="2:5" ht="14.25"/>
    <row r="96" spans="2:5" ht="14.25"/>
    <row r="97" ht="14.25"/>
    <row r="98" ht="14.25"/>
    <row r="99" ht="14.25"/>
    <row r="100" ht="14.25"/>
    <row r="101" ht="14.25"/>
    <row r="102" ht="14.25"/>
    <row r="103" ht="14.25"/>
    <row r="104" ht="14.25"/>
    <row r="105" ht="14.25"/>
    <row r="106" ht="14.25"/>
    <row r="107" ht="14.25"/>
    <row r="108" ht="14.25"/>
    <row r="109" ht="14.25" customHeight="1"/>
    <row r="110" ht="14.25" customHeight="1"/>
    <row r="111" ht="14.25" customHeight="1"/>
    <row r="112" ht="14.25" customHeight="1"/>
  </sheetData>
  <sheetProtection algorithmName="SHA-512" hashValue="VLKiuk7NyTZp30haVpN+w5s0BJmHjQpFl7ApRTlwroQiWj15VL2PMeW8zqy+OYP/t5vfVFZaLmIw4J/E9YLPyw==" saltValue="z8YQn+FHX5mggO+Q42iLbQ==" spinCount="100000" sheet="1" objects="1" scenarios="1" autoFilter="0"/>
  <mergeCells count="29">
    <mergeCell ref="D29:E29"/>
    <mergeCell ref="D30:E30"/>
    <mergeCell ref="D31:E31"/>
    <mergeCell ref="D32:E32"/>
    <mergeCell ref="D23:E23"/>
    <mergeCell ref="D24:E24"/>
    <mergeCell ref="D25:E25"/>
    <mergeCell ref="D26:E26"/>
    <mergeCell ref="D27:E27"/>
    <mergeCell ref="D28:E28"/>
    <mergeCell ref="D22:E22"/>
    <mergeCell ref="D11:E11"/>
    <mergeCell ref="D12:E12"/>
    <mergeCell ref="D13:E13"/>
    <mergeCell ref="D14:E14"/>
    <mergeCell ref="D15:E15"/>
    <mergeCell ref="D16:E16"/>
    <mergeCell ref="D17:E17"/>
    <mergeCell ref="D18:E18"/>
    <mergeCell ref="D19:E19"/>
    <mergeCell ref="D20:E20"/>
    <mergeCell ref="D21:E21"/>
    <mergeCell ref="D10:E10"/>
    <mergeCell ref="B6:E6"/>
    <mergeCell ref="B3:E3"/>
    <mergeCell ref="B4:E4"/>
    <mergeCell ref="D7:E7"/>
    <mergeCell ref="D8:E8"/>
    <mergeCell ref="D9:E9"/>
  </mergeCells>
  <pageMargins left="0.70866141732283472" right="0.70866141732283472" top="0.74803149606299213" bottom="0.74803149606299213" header="0.31496062992125984" footer="0.31496062992125984"/>
  <pageSetup paperSize="9" fitToHeight="5" orientation="portrait" r:id="rId1"/>
  <headerFooter>
    <oddHeader>&amp;LPage &amp;P of &amp;N &amp;CPR19 Business plan data tables - Jan 2019&amp;R&amp;G</oddHeader>
    <oddFooter>&amp;L&amp;A&amp;RPrinted: &amp;D &amp;T</oddFooter>
  </headerFooter>
  <ignoredErrors>
    <ignoredError sqref="B61:B83" numberStoredAsText="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CA0083"/>
  </sheetPr>
  <dimension ref="A1:CE107"/>
  <sheetViews>
    <sheetView showGridLines="0" zoomScaleNormal="100" workbookViewId="0">
      <selection activeCell="G68" sqref="G68"/>
    </sheetView>
  </sheetViews>
  <sheetFormatPr defaultColWidth="0" defaultRowHeight="15" zeroHeight="1"/>
  <cols>
    <col min="1" max="1" width="1.625" style="733" customWidth="1"/>
    <col min="2" max="2" width="8.375" style="733" customWidth="1"/>
    <col min="3" max="3" width="60" style="733" customWidth="1"/>
    <col min="4" max="4" width="13.125" style="733" customWidth="1"/>
    <col min="5" max="5" width="15.625" style="733" bestFit="1" customWidth="1"/>
    <col min="6" max="6" width="6" style="733" customWidth="1"/>
    <col min="7" max="7" width="23.625" style="733" customWidth="1"/>
    <col min="8" max="37" width="8.625" style="733" customWidth="1"/>
    <col min="38" max="38" width="2.625" style="733" customWidth="1"/>
    <col min="39" max="39" width="42.125" style="733" customWidth="1"/>
    <col min="40" max="40" width="17.5" style="733" customWidth="1"/>
    <col min="41" max="41" width="2.625" style="733" customWidth="1"/>
    <col min="42" max="42" width="44.5" style="4" customWidth="1"/>
    <col min="43" max="43" width="3" style="4" customWidth="1"/>
    <col min="44" max="44" width="2.625" style="1025" hidden="1" customWidth="1"/>
    <col min="45" max="45" width="14.5" style="1024" hidden="1" customWidth="1"/>
    <col min="46" max="73" width="8.125" style="1024" hidden="1" customWidth="1"/>
    <col min="74" max="74" width="8.625" style="1024" hidden="1" customWidth="1"/>
    <col min="75" max="79" width="8.625" style="677" hidden="1" customWidth="1"/>
    <col min="80" max="80" width="1.625" style="677" hidden="1" customWidth="1"/>
    <col min="81" max="81" width="56.625" style="677" hidden="1" customWidth="1"/>
    <col min="82" max="82" width="1.625" style="1025" hidden="1" customWidth="1"/>
    <col min="83" max="83" width="8.625" style="1" hidden="1" customWidth="1"/>
    <col min="84" max="16384" width="8.625" style="733" hidden="1"/>
  </cols>
  <sheetData>
    <row r="1" spans="2:83" ht="18.75" customHeight="1">
      <c r="B1" s="672" t="s">
        <v>376</v>
      </c>
      <c r="C1" s="673"/>
      <c r="D1" s="674"/>
      <c r="E1" s="674"/>
      <c r="F1" s="675"/>
      <c r="G1" s="674"/>
      <c r="H1" s="674"/>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874" t="str">
        <f>AppValidation!$D$2</f>
        <v>United Utilities</v>
      </c>
      <c r="AL1" s="676"/>
      <c r="AM1" s="1756" t="s">
        <v>377</v>
      </c>
      <c r="AN1" s="1756"/>
      <c r="AO1" s="1756"/>
      <c r="AP1" s="1756"/>
      <c r="CE1" s="733"/>
    </row>
    <row r="2" spans="2:83" ht="6.75" customHeight="1">
      <c r="C2" s="1097"/>
      <c r="D2" s="1097"/>
      <c r="E2" s="1097"/>
      <c r="F2" s="1097"/>
      <c r="G2" s="1097"/>
      <c r="H2" s="1097"/>
      <c r="CE2" s="733"/>
    </row>
    <row r="3" spans="2:83" ht="6.75" customHeight="1" thickBot="1">
      <c r="C3" s="1097"/>
      <c r="D3" s="1097"/>
      <c r="E3" s="1097"/>
      <c r="F3" s="1097"/>
      <c r="G3" s="1097"/>
      <c r="H3" s="1097"/>
      <c r="CE3" s="733"/>
    </row>
    <row r="4" spans="2:83" ht="21.75" customHeight="1" thickBot="1">
      <c r="C4" s="1097"/>
      <c r="D4" s="1097"/>
      <c r="E4" s="1097"/>
      <c r="F4" s="1097"/>
      <c r="G4" s="1097"/>
      <c r="H4" s="1762" t="s">
        <v>342</v>
      </c>
      <c r="I4" s="1763"/>
      <c r="J4" s="1763"/>
      <c r="K4" s="1763"/>
      <c r="L4" s="1764"/>
      <c r="M4" s="1765" t="s">
        <v>378</v>
      </c>
      <c r="N4" s="1763"/>
      <c r="O4" s="1763"/>
      <c r="P4" s="1763"/>
      <c r="Q4" s="1764"/>
      <c r="R4" s="1766" t="s">
        <v>268</v>
      </c>
      <c r="S4" s="1766"/>
      <c r="T4" s="1766"/>
      <c r="U4" s="1766"/>
      <c r="V4" s="1766"/>
      <c r="W4" s="1766"/>
      <c r="X4" s="1766"/>
      <c r="Y4" s="1766"/>
      <c r="Z4" s="1766"/>
      <c r="AA4" s="1766"/>
      <c r="AB4" s="1766"/>
      <c r="AC4" s="1766"/>
      <c r="AD4" s="1766"/>
      <c r="AE4" s="1766"/>
      <c r="AF4" s="1766"/>
      <c r="AG4" s="1766"/>
      <c r="AH4" s="1766"/>
      <c r="AI4" s="1766"/>
      <c r="AJ4" s="1766"/>
      <c r="AK4" s="1767"/>
      <c r="AS4" s="1757" t="s">
        <v>1607</v>
      </c>
      <c r="AT4" s="1757"/>
      <c r="AU4" s="1757"/>
      <c r="AV4" s="1757"/>
      <c r="AW4" s="1757"/>
      <c r="AX4" s="1757"/>
      <c r="AY4" s="1757"/>
      <c r="AZ4" s="1757"/>
      <c r="BA4" s="1757"/>
      <c r="BB4" s="1757"/>
      <c r="BC4" s="1757"/>
      <c r="BD4" s="1757"/>
      <c r="BE4" s="1757"/>
      <c r="BF4" s="1757"/>
      <c r="BG4" s="1757"/>
      <c r="BH4" s="1757"/>
      <c r="BI4" s="1757"/>
      <c r="BJ4" s="1757"/>
      <c r="BK4" s="1757"/>
      <c r="BL4" s="1757"/>
      <c r="BM4" s="1757"/>
      <c r="BN4" s="1757"/>
      <c r="BO4" s="1757"/>
      <c r="BP4" s="1757"/>
      <c r="BQ4" s="1757"/>
      <c r="BR4" s="1757"/>
      <c r="BS4" s="1757"/>
      <c r="BT4" s="1757"/>
      <c r="BU4" s="1757"/>
      <c r="BV4" s="1757"/>
      <c r="BW4" s="1757"/>
      <c r="BX4" s="1757"/>
      <c r="BY4" s="1757"/>
      <c r="BZ4" s="1757"/>
      <c r="CA4" s="1757"/>
      <c r="CB4" s="1271"/>
      <c r="CC4" s="1271"/>
      <c r="CE4" s="733"/>
    </row>
    <row r="5" spans="2:83" ht="33" customHeight="1" thickBot="1">
      <c r="B5" s="745" t="s">
        <v>379</v>
      </c>
      <c r="C5" s="678"/>
      <c r="D5" s="678" t="s">
        <v>380</v>
      </c>
      <c r="E5" s="678" t="s">
        <v>381</v>
      </c>
      <c r="F5" s="688" t="s">
        <v>382</v>
      </c>
      <c r="G5" s="698" t="s">
        <v>383</v>
      </c>
      <c r="H5" s="697" t="s">
        <v>192</v>
      </c>
      <c r="I5" s="679" t="s">
        <v>193</v>
      </c>
      <c r="J5" s="679" t="s">
        <v>194</v>
      </c>
      <c r="K5" s="679" t="s">
        <v>384</v>
      </c>
      <c r="L5" s="679" t="s">
        <v>385</v>
      </c>
      <c r="M5" s="679" t="s">
        <v>197</v>
      </c>
      <c r="N5" s="679" t="s">
        <v>198</v>
      </c>
      <c r="O5" s="679" t="s">
        <v>199</v>
      </c>
      <c r="P5" s="679" t="s">
        <v>200</v>
      </c>
      <c r="Q5" s="679" t="s">
        <v>201</v>
      </c>
      <c r="R5" s="680" t="s">
        <v>202</v>
      </c>
      <c r="S5" s="680" t="s">
        <v>203</v>
      </c>
      <c r="T5" s="680" t="s">
        <v>204</v>
      </c>
      <c r="U5" s="680" t="s">
        <v>205</v>
      </c>
      <c r="V5" s="680" t="s">
        <v>206</v>
      </c>
      <c r="W5" s="680" t="s">
        <v>207</v>
      </c>
      <c r="X5" s="680" t="s">
        <v>208</v>
      </c>
      <c r="Y5" s="680" t="s">
        <v>209</v>
      </c>
      <c r="Z5" s="680" t="s">
        <v>210</v>
      </c>
      <c r="AA5" s="680" t="s">
        <v>211</v>
      </c>
      <c r="AB5" s="680" t="s">
        <v>212</v>
      </c>
      <c r="AC5" s="680" t="s">
        <v>213</v>
      </c>
      <c r="AD5" s="680" t="s">
        <v>214</v>
      </c>
      <c r="AE5" s="680" t="s">
        <v>215</v>
      </c>
      <c r="AF5" s="680" t="s">
        <v>216</v>
      </c>
      <c r="AG5" s="680" t="s">
        <v>386</v>
      </c>
      <c r="AH5" s="680" t="s">
        <v>387</v>
      </c>
      <c r="AI5" s="680" t="s">
        <v>388</v>
      </c>
      <c r="AJ5" s="680" t="s">
        <v>389</v>
      </c>
      <c r="AK5" s="681" t="s">
        <v>390</v>
      </c>
      <c r="AM5" s="8" t="s">
        <v>391</v>
      </c>
      <c r="AN5" s="9" t="s">
        <v>392</v>
      </c>
      <c r="AP5" s="94" t="s">
        <v>1606</v>
      </c>
      <c r="AS5" s="1272" t="s">
        <v>1701</v>
      </c>
      <c r="AT5" s="1026"/>
      <c r="AU5" s="1272" t="s">
        <v>1608</v>
      </c>
      <c r="AV5" s="1026"/>
      <c r="AW5" s="1026"/>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CE5" s="733"/>
    </row>
    <row r="6" spans="2:83" ht="8.25" customHeight="1" thickBot="1">
      <c r="B6" s="677"/>
      <c r="C6" s="541"/>
      <c r="D6" s="1098"/>
      <c r="E6" s="1098"/>
      <c r="F6" s="1098"/>
      <c r="G6" s="1098"/>
      <c r="H6" s="1098"/>
      <c r="M6" s="1098"/>
      <c r="R6" s="1098"/>
      <c r="W6" s="1098"/>
      <c r="AB6" s="1098"/>
      <c r="AG6" s="1098"/>
      <c r="AP6" s="733"/>
      <c r="AS6" s="1027"/>
      <c r="AT6" s="1027"/>
      <c r="AU6" s="1027"/>
      <c r="AV6" s="1027"/>
      <c r="AW6" s="1027"/>
      <c r="AX6" s="1027"/>
      <c r="AY6" s="1027"/>
      <c r="AZ6" s="1027"/>
      <c r="BA6" s="1027"/>
      <c r="BB6" s="1027"/>
      <c r="BC6" s="1027"/>
      <c r="BD6" s="1027"/>
      <c r="BE6" s="1027"/>
      <c r="BF6" s="1027"/>
      <c r="BG6" s="1027"/>
      <c r="BH6" s="1027"/>
      <c r="BI6" s="1027"/>
      <c r="BJ6" s="1027"/>
      <c r="BK6" s="1027"/>
      <c r="BL6" s="1027"/>
      <c r="BM6" s="1027"/>
      <c r="BN6" s="1027"/>
      <c r="BO6" s="1027"/>
      <c r="BP6" s="1027"/>
      <c r="BQ6" s="1027"/>
      <c r="BR6" s="1027"/>
      <c r="BS6" s="1027"/>
      <c r="BT6" s="1027"/>
      <c r="BU6" s="1027"/>
      <c r="CE6" s="733"/>
    </row>
    <row r="7" spans="2:83" ht="15" customHeight="1" thickBot="1">
      <c r="B7" s="686" t="s">
        <v>393</v>
      </c>
      <c r="C7" s="1358" t="s">
        <v>394</v>
      </c>
      <c r="D7" s="1359"/>
      <c r="E7" s="1359"/>
      <c r="F7" s="1360"/>
      <c r="G7" s="1102"/>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s="1099"/>
      <c r="AH7" s="1099"/>
      <c r="AI7" s="1099"/>
      <c r="AJ7" s="1099"/>
      <c r="AK7" s="1099"/>
      <c r="CE7" s="733"/>
    </row>
    <row r="8" spans="2:83" ht="15" customHeight="1" thickBot="1">
      <c r="B8" s="699">
        <v>1</v>
      </c>
      <c r="C8" s="712" t="s">
        <v>395</v>
      </c>
      <c r="D8" s="703" t="s">
        <v>396</v>
      </c>
      <c r="E8" s="703" t="s">
        <v>98</v>
      </c>
      <c r="F8" s="1361">
        <v>0</v>
      </c>
      <c r="G8" s="1357" t="s">
        <v>2906</v>
      </c>
      <c r="H8" s="1286"/>
      <c r="I8" s="1117"/>
      <c r="J8" s="1117"/>
      <c r="K8" s="1117"/>
      <c r="L8" s="1117"/>
      <c r="M8" s="1117"/>
      <c r="N8" s="1117"/>
      <c r="O8" s="1117"/>
      <c r="P8" s="1117"/>
      <c r="Q8" s="1117"/>
      <c r="R8" s="1117"/>
      <c r="S8" s="1117"/>
      <c r="T8" s="1117"/>
      <c r="U8" s="1117"/>
      <c r="V8" s="1117"/>
      <c r="W8" s="1117"/>
      <c r="X8" s="1117"/>
      <c r="Y8" s="1117"/>
      <c r="Z8" s="1117"/>
      <c r="AA8" s="1117"/>
      <c r="AB8" s="1117"/>
      <c r="AC8" s="1117"/>
      <c r="AD8" s="1117"/>
      <c r="AE8" s="1117"/>
      <c r="AF8" s="1117"/>
      <c r="AG8" s="1117"/>
      <c r="AH8" s="1117"/>
      <c r="AI8" s="1117"/>
      <c r="AJ8" s="1117"/>
      <c r="AK8" s="1117"/>
      <c r="AP8" s="1028">
        <f xml:space="preserve"> IF( SUM( AT8:CA8 ) = 0, 0, $AU$5 )</f>
        <v>0</v>
      </c>
      <c r="AT8" s="1027"/>
      <c r="AU8" s="1027"/>
      <c r="AV8" s="1027"/>
      <c r="AW8" s="1029">
        <f xml:space="preserve"> IF( ISTEXT( G8 ), 0, 1 )</f>
        <v>0</v>
      </c>
      <c r="AX8" s="1027"/>
      <c r="AY8" s="1027"/>
      <c r="AZ8" s="1027"/>
      <c r="BA8" s="1027"/>
      <c r="BB8" s="1027"/>
      <c r="BC8" s="1027"/>
      <c r="BD8" s="1027"/>
      <c r="BE8" s="1027"/>
      <c r="BF8" s="1027"/>
      <c r="BG8" s="1027"/>
      <c r="BH8" s="1027"/>
      <c r="BI8" s="1027"/>
      <c r="BJ8" s="1027"/>
      <c r="BK8" s="1027"/>
      <c r="BL8" s="1027"/>
      <c r="BM8" s="1027"/>
      <c r="BN8" s="1027"/>
      <c r="BO8" s="1027"/>
      <c r="BP8" s="1027"/>
      <c r="BQ8" s="1027"/>
      <c r="BR8" s="1027"/>
      <c r="BS8" s="1027"/>
      <c r="BT8" s="1027"/>
      <c r="BU8" s="1027"/>
      <c r="BV8" s="1027"/>
      <c r="BW8" s="1027"/>
      <c r="BX8" s="1027"/>
      <c r="BY8" s="1027"/>
      <c r="BZ8" s="1027"/>
      <c r="CA8" s="1027"/>
      <c r="CB8" s="1027"/>
      <c r="CC8" s="1027"/>
      <c r="CE8" s="733"/>
    </row>
    <row r="9" spans="2:83" ht="15" customHeight="1">
      <c r="B9" s="702">
        <v>2</v>
      </c>
      <c r="C9" s="713" t="s">
        <v>397</v>
      </c>
      <c r="D9" s="703" t="s">
        <v>398</v>
      </c>
      <c r="E9" s="703" t="s">
        <v>399</v>
      </c>
      <c r="F9" s="704">
        <v>1</v>
      </c>
      <c r="G9" s="1107"/>
      <c r="H9" s="1118"/>
      <c r="I9" s="906">
        <v>615.5</v>
      </c>
      <c r="J9" s="903">
        <v>615.5</v>
      </c>
      <c r="K9" s="903">
        <v>615.5</v>
      </c>
      <c r="L9" s="903">
        <v>615.5</v>
      </c>
      <c r="M9" s="903">
        <v>473.5</v>
      </c>
      <c r="N9" s="903">
        <v>473.53247621089622</v>
      </c>
      <c r="O9" s="903">
        <v>473.53247621089622</v>
      </c>
      <c r="P9" s="903">
        <v>473.53247621089622</v>
      </c>
      <c r="Q9" s="903">
        <v>473.53247621089622</v>
      </c>
      <c r="R9" s="903">
        <v>473.53247621089622</v>
      </c>
      <c r="S9" s="903">
        <v>473.53247621089622</v>
      </c>
      <c r="T9" s="903">
        <v>473.53247621089622</v>
      </c>
      <c r="U9" s="903">
        <v>473.53247621089622</v>
      </c>
      <c r="V9" s="903">
        <v>473.53247621089622</v>
      </c>
      <c r="W9" s="903">
        <v>473.53247621089622</v>
      </c>
      <c r="X9" s="903">
        <v>473.53247621089622</v>
      </c>
      <c r="Y9" s="903">
        <v>473.53247621089622</v>
      </c>
      <c r="Z9" s="903">
        <v>473.53247621089622</v>
      </c>
      <c r="AA9" s="903">
        <v>473.53247621089622</v>
      </c>
      <c r="AB9" s="903">
        <v>473.53247621089622</v>
      </c>
      <c r="AC9" s="903">
        <v>473.53247621089622</v>
      </c>
      <c r="AD9" s="903">
        <v>473.53247621089622</v>
      </c>
      <c r="AE9" s="903">
        <v>473.53247621089622</v>
      </c>
      <c r="AF9" s="903">
        <v>473.53247621089622</v>
      </c>
      <c r="AG9" s="903">
        <v>473.53247621089622</v>
      </c>
      <c r="AH9" s="903">
        <v>473.53247621089622</v>
      </c>
      <c r="AI9" s="903">
        <v>473.53247621089622</v>
      </c>
      <c r="AJ9" s="903">
        <v>473.53247621089622</v>
      </c>
      <c r="AK9" s="904">
        <v>473.53247621089622</v>
      </c>
      <c r="AM9" s="1122"/>
      <c r="AN9" s="1123"/>
      <c r="AP9" s="1028">
        <f t="shared" ref="AP9:AP16" si="0" xml:space="preserve"> IF( SUM( AS9:CA9 ) = 0, 0, $AU$5 )</f>
        <v>0</v>
      </c>
      <c r="AS9" s="1027"/>
      <c r="AT9" s="1027"/>
      <c r="AU9" s="1027"/>
      <c r="AV9" s="1027"/>
      <c r="AW9" s="1027"/>
      <c r="AX9" s="1027"/>
      <c r="AY9" s="1029">
        <f t="shared" ref="AY9:AY14" si="1" xml:space="preserve"> IF( ISNUMBER( I9 ), 0, 1 )</f>
        <v>0</v>
      </c>
      <c r="AZ9" s="1029">
        <f t="shared" ref="AZ9:CA9" si="2" xml:space="preserve"> IF( ISNUMBER( J9 ), 0, 1 )</f>
        <v>0</v>
      </c>
      <c r="BA9" s="1029">
        <f t="shared" si="2"/>
        <v>0</v>
      </c>
      <c r="BB9" s="1029">
        <f t="shared" si="2"/>
        <v>0</v>
      </c>
      <c r="BC9" s="1029">
        <f t="shared" si="2"/>
        <v>0</v>
      </c>
      <c r="BD9" s="1029">
        <f t="shared" si="2"/>
        <v>0</v>
      </c>
      <c r="BE9" s="1029">
        <f t="shared" si="2"/>
        <v>0</v>
      </c>
      <c r="BF9" s="1029">
        <f t="shared" si="2"/>
        <v>0</v>
      </c>
      <c r="BG9" s="1029">
        <f t="shared" si="2"/>
        <v>0</v>
      </c>
      <c r="BH9" s="1029">
        <f t="shared" si="2"/>
        <v>0</v>
      </c>
      <c r="BI9" s="1029">
        <f t="shared" si="2"/>
        <v>0</v>
      </c>
      <c r="BJ9" s="1029">
        <f t="shared" si="2"/>
        <v>0</v>
      </c>
      <c r="BK9" s="1029">
        <f t="shared" si="2"/>
        <v>0</v>
      </c>
      <c r="BL9" s="1029">
        <f t="shared" si="2"/>
        <v>0</v>
      </c>
      <c r="BM9" s="1029">
        <f t="shared" si="2"/>
        <v>0</v>
      </c>
      <c r="BN9" s="1029">
        <f t="shared" si="2"/>
        <v>0</v>
      </c>
      <c r="BO9" s="1029">
        <f t="shared" si="2"/>
        <v>0</v>
      </c>
      <c r="BP9" s="1029">
        <f t="shared" si="2"/>
        <v>0</v>
      </c>
      <c r="BQ9" s="1029">
        <f t="shared" si="2"/>
        <v>0</v>
      </c>
      <c r="BR9" s="1029">
        <f t="shared" si="2"/>
        <v>0</v>
      </c>
      <c r="BS9" s="1029">
        <f t="shared" si="2"/>
        <v>0</v>
      </c>
      <c r="BT9" s="1029">
        <f t="shared" si="2"/>
        <v>0</v>
      </c>
      <c r="BU9" s="1029">
        <f t="shared" si="2"/>
        <v>0</v>
      </c>
      <c r="BV9" s="1029">
        <f t="shared" si="2"/>
        <v>0</v>
      </c>
      <c r="BW9" s="1029">
        <f t="shared" si="2"/>
        <v>0</v>
      </c>
      <c r="BX9" s="1029">
        <f t="shared" si="2"/>
        <v>0</v>
      </c>
      <c r="BY9" s="1029">
        <f t="shared" si="2"/>
        <v>0</v>
      </c>
      <c r="BZ9" s="1029">
        <f t="shared" si="2"/>
        <v>0</v>
      </c>
      <c r="CA9" s="1029">
        <f t="shared" si="2"/>
        <v>0</v>
      </c>
      <c r="CB9" s="1027"/>
      <c r="CC9" s="1027"/>
    </row>
    <row r="10" spans="2:83" ht="15" customHeight="1">
      <c r="B10" s="702">
        <v>3</v>
      </c>
      <c r="C10" s="713" t="s">
        <v>400</v>
      </c>
      <c r="D10" s="703" t="s">
        <v>401</v>
      </c>
      <c r="E10" s="703" t="s">
        <v>399</v>
      </c>
      <c r="F10" s="704">
        <v>1</v>
      </c>
      <c r="G10" s="1107"/>
      <c r="H10" s="1118"/>
      <c r="I10" s="1363">
        <v>601.6</v>
      </c>
      <c r="J10" s="897">
        <v>601.6</v>
      </c>
      <c r="K10" s="897">
        <v>601.6</v>
      </c>
      <c r="L10" s="897">
        <v>601.6</v>
      </c>
      <c r="M10" s="897">
        <v>459.09999999999997</v>
      </c>
      <c r="N10" s="897">
        <v>459.09999999999997</v>
      </c>
      <c r="O10" s="897">
        <v>459.09999999999997</v>
      </c>
      <c r="P10" s="897">
        <v>459.09999999999997</v>
      </c>
      <c r="Q10" s="897">
        <v>459.09999999999997</v>
      </c>
      <c r="R10" s="897">
        <v>459.09999999999997</v>
      </c>
      <c r="S10" s="897">
        <v>459.09999999999997</v>
      </c>
      <c r="T10" s="897">
        <v>459.09999999999997</v>
      </c>
      <c r="U10" s="897">
        <v>459.09999999999997</v>
      </c>
      <c r="V10" s="897">
        <v>459.09999999999997</v>
      </c>
      <c r="W10" s="897">
        <v>459.09999999999997</v>
      </c>
      <c r="X10" s="897">
        <v>459.09999999999997</v>
      </c>
      <c r="Y10" s="897">
        <v>459.09999999999997</v>
      </c>
      <c r="Z10" s="897">
        <v>459.09999999999997</v>
      </c>
      <c r="AA10" s="897">
        <v>459.09999999999997</v>
      </c>
      <c r="AB10" s="897">
        <v>459.09999999999997</v>
      </c>
      <c r="AC10" s="897">
        <v>459.09999999999997</v>
      </c>
      <c r="AD10" s="897">
        <v>459.09999999999997</v>
      </c>
      <c r="AE10" s="897">
        <v>459.09999999999997</v>
      </c>
      <c r="AF10" s="897">
        <v>459.09999999999997</v>
      </c>
      <c r="AG10" s="897">
        <v>459.09999999999997</v>
      </c>
      <c r="AH10" s="897">
        <v>459.09999999999997</v>
      </c>
      <c r="AI10" s="897">
        <v>459.09999999999997</v>
      </c>
      <c r="AJ10" s="897">
        <v>459.09999999999997</v>
      </c>
      <c r="AK10" s="898">
        <v>459.09999999999997</v>
      </c>
      <c r="AM10" s="1124"/>
      <c r="AN10" s="1125"/>
      <c r="AP10" s="1028">
        <f t="shared" si="0"/>
        <v>0</v>
      </c>
      <c r="AS10" s="1027"/>
      <c r="AT10" s="1027"/>
      <c r="AU10" s="1027"/>
      <c r="AV10" s="1027"/>
      <c r="AW10" s="1027"/>
      <c r="AX10" s="1027"/>
      <c r="AY10" s="1029">
        <f t="shared" si="1"/>
        <v>0</v>
      </c>
      <c r="AZ10" s="1029">
        <f t="shared" ref="AZ10:BI16" si="3" xml:space="preserve"> IF( ISNUMBER( J10 ), 0, 1 )</f>
        <v>0</v>
      </c>
      <c r="BA10" s="1029">
        <f t="shared" si="3"/>
        <v>0</v>
      </c>
      <c r="BB10" s="1029">
        <f t="shared" si="3"/>
        <v>0</v>
      </c>
      <c r="BC10" s="1029">
        <f t="shared" si="3"/>
        <v>0</v>
      </c>
      <c r="BD10" s="1029">
        <f t="shared" si="3"/>
        <v>0</v>
      </c>
      <c r="BE10" s="1029">
        <f t="shared" si="3"/>
        <v>0</v>
      </c>
      <c r="BF10" s="1029">
        <f t="shared" si="3"/>
        <v>0</v>
      </c>
      <c r="BG10" s="1029">
        <f t="shared" si="3"/>
        <v>0</v>
      </c>
      <c r="BH10" s="1029">
        <f t="shared" si="3"/>
        <v>0</v>
      </c>
      <c r="BI10" s="1029">
        <f t="shared" si="3"/>
        <v>0</v>
      </c>
      <c r="BJ10" s="1029">
        <f t="shared" ref="BJ10:BS14" si="4" xml:space="preserve"> IF( ISNUMBER( T10 ), 0, 1 )</f>
        <v>0</v>
      </c>
      <c r="BK10" s="1029">
        <f t="shared" si="4"/>
        <v>0</v>
      </c>
      <c r="BL10" s="1029">
        <f t="shared" si="4"/>
        <v>0</v>
      </c>
      <c r="BM10" s="1029">
        <f t="shared" si="4"/>
        <v>0</v>
      </c>
      <c r="BN10" s="1029">
        <f t="shared" si="4"/>
        <v>0</v>
      </c>
      <c r="BO10" s="1029">
        <f t="shared" si="4"/>
        <v>0</v>
      </c>
      <c r="BP10" s="1029">
        <f t="shared" si="4"/>
        <v>0</v>
      </c>
      <c r="BQ10" s="1029">
        <f t="shared" si="4"/>
        <v>0</v>
      </c>
      <c r="BR10" s="1029">
        <f t="shared" si="4"/>
        <v>0</v>
      </c>
      <c r="BS10" s="1029">
        <f t="shared" si="4"/>
        <v>0</v>
      </c>
      <c r="BT10" s="1029">
        <f t="shared" ref="BT10:CA14" si="5" xml:space="preserve"> IF( ISNUMBER( AD10 ), 0, 1 )</f>
        <v>0</v>
      </c>
      <c r="BU10" s="1029">
        <f t="shared" si="5"/>
        <v>0</v>
      </c>
      <c r="BV10" s="1029">
        <f t="shared" si="5"/>
        <v>0</v>
      </c>
      <c r="BW10" s="1029">
        <f t="shared" si="5"/>
        <v>0</v>
      </c>
      <c r="BX10" s="1029">
        <f t="shared" si="5"/>
        <v>0</v>
      </c>
      <c r="BY10" s="1029">
        <f t="shared" si="5"/>
        <v>0</v>
      </c>
      <c r="BZ10" s="1029">
        <f t="shared" si="5"/>
        <v>0</v>
      </c>
      <c r="CA10" s="1029">
        <f t="shared" si="5"/>
        <v>0</v>
      </c>
      <c r="CB10" s="1027"/>
      <c r="CC10" s="1027"/>
    </row>
    <row r="11" spans="2:83" ht="15" customHeight="1">
      <c r="B11" s="702">
        <v>4</v>
      </c>
      <c r="C11" s="713" t="s">
        <v>402</v>
      </c>
      <c r="D11" s="703" t="s">
        <v>403</v>
      </c>
      <c r="E11" s="703" t="s">
        <v>399</v>
      </c>
      <c r="F11" s="704">
        <v>1</v>
      </c>
      <c r="G11" s="1107"/>
      <c r="H11" s="1118"/>
      <c r="I11" s="1363">
        <v>586.29999999999995</v>
      </c>
      <c r="J11" s="897">
        <v>586.29999999999995</v>
      </c>
      <c r="K11" s="897">
        <v>586.29999999999995</v>
      </c>
      <c r="L11" s="897">
        <v>586.29999999999995</v>
      </c>
      <c r="M11" s="897">
        <v>444.7</v>
      </c>
      <c r="N11" s="897">
        <v>444.7</v>
      </c>
      <c r="O11" s="897">
        <v>444.7</v>
      </c>
      <c r="P11" s="897">
        <v>444.7</v>
      </c>
      <c r="Q11" s="897">
        <v>444.7</v>
      </c>
      <c r="R11" s="897">
        <v>444.7</v>
      </c>
      <c r="S11" s="897">
        <v>444.7</v>
      </c>
      <c r="T11" s="897">
        <v>444.7</v>
      </c>
      <c r="U11" s="897">
        <v>444.7</v>
      </c>
      <c r="V11" s="897">
        <v>444.7</v>
      </c>
      <c r="W11" s="897">
        <v>444.7</v>
      </c>
      <c r="X11" s="897">
        <v>444.7</v>
      </c>
      <c r="Y11" s="897">
        <v>444.7</v>
      </c>
      <c r="Z11" s="897">
        <v>444.7</v>
      </c>
      <c r="AA11" s="897">
        <v>444.7</v>
      </c>
      <c r="AB11" s="897">
        <v>444.7</v>
      </c>
      <c r="AC11" s="897">
        <v>444.7</v>
      </c>
      <c r="AD11" s="897">
        <v>444.7</v>
      </c>
      <c r="AE11" s="897">
        <v>444.7</v>
      </c>
      <c r="AF11" s="897">
        <v>444.7</v>
      </c>
      <c r="AG11" s="897">
        <v>444.7</v>
      </c>
      <c r="AH11" s="897">
        <v>444.7</v>
      </c>
      <c r="AI11" s="897">
        <v>444.7</v>
      </c>
      <c r="AJ11" s="897">
        <v>444.7</v>
      </c>
      <c r="AK11" s="898">
        <v>444.7</v>
      </c>
      <c r="AM11" s="1124"/>
      <c r="AN11" s="1125"/>
      <c r="AP11" s="1028">
        <f t="shared" si="0"/>
        <v>0</v>
      </c>
      <c r="AS11" s="1027"/>
      <c r="AT11" s="1027"/>
      <c r="AU11" s="1027"/>
      <c r="AV11" s="1027"/>
      <c r="AW11" s="1027"/>
      <c r="AX11" s="1027"/>
      <c r="AY11" s="1029">
        <f t="shared" si="1"/>
        <v>0</v>
      </c>
      <c r="AZ11" s="1029">
        <f t="shared" si="3"/>
        <v>0</v>
      </c>
      <c r="BA11" s="1029">
        <f t="shared" si="3"/>
        <v>0</v>
      </c>
      <c r="BB11" s="1029">
        <f t="shared" si="3"/>
        <v>0</v>
      </c>
      <c r="BC11" s="1029">
        <f t="shared" si="3"/>
        <v>0</v>
      </c>
      <c r="BD11" s="1029">
        <f t="shared" si="3"/>
        <v>0</v>
      </c>
      <c r="BE11" s="1029">
        <f t="shared" si="3"/>
        <v>0</v>
      </c>
      <c r="BF11" s="1029">
        <f t="shared" si="3"/>
        <v>0</v>
      </c>
      <c r="BG11" s="1029">
        <f t="shared" si="3"/>
        <v>0</v>
      </c>
      <c r="BH11" s="1029">
        <f t="shared" si="3"/>
        <v>0</v>
      </c>
      <c r="BI11" s="1029">
        <f t="shared" si="3"/>
        <v>0</v>
      </c>
      <c r="BJ11" s="1029">
        <f t="shared" si="4"/>
        <v>0</v>
      </c>
      <c r="BK11" s="1029">
        <f t="shared" si="4"/>
        <v>0</v>
      </c>
      <c r="BL11" s="1029">
        <f t="shared" si="4"/>
        <v>0</v>
      </c>
      <c r="BM11" s="1029">
        <f t="shared" si="4"/>
        <v>0</v>
      </c>
      <c r="BN11" s="1029">
        <f t="shared" si="4"/>
        <v>0</v>
      </c>
      <c r="BO11" s="1029">
        <f t="shared" si="4"/>
        <v>0</v>
      </c>
      <c r="BP11" s="1029">
        <f t="shared" si="4"/>
        <v>0</v>
      </c>
      <c r="BQ11" s="1029">
        <f t="shared" si="4"/>
        <v>0</v>
      </c>
      <c r="BR11" s="1029">
        <f t="shared" si="4"/>
        <v>0</v>
      </c>
      <c r="BS11" s="1029">
        <f t="shared" si="4"/>
        <v>0</v>
      </c>
      <c r="BT11" s="1029">
        <f t="shared" si="5"/>
        <v>0</v>
      </c>
      <c r="BU11" s="1029">
        <f t="shared" si="5"/>
        <v>0</v>
      </c>
      <c r="BV11" s="1029">
        <f t="shared" si="5"/>
        <v>0</v>
      </c>
      <c r="BW11" s="1029">
        <f t="shared" si="5"/>
        <v>0</v>
      </c>
      <c r="BX11" s="1029">
        <f t="shared" si="5"/>
        <v>0</v>
      </c>
      <c r="BY11" s="1029">
        <f t="shared" si="5"/>
        <v>0</v>
      </c>
      <c r="BZ11" s="1029">
        <f t="shared" si="5"/>
        <v>0</v>
      </c>
      <c r="CA11" s="1029">
        <f t="shared" si="5"/>
        <v>0</v>
      </c>
      <c r="CB11" s="1027"/>
      <c r="CC11" s="1027"/>
    </row>
    <row r="12" spans="2:83" ht="15" customHeight="1">
      <c r="B12" s="702">
        <v>5</v>
      </c>
      <c r="C12" s="713" t="s">
        <v>404</v>
      </c>
      <c r="D12" s="703" t="s">
        <v>405</v>
      </c>
      <c r="E12" s="703" t="s">
        <v>399</v>
      </c>
      <c r="F12" s="704">
        <v>1</v>
      </c>
      <c r="G12" s="1107"/>
      <c r="H12" s="1118"/>
      <c r="I12" s="1363">
        <v>439.2</v>
      </c>
      <c r="J12" s="897">
        <v>453.5</v>
      </c>
      <c r="K12" s="897">
        <v>448.2</v>
      </c>
      <c r="L12" s="897">
        <v>448.2</v>
      </c>
      <c r="M12" s="897">
        <v>439.2</v>
      </c>
      <c r="N12" s="897">
        <v>430.5</v>
      </c>
      <c r="O12" s="897">
        <v>416.7</v>
      </c>
      <c r="P12" s="897">
        <v>387</v>
      </c>
      <c r="Q12" s="897">
        <v>357</v>
      </c>
      <c r="R12" s="897">
        <v>352.78014153231345</v>
      </c>
      <c r="S12" s="897">
        <v>348.56012580650082</v>
      </c>
      <c r="T12" s="897">
        <v>344.34011008068819</v>
      </c>
      <c r="U12" s="897">
        <v>340.12009435487556</v>
      </c>
      <c r="V12" s="897">
        <v>335.90007862906293</v>
      </c>
      <c r="W12" s="897">
        <v>331.6800629032503</v>
      </c>
      <c r="X12" s="897">
        <v>327.46004717743767</v>
      </c>
      <c r="Y12" s="897">
        <v>323.24003145162504</v>
      </c>
      <c r="Z12" s="897">
        <v>319.02001572581241</v>
      </c>
      <c r="AA12" s="897">
        <v>314.8</v>
      </c>
      <c r="AB12" s="897">
        <v>309.18</v>
      </c>
      <c r="AC12" s="897">
        <v>303.56</v>
      </c>
      <c r="AD12" s="897">
        <v>297.94</v>
      </c>
      <c r="AE12" s="897">
        <v>292.32</v>
      </c>
      <c r="AF12" s="897">
        <v>286.7</v>
      </c>
      <c r="AG12" s="897">
        <v>281.08</v>
      </c>
      <c r="AH12" s="897">
        <v>275.45999999999998</v>
      </c>
      <c r="AI12" s="897">
        <v>269.83999999999997</v>
      </c>
      <c r="AJ12" s="897">
        <v>264.21999999999997</v>
      </c>
      <c r="AK12" s="898">
        <v>258.60000000000002</v>
      </c>
      <c r="AM12" s="1124"/>
      <c r="AN12" s="1125"/>
      <c r="AP12" s="1028">
        <f t="shared" si="0"/>
        <v>0</v>
      </c>
      <c r="AS12" s="1027"/>
      <c r="AT12" s="1027"/>
      <c r="AU12" s="1027"/>
      <c r="AV12" s="1027"/>
      <c r="AW12" s="1027"/>
      <c r="AX12" s="1027"/>
      <c r="AY12" s="1029">
        <f t="shared" si="1"/>
        <v>0</v>
      </c>
      <c r="AZ12" s="1029">
        <f t="shared" si="3"/>
        <v>0</v>
      </c>
      <c r="BA12" s="1029">
        <f t="shared" si="3"/>
        <v>0</v>
      </c>
      <c r="BB12" s="1029">
        <f t="shared" si="3"/>
        <v>0</v>
      </c>
      <c r="BC12" s="1029">
        <f t="shared" si="3"/>
        <v>0</v>
      </c>
      <c r="BD12" s="1029">
        <f t="shared" si="3"/>
        <v>0</v>
      </c>
      <c r="BE12" s="1029">
        <f t="shared" si="3"/>
        <v>0</v>
      </c>
      <c r="BF12" s="1029">
        <f t="shared" si="3"/>
        <v>0</v>
      </c>
      <c r="BG12" s="1029">
        <f t="shared" si="3"/>
        <v>0</v>
      </c>
      <c r="BH12" s="1029">
        <f t="shared" si="3"/>
        <v>0</v>
      </c>
      <c r="BI12" s="1029">
        <f t="shared" si="3"/>
        <v>0</v>
      </c>
      <c r="BJ12" s="1029">
        <f t="shared" si="4"/>
        <v>0</v>
      </c>
      <c r="BK12" s="1029">
        <f t="shared" si="4"/>
        <v>0</v>
      </c>
      <c r="BL12" s="1029">
        <f t="shared" si="4"/>
        <v>0</v>
      </c>
      <c r="BM12" s="1029">
        <f t="shared" si="4"/>
        <v>0</v>
      </c>
      <c r="BN12" s="1029">
        <f t="shared" si="4"/>
        <v>0</v>
      </c>
      <c r="BO12" s="1029">
        <f t="shared" si="4"/>
        <v>0</v>
      </c>
      <c r="BP12" s="1029">
        <f t="shared" si="4"/>
        <v>0</v>
      </c>
      <c r="BQ12" s="1029">
        <f t="shared" si="4"/>
        <v>0</v>
      </c>
      <c r="BR12" s="1029">
        <f t="shared" si="4"/>
        <v>0</v>
      </c>
      <c r="BS12" s="1029">
        <f t="shared" si="4"/>
        <v>0</v>
      </c>
      <c r="BT12" s="1029">
        <f t="shared" si="5"/>
        <v>0</v>
      </c>
      <c r="BU12" s="1029">
        <f t="shared" si="5"/>
        <v>0</v>
      </c>
      <c r="BV12" s="1029">
        <f t="shared" si="5"/>
        <v>0</v>
      </c>
      <c r="BW12" s="1029">
        <f t="shared" si="5"/>
        <v>0</v>
      </c>
      <c r="BX12" s="1029">
        <f t="shared" si="5"/>
        <v>0</v>
      </c>
      <c r="BY12" s="1029">
        <f t="shared" si="5"/>
        <v>0</v>
      </c>
      <c r="BZ12" s="1029">
        <f t="shared" si="5"/>
        <v>0</v>
      </c>
      <c r="CA12" s="1029">
        <f t="shared" si="5"/>
        <v>0</v>
      </c>
      <c r="CB12" s="1027"/>
      <c r="CC12" s="1027"/>
    </row>
    <row r="13" spans="2:83" ht="15" customHeight="1">
      <c r="B13" s="702">
        <v>6</v>
      </c>
      <c r="C13" s="713" t="s">
        <v>406</v>
      </c>
      <c r="D13" s="703" t="s">
        <v>407</v>
      </c>
      <c r="E13" s="703" t="s">
        <v>1742</v>
      </c>
      <c r="F13" s="704">
        <v>1</v>
      </c>
      <c r="G13" s="1107"/>
      <c r="H13" s="1118"/>
      <c r="I13" s="1363">
        <v>133.77681932819181</v>
      </c>
      <c r="J13" s="897">
        <v>136.87727254755012</v>
      </c>
      <c r="K13" s="897">
        <v>134.4499774296599</v>
      </c>
      <c r="L13" s="897">
        <v>133.64113814249708</v>
      </c>
      <c r="M13" s="897">
        <v>130.09921343828094</v>
      </c>
      <c r="N13" s="897">
        <v>126.63385459833246</v>
      </c>
      <c r="O13" s="897">
        <v>121.70709875198939</v>
      </c>
      <c r="P13" s="897">
        <v>112.2027536898929</v>
      </c>
      <c r="Q13" s="897">
        <v>102.71900873082491</v>
      </c>
      <c r="R13" s="897">
        <v>100.81694843362031</v>
      </c>
      <c r="S13" s="897">
        <v>98.942066628109345</v>
      </c>
      <c r="T13" s="897">
        <v>97.102048989122082</v>
      </c>
      <c r="U13" s="897">
        <v>95.282333465885557</v>
      </c>
      <c r="V13" s="897">
        <v>93.482603029144002</v>
      </c>
      <c r="W13" s="897">
        <v>91.090043146784538</v>
      </c>
      <c r="X13" s="897">
        <v>89.422408413244511</v>
      </c>
      <c r="Y13" s="897">
        <v>87.771253571339543</v>
      </c>
      <c r="Z13" s="897">
        <v>86.1412691967368</v>
      </c>
      <c r="AA13" s="897">
        <v>84.536084700367297</v>
      </c>
      <c r="AB13" s="897">
        <v>82.581645005437295</v>
      </c>
      <c r="AC13" s="897">
        <v>80.655270325778275</v>
      </c>
      <c r="AD13" s="897">
        <v>78.756727238466809</v>
      </c>
      <c r="AE13" s="897">
        <v>76.886574579333995</v>
      </c>
      <c r="AF13" s="897">
        <v>75.042129803258447</v>
      </c>
      <c r="AG13" s="897">
        <v>73.22468404335909</v>
      </c>
      <c r="AH13" s="897">
        <v>71.433780140110613</v>
      </c>
      <c r="AI13" s="897">
        <v>69.665748489662178</v>
      </c>
      <c r="AJ13" s="897">
        <v>67.920593590645026</v>
      </c>
      <c r="AK13" s="898">
        <v>66.198193450891864</v>
      </c>
      <c r="AM13" s="1124"/>
      <c r="AN13" s="1125"/>
      <c r="AP13" s="1028">
        <f t="shared" si="0"/>
        <v>0</v>
      </c>
      <c r="AS13" s="1027"/>
      <c r="AT13" s="1027"/>
      <c r="AU13" s="1027"/>
      <c r="AV13" s="1027"/>
      <c r="AW13" s="1027"/>
      <c r="AX13" s="1027"/>
      <c r="AY13" s="1029">
        <f t="shared" si="1"/>
        <v>0</v>
      </c>
      <c r="AZ13" s="1029">
        <f t="shared" si="3"/>
        <v>0</v>
      </c>
      <c r="BA13" s="1029">
        <f t="shared" si="3"/>
        <v>0</v>
      </c>
      <c r="BB13" s="1029">
        <f t="shared" si="3"/>
        <v>0</v>
      </c>
      <c r="BC13" s="1029">
        <f t="shared" si="3"/>
        <v>0</v>
      </c>
      <c r="BD13" s="1029">
        <f t="shared" si="3"/>
        <v>0</v>
      </c>
      <c r="BE13" s="1029">
        <f t="shared" si="3"/>
        <v>0</v>
      </c>
      <c r="BF13" s="1029">
        <f t="shared" si="3"/>
        <v>0</v>
      </c>
      <c r="BG13" s="1029">
        <f t="shared" si="3"/>
        <v>0</v>
      </c>
      <c r="BH13" s="1029">
        <f t="shared" si="3"/>
        <v>0</v>
      </c>
      <c r="BI13" s="1029">
        <f t="shared" si="3"/>
        <v>0</v>
      </c>
      <c r="BJ13" s="1029">
        <f t="shared" si="4"/>
        <v>0</v>
      </c>
      <c r="BK13" s="1029">
        <f t="shared" si="4"/>
        <v>0</v>
      </c>
      <c r="BL13" s="1029">
        <f t="shared" si="4"/>
        <v>0</v>
      </c>
      <c r="BM13" s="1029">
        <f t="shared" si="4"/>
        <v>0</v>
      </c>
      <c r="BN13" s="1029">
        <f t="shared" si="4"/>
        <v>0</v>
      </c>
      <c r="BO13" s="1029">
        <f t="shared" si="4"/>
        <v>0</v>
      </c>
      <c r="BP13" s="1029">
        <f t="shared" si="4"/>
        <v>0</v>
      </c>
      <c r="BQ13" s="1029">
        <f t="shared" si="4"/>
        <v>0</v>
      </c>
      <c r="BR13" s="1029">
        <f t="shared" si="4"/>
        <v>0</v>
      </c>
      <c r="BS13" s="1029">
        <f t="shared" si="4"/>
        <v>0</v>
      </c>
      <c r="BT13" s="1029">
        <f t="shared" si="5"/>
        <v>0</v>
      </c>
      <c r="BU13" s="1029">
        <f t="shared" si="5"/>
        <v>0</v>
      </c>
      <c r="BV13" s="1029">
        <f t="shared" si="5"/>
        <v>0</v>
      </c>
      <c r="BW13" s="1029">
        <f t="shared" si="5"/>
        <v>0</v>
      </c>
      <c r="BX13" s="1029">
        <f t="shared" si="5"/>
        <v>0</v>
      </c>
      <c r="BY13" s="1029">
        <f t="shared" si="5"/>
        <v>0</v>
      </c>
      <c r="BZ13" s="1029">
        <f t="shared" si="5"/>
        <v>0</v>
      </c>
      <c r="CA13" s="1029">
        <f t="shared" si="5"/>
        <v>0</v>
      </c>
      <c r="CB13" s="1027"/>
      <c r="CC13" s="1027"/>
    </row>
    <row r="14" spans="2:83" ht="15" customHeight="1" thickBot="1">
      <c r="B14" s="702">
        <v>7</v>
      </c>
      <c r="C14" s="713" t="s">
        <v>408</v>
      </c>
      <c r="D14" s="703" t="s">
        <v>409</v>
      </c>
      <c r="E14" s="703" t="s">
        <v>1743</v>
      </c>
      <c r="F14" s="704">
        <v>1</v>
      </c>
      <c r="G14" s="1107"/>
      <c r="H14" s="1118"/>
      <c r="I14" s="1373">
        <v>10.431590944522073</v>
      </c>
      <c r="J14" s="897">
        <v>10.771235185202094</v>
      </c>
      <c r="K14" s="897">
        <v>10.6052863731018</v>
      </c>
      <c r="L14" s="897">
        <v>10.576740370673701</v>
      </c>
      <c r="M14" s="897">
        <v>10.338697258719737</v>
      </c>
      <c r="N14" s="897">
        <v>10.117680845822902</v>
      </c>
      <c r="O14" s="897">
        <v>9.7709384470929752</v>
      </c>
      <c r="P14" s="897">
        <v>9.0537695378870247</v>
      </c>
      <c r="Q14" s="897">
        <v>8.332891171536021</v>
      </c>
      <c r="R14" s="899">
        <v>8.2156461400431979</v>
      </c>
      <c r="S14" s="899">
        <v>8.098941944767434</v>
      </c>
      <c r="T14" s="899">
        <v>7.9827664099582938</v>
      </c>
      <c r="U14" s="899">
        <v>7.8671341485513517</v>
      </c>
      <c r="V14" s="899">
        <v>7.7520049080763966</v>
      </c>
      <c r="W14" s="899">
        <v>7.6373936750552733</v>
      </c>
      <c r="X14" s="899">
        <v>7.5233142458754916</v>
      </c>
      <c r="Y14" s="899">
        <v>7.4097282953162313</v>
      </c>
      <c r="Z14" s="899">
        <v>7.2966499834975513</v>
      </c>
      <c r="AA14" s="899">
        <v>7.1840923097701364</v>
      </c>
      <c r="AB14" s="899">
        <v>7.0401406779906157</v>
      </c>
      <c r="AC14" s="899">
        <v>6.8968437821524313</v>
      </c>
      <c r="AD14" s="899">
        <v>6.7541656788664675</v>
      </c>
      <c r="AE14" s="899">
        <v>6.6121181900981423</v>
      </c>
      <c r="AF14" s="899">
        <v>6.4707117483639971</v>
      </c>
      <c r="AG14" s="899">
        <v>6.3299126613194803</v>
      </c>
      <c r="AH14" s="899">
        <v>6.189731786637676</v>
      </c>
      <c r="AI14" s="899">
        <v>6.0501786269122029</v>
      </c>
      <c r="AJ14" s="899">
        <v>5.911221683857061</v>
      </c>
      <c r="AK14" s="900">
        <v>5.7728708740873502</v>
      </c>
      <c r="AM14" s="1124"/>
      <c r="AN14" s="1125"/>
      <c r="AP14" s="1028">
        <f t="shared" si="0"/>
        <v>0</v>
      </c>
      <c r="AS14" s="1027"/>
      <c r="AT14" s="1027"/>
      <c r="AU14" s="1027"/>
      <c r="AV14" s="1027"/>
      <c r="AW14" s="1027"/>
      <c r="AX14" s="1027"/>
      <c r="AY14" s="1029">
        <f t="shared" si="1"/>
        <v>0</v>
      </c>
      <c r="AZ14" s="1029">
        <f t="shared" si="3"/>
        <v>0</v>
      </c>
      <c r="BA14" s="1029">
        <f t="shared" si="3"/>
        <v>0</v>
      </c>
      <c r="BB14" s="1029">
        <f t="shared" si="3"/>
        <v>0</v>
      </c>
      <c r="BC14" s="1029">
        <f t="shared" si="3"/>
        <v>0</v>
      </c>
      <c r="BD14" s="1029">
        <f t="shared" si="3"/>
        <v>0</v>
      </c>
      <c r="BE14" s="1029">
        <f t="shared" si="3"/>
        <v>0</v>
      </c>
      <c r="BF14" s="1029">
        <f t="shared" si="3"/>
        <v>0</v>
      </c>
      <c r="BG14" s="1029">
        <f t="shared" si="3"/>
        <v>0</v>
      </c>
      <c r="BH14" s="1029">
        <f t="shared" si="3"/>
        <v>0</v>
      </c>
      <c r="BI14" s="1029">
        <f t="shared" si="3"/>
        <v>0</v>
      </c>
      <c r="BJ14" s="1029">
        <f t="shared" si="4"/>
        <v>0</v>
      </c>
      <c r="BK14" s="1029">
        <f t="shared" si="4"/>
        <v>0</v>
      </c>
      <c r="BL14" s="1029">
        <f t="shared" si="4"/>
        <v>0</v>
      </c>
      <c r="BM14" s="1029">
        <f t="shared" si="4"/>
        <v>0</v>
      </c>
      <c r="BN14" s="1029">
        <f t="shared" si="4"/>
        <v>0</v>
      </c>
      <c r="BO14" s="1029">
        <f t="shared" si="4"/>
        <v>0</v>
      </c>
      <c r="BP14" s="1029">
        <f t="shared" si="4"/>
        <v>0</v>
      </c>
      <c r="BQ14" s="1029">
        <f t="shared" si="4"/>
        <v>0</v>
      </c>
      <c r="BR14" s="1029">
        <f t="shared" si="4"/>
        <v>0</v>
      </c>
      <c r="BS14" s="1029">
        <f t="shared" si="4"/>
        <v>0</v>
      </c>
      <c r="BT14" s="1029">
        <f t="shared" si="5"/>
        <v>0</v>
      </c>
      <c r="BU14" s="1029">
        <f t="shared" si="5"/>
        <v>0</v>
      </c>
      <c r="BV14" s="1029">
        <f t="shared" si="5"/>
        <v>0</v>
      </c>
      <c r="BW14" s="1029">
        <f t="shared" si="5"/>
        <v>0</v>
      </c>
      <c r="BX14" s="1029">
        <f t="shared" si="5"/>
        <v>0</v>
      </c>
      <c r="BY14" s="1029">
        <f t="shared" si="5"/>
        <v>0</v>
      </c>
      <c r="BZ14" s="1029">
        <f t="shared" si="5"/>
        <v>0</v>
      </c>
      <c r="CA14" s="1029">
        <f t="shared" si="5"/>
        <v>0</v>
      </c>
      <c r="CB14" s="1027"/>
      <c r="CC14" s="1027"/>
    </row>
    <row r="15" spans="2:83" ht="15" customHeight="1">
      <c r="B15" s="709">
        <v>8</v>
      </c>
      <c r="C15" s="715" t="s">
        <v>1385</v>
      </c>
      <c r="D15" s="1307" t="s">
        <v>2386</v>
      </c>
      <c r="E15" s="1362" t="s">
        <v>1745</v>
      </c>
      <c r="F15" s="1308">
        <v>3</v>
      </c>
      <c r="G15" s="1109"/>
      <c r="H15" s="1118"/>
      <c r="I15" s="1374"/>
      <c r="J15" s="1371">
        <v>3313.1870000000004</v>
      </c>
      <c r="K15" s="1364">
        <v>3333.5829862270566</v>
      </c>
      <c r="L15" s="1364">
        <v>3353.7589060355435</v>
      </c>
      <c r="M15" s="1364">
        <v>3375.8827119435605</v>
      </c>
      <c r="N15" s="1364">
        <v>3399.5660846273818</v>
      </c>
      <c r="O15" s="1364">
        <v>3423.7950089276501</v>
      </c>
      <c r="P15" s="1364">
        <v>3449.1104073376082</v>
      </c>
      <c r="Q15" s="1376">
        <v>3475.5023599735541</v>
      </c>
      <c r="R15" s="1378"/>
      <c r="S15" s="1379"/>
      <c r="T15" s="1379"/>
      <c r="U15" s="1379"/>
      <c r="V15" s="1379"/>
      <c r="W15" s="1379"/>
      <c r="X15" s="1379"/>
      <c r="Y15" s="1379"/>
      <c r="Z15" s="1379"/>
      <c r="AA15" s="1379"/>
      <c r="AB15" s="1379"/>
      <c r="AC15" s="1379"/>
      <c r="AD15" s="1379"/>
      <c r="AE15" s="1379"/>
      <c r="AF15" s="1379"/>
      <c r="AG15" s="1379"/>
      <c r="AH15" s="1379"/>
      <c r="AI15" s="1379"/>
      <c r="AJ15" s="1379"/>
      <c r="AK15" s="1379"/>
      <c r="AM15" s="1124"/>
      <c r="AN15" s="1125"/>
      <c r="AP15" s="1028">
        <f t="shared" si="0"/>
        <v>0</v>
      </c>
      <c r="AS15" s="1027"/>
      <c r="AT15" s="1027"/>
      <c r="AU15" s="1027"/>
      <c r="AV15" s="1027"/>
      <c r="AW15" s="1027"/>
      <c r="AX15" s="1027"/>
      <c r="AY15" s="1029"/>
      <c r="AZ15" s="1029">
        <f t="shared" si="3"/>
        <v>0</v>
      </c>
      <c r="BA15" s="1029">
        <f t="shared" ref="BA15:BG16" si="6" xml:space="preserve"> IF( ISNUMBER( K15 ), 0, 1 )</f>
        <v>0</v>
      </c>
      <c r="BB15" s="1029">
        <f t="shared" si="6"/>
        <v>0</v>
      </c>
      <c r="BC15" s="1029">
        <f t="shared" si="6"/>
        <v>0</v>
      </c>
      <c r="BD15" s="1029">
        <f t="shared" si="6"/>
        <v>0</v>
      </c>
      <c r="BE15" s="1029">
        <f t="shared" si="6"/>
        <v>0</v>
      </c>
      <c r="BF15" s="1029">
        <f t="shared" si="6"/>
        <v>0</v>
      </c>
      <c r="BG15" s="1029">
        <f t="shared" si="6"/>
        <v>0</v>
      </c>
      <c r="BH15" s="1029"/>
      <c r="BI15" s="1029"/>
      <c r="BJ15" s="1029"/>
      <c r="BK15" s="1029"/>
      <c r="BL15" s="1029"/>
      <c r="BM15" s="1029"/>
      <c r="BN15" s="1029"/>
      <c r="BO15" s="1029"/>
      <c r="BP15" s="1029"/>
      <c r="BQ15" s="1029"/>
      <c r="BR15" s="1029"/>
      <c r="BS15" s="1029"/>
      <c r="BT15" s="1029"/>
      <c r="BU15" s="1029"/>
      <c r="BV15" s="1029"/>
      <c r="BW15" s="1029"/>
      <c r="BX15" s="1029"/>
      <c r="BY15" s="1029"/>
      <c r="BZ15" s="1029"/>
      <c r="CA15" s="1029"/>
      <c r="CB15" s="1027"/>
      <c r="CC15" s="1027"/>
    </row>
    <row r="16" spans="2:83" ht="15" customHeight="1" thickBot="1">
      <c r="B16" s="705">
        <v>9</v>
      </c>
      <c r="C16" s="711" t="s">
        <v>1567</v>
      </c>
      <c r="D16" s="706" t="s">
        <v>2387</v>
      </c>
      <c r="E16" s="706" t="s">
        <v>1563</v>
      </c>
      <c r="F16" s="707">
        <v>0</v>
      </c>
      <c r="G16" s="1108"/>
      <c r="H16" s="1118"/>
      <c r="I16" s="1375"/>
      <c r="J16" s="1372">
        <v>42102.877915342004</v>
      </c>
      <c r="K16" s="1365">
        <v>42261.9570552</v>
      </c>
      <c r="L16" s="1365">
        <v>42376.019600599997</v>
      </c>
      <c r="M16" s="1365">
        <v>42481.143851399996</v>
      </c>
      <c r="N16" s="1365">
        <v>42549.292057958002</v>
      </c>
      <c r="O16" s="1365">
        <v>42646.892057958001</v>
      </c>
      <c r="P16" s="1365">
        <v>42744.592057957998</v>
      </c>
      <c r="Q16" s="1377">
        <v>42842.292057958002</v>
      </c>
      <c r="R16" s="1380"/>
      <c r="S16" s="1381"/>
      <c r="T16" s="1381"/>
      <c r="U16" s="1381"/>
      <c r="V16" s="1381"/>
      <c r="W16" s="1381"/>
      <c r="X16" s="1381"/>
      <c r="Y16" s="1381"/>
      <c r="Z16" s="1381"/>
      <c r="AA16" s="1381"/>
      <c r="AB16" s="1381"/>
      <c r="AC16" s="1381"/>
      <c r="AD16" s="1381"/>
      <c r="AE16" s="1381"/>
      <c r="AF16" s="1381"/>
      <c r="AG16" s="1381"/>
      <c r="AH16" s="1381"/>
      <c r="AI16" s="1381"/>
      <c r="AJ16" s="1381"/>
      <c r="AK16" s="1381"/>
      <c r="AM16" s="1126"/>
      <c r="AN16" s="1127"/>
      <c r="AP16" s="1028">
        <f t="shared" si="0"/>
        <v>0</v>
      </c>
      <c r="AS16" s="1027"/>
      <c r="AT16" s="1027"/>
      <c r="AU16" s="1027"/>
      <c r="AV16" s="1027"/>
      <c r="AW16" s="1027"/>
      <c r="AX16" s="1027"/>
      <c r="AY16" s="1029"/>
      <c r="AZ16" s="1029">
        <f t="shared" si="3"/>
        <v>0</v>
      </c>
      <c r="BA16" s="1029">
        <f t="shared" si="6"/>
        <v>0</v>
      </c>
      <c r="BB16" s="1029">
        <f t="shared" si="6"/>
        <v>0</v>
      </c>
      <c r="BC16" s="1029">
        <f t="shared" si="6"/>
        <v>0</v>
      </c>
      <c r="BD16" s="1029">
        <f t="shared" si="6"/>
        <v>0</v>
      </c>
      <c r="BE16" s="1029">
        <f t="shared" si="6"/>
        <v>0</v>
      </c>
      <c r="BF16" s="1029">
        <f t="shared" si="6"/>
        <v>0</v>
      </c>
      <c r="BG16" s="1029">
        <f t="shared" si="6"/>
        <v>0</v>
      </c>
      <c r="BH16" s="1029"/>
      <c r="BI16" s="1029"/>
      <c r="BJ16" s="1029"/>
      <c r="BK16" s="1029"/>
      <c r="BL16" s="1029"/>
      <c r="BM16" s="1029"/>
      <c r="BN16" s="1029"/>
      <c r="BO16" s="1029"/>
      <c r="BP16" s="1029"/>
      <c r="BQ16" s="1029"/>
      <c r="BR16" s="1029"/>
      <c r="BS16" s="1029"/>
      <c r="BT16" s="1029"/>
      <c r="BU16" s="1029"/>
      <c r="BV16" s="1029"/>
      <c r="BW16" s="1029"/>
      <c r="BX16" s="1029"/>
      <c r="BY16" s="1029"/>
      <c r="BZ16" s="1029"/>
      <c r="CA16" s="1029"/>
      <c r="CB16" s="1027"/>
      <c r="CC16" s="1027"/>
    </row>
    <row r="17" spans="2:83" ht="15" customHeight="1" thickBot="1">
      <c r="B17" s="699">
        <v>10</v>
      </c>
      <c r="C17" s="712" t="s">
        <v>410</v>
      </c>
      <c r="D17" s="703" t="s">
        <v>411</v>
      </c>
      <c r="E17" s="703" t="s">
        <v>98</v>
      </c>
      <c r="F17" s="1361">
        <v>0</v>
      </c>
      <c r="G17" s="1357"/>
      <c r="H17" s="1286"/>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c r="AP17" s="1028"/>
      <c r="AT17" s="1027"/>
      <c r="AU17" s="1027"/>
      <c r="AV17" s="1027"/>
      <c r="AW17" s="1029"/>
      <c r="AX17" s="1027"/>
      <c r="AY17" s="1027"/>
      <c r="AZ17" s="1027"/>
      <c r="BA17" s="1027"/>
      <c r="BB17" s="1027"/>
      <c r="BC17" s="1027"/>
      <c r="BD17" s="1027"/>
      <c r="BE17" s="1027"/>
      <c r="BF17" s="1027"/>
      <c r="BG17" s="1027"/>
      <c r="BH17" s="1027"/>
      <c r="BI17" s="1027"/>
      <c r="BJ17" s="1027"/>
      <c r="BK17" s="1027"/>
      <c r="BL17" s="1027"/>
      <c r="BM17" s="1027"/>
      <c r="BN17" s="1027"/>
      <c r="BO17" s="1027"/>
      <c r="BP17" s="1027"/>
      <c r="BQ17" s="1027"/>
      <c r="BR17" s="1027"/>
      <c r="BS17" s="1027"/>
      <c r="BT17" s="1027"/>
      <c r="BU17" s="1027"/>
      <c r="BV17" s="1027"/>
      <c r="BW17" s="1027"/>
      <c r="BX17" s="1027"/>
      <c r="BY17" s="1027"/>
      <c r="BZ17" s="1027"/>
      <c r="CA17" s="1027"/>
      <c r="CB17" s="1027"/>
      <c r="CC17" s="1027"/>
      <c r="CE17" s="733"/>
    </row>
    <row r="18" spans="2:83" ht="15" customHeight="1">
      <c r="B18" s="702">
        <v>11</v>
      </c>
      <c r="C18" s="713" t="s">
        <v>397</v>
      </c>
      <c r="D18" s="703" t="s">
        <v>412</v>
      </c>
      <c r="E18" s="703" t="s">
        <v>399</v>
      </c>
      <c r="F18" s="704">
        <v>1</v>
      </c>
      <c r="G18" s="1107"/>
      <c r="H18" s="1118"/>
      <c r="I18" s="906"/>
      <c r="J18" s="903"/>
      <c r="K18" s="903"/>
      <c r="L18" s="903"/>
      <c r="M18" s="903"/>
      <c r="N18" s="903"/>
      <c r="O18" s="903"/>
      <c r="P18" s="903"/>
      <c r="Q18" s="903"/>
      <c r="R18" s="903"/>
      <c r="S18" s="903"/>
      <c r="T18" s="903"/>
      <c r="U18" s="903"/>
      <c r="V18" s="903"/>
      <c r="W18" s="903"/>
      <c r="X18" s="903"/>
      <c r="Y18" s="903"/>
      <c r="Z18" s="903"/>
      <c r="AA18" s="903"/>
      <c r="AB18" s="903"/>
      <c r="AC18" s="903"/>
      <c r="AD18" s="903"/>
      <c r="AE18" s="903"/>
      <c r="AF18" s="903"/>
      <c r="AG18" s="903"/>
      <c r="AH18" s="903"/>
      <c r="AI18" s="903"/>
      <c r="AJ18" s="903"/>
      <c r="AK18" s="904"/>
      <c r="AM18" s="1122"/>
      <c r="AN18" s="1123"/>
      <c r="AP18" s="1028"/>
      <c r="AS18" s="1027"/>
      <c r="AT18" s="1027"/>
      <c r="AU18" s="1027"/>
      <c r="AV18" s="1027"/>
      <c r="AW18" s="1027"/>
      <c r="AX18" s="1027"/>
      <c r="AY18" s="1029"/>
      <c r="AZ18" s="1029"/>
      <c r="BA18" s="1029"/>
      <c r="BB18" s="1029"/>
      <c r="BC18" s="1029"/>
      <c r="BD18" s="1029"/>
      <c r="BE18" s="1029"/>
      <c r="BF18" s="1029"/>
      <c r="BG18" s="1029"/>
      <c r="BH18" s="1029"/>
      <c r="BI18" s="1029"/>
      <c r="BJ18" s="1029"/>
      <c r="BK18" s="1029"/>
      <c r="BL18" s="1029"/>
      <c r="BM18" s="1029"/>
      <c r="BN18" s="1029"/>
      <c r="BO18" s="1029"/>
      <c r="BP18" s="1029"/>
      <c r="BQ18" s="1029"/>
      <c r="BR18" s="1029"/>
      <c r="BS18" s="1029"/>
      <c r="BT18" s="1029"/>
      <c r="BU18" s="1029"/>
      <c r="BV18" s="1029"/>
      <c r="BW18" s="1029"/>
      <c r="BX18" s="1029"/>
      <c r="BY18" s="1029"/>
      <c r="BZ18" s="1029"/>
      <c r="CA18" s="1029"/>
      <c r="CB18" s="1027"/>
      <c r="CC18" s="1027"/>
    </row>
    <row r="19" spans="2:83" ht="15" customHeight="1">
      <c r="B19" s="702">
        <v>12</v>
      </c>
      <c r="C19" s="713" t="s">
        <v>400</v>
      </c>
      <c r="D19" s="703" t="s">
        <v>413</v>
      </c>
      <c r="E19" s="703" t="s">
        <v>399</v>
      </c>
      <c r="F19" s="704">
        <v>1</v>
      </c>
      <c r="G19" s="1107"/>
      <c r="H19" s="1118"/>
      <c r="I19" s="1363"/>
      <c r="J19" s="897"/>
      <c r="K19" s="897"/>
      <c r="L19" s="897"/>
      <c r="M19" s="897"/>
      <c r="N19" s="897"/>
      <c r="O19" s="897"/>
      <c r="P19" s="897"/>
      <c r="Q19" s="897"/>
      <c r="R19" s="897"/>
      <c r="S19" s="897"/>
      <c r="T19" s="897"/>
      <c r="U19" s="897"/>
      <c r="V19" s="897"/>
      <c r="W19" s="897"/>
      <c r="X19" s="897"/>
      <c r="Y19" s="897"/>
      <c r="Z19" s="897"/>
      <c r="AA19" s="897"/>
      <c r="AB19" s="897"/>
      <c r="AC19" s="897"/>
      <c r="AD19" s="897"/>
      <c r="AE19" s="897"/>
      <c r="AF19" s="897"/>
      <c r="AG19" s="897"/>
      <c r="AH19" s="897"/>
      <c r="AI19" s="897"/>
      <c r="AJ19" s="897"/>
      <c r="AK19" s="898"/>
      <c r="AM19" s="1124"/>
      <c r="AN19" s="1125"/>
      <c r="AP19" s="1028"/>
      <c r="AS19" s="1027"/>
      <c r="AT19" s="1027"/>
      <c r="AU19" s="1027"/>
      <c r="AV19" s="1027"/>
      <c r="AW19" s="1027"/>
      <c r="AX19" s="1027"/>
      <c r="AY19" s="1029"/>
      <c r="AZ19" s="1029"/>
      <c r="BA19" s="1029"/>
      <c r="BB19" s="1029"/>
      <c r="BC19" s="1029"/>
      <c r="BD19" s="1029"/>
      <c r="BE19" s="1029"/>
      <c r="BF19" s="1029"/>
      <c r="BG19" s="1029"/>
      <c r="BH19" s="1029"/>
      <c r="BI19" s="1029"/>
      <c r="BJ19" s="1029"/>
      <c r="BK19" s="1029"/>
      <c r="BL19" s="1029"/>
      <c r="BM19" s="1029"/>
      <c r="BN19" s="1029"/>
      <c r="BO19" s="1029"/>
      <c r="BP19" s="1029"/>
      <c r="BQ19" s="1029"/>
      <c r="BR19" s="1029"/>
      <c r="BS19" s="1029"/>
      <c r="BT19" s="1029"/>
      <c r="BU19" s="1029"/>
      <c r="BV19" s="1029"/>
      <c r="BW19" s="1029"/>
      <c r="BX19" s="1029"/>
      <c r="BY19" s="1029"/>
      <c r="BZ19" s="1029"/>
      <c r="CA19" s="1029"/>
      <c r="CB19" s="1027"/>
      <c r="CC19" s="1027"/>
    </row>
    <row r="20" spans="2:83" ht="15" customHeight="1">
      <c r="B20" s="702">
        <v>13</v>
      </c>
      <c r="C20" s="713" t="s">
        <v>402</v>
      </c>
      <c r="D20" s="703" t="s">
        <v>414</v>
      </c>
      <c r="E20" s="703" t="s">
        <v>399</v>
      </c>
      <c r="F20" s="704">
        <v>1</v>
      </c>
      <c r="G20" s="1107"/>
      <c r="H20" s="1118"/>
      <c r="I20" s="1363"/>
      <c r="J20" s="897"/>
      <c r="K20" s="897"/>
      <c r="L20" s="897"/>
      <c r="M20" s="897"/>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8"/>
      <c r="AM20" s="1124"/>
      <c r="AN20" s="1125"/>
      <c r="AP20" s="1028"/>
      <c r="AS20" s="1027"/>
      <c r="AT20" s="1027"/>
      <c r="AU20" s="1027"/>
      <c r="AV20" s="1027"/>
      <c r="AW20" s="1027"/>
      <c r="AX20" s="1027"/>
      <c r="AY20" s="1029"/>
      <c r="AZ20" s="1029"/>
      <c r="BA20" s="1029"/>
      <c r="BB20" s="1029"/>
      <c r="BC20" s="1029"/>
      <c r="BD20" s="1029"/>
      <c r="BE20" s="1029"/>
      <c r="BF20" s="1029"/>
      <c r="BG20" s="1029"/>
      <c r="BH20" s="1029"/>
      <c r="BI20" s="1029"/>
      <c r="BJ20" s="1029"/>
      <c r="BK20" s="1029"/>
      <c r="BL20" s="1029"/>
      <c r="BM20" s="1029"/>
      <c r="BN20" s="1029"/>
      <c r="BO20" s="1029"/>
      <c r="BP20" s="1029"/>
      <c r="BQ20" s="1029"/>
      <c r="BR20" s="1029"/>
      <c r="BS20" s="1029"/>
      <c r="BT20" s="1029"/>
      <c r="BU20" s="1029"/>
      <c r="BV20" s="1029"/>
      <c r="BW20" s="1029"/>
      <c r="BX20" s="1029"/>
      <c r="BY20" s="1029"/>
      <c r="BZ20" s="1029"/>
      <c r="CA20" s="1029"/>
      <c r="CB20" s="1027"/>
      <c r="CC20" s="1027"/>
    </row>
    <row r="21" spans="2:83" ht="15" customHeight="1">
      <c r="B21" s="702">
        <v>14</v>
      </c>
      <c r="C21" s="713" t="s">
        <v>404</v>
      </c>
      <c r="D21" s="703" t="s">
        <v>415</v>
      </c>
      <c r="E21" s="703" t="s">
        <v>399</v>
      </c>
      <c r="F21" s="704">
        <v>1</v>
      </c>
      <c r="G21" s="1107"/>
      <c r="H21" s="1118"/>
      <c r="I21" s="1363"/>
      <c r="J21" s="897"/>
      <c r="K21" s="897"/>
      <c r="L21" s="897"/>
      <c r="M21" s="897"/>
      <c r="N21" s="897"/>
      <c r="O21" s="897"/>
      <c r="P21" s="897"/>
      <c r="Q21" s="897"/>
      <c r="R21" s="897"/>
      <c r="S21" s="897"/>
      <c r="T21" s="897"/>
      <c r="U21" s="897"/>
      <c r="V21" s="897"/>
      <c r="W21" s="897"/>
      <c r="X21" s="897"/>
      <c r="Y21" s="897"/>
      <c r="Z21" s="897"/>
      <c r="AA21" s="897"/>
      <c r="AB21" s="897"/>
      <c r="AC21" s="897"/>
      <c r="AD21" s="897"/>
      <c r="AE21" s="897"/>
      <c r="AF21" s="897"/>
      <c r="AG21" s="897"/>
      <c r="AH21" s="897"/>
      <c r="AI21" s="897"/>
      <c r="AJ21" s="897"/>
      <c r="AK21" s="898"/>
      <c r="AM21" s="1124"/>
      <c r="AN21" s="1125"/>
      <c r="AP21" s="1028"/>
      <c r="AS21" s="1027"/>
      <c r="AT21" s="1027"/>
      <c r="AU21" s="1027"/>
      <c r="AV21" s="1027"/>
      <c r="AW21" s="1027"/>
      <c r="AX21" s="1027"/>
      <c r="AY21" s="1029"/>
      <c r="AZ21" s="1029"/>
      <c r="BA21" s="1029"/>
      <c r="BB21" s="1029"/>
      <c r="BC21" s="1029"/>
      <c r="BD21" s="1029"/>
      <c r="BE21" s="1029"/>
      <c r="BF21" s="1029"/>
      <c r="BG21" s="1029"/>
      <c r="BH21" s="1029"/>
      <c r="BI21" s="1029"/>
      <c r="BJ21" s="1029"/>
      <c r="BK21" s="1029"/>
      <c r="BL21" s="1029"/>
      <c r="BM21" s="1029"/>
      <c r="BN21" s="1029"/>
      <c r="BO21" s="1029"/>
      <c r="BP21" s="1029"/>
      <c r="BQ21" s="1029"/>
      <c r="BR21" s="1029"/>
      <c r="BS21" s="1029"/>
      <c r="BT21" s="1029"/>
      <c r="BU21" s="1029"/>
      <c r="BV21" s="1029"/>
      <c r="BW21" s="1029"/>
      <c r="BX21" s="1029"/>
      <c r="BY21" s="1029"/>
      <c r="BZ21" s="1029"/>
      <c r="CA21" s="1029"/>
      <c r="CB21" s="1027"/>
      <c r="CC21" s="1027"/>
    </row>
    <row r="22" spans="2:83" ht="15" customHeight="1">
      <c r="B22" s="702">
        <v>15</v>
      </c>
      <c r="C22" s="713" t="s">
        <v>406</v>
      </c>
      <c r="D22" s="703" t="s">
        <v>416</v>
      </c>
      <c r="E22" s="703" t="s">
        <v>1742</v>
      </c>
      <c r="F22" s="704">
        <v>1</v>
      </c>
      <c r="G22" s="1107"/>
      <c r="H22" s="1118"/>
      <c r="I22" s="1363"/>
      <c r="J22" s="897"/>
      <c r="K22" s="897"/>
      <c r="L22" s="897"/>
      <c r="M22" s="897"/>
      <c r="N22" s="897"/>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8"/>
      <c r="AM22" s="1124"/>
      <c r="AN22" s="1125"/>
      <c r="AP22" s="1028"/>
      <c r="AS22" s="1027"/>
      <c r="AT22" s="1027"/>
      <c r="AU22" s="1027"/>
      <c r="AV22" s="1027"/>
      <c r="AW22" s="1027"/>
      <c r="AX22" s="1027"/>
      <c r="AY22" s="1029"/>
      <c r="AZ22" s="1029"/>
      <c r="BA22" s="1029"/>
      <c r="BB22" s="1029"/>
      <c r="BC22" s="1029"/>
      <c r="BD22" s="1029"/>
      <c r="BE22" s="1029"/>
      <c r="BF22" s="1029"/>
      <c r="BG22" s="1029"/>
      <c r="BH22" s="1029"/>
      <c r="BI22" s="1029"/>
      <c r="BJ22" s="1029"/>
      <c r="BK22" s="1029"/>
      <c r="BL22" s="1029"/>
      <c r="BM22" s="1029"/>
      <c r="BN22" s="1029"/>
      <c r="BO22" s="1029"/>
      <c r="BP22" s="1029"/>
      <c r="BQ22" s="1029"/>
      <c r="BR22" s="1029"/>
      <c r="BS22" s="1029"/>
      <c r="BT22" s="1029"/>
      <c r="BU22" s="1029"/>
      <c r="BV22" s="1029"/>
      <c r="BW22" s="1029"/>
      <c r="BX22" s="1029"/>
      <c r="BY22" s="1029"/>
      <c r="BZ22" s="1029"/>
      <c r="CA22" s="1029"/>
      <c r="CB22" s="1027"/>
      <c r="CC22" s="1027"/>
    </row>
    <row r="23" spans="2:83" ht="15" customHeight="1" thickBot="1">
      <c r="B23" s="702">
        <v>16</v>
      </c>
      <c r="C23" s="713" t="s">
        <v>408</v>
      </c>
      <c r="D23" s="703" t="s">
        <v>417</v>
      </c>
      <c r="E23" s="703" t="s">
        <v>1743</v>
      </c>
      <c r="F23" s="704">
        <v>1</v>
      </c>
      <c r="G23" s="1107"/>
      <c r="H23" s="1118"/>
      <c r="I23" s="1373"/>
      <c r="J23" s="897"/>
      <c r="K23" s="897"/>
      <c r="L23" s="897"/>
      <c r="M23" s="897"/>
      <c r="N23" s="897"/>
      <c r="O23" s="897"/>
      <c r="P23" s="897"/>
      <c r="Q23" s="897"/>
      <c r="R23" s="899"/>
      <c r="S23" s="899"/>
      <c r="T23" s="899"/>
      <c r="U23" s="899"/>
      <c r="V23" s="899"/>
      <c r="W23" s="899"/>
      <c r="X23" s="899"/>
      <c r="Y23" s="899"/>
      <c r="Z23" s="899"/>
      <c r="AA23" s="899"/>
      <c r="AB23" s="899"/>
      <c r="AC23" s="899"/>
      <c r="AD23" s="899"/>
      <c r="AE23" s="899"/>
      <c r="AF23" s="899"/>
      <c r="AG23" s="899"/>
      <c r="AH23" s="899"/>
      <c r="AI23" s="899"/>
      <c r="AJ23" s="899"/>
      <c r="AK23" s="900"/>
      <c r="AM23" s="1124"/>
      <c r="AN23" s="1125"/>
      <c r="AP23" s="1028"/>
      <c r="AS23" s="1027"/>
      <c r="AT23" s="1027"/>
      <c r="AU23" s="1027"/>
      <c r="AV23" s="1027"/>
      <c r="AW23" s="1027"/>
      <c r="AX23" s="1027"/>
      <c r="AY23" s="1029"/>
      <c r="AZ23" s="1029"/>
      <c r="BA23" s="1029"/>
      <c r="BB23" s="1029"/>
      <c r="BC23" s="1029"/>
      <c r="BD23" s="1029"/>
      <c r="BE23" s="1029"/>
      <c r="BF23" s="1029"/>
      <c r="BG23" s="1029"/>
      <c r="BH23" s="1029"/>
      <c r="BI23" s="1029"/>
      <c r="BJ23" s="1029"/>
      <c r="BK23" s="1029"/>
      <c r="BL23" s="1029"/>
      <c r="BM23" s="1029"/>
      <c r="BN23" s="1029"/>
      <c r="BO23" s="1029"/>
      <c r="BP23" s="1029"/>
      <c r="BQ23" s="1029"/>
      <c r="BR23" s="1029"/>
      <c r="BS23" s="1029"/>
      <c r="BT23" s="1029"/>
      <c r="BU23" s="1029"/>
      <c r="BV23" s="1029"/>
      <c r="BW23" s="1029"/>
      <c r="BX23" s="1029"/>
      <c r="BY23" s="1029"/>
      <c r="BZ23" s="1029"/>
      <c r="CA23" s="1029"/>
      <c r="CB23" s="1027"/>
      <c r="CC23" s="1027"/>
    </row>
    <row r="24" spans="2:83" ht="15" customHeight="1">
      <c r="B24" s="709">
        <v>17</v>
      </c>
      <c r="C24" s="715" t="s">
        <v>1385</v>
      </c>
      <c r="D24" s="1307" t="s">
        <v>2388</v>
      </c>
      <c r="E24" s="1362" t="s">
        <v>1745</v>
      </c>
      <c r="F24" s="1308">
        <v>3</v>
      </c>
      <c r="G24" s="1109"/>
      <c r="H24" s="1118"/>
      <c r="I24" s="1374"/>
      <c r="J24" s="1371"/>
      <c r="K24" s="1364"/>
      <c r="L24" s="1364"/>
      <c r="M24" s="1364"/>
      <c r="N24" s="1364"/>
      <c r="O24" s="1364"/>
      <c r="P24" s="1364"/>
      <c r="Q24" s="1376"/>
      <c r="R24" s="1378"/>
      <c r="S24" s="1379"/>
      <c r="T24" s="1379"/>
      <c r="U24" s="1379"/>
      <c r="V24" s="1379"/>
      <c r="W24" s="1379"/>
      <c r="X24" s="1379"/>
      <c r="Y24" s="1379"/>
      <c r="Z24" s="1379"/>
      <c r="AA24" s="1379"/>
      <c r="AB24" s="1379"/>
      <c r="AC24" s="1379"/>
      <c r="AD24" s="1379"/>
      <c r="AE24" s="1379"/>
      <c r="AF24" s="1379"/>
      <c r="AG24" s="1379"/>
      <c r="AH24" s="1379"/>
      <c r="AI24" s="1379"/>
      <c r="AJ24" s="1379"/>
      <c r="AK24" s="1379"/>
      <c r="AM24" s="1124"/>
      <c r="AN24" s="1125"/>
      <c r="AP24" s="1028"/>
      <c r="AS24" s="1027"/>
      <c r="AT24" s="1027"/>
      <c r="AU24" s="1027"/>
      <c r="AV24" s="1027"/>
      <c r="AW24" s="1027"/>
      <c r="AX24" s="1027"/>
      <c r="AY24" s="1029"/>
      <c r="AZ24" s="1029"/>
      <c r="BA24" s="1029"/>
      <c r="BB24" s="1029"/>
      <c r="BC24" s="1029"/>
      <c r="BD24" s="1029"/>
      <c r="BE24" s="1029"/>
      <c r="BF24" s="1029"/>
      <c r="BG24" s="1029"/>
      <c r="BH24" s="1029"/>
      <c r="BI24" s="1029"/>
      <c r="BJ24" s="1029"/>
      <c r="BK24" s="1029"/>
      <c r="BL24" s="1029"/>
      <c r="BM24" s="1029"/>
      <c r="BN24" s="1029"/>
      <c r="BO24" s="1029"/>
      <c r="BP24" s="1029"/>
      <c r="BQ24" s="1029"/>
      <c r="BR24" s="1029"/>
      <c r="BS24" s="1029"/>
      <c r="BT24" s="1029"/>
      <c r="BU24" s="1029"/>
      <c r="BV24" s="1029"/>
      <c r="BW24" s="1029"/>
      <c r="BX24" s="1029"/>
      <c r="BY24" s="1029"/>
      <c r="BZ24" s="1029"/>
      <c r="CA24" s="1029"/>
      <c r="CB24" s="1027"/>
      <c r="CC24" s="1027"/>
    </row>
    <row r="25" spans="2:83" ht="15" customHeight="1" thickBot="1">
      <c r="B25" s="705">
        <v>18</v>
      </c>
      <c r="C25" s="711" t="s">
        <v>1567</v>
      </c>
      <c r="D25" s="706" t="s">
        <v>2389</v>
      </c>
      <c r="E25" s="706" t="s">
        <v>1563</v>
      </c>
      <c r="F25" s="707">
        <v>0</v>
      </c>
      <c r="G25" s="1108"/>
      <c r="H25" s="1118"/>
      <c r="I25" s="1375"/>
      <c r="J25" s="1372"/>
      <c r="K25" s="1365"/>
      <c r="L25" s="1365"/>
      <c r="M25" s="1365"/>
      <c r="N25" s="1365"/>
      <c r="O25" s="1365"/>
      <c r="P25" s="1365"/>
      <c r="Q25" s="1377"/>
      <c r="R25" s="1380"/>
      <c r="S25" s="1381"/>
      <c r="T25" s="1381"/>
      <c r="U25" s="1381"/>
      <c r="V25" s="1381"/>
      <c r="W25" s="1381"/>
      <c r="X25" s="1381"/>
      <c r="Y25" s="1381"/>
      <c r="Z25" s="1381"/>
      <c r="AA25" s="1381"/>
      <c r="AB25" s="1381"/>
      <c r="AC25" s="1381"/>
      <c r="AD25" s="1381"/>
      <c r="AE25" s="1381"/>
      <c r="AF25" s="1381"/>
      <c r="AG25" s="1381"/>
      <c r="AH25" s="1381"/>
      <c r="AI25" s="1381"/>
      <c r="AJ25" s="1381"/>
      <c r="AK25" s="1381"/>
      <c r="AM25" s="1126"/>
      <c r="AN25" s="1127"/>
      <c r="AP25" s="1028"/>
      <c r="AS25" s="1027"/>
      <c r="AT25" s="1027"/>
      <c r="AU25" s="1027"/>
      <c r="AV25" s="1027"/>
      <c r="AW25" s="1027"/>
      <c r="AX25" s="1027"/>
      <c r="AY25" s="1029"/>
      <c r="AZ25" s="1029"/>
      <c r="BA25" s="1029"/>
      <c r="BB25" s="1029"/>
      <c r="BC25" s="1029"/>
      <c r="BD25" s="1029"/>
      <c r="BE25" s="1029"/>
      <c r="BF25" s="1029"/>
      <c r="BG25" s="1029"/>
      <c r="BH25" s="1029"/>
      <c r="BI25" s="1029"/>
      <c r="BJ25" s="1029"/>
      <c r="BK25" s="1029"/>
      <c r="BL25" s="1029"/>
      <c r="BM25" s="1029"/>
      <c r="BN25" s="1029"/>
      <c r="BO25" s="1029"/>
      <c r="BP25" s="1029"/>
      <c r="BQ25" s="1029"/>
      <c r="BR25" s="1029"/>
      <c r="BS25" s="1029"/>
      <c r="BT25" s="1029"/>
      <c r="BU25" s="1029"/>
      <c r="BV25" s="1029"/>
      <c r="BW25" s="1029"/>
      <c r="BX25" s="1029"/>
      <c r="BY25" s="1029"/>
      <c r="BZ25" s="1029"/>
      <c r="CA25" s="1029"/>
      <c r="CB25" s="1027"/>
      <c r="CC25" s="1027"/>
    </row>
    <row r="26" spans="2:83" ht="15" customHeight="1" thickBot="1">
      <c r="B26" s="699">
        <v>19</v>
      </c>
      <c r="C26" s="712" t="s">
        <v>418</v>
      </c>
      <c r="D26" s="703" t="s">
        <v>419</v>
      </c>
      <c r="E26" s="703" t="s">
        <v>98</v>
      </c>
      <c r="F26" s="1361">
        <v>0</v>
      </c>
      <c r="G26" s="1357"/>
      <c r="H26" s="1286"/>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P26" s="1028"/>
      <c r="AT26" s="1027"/>
      <c r="AU26" s="1027"/>
      <c r="AV26" s="1027"/>
      <c r="AW26" s="1029"/>
      <c r="AX26" s="1027"/>
      <c r="AY26" s="1027"/>
      <c r="AZ26" s="1027"/>
      <c r="BA26" s="1027"/>
      <c r="BB26" s="1027"/>
      <c r="BC26" s="1027"/>
      <c r="BD26" s="1027"/>
      <c r="BE26" s="1027"/>
      <c r="BF26" s="1027"/>
      <c r="BG26" s="1027"/>
      <c r="BH26" s="1027"/>
      <c r="BI26" s="1027"/>
      <c r="BJ26" s="1027"/>
      <c r="BK26" s="1027"/>
      <c r="BL26" s="1027"/>
      <c r="BM26" s="1027"/>
      <c r="BN26" s="1027"/>
      <c r="BO26" s="1027"/>
      <c r="BP26" s="1027"/>
      <c r="BQ26" s="1027"/>
      <c r="BR26" s="1027"/>
      <c r="BS26" s="1027"/>
      <c r="BT26" s="1027"/>
      <c r="BU26" s="1027"/>
      <c r="BV26" s="1027"/>
      <c r="BW26" s="1027"/>
      <c r="BX26" s="1027"/>
      <c r="BY26" s="1027"/>
      <c r="BZ26" s="1027"/>
      <c r="CA26" s="1027"/>
      <c r="CB26" s="1027"/>
      <c r="CC26" s="1027"/>
      <c r="CE26" s="733"/>
    </row>
    <row r="27" spans="2:83" ht="15" customHeight="1">
      <c r="B27" s="702">
        <v>20</v>
      </c>
      <c r="C27" s="713" t="s">
        <v>397</v>
      </c>
      <c r="D27" s="703" t="s">
        <v>420</v>
      </c>
      <c r="E27" s="703" t="s">
        <v>399</v>
      </c>
      <c r="F27" s="704">
        <v>1</v>
      </c>
      <c r="G27" s="1107"/>
      <c r="H27" s="1118"/>
      <c r="I27" s="906"/>
      <c r="J27" s="903"/>
      <c r="K27" s="903"/>
      <c r="L27" s="903"/>
      <c r="M27" s="903"/>
      <c r="N27" s="903"/>
      <c r="O27" s="903"/>
      <c r="P27" s="903"/>
      <c r="Q27" s="903"/>
      <c r="R27" s="903"/>
      <c r="S27" s="903"/>
      <c r="T27" s="903"/>
      <c r="U27" s="903"/>
      <c r="V27" s="903"/>
      <c r="W27" s="903"/>
      <c r="X27" s="903"/>
      <c r="Y27" s="903"/>
      <c r="Z27" s="903"/>
      <c r="AA27" s="903"/>
      <c r="AB27" s="903"/>
      <c r="AC27" s="903"/>
      <c r="AD27" s="903"/>
      <c r="AE27" s="903"/>
      <c r="AF27" s="903"/>
      <c r="AG27" s="903"/>
      <c r="AH27" s="903"/>
      <c r="AI27" s="903"/>
      <c r="AJ27" s="903"/>
      <c r="AK27" s="904"/>
      <c r="AM27" s="1122"/>
      <c r="AN27" s="1123"/>
      <c r="AP27" s="1028"/>
      <c r="AS27" s="1027"/>
      <c r="AT27" s="1027"/>
      <c r="AU27" s="1027"/>
      <c r="AV27" s="1027"/>
      <c r="AW27" s="1027"/>
      <c r="AX27" s="1027"/>
      <c r="AY27" s="1029"/>
      <c r="AZ27" s="1029"/>
      <c r="BA27" s="1029"/>
      <c r="BB27" s="1029"/>
      <c r="BC27" s="1029"/>
      <c r="BD27" s="1029"/>
      <c r="BE27" s="1029"/>
      <c r="BF27" s="1029"/>
      <c r="BG27" s="1029"/>
      <c r="BH27" s="1029"/>
      <c r="BI27" s="1029"/>
      <c r="BJ27" s="1029"/>
      <c r="BK27" s="1029"/>
      <c r="BL27" s="1029"/>
      <c r="BM27" s="1029"/>
      <c r="BN27" s="1029"/>
      <c r="BO27" s="1029"/>
      <c r="BP27" s="1029"/>
      <c r="BQ27" s="1029"/>
      <c r="BR27" s="1029"/>
      <c r="BS27" s="1029"/>
      <c r="BT27" s="1029"/>
      <c r="BU27" s="1029"/>
      <c r="BV27" s="1029"/>
      <c r="BW27" s="1029"/>
      <c r="BX27" s="1029"/>
      <c r="BY27" s="1029"/>
      <c r="BZ27" s="1029"/>
      <c r="CA27" s="1029"/>
      <c r="CB27" s="1027"/>
      <c r="CC27" s="1027"/>
    </row>
    <row r="28" spans="2:83" ht="15" customHeight="1">
      <c r="B28" s="702">
        <v>21</v>
      </c>
      <c r="C28" s="713" t="s">
        <v>400</v>
      </c>
      <c r="D28" s="703" t="s">
        <v>421</v>
      </c>
      <c r="E28" s="703" t="s">
        <v>399</v>
      </c>
      <c r="F28" s="704">
        <v>1</v>
      </c>
      <c r="G28" s="1107"/>
      <c r="H28" s="1118"/>
      <c r="I28" s="1363"/>
      <c r="J28" s="897"/>
      <c r="K28" s="897"/>
      <c r="L28" s="897"/>
      <c r="M28" s="897"/>
      <c r="N28" s="897"/>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8"/>
      <c r="AM28" s="1124"/>
      <c r="AN28" s="1125"/>
      <c r="AP28" s="1028"/>
      <c r="AS28" s="1027"/>
      <c r="AT28" s="1027"/>
      <c r="AU28" s="1027"/>
      <c r="AV28" s="1027"/>
      <c r="AW28" s="1027"/>
      <c r="AX28" s="1027"/>
      <c r="AY28" s="1029"/>
      <c r="AZ28" s="1029"/>
      <c r="BA28" s="1029"/>
      <c r="BB28" s="1029"/>
      <c r="BC28" s="1029"/>
      <c r="BD28" s="1029"/>
      <c r="BE28" s="1029"/>
      <c r="BF28" s="1029"/>
      <c r="BG28" s="1029"/>
      <c r="BH28" s="1029"/>
      <c r="BI28" s="1029"/>
      <c r="BJ28" s="1029"/>
      <c r="BK28" s="1029"/>
      <c r="BL28" s="1029"/>
      <c r="BM28" s="1029"/>
      <c r="BN28" s="1029"/>
      <c r="BO28" s="1029"/>
      <c r="BP28" s="1029"/>
      <c r="BQ28" s="1029"/>
      <c r="BR28" s="1029"/>
      <c r="BS28" s="1029"/>
      <c r="BT28" s="1029"/>
      <c r="BU28" s="1029"/>
      <c r="BV28" s="1029"/>
      <c r="BW28" s="1029"/>
      <c r="BX28" s="1029"/>
      <c r="BY28" s="1029"/>
      <c r="BZ28" s="1029"/>
      <c r="CA28" s="1029"/>
      <c r="CB28" s="1027"/>
      <c r="CC28" s="1027"/>
    </row>
    <row r="29" spans="2:83" ht="15" customHeight="1">
      <c r="B29" s="702">
        <v>22</v>
      </c>
      <c r="C29" s="713" t="s">
        <v>402</v>
      </c>
      <c r="D29" s="703" t="s">
        <v>422</v>
      </c>
      <c r="E29" s="703" t="s">
        <v>399</v>
      </c>
      <c r="F29" s="704">
        <v>1</v>
      </c>
      <c r="G29" s="1107"/>
      <c r="H29" s="1118"/>
      <c r="I29" s="1363"/>
      <c r="J29" s="897"/>
      <c r="K29" s="897"/>
      <c r="L29" s="897"/>
      <c r="M29" s="897"/>
      <c r="N29" s="897"/>
      <c r="O29" s="897"/>
      <c r="P29" s="897"/>
      <c r="Q29" s="897"/>
      <c r="R29" s="897"/>
      <c r="S29" s="897"/>
      <c r="T29" s="897"/>
      <c r="U29" s="897"/>
      <c r="V29" s="897"/>
      <c r="W29" s="897"/>
      <c r="X29" s="897"/>
      <c r="Y29" s="897"/>
      <c r="Z29" s="897"/>
      <c r="AA29" s="897"/>
      <c r="AB29" s="897"/>
      <c r="AC29" s="897"/>
      <c r="AD29" s="897"/>
      <c r="AE29" s="897"/>
      <c r="AF29" s="897"/>
      <c r="AG29" s="897"/>
      <c r="AH29" s="897"/>
      <c r="AI29" s="897"/>
      <c r="AJ29" s="897"/>
      <c r="AK29" s="898"/>
      <c r="AM29" s="1124"/>
      <c r="AN29" s="1125"/>
      <c r="AP29" s="1028"/>
      <c r="AS29" s="1027"/>
      <c r="AT29" s="1027"/>
      <c r="AU29" s="1027"/>
      <c r="AV29" s="1027"/>
      <c r="AW29" s="1027"/>
      <c r="AX29" s="1027"/>
      <c r="AY29" s="1029"/>
      <c r="AZ29" s="1029"/>
      <c r="BA29" s="1029"/>
      <c r="BB29" s="1029"/>
      <c r="BC29" s="1029"/>
      <c r="BD29" s="1029"/>
      <c r="BE29" s="1029"/>
      <c r="BF29" s="1029"/>
      <c r="BG29" s="1029"/>
      <c r="BH29" s="1029"/>
      <c r="BI29" s="1029"/>
      <c r="BJ29" s="1029"/>
      <c r="BK29" s="1029"/>
      <c r="BL29" s="1029"/>
      <c r="BM29" s="1029"/>
      <c r="BN29" s="1029"/>
      <c r="BO29" s="1029"/>
      <c r="BP29" s="1029"/>
      <c r="BQ29" s="1029"/>
      <c r="BR29" s="1029"/>
      <c r="BS29" s="1029"/>
      <c r="BT29" s="1029"/>
      <c r="BU29" s="1029"/>
      <c r="BV29" s="1029"/>
      <c r="BW29" s="1029"/>
      <c r="BX29" s="1029"/>
      <c r="BY29" s="1029"/>
      <c r="BZ29" s="1029"/>
      <c r="CA29" s="1029"/>
      <c r="CB29" s="1027"/>
      <c r="CC29" s="1027"/>
    </row>
    <row r="30" spans="2:83" ht="15" customHeight="1">
      <c r="B30" s="702">
        <v>23</v>
      </c>
      <c r="C30" s="713" t="s">
        <v>404</v>
      </c>
      <c r="D30" s="703" t="s">
        <v>423</v>
      </c>
      <c r="E30" s="703" t="s">
        <v>399</v>
      </c>
      <c r="F30" s="704">
        <v>1</v>
      </c>
      <c r="G30" s="1107"/>
      <c r="H30" s="1118"/>
      <c r="I30" s="1363"/>
      <c r="J30" s="897"/>
      <c r="K30" s="897"/>
      <c r="L30" s="897"/>
      <c r="M30" s="897"/>
      <c r="N30" s="897"/>
      <c r="O30" s="897"/>
      <c r="P30" s="897"/>
      <c r="Q30" s="897"/>
      <c r="R30" s="897"/>
      <c r="S30" s="897"/>
      <c r="T30" s="897"/>
      <c r="U30" s="897"/>
      <c r="V30" s="897"/>
      <c r="W30" s="897"/>
      <c r="X30" s="897"/>
      <c r="Y30" s="897"/>
      <c r="Z30" s="897"/>
      <c r="AA30" s="897"/>
      <c r="AB30" s="897"/>
      <c r="AC30" s="897"/>
      <c r="AD30" s="897"/>
      <c r="AE30" s="897"/>
      <c r="AF30" s="897"/>
      <c r="AG30" s="897"/>
      <c r="AH30" s="897"/>
      <c r="AI30" s="897"/>
      <c r="AJ30" s="897"/>
      <c r="AK30" s="898"/>
      <c r="AM30" s="1124"/>
      <c r="AN30" s="1125"/>
      <c r="AP30" s="1028"/>
      <c r="AS30" s="1027"/>
      <c r="AT30" s="1027"/>
      <c r="AU30" s="1027"/>
      <c r="AV30" s="1027"/>
      <c r="AW30" s="1027"/>
      <c r="AX30" s="1027"/>
      <c r="AY30" s="1029"/>
      <c r="AZ30" s="1029"/>
      <c r="BA30" s="1029"/>
      <c r="BB30" s="1029"/>
      <c r="BC30" s="1029"/>
      <c r="BD30" s="1029"/>
      <c r="BE30" s="1029"/>
      <c r="BF30" s="1029"/>
      <c r="BG30" s="1029"/>
      <c r="BH30" s="1029"/>
      <c r="BI30" s="1029"/>
      <c r="BJ30" s="1029"/>
      <c r="BK30" s="1029"/>
      <c r="BL30" s="1029"/>
      <c r="BM30" s="1029"/>
      <c r="BN30" s="1029"/>
      <c r="BO30" s="1029"/>
      <c r="BP30" s="1029"/>
      <c r="BQ30" s="1029"/>
      <c r="BR30" s="1029"/>
      <c r="BS30" s="1029"/>
      <c r="BT30" s="1029"/>
      <c r="BU30" s="1029"/>
      <c r="BV30" s="1029"/>
      <c r="BW30" s="1029"/>
      <c r="BX30" s="1029"/>
      <c r="BY30" s="1029"/>
      <c r="BZ30" s="1029"/>
      <c r="CA30" s="1029"/>
      <c r="CB30" s="1027"/>
      <c r="CC30" s="1027"/>
    </row>
    <row r="31" spans="2:83" ht="15" customHeight="1">
      <c r="B31" s="702">
        <v>24</v>
      </c>
      <c r="C31" s="713" t="s">
        <v>406</v>
      </c>
      <c r="D31" s="703" t="s">
        <v>424</v>
      </c>
      <c r="E31" s="703" t="s">
        <v>1742</v>
      </c>
      <c r="F31" s="704">
        <v>1</v>
      </c>
      <c r="G31" s="1107"/>
      <c r="H31" s="1118"/>
      <c r="I31" s="1363"/>
      <c r="J31" s="897"/>
      <c r="K31" s="897"/>
      <c r="L31" s="897"/>
      <c r="M31" s="897"/>
      <c r="N31" s="897"/>
      <c r="O31" s="897"/>
      <c r="P31" s="897"/>
      <c r="Q31" s="897"/>
      <c r="R31" s="897"/>
      <c r="S31" s="897"/>
      <c r="T31" s="897"/>
      <c r="U31" s="897"/>
      <c r="V31" s="897"/>
      <c r="W31" s="897"/>
      <c r="X31" s="897"/>
      <c r="Y31" s="897"/>
      <c r="Z31" s="897"/>
      <c r="AA31" s="897"/>
      <c r="AB31" s="897"/>
      <c r="AC31" s="897"/>
      <c r="AD31" s="897"/>
      <c r="AE31" s="897"/>
      <c r="AF31" s="897"/>
      <c r="AG31" s="897"/>
      <c r="AH31" s="897"/>
      <c r="AI31" s="897"/>
      <c r="AJ31" s="897"/>
      <c r="AK31" s="898"/>
      <c r="AM31" s="1124"/>
      <c r="AN31" s="1125"/>
      <c r="AP31" s="1028"/>
      <c r="AS31" s="1027"/>
      <c r="AT31" s="1027"/>
      <c r="AU31" s="1027"/>
      <c r="AV31" s="1027"/>
      <c r="AW31" s="1027"/>
      <c r="AX31" s="1027"/>
      <c r="AY31" s="1029"/>
      <c r="AZ31" s="1029"/>
      <c r="BA31" s="1029"/>
      <c r="BB31" s="1029"/>
      <c r="BC31" s="1029"/>
      <c r="BD31" s="1029"/>
      <c r="BE31" s="1029"/>
      <c r="BF31" s="1029"/>
      <c r="BG31" s="1029"/>
      <c r="BH31" s="1029"/>
      <c r="BI31" s="1029"/>
      <c r="BJ31" s="1029"/>
      <c r="BK31" s="1029"/>
      <c r="BL31" s="1029"/>
      <c r="BM31" s="1029"/>
      <c r="BN31" s="1029"/>
      <c r="BO31" s="1029"/>
      <c r="BP31" s="1029"/>
      <c r="BQ31" s="1029"/>
      <c r="BR31" s="1029"/>
      <c r="BS31" s="1029"/>
      <c r="BT31" s="1029"/>
      <c r="BU31" s="1029"/>
      <c r="BV31" s="1029"/>
      <c r="BW31" s="1029"/>
      <c r="BX31" s="1029"/>
      <c r="BY31" s="1029"/>
      <c r="BZ31" s="1029"/>
      <c r="CA31" s="1029"/>
      <c r="CB31" s="1027"/>
      <c r="CC31" s="1027"/>
    </row>
    <row r="32" spans="2:83" ht="15" customHeight="1" thickBot="1">
      <c r="B32" s="702">
        <v>25</v>
      </c>
      <c r="C32" s="713" t="s">
        <v>408</v>
      </c>
      <c r="D32" s="703" t="s">
        <v>425</v>
      </c>
      <c r="E32" s="703" t="s">
        <v>1743</v>
      </c>
      <c r="F32" s="704">
        <v>1</v>
      </c>
      <c r="G32" s="1107"/>
      <c r="H32" s="1118"/>
      <c r="I32" s="1373"/>
      <c r="J32" s="897"/>
      <c r="K32" s="897"/>
      <c r="L32" s="897"/>
      <c r="M32" s="897"/>
      <c r="N32" s="897"/>
      <c r="O32" s="897"/>
      <c r="P32" s="897"/>
      <c r="Q32" s="897"/>
      <c r="R32" s="899"/>
      <c r="S32" s="899"/>
      <c r="T32" s="899"/>
      <c r="U32" s="899"/>
      <c r="V32" s="899"/>
      <c r="W32" s="899"/>
      <c r="X32" s="899"/>
      <c r="Y32" s="899"/>
      <c r="Z32" s="899"/>
      <c r="AA32" s="899"/>
      <c r="AB32" s="899"/>
      <c r="AC32" s="899"/>
      <c r="AD32" s="899"/>
      <c r="AE32" s="899"/>
      <c r="AF32" s="899"/>
      <c r="AG32" s="899"/>
      <c r="AH32" s="899"/>
      <c r="AI32" s="899"/>
      <c r="AJ32" s="899"/>
      <c r="AK32" s="900"/>
      <c r="AM32" s="1124"/>
      <c r="AN32" s="1125"/>
      <c r="AP32" s="1028"/>
      <c r="AS32" s="1027"/>
      <c r="AT32" s="1027"/>
      <c r="AU32" s="1027"/>
      <c r="AV32" s="1027"/>
      <c r="AW32" s="1027"/>
      <c r="AX32" s="1027"/>
      <c r="AY32" s="1029"/>
      <c r="AZ32" s="1029"/>
      <c r="BA32" s="1029"/>
      <c r="BB32" s="1029"/>
      <c r="BC32" s="1029"/>
      <c r="BD32" s="1029"/>
      <c r="BE32" s="1029"/>
      <c r="BF32" s="1029"/>
      <c r="BG32" s="1029"/>
      <c r="BH32" s="1029"/>
      <c r="BI32" s="1029"/>
      <c r="BJ32" s="1029"/>
      <c r="BK32" s="1029"/>
      <c r="BL32" s="1029"/>
      <c r="BM32" s="1029"/>
      <c r="BN32" s="1029"/>
      <c r="BO32" s="1029"/>
      <c r="BP32" s="1029"/>
      <c r="BQ32" s="1029"/>
      <c r="BR32" s="1029"/>
      <c r="BS32" s="1029"/>
      <c r="BT32" s="1029"/>
      <c r="BU32" s="1029"/>
      <c r="BV32" s="1029"/>
      <c r="BW32" s="1029"/>
      <c r="BX32" s="1029"/>
      <c r="BY32" s="1029"/>
      <c r="BZ32" s="1029"/>
      <c r="CA32" s="1029"/>
      <c r="CB32" s="1027"/>
      <c r="CC32" s="1027"/>
    </row>
    <row r="33" spans="2:83" ht="15" customHeight="1">
      <c r="B33" s="709">
        <v>26</v>
      </c>
      <c r="C33" s="715" t="s">
        <v>1385</v>
      </c>
      <c r="D33" s="1307" t="s">
        <v>2390</v>
      </c>
      <c r="E33" s="1362" t="s">
        <v>1745</v>
      </c>
      <c r="F33" s="1308">
        <v>3</v>
      </c>
      <c r="G33" s="1109"/>
      <c r="H33" s="1118"/>
      <c r="I33" s="1374"/>
      <c r="J33" s="1371"/>
      <c r="K33" s="1364"/>
      <c r="L33" s="1364"/>
      <c r="M33" s="1364"/>
      <c r="N33" s="1364"/>
      <c r="O33" s="1364"/>
      <c r="P33" s="1364"/>
      <c r="Q33" s="1376"/>
      <c r="R33" s="1378"/>
      <c r="S33" s="1379"/>
      <c r="T33" s="1379"/>
      <c r="U33" s="1379"/>
      <c r="V33" s="1379"/>
      <c r="W33" s="1379"/>
      <c r="X33" s="1379"/>
      <c r="Y33" s="1379"/>
      <c r="Z33" s="1379"/>
      <c r="AA33" s="1379"/>
      <c r="AB33" s="1379"/>
      <c r="AC33" s="1379"/>
      <c r="AD33" s="1379"/>
      <c r="AE33" s="1379"/>
      <c r="AF33" s="1379"/>
      <c r="AG33" s="1379"/>
      <c r="AH33" s="1379"/>
      <c r="AI33" s="1379"/>
      <c r="AJ33" s="1379"/>
      <c r="AK33" s="1379"/>
      <c r="AM33" s="1124"/>
      <c r="AN33" s="1125"/>
      <c r="AP33" s="1028"/>
      <c r="AS33" s="1027"/>
      <c r="AT33" s="1027"/>
      <c r="AU33" s="1027"/>
      <c r="AV33" s="1027"/>
      <c r="AW33" s="1027"/>
      <c r="AX33" s="1027"/>
      <c r="AY33" s="1029"/>
      <c r="AZ33" s="1029"/>
      <c r="BA33" s="1029"/>
      <c r="BB33" s="1029"/>
      <c r="BC33" s="1029"/>
      <c r="BD33" s="1029"/>
      <c r="BE33" s="1029"/>
      <c r="BF33" s="1029"/>
      <c r="BG33" s="1029"/>
      <c r="BH33" s="1029"/>
      <c r="BI33" s="1029"/>
      <c r="BJ33" s="1029"/>
      <c r="BK33" s="1029"/>
      <c r="BL33" s="1029"/>
      <c r="BM33" s="1029"/>
      <c r="BN33" s="1029"/>
      <c r="BO33" s="1029"/>
      <c r="BP33" s="1029"/>
      <c r="BQ33" s="1029"/>
      <c r="BR33" s="1029"/>
      <c r="BS33" s="1029"/>
      <c r="BT33" s="1029"/>
      <c r="BU33" s="1029"/>
      <c r="BV33" s="1029"/>
      <c r="BW33" s="1029"/>
      <c r="BX33" s="1029"/>
      <c r="BY33" s="1029"/>
      <c r="BZ33" s="1029"/>
      <c r="CA33" s="1029"/>
      <c r="CB33" s="1027"/>
      <c r="CC33" s="1027"/>
    </row>
    <row r="34" spans="2:83" ht="15" customHeight="1" thickBot="1">
      <c r="B34" s="705">
        <v>27</v>
      </c>
      <c r="C34" s="711" t="s">
        <v>1567</v>
      </c>
      <c r="D34" s="706" t="s">
        <v>2391</v>
      </c>
      <c r="E34" s="706" t="s">
        <v>1563</v>
      </c>
      <c r="F34" s="707">
        <v>0</v>
      </c>
      <c r="G34" s="1108"/>
      <c r="H34" s="1118"/>
      <c r="I34" s="1375"/>
      <c r="J34" s="1372"/>
      <c r="K34" s="1365"/>
      <c r="L34" s="1365"/>
      <c r="M34" s="1365"/>
      <c r="N34" s="1365"/>
      <c r="O34" s="1365"/>
      <c r="P34" s="1365"/>
      <c r="Q34" s="1377"/>
      <c r="R34" s="1380"/>
      <c r="S34" s="1381"/>
      <c r="T34" s="1381"/>
      <c r="U34" s="1381"/>
      <c r="V34" s="1381"/>
      <c r="W34" s="1381"/>
      <c r="X34" s="1381"/>
      <c r="Y34" s="1381"/>
      <c r="Z34" s="1381"/>
      <c r="AA34" s="1381"/>
      <c r="AB34" s="1381"/>
      <c r="AC34" s="1381"/>
      <c r="AD34" s="1381"/>
      <c r="AE34" s="1381"/>
      <c r="AF34" s="1381"/>
      <c r="AG34" s="1381"/>
      <c r="AH34" s="1381"/>
      <c r="AI34" s="1381"/>
      <c r="AJ34" s="1381"/>
      <c r="AK34" s="1381"/>
      <c r="AM34" s="1126"/>
      <c r="AN34" s="1127"/>
      <c r="AP34" s="1028"/>
      <c r="AS34" s="1027"/>
      <c r="AT34" s="1027"/>
      <c r="AU34" s="1027"/>
      <c r="AV34" s="1027"/>
      <c r="AW34" s="1027"/>
      <c r="AX34" s="1027"/>
      <c r="AY34" s="1029"/>
      <c r="AZ34" s="1029"/>
      <c r="BA34" s="1029"/>
      <c r="BB34" s="1029"/>
      <c r="BC34" s="1029"/>
      <c r="BD34" s="1029"/>
      <c r="BE34" s="1029"/>
      <c r="BF34" s="1029"/>
      <c r="BG34" s="1029"/>
      <c r="BH34" s="1029"/>
      <c r="BI34" s="1029"/>
      <c r="BJ34" s="1029"/>
      <c r="BK34" s="1029"/>
      <c r="BL34" s="1029"/>
      <c r="BM34" s="1029"/>
      <c r="BN34" s="1029"/>
      <c r="BO34" s="1029"/>
      <c r="BP34" s="1029"/>
      <c r="BQ34" s="1029"/>
      <c r="BR34" s="1029"/>
      <c r="BS34" s="1029"/>
      <c r="BT34" s="1029"/>
      <c r="BU34" s="1029"/>
      <c r="BV34" s="1029"/>
      <c r="BW34" s="1029"/>
      <c r="BX34" s="1029"/>
      <c r="BY34" s="1029"/>
      <c r="BZ34" s="1029"/>
      <c r="CA34" s="1029"/>
      <c r="CB34" s="1027"/>
      <c r="CC34" s="1027"/>
    </row>
    <row r="35" spans="2:83" ht="15" customHeight="1" thickBot="1">
      <c r="B35" s="699">
        <v>28</v>
      </c>
      <c r="C35" s="712" t="s">
        <v>426</v>
      </c>
      <c r="D35" s="703" t="s">
        <v>427</v>
      </c>
      <c r="E35" s="703" t="s">
        <v>98</v>
      </c>
      <c r="F35" s="1361">
        <v>0</v>
      </c>
      <c r="G35" s="1357"/>
      <c r="H35" s="1286"/>
      <c r="I35" s="1117"/>
      <c r="J35" s="1117"/>
      <c r="K35" s="1117"/>
      <c r="L35" s="1117"/>
      <c r="M35" s="1117"/>
      <c r="N35" s="1117"/>
      <c r="O35" s="1117"/>
      <c r="P35" s="1117"/>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P35" s="1028"/>
      <c r="AT35" s="1027"/>
      <c r="AU35" s="1027"/>
      <c r="AV35" s="1027"/>
      <c r="AW35" s="1029"/>
      <c r="AX35" s="1027"/>
      <c r="AY35" s="1027"/>
      <c r="AZ35" s="1027"/>
      <c r="BA35" s="1027"/>
      <c r="BB35" s="1027"/>
      <c r="BC35" s="1027"/>
      <c r="BD35" s="1027"/>
      <c r="BE35" s="1027"/>
      <c r="BF35" s="1027"/>
      <c r="BG35" s="1027"/>
      <c r="BH35" s="1027"/>
      <c r="BI35" s="1027"/>
      <c r="BJ35" s="1027"/>
      <c r="BK35" s="1027"/>
      <c r="BL35" s="1027"/>
      <c r="BM35" s="1027"/>
      <c r="BN35" s="1027"/>
      <c r="BO35" s="1027"/>
      <c r="BP35" s="1027"/>
      <c r="BQ35" s="1027"/>
      <c r="BR35" s="1027"/>
      <c r="BS35" s="1027"/>
      <c r="BT35" s="1027"/>
      <c r="BU35" s="1027"/>
      <c r="BV35" s="1027"/>
      <c r="BW35" s="1027"/>
      <c r="BX35" s="1027"/>
      <c r="BY35" s="1027"/>
      <c r="BZ35" s="1027"/>
      <c r="CA35" s="1027"/>
      <c r="CB35" s="1027"/>
      <c r="CC35" s="1027"/>
      <c r="CE35" s="733"/>
    </row>
    <row r="36" spans="2:83" ht="15" customHeight="1">
      <c r="B36" s="702">
        <v>29</v>
      </c>
      <c r="C36" s="713" t="s">
        <v>397</v>
      </c>
      <c r="D36" s="703" t="s">
        <v>428</v>
      </c>
      <c r="E36" s="703" t="s">
        <v>399</v>
      </c>
      <c r="F36" s="704">
        <v>1</v>
      </c>
      <c r="G36" s="1107"/>
      <c r="H36" s="1118"/>
      <c r="I36" s="906"/>
      <c r="J36" s="903"/>
      <c r="K36" s="903"/>
      <c r="L36" s="903"/>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903"/>
      <c r="AK36" s="904"/>
      <c r="AM36" s="1122"/>
      <c r="AN36" s="1123"/>
      <c r="AP36" s="1028"/>
      <c r="AS36" s="1027"/>
      <c r="AT36" s="1027"/>
      <c r="AU36" s="1027"/>
      <c r="AV36" s="1027"/>
      <c r="AW36" s="1027"/>
      <c r="AX36" s="1027"/>
      <c r="AY36" s="1029"/>
      <c r="AZ36" s="1029"/>
      <c r="BA36" s="1029"/>
      <c r="BB36" s="1029"/>
      <c r="BC36" s="1029"/>
      <c r="BD36" s="1029"/>
      <c r="BE36" s="1029"/>
      <c r="BF36" s="1029"/>
      <c r="BG36" s="1029"/>
      <c r="BH36" s="1029"/>
      <c r="BI36" s="1029"/>
      <c r="BJ36" s="1029"/>
      <c r="BK36" s="1029"/>
      <c r="BL36" s="1029"/>
      <c r="BM36" s="1029"/>
      <c r="BN36" s="1029"/>
      <c r="BO36" s="1029"/>
      <c r="BP36" s="1029"/>
      <c r="BQ36" s="1029"/>
      <c r="BR36" s="1029"/>
      <c r="BS36" s="1029"/>
      <c r="BT36" s="1029"/>
      <c r="BU36" s="1029"/>
      <c r="BV36" s="1029"/>
      <c r="BW36" s="1029"/>
      <c r="BX36" s="1029"/>
      <c r="BY36" s="1029"/>
      <c r="BZ36" s="1029"/>
      <c r="CA36" s="1029"/>
      <c r="CB36" s="1027"/>
      <c r="CC36" s="1027"/>
    </row>
    <row r="37" spans="2:83" ht="15" customHeight="1">
      <c r="B37" s="702">
        <v>30</v>
      </c>
      <c r="C37" s="713" t="s">
        <v>400</v>
      </c>
      <c r="D37" s="703" t="s">
        <v>429</v>
      </c>
      <c r="E37" s="703" t="s">
        <v>399</v>
      </c>
      <c r="F37" s="704">
        <v>1</v>
      </c>
      <c r="G37" s="1107"/>
      <c r="H37" s="1118"/>
      <c r="I37" s="1363"/>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8"/>
      <c r="AM37" s="1124"/>
      <c r="AN37" s="1125"/>
      <c r="AP37" s="1028"/>
      <c r="AS37" s="1027"/>
      <c r="AT37" s="1027"/>
      <c r="AU37" s="1027"/>
      <c r="AV37" s="1027"/>
      <c r="AW37" s="1027"/>
      <c r="AX37" s="1027"/>
      <c r="AY37" s="1029"/>
      <c r="AZ37" s="1029"/>
      <c r="BA37" s="1029"/>
      <c r="BB37" s="1029"/>
      <c r="BC37" s="1029"/>
      <c r="BD37" s="1029"/>
      <c r="BE37" s="1029"/>
      <c r="BF37" s="1029"/>
      <c r="BG37" s="1029"/>
      <c r="BH37" s="1029"/>
      <c r="BI37" s="1029"/>
      <c r="BJ37" s="1029"/>
      <c r="BK37" s="1029"/>
      <c r="BL37" s="1029"/>
      <c r="BM37" s="1029"/>
      <c r="BN37" s="1029"/>
      <c r="BO37" s="1029"/>
      <c r="BP37" s="1029"/>
      <c r="BQ37" s="1029"/>
      <c r="BR37" s="1029"/>
      <c r="BS37" s="1029"/>
      <c r="BT37" s="1029"/>
      <c r="BU37" s="1029"/>
      <c r="BV37" s="1029"/>
      <c r="BW37" s="1029"/>
      <c r="BX37" s="1029"/>
      <c r="BY37" s="1029"/>
      <c r="BZ37" s="1029"/>
      <c r="CA37" s="1029"/>
      <c r="CB37" s="1027"/>
      <c r="CC37" s="1027"/>
    </row>
    <row r="38" spans="2:83" ht="15" customHeight="1">
      <c r="B38" s="702">
        <v>31</v>
      </c>
      <c r="C38" s="713" t="s">
        <v>402</v>
      </c>
      <c r="D38" s="703" t="s">
        <v>430</v>
      </c>
      <c r="E38" s="703" t="s">
        <v>399</v>
      </c>
      <c r="F38" s="704">
        <v>1</v>
      </c>
      <c r="G38" s="1107"/>
      <c r="H38" s="1118"/>
      <c r="I38" s="1363"/>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8"/>
      <c r="AM38" s="1124"/>
      <c r="AN38" s="1125"/>
      <c r="AP38" s="1028"/>
      <c r="AS38" s="1027"/>
      <c r="AT38" s="1027"/>
      <c r="AU38" s="1027"/>
      <c r="AV38" s="1027"/>
      <c r="AW38" s="1027"/>
      <c r="AX38" s="1027"/>
      <c r="AY38" s="1029"/>
      <c r="AZ38" s="1029"/>
      <c r="BA38" s="1029"/>
      <c r="BB38" s="1029"/>
      <c r="BC38" s="1029"/>
      <c r="BD38" s="1029"/>
      <c r="BE38" s="1029"/>
      <c r="BF38" s="1029"/>
      <c r="BG38" s="1029"/>
      <c r="BH38" s="1029"/>
      <c r="BI38" s="1029"/>
      <c r="BJ38" s="1029"/>
      <c r="BK38" s="1029"/>
      <c r="BL38" s="1029"/>
      <c r="BM38" s="1029"/>
      <c r="BN38" s="1029"/>
      <c r="BO38" s="1029"/>
      <c r="BP38" s="1029"/>
      <c r="BQ38" s="1029"/>
      <c r="BR38" s="1029"/>
      <c r="BS38" s="1029"/>
      <c r="BT38" s="1029"/>
      <c r="BU38" s="1029"/>
      <c r="BV38" s="1029"/>
      <c r="BW38" s="1029"/>
      <c r="BX38" s="1029"/>
      <c r="BY38" s="1029"/>
      <c r="BZ38" s="1029"/>
      <c r="CA38" s="1029"/>
      <c r="CB38" s="1027"/>
      <c r="CC38" s="1027"/>
    </row>
    <row r="39" spans="2:83" ht="15" customHeight="1">
      <c r="B39" s="702">
        <v>32</v>
      </c>
      <c r="C39" s="713" t="s">
        <v>404</v>
      </c>
      <c r="D39" s="703" t="s">
        <v>431</v>
      </c>
      <c r="E39" s="703" t="s">
        <v>399</v>
      </c>
      <c r="F39" s="704">
        <v>1</v>
      </c>
      <c r="G39" s="1107"/>
      <c r="H39" s="1118"/>
      <c r="I39" s="1363"/>
      <c r="J39" s="897"/>
      <c r="K39" s="897"/>
      <c r="L39" s="897"/>
      <c r="M39" s="897"/>
      <c r="N39" s="897"/>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8"/>
      <c r="AM39" s="1124"/>
      <c r="AN39" s="1125"/>
      <c r="AP39" s="1028"/>
      <c r="AS39" s="1027"/>
      <c r="AT39" s="1027"/>
      <c r="AU39" s="1027"/>
      <c r="AV39" s="1027"/>
      <c r="AW39" s="1027"/>
      <c r="AX39" s="1027"/>
      <c r="AY39" s="1029"/>
      <c r="AZ39" s="1029"/>
      <c r="BA39" s="1029"/>
      <c r="BB39" s="1029"/>
      <c r="BC39" s="1029"/>
      <c r="BD39" s="1029"/>
      <c r="BE39" s="1029"/>
      <c r="BF39" s="1029"/>
      <c r="BG39" s="1029"/>
      <c r="BH39" s="1029"/>
      <c r="BI39" s="1029"/>
      <c r="BJ39" s="1029"/>
      <c r="BK39" s="1029"/>
      <c r="BL39" s="1029"/>
      <c r="BM39" s="1029"/>
      <c r="BN39" s="1029"/>
      <c r="BO39" s="1029"/>
      <c r="BP39" s="1029"/>
      <c r="BQ39" s="1029"/>
      <c r="BR39" s="1029"/>
      <c r="BS39" s="1029"/>
      <c r="BT39" s="1029"/>
      <c r="BU39" s="1029"/>
      <c r="BV39" s="1029"/>
      <c r="BW39" s="1029"/>
      <c r="BX39" s="1029"/>
      <c r="BY39" s="1029"/>
      <c r="BZ39" s="1029"/>
      <c r="CA39" s="1029"/>
      <c r="CB39" s="1027"/>
      <c r="CC39" s="1027"/>
    </row>
    <row r="40" spans="2:83" ht="15" customHeight="1">
      <c r="B40" s="702">
        <v>33</v>
      </c>
      <c r="C40" s="713" t="s">
        <v>406</v>
      </c>
      <c r="D40" s="703" t="s">
        <v>432</v>
      </c>
      <c r="E40" s="703" t="s">
        <v>1742</v>
      </c>
      <c r="F40" s="704">
        <v>1</v>
      </c>
      <c r="G40" s="1107"/>
      <c r="H40" s="1118"/>
      <c r="I40" s="1363"/>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8"/>
      <c r="AM40" s="1124"/>
      <c r="AN40" s="1125"/>
      <c r="AP40" s="1028"/>
      <c r="AS40" s="1027"/>
      <c r="AT40" s="1027"/>
      <c r="AU40" s="1027"/>
      <c r="AV40" s="1027"/>
      <c r="AW40" s="1027"/>
      <c r="AX40" s="1027"/>
      <c r="AY40" s="1029"/>
      <c r="AZ40" s="1029"/>
      <c r="BA40" s="1029"/>
      <c r="BB40" s="1029"/>
      <c r="BC40" s="1029"/>
      <c r="BD40" s="1029"/>
      <c r="BE40" s="1029"/>
      <c r="BF40" s="1029"/>
      <c r="BG40" s="1029"/>
      <c r="BH40" s="1029"/>
      <c r="BI40" s="1029"/>
      <c r="BJ40" s="1029"/>
      <c r="BK40" s="1029"/>
      <c r="BL40" s="1029"/>
      <c r="BM40" s="1029"/>
      <c r="BN40" s="1029"/>
      <c r="BO40" s="1029"/>
      <c r="BP40" s="1029"/>
      <c r="BQ40" s="1029"/>
      <c r="BR40" s="1029"/>
      <c r="BS40" s="1029"/>
      <c r="BT40" s="1029"/>
      <c r="BU40" s="1029"/>
      <c r="BV40" s="1029"/>
      <c r="BW40" s="1029"/>
      <c r="BX40" s="1029"/>
      <c r="BY40" s="1029"/>
      <c r="BZ40" s="1029"/>
      <c r="CA40" s="1029"/>
      <c r="CB40" s="1027"/>
      <c r="CC40" s="1027"/>
    </row>
    <row r="41" spans="2:83" ht="15" customHeight="1" thickBot="1">
      <c r="B41" s="702">
        <v>34</v>
      </c>
      <c r="C41" s="713" t="s">
        <v>433</v>
      </c>
      <c r="D41" s="703" t="s">
        <v>434</v>
      </c>
      <c r="E41" s="703" t="s">
        <v>1743</v>
      </c>
      <c r="F41" s="704">
        <v>1</v>
      </c>
      <c r="G41" s="1107"/>
      <c r="H41" s="1118"/>
      <c r="I41" s="1373"/>
      <c r="J41" s="897"/>
      <c r="K41" s="897"/>
      <c r="L41" s="897"/>
      <c r="M41" s="897"/>
      <c r="N41" s="897"/>
      <c r="O41" s="897"/>
      <c r="P41" s="897"/>
      <c r="Q41" s="897"/>
      <c r="R41" s="899"/>
      <c r="S41" s="899"/>
      <c r="T41" s="899"/>
      <c r="U41" s="899"/>
      <c r="V41" s="899"/>
      <c r="W41" s="899"/>
      <c r="X41" s="899"/>
      <c r="Y41" s="899"/>
      <c r="Z41" s="899"/>
      <c r="AA41" s="899"/>
      <c r="AB41" s="899"/>
      <c r="AC41" s="899"/>
      <c r="AD41" s="899"/>
      <c r="AE41" s="899"/>
      <c r="AF41" s="899"/>
      <c r="AG41" s="899"/>
      <c r="AH41" s="899"/>
      <c r="AI41" s="899"/>
      <c r="AJ41" s="899"/>
      <c r="AK41" s="900"/>
      <c r="AM41" s="1124"/>
      <c r="AN41" s="1125"/>
      <c r="AP41" s="1028"/>
      <c r="AS41" s="1027"/>
      <c r="AT41" s="1027"/>
      <c r="AU41" s="1027"/>
      <c r="AV41" s="1027"/>
      <c r="AW41" s="1027"/>
      <c r="AX41" s="1027"/>
      <c r="AY41" s="1029"/>
      <c r="AZ41" s="1029"/>
      <c r="BA41" s="1029"/>
      <c r="BB41" s="1029"/>
      <c r="BC41" s="1029"/>
      <c r="BD41" s="1029"/>
      <c r="BE41" s="1029"/>
      <c r="BF41" s="1029"/>
      <c r="BG41" s="1029"/>
      <c r="BH41" s="1029"/>
      <c r="BI41" s="1029"/>
      <c r="BJ41" s="1029"/>
      <c r="BK41" s="1029"/>
      <c r="BL41" s="1029"/>
      <c r="BM41" s="1029"/>
      <c r="BN41" s="1029"/>
      <c r="BO41" s="1029"/>
      <c r="BP41" s="1029"/>
      <c r="BQ41" s="1029"/>
      <c r="BR41" s="1029"/>
      <c r="BS41" s="1029"/>
      <c r="BT41" s="1029"/>
      <c r="BU41" s="1029"/>
      <c r="BV41" s="1029"/>
      <c r="BW41" s="1029"/>
      <c r="BX41" s="1029"/>
      <c r="BY41" s="1029"/>
      <c r="BZ41" s="1029"/>
      <c r="CA41" s="1029"/>
      <c r="CB41" s="1027"/>
      <c r="CC41" s="1027"/>
    </row>
    <row r="42" spans="2:83" ht="15" customHeight="1">
      <c r="B42" s="709">
        <v>35</v>
      </c>
      <c r="C42" s="715" t="s">
        <v>1385</v>
      </c>
      <c r="D42" s="1307" t="s">
        <v>2392</v>
      </c>
      <c r="E42" s="1362" t="s">
        <v>1745</v>
      </c>
      <c r="F42" s="1308">
        <v>3</v>
      </c>
      <c r="G42" s="1109"/>
      <c r="H42" s="1118"/>
      <c r="I42" s="1374"/>
      <c r="J42" s="1371"/>
      <c r="K42" s="1364"/>
      <c r="L42" s="1364"/>
      <c r="M42" s="1364"/>
      <c r="N42" s="1364"/>
      <c r="O42" s="1364"/>
      <c r="P42" s="1364"/>
      <c r="Q42" s="1376"/>
      <c r="R42" s="1378"/>
      <c r="S42" s="1379"/>
      <c r="T42" s="1379"/>
      <c r="U42" s="1379"/>
      <c r="V42" s="1379"/>
      <c r="W42" s="1379"/>
      <c r="X42" s="1379"/>
      <c r="Y42" s="1379"/>
      <c r="Z42" s="1379"/>
      <c r="AA42" s="1379"/>
      <c r="AB42" s="1379"/>
      <c r="AC42" s="1379"/>
      <c r="AD42" s="1379"/>
      <c r="AE42" s="1379"/>
      <c r="AF42" s="1379"/>
      <c r="AG42" s="1379"/>
      <c r="AH42" s="1379"/>
      <c r="AI42" s="1379"/>
      <c r="AJ42" s="1379"/>
      <c r="AK42" s="1379"/>
      <c r="AM42" s="1124"/>
      <c r="AN42" s="1125"/>
      <c r="AP42" s="1028"/>
      <c r="AS42" s="1027"/>
      <c r="AT42" s="1027"/>
      <c r="AU42" s="1027"/>
      <c r="AV42" s="1027"/>
      <c r="AW42" s="1027"/>
      <c r="AX42" s="1027"/>
      <c r="AY42" s="1029"/>
      <c r="AZ42" s="1029"/>
      <c r="BA42" s="1029"/>
      <c r="BB42" s="1029"/>
      <c r="BC42" s="1029"/>
      <c r="BD42" s="1029"/>
      <c r="BE42" s="1029"/>
      <c r="BF42" s="1029"/>
      <c r="BG42" s="1029"/>
      <c r="BH42" s="1029"/>
      <c r="BI42" s="1029"/>
      <c r="BJ42" s="1029"/>
      <c r="BK42" s="1029"/>
      <c r="BL42" s="1029"/>
      <c r="BM42" s="1029"/>
      <c r="BN42" s="1029"/>
      <c r="BO42" s="1029"/>
      <c r="BP42" s="1029"/>
      <c r="BQ42" s="1029"/>
      <c r="BR42" s="1029"/>
      <c r="BS42" s="1029"/>
      <c r="BT42" s="1029"/>
      <c r="BU42" s="1029"/>
      <c r="BV42" s="1029"/>
      <c r="BW42" s="1029"/>
      <c r="BX42" s="1029"/>
      <c r="BY42" s="1029"/>
      <c r="BZ42" s="1029"/>
      <c r="CA42" s="1029"/>
      <c r="CB42" s="1027"/>
      <c r="CC42" s="1027"/>
    </row>
    <row r="43" spans="2:83" ht="15" customHeight="1" thickBot="1">
      <c r="B43" s="705">
        <v>36</v>
      </c>
      <c r="C43" s="711" t="s">
        <v>1567</v>
      </c>
      <c r="D43" s="706" t="s">
        <v>2393</v>
      </c>
      <c r="E43" s="706" t="s">
        <v>1563</v>
      </c>
      <c r="F43" s="707">
        <v>0</v>
      </c>
      <c r="G43" s="1109"/>
      <c r="H43" s="1118"/>
      <c r="I43" s="1375"/>
      <c r="J43" s="1372"/>
      <c r="K43" s="1365"/>
      <c r="L43" s="1365"/>
      <c r="M43" s="1365"/>
      <c r="N43" s="1365"/>
      <c r="O43" s="1365"/>
      <c r="P43" s="1365"/>
      <c r="Q43" s="1377"/>
      <c r="R43" s="1380"/>
      <c r="S43" s="1381"/>
      <c r="T43" s="1381"/>
      <c r="U43" s="1381"/>
      <c r="V43" s="1381"/>
      <c r="W43" s="1381"/>
      <c r="X43" s="1381"/>
      <c r="Y43" s="1381"/>
      <c r="Z43" s="1381"/>
      <c r="AA43" s="1381"/>
      <c r="AB43" s="1381"/>
      <c r="AC43" s="1381"/>
      <c r="AD43" s="1381"/>
      <c r="AE43" s="1381"/>
      <c r="AF43" s="1381"/>
      <c r="AG43" s="1381"/>
      <c r="AH43" s="1381"/>
      <c r="AI43" s="1381"/>
      <c r="AJ43" s="1381"/>
      <c r="AK43" s="1381"/>
      <c r="AM43" s="1126"/>
      <c r="AN43" s="1127"/>
      <c r="AP43" s="1028"/>
      <c r="AS43" s="1027"/>
      <c r="AT43" s="1027"/>
      <c r="AU43" s="1027"/>
      <c r="AV43" s="1027"/>
      <c r="AW43" s="1027"/>
      <c r="AX43" s="1027"/>
      <c r="AY43" s="1029"/>
      <c r="AZ43" s="1029"/>
      <c r="BA43" s="1029"/>
      <c r="BB43" s="1029"/>
      <c r="BC43" s="1029"/>
      <c r="BD43" s="1029"/>
      <c r="BE43" s="1029"/>
      <c r="BF43" s="1029"/>
      <c r="BG43" s="1029"/>
      <c r="BH43" s="1029"/>
      <c r="BI43" s="1029"/>
      <c r="BJ43" s="1029"/>
      <c r="BK43" s="1029"/>
      <c r="BL43" s="1029"/>
      <c r="BM43" s="1029"/>
      <c r="BN43" s="1029"/>
      <c r="BO43" s="1029"/>
      <c r="BP43" s="1029"/>
      <c r="BQ43" s="1029"/>
      <c r="BR43" s="1029"/>
      <c r="BS43" s="1029"/>
      <c r="BT43" s="1029"/>
      <c r="BU43" s="1029"/>
      <c r="BV43" s="1029"/>
      <c r="BW43" s="1029"/>
      <c r="BX43" s="1029"/>
      <c r="BY43" s="1029"/>
      <c r="BZ43" s="1029"/>
      <c r="CA43" s="1029"/>
      <c r="CB43" s="1027"/>
      <c r="CC43" s="1027"/>
    </row>
    <row r="44" spans="2:83" ht="14.25" customHeight="1">
      <c r="B44" s="895"/>
      <c r="C44" s="684"/>
      <c r="D44" s="1366"/>
      <c r="E44" s="1366"/>
      <c r="F44" s="1366"/>
      <c r="G44" s="1107"/>
      <c r="H44" s="1118"/>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M44" s="1115"/>
      <c r="AN44" s="1115"/>
      <c r="AP44" s="1028"/>
      <c r="AS44" s="1027"/>
      <c r="AT44" s="1027"/>
      <c r="AU44" s="1027"/>
      <c r="AV44" s="1027"/>
      <c r="AW44" s="1027"/>
      <c r="AX44" s="1027"/>
      <c r="AY44" s="1027"/>
      <c r="AZ44" s="1027"/>
      <c r="BA44" s="1027"/>
      <c r="BB44" s="1027"/>
      <c r="BC44" s="1027"/>
      <c r="BD44" s="1027"/>
      <c r="BE44" s="1027"/>
      <c r="BF44" s="1027"/>
      <c r="BG44" s="1027"/>
      <c r="BH44" s="1027"/>
      <c r="BI44" s="1027"/>
      <c r="BJ44" s="1027"/>
      <c r="BK44" s="1027"/>
      <c r="BL44" s="1027"/>
      <c r="BM44" s="1027"/>
      <c r="BN44" s="1027"/>
      <c r="BO44" s="1027"/>
      <c r="BP44" s="1027"/>
      <c r="BQ44" s="1027"/>
      <c r="BR44" s="1027"/>
      <c r="BS44" s="1027"/>
      <c r="BT44" s="1027"/>
      <c r="BU44" s="1027"/>
      <c r="BV44" s="1027"/>
      <c r="BW44" s="1027"/>
      <c r="BX44" s="1027"/>
      <c r="BY44" s="1027"/>
      <c r="BZ44" s="1027"/>
      <c r="CA44" s="1027"/>
      <c r="CB44" s="1027"/>
      <c r="CC44" s="1027"/>
    </row>
    <row r="45" spans="2:83" ht="15" customHeight="1" thickBot="1">
      <c r="C45" s="1112"/>
      <c r="D45" s="1098"/>
      <c r="E45" s="1113"/>
      <c r="F45" s="1113"/>
      <c r="G45" s="1110"/>
      <c r="H45" s="1110"/>
      <c r="I45" s="1114"/>
      <c r="J45" s="1114"/>
      <c r="K45" s="1114"/>
      <c r="L45" s="1114"/>
      <c r="M45" s="1110"/>
      <c r="N45" s="1114"/>
      <c r="O45" s="1114"/>
      <c r="P45" s="1114"/>
      <c r="Q45" s="1114"/>
      <c r="R45" s="1110"/>
      <c r="S45" s="1114"/>
      <c r="T45" s="1114"/>
      <c r="U45" s="1114"/>
      <c r="V45" s="1114"/>
      <c r="W45" s="1110"/>
      <c r="X45" s="1114"/>
      <c r="Y45" s="1114"/>
      <c r="Z45" s="1114"/>
      <c r="AA45" s="1114"/>
      <c r="AB45" s="1110"/>
      <c r="AC45" s="1114"/>
      <c r="AD45" s="1114"/>
      <c r="AE45" s="1114"/>
      <c r="AF45" s="1114"/>
      <c r="AG45" s="1110"/>
      <c r="AH45" s="1114"/>
      <c r="AI45" s="1114"/>
      <c r="AJ45" s="1114"/>
      <c r="AK45" s="1114"/>
      <c r="AM45" s="1115"/>
      <c r="AN45" s="1115"/>
      <c r="AP45" s="1028"/>
      <c r="AS45" s="1027"/>
      <c r="AT45" s="1027"/>
      <c r="AU45" s="1027"/>
      <c r="AV45" s="1027"/>
      <c r="AW45" s="1027"/>
      <c r="AX45" s="1027"/>
      <c r="AY45" s="1027"/>
      <c r="AZ45" s="1027"/>
      <c r="BA45" s="1027"/>
      <c r="BB45" s="1027"/>
      <c r="BC45" s="1027"/>
      <c r="BD45" s="1027"/>
      <c r="BE45" s="1027"/>
      <c r="BF45" s="1027"/>
      <c r="BG45" s="1027"/>
      <c r="BH45" s="1027"/>
      <c r="BI45" s="1027"/>
      <c r="BJ45" s="1027"/>
      <c r="BK45" s="1027"/>
      <c r="BL45" s="1027"/>
      <c r="BM45" s="1027"/>
      <c r="BN45" s="1027"/>
      <c r="BO45" s="1027"/>
      <c r="BP45" s="1027"/>
      <c r="BQ45" s="1027"/>
      <c r="BR45" s="1027"/>
      <c r="BS45" s="1027"/>
      <c r="BT45" s="1027"/>
      <c r="BU45" s="1027"/>
      <c r="BV45" s="1027"/>
      <c r="BW45" s="1027"/>
      <c r="BX45" s="1027"/>
      <c r="BY45" s="1027"/>
      <c r="BZ45" s="1027"/>
      <c r="CA45" s="1027"/>
      <c r="CB45" s="1027"/>
      <c r="CC45" s="1027"/>
    </row>
    <row r="46" spans="2:83" ht="15" customHeight="1" thickBot="1">
      <c r="B46" s="686" t="s">
        <v>435</v>
      </c>
      <c r="C46" s="743" t="s">
        <v>436</v>
      </c>
      <c r="D46" s="1106"/>
      <c r="E46" s="1105"/>
      <c r="F46" s="1105"/>
      <c r="G46" s="1108"/>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1"/>
      <c r="AK46" s="1111"/>
      <c r="AM46" s="1115"/>
      <c r="AN46" s="1115"/>
      <c r="AP46" s="1091"/>
      <c r="AR46" s="1032"/>
      <c r="AS46" s="1027"/>
      <c r="AT46" s="1027"/>
      <c r="AU46" s="1027"/>
      <c r="AV46" s="1027"/>
      <c r="AW46" s="1027"/>
      <c r="AX46" s="1027"/>
      <c r="AY46" s="1027"/>
      <c r="AZ46" s="1027"/>
      <c r="BA46" s="1027"/>
      <c r="BB46" s="1027"/>
      <c r="BC46" s="1027"/>
      <c r="BD46" s="1027"/>
      <c r="BE46" s="1027"/>
      <c r="BF46" s="1027"/>
      <c r="BG46" s="1027"/>
      <c r="BH46" s="1027"/>
      <c r="BI46" s="1027"/>
      <c r="BJ46" s="1027"/>
      <c r="BK46" s="1027"/>
      <c r="BL46" s="1027"/>
      <c r="BM46" s="1027"/>
      <c r="BN46" s="1027"/>
      <c r="BO46" s="1027"/>
      <c r="BP46" s="1027"/>
      <c r="BQ46" s="1027"/>
      <c r="BR46" s="1027"/>
      <c r="BS46" s="1027"/>
      <c r="BT46" s="1027"/>
      <c r="BU46" s="1027"/>
      <c r="BV46" s="1027"/>
      <c r="BW46" s="1027"/>
      <c r="BX46" s="1027"/>
      <c r="BY46" s="1027"/>
      <c r="BZ46" s="1027"/>
      <c r="CA46" s="1027"/>
      <c r="CB46" s="1027"/>
      <c r="CC46" s="1027"/>
      <c r="CD46" s="1032"/>
    </row>
    <row r="47" spans="2:83" ht="15" customHeight="1" thickBot="1">
      <c r="B47" s="699">
        <v>37</v>
      </c>
      <c r="C47" s="712" t="s">
        <v>395</v>
      </c>
      <c r="D47" s="700" t="s">
        <v>396</v>
      </c>
      <c r="E47" s="700" t="s">
        <v>98</v>
      </c>
      <c r="F47" s="701">
        <v>0</v>
      </c>
      <c r="G47" s="1647" t="str">
        <f>G8</f>
        <v>Whole company</v>
      </c>
      <c r="H47" s="1117"/>
      <c r="I47" s="1117"/>
      <c r="J47" s="1117"/>
      <c r="K47" s="1117"/>
      <c r="L47" s="1117"/>
      <c r="M47" s="1117"/>
      <c r="N47" s="1117"/>
      <c r="O47" s="1117"/>
      <c r="P47" s="1117"/>
      <c r="Q47" s="1117"/>
      <c r="R47" s="1118"/>
      <c r="S47" s="1118"/>
      <c r="T47" s="1118"/>
      <c r="U47" s="1118"/>
      <c r="V47" s="1118"/>
      <c r="W47" s="1118"/>
      <c r="X47" s="1118"/>
      <c r="Y47" s="1118"/>
      <c r="Z47" s="1118"/>
      <c r="AA47" s="1118"/>
      <c r="AB47" s="1118"/>
      <c r="AC47" s="1118"/>
      <c r="AD47" s="1118"/>
      <c r="AE47" s="1118"/>
      <c r="AF47" s="1118"/>
      <c r="AG47" s="1118"/>
      <c r="AH47" s="1118"/>
      <c r="AI47" s="1118"/>
      <c r="AJ47" s="1118"/>
      <c r="AK47" s="1118"/>
      <c r="AM47" s="1122" t="s">
        <v>437</v>
      </c>
      <c r="AN47" s="1123"/>
      <c r="AP47" s="1028"/>
      <c r="AR47" s="1032"/>
      <c r="AS47" s="1027"/>
      <c r="AT47" s="1027"/>
      <c r="AU47" s="1027"/>
      <c r="AV47" s="1027"/>
      <c r="AW47" s="1027"/>
      <c r="AX47" s="1027"/>
      <c r="AY47" s="1027"/>
      <c r="AZ47" s="1027"/>
      <c r="BA47" s="1027"/>
      <c r="BB47" s="1027"/>
      <c r="BC47" s="1027"/>
      <c r="BD47" s="1027"/>
      <c r="BE47" s="1027"/>
      <c r="BF47" s="1027"/>
      <c r="BG47" s="1027"/>
      <c r="BH47" s="1027"/>
      <c r="BI47" s="1027"/>
      <c r="BJ47" s="1027"/>
      <c r="BK47" s="1027"/>
      <c r="BL47" s="1027"/>
      <c r="BM47" s="1027"/>
      <c r="BN47" s="1027"/>
      <c r="BO47" s="1027"/>
      <c r="BP47" s="1027"/>
      <c r="BQ47" s="1027"/>
      <c r="BR47" s="1027"/>
      <c r="BS47" s="1027"/>
      <c r="BT47" s="1027"/>
      <c r="BU47" s="1027"/>
      <c r="BV47" s="1027"/>
      <c r="BW47" s="1027"/>
      <c r="BX47" s="1027"/>
      <c r="BY47" s="1027"/>
      <c r="BZ47" s="1027"/>
      <c r="CA47" s="1027"/>
      <c r="CB47" s="1027"/>
      <c r="CC47" s="1027"/>
      <c r="CD47" s="1032"/>
    </row>
    <row r="48" spans="2:83" ht="15" customHeight="1">
      <c r="B48" s="702">
        <v>38</v>
      </c>
      <c r="C48" s="713" t="s">
        <v>438</v>
      </c>
      <c r="D48" s="703" t="s">
        <v>439</v>
      </c>
      <c r="E48" s="703" t="s">
        <v>399</v>
      </c>
      <c r="F48" s="704">
        <v>1</v>
      </c>
      <c r="G48" s="1107"/>
      <c r="H48" s="906">
        <v>451.9</v>
      </c>
      <c r="I48" s="896">
        <v>439.2</v>
      </c>
      <c r="J48" s="896">
        <v>453.5</v>
      </c>
      <c r="K48" s="896">
        <v>448.2</v>
      </c>
      <c r="L48" s="896">
        <v>448.2</v>
      </c>
      <c r="M48" s="896">
        <v>439.2</v>
      </c>
      <c r="N48" s="896">
        <v>430.5</v>
      </c>
      <c r="O48" s="896">
        <v>416.7</v>
      </c>
      <c r="P48" s="896">
        <v>387</v>
      </c>
      <c r="Q48" s="904">
        <v>357</v>
      </c>
      <c r="R48" s="1118"/>
      <c r="S48" s="1118"/>
      <c r="T48" s="1118"/>
      <c r="U48" s="1118"/>
      <c r="V48" s="1118"/>
      <c r="W48" s="1118"/>
      <c r="X48" s="1118"/>
      <c r="Y48" s="1118"/>
      <c r="Z48" s="1118"/>
      <c r="AA48" s="1118"/>
      <c r="AB48" s="1118"/>
      <c r="AC48" s="1118"/>
      <c r="AD48" s="1118"/>
      <c r="AE48" s="1118"/>
      <c r="AF48" s="1118"/>
      <c r="AG48" s="1118"/>
      <c r="AH48" s="1118"/>
      <c r="AI48" s="1118"/>
      <c r="AJ48" s="1118"/>
      <c r="AK48" s="1118"/>
      <c r="AM48" s="1124"/>
      <c r="AN48" s="1125"/>
      <c r="AP48" s="1028">
        <f xml:space="preserve"> IF( SUM( AS48:CA48 ) = 0, 0, $AU$5 )</f>
        <v>0</v>
      </c>
      <c r="AR48" s="1032"/>
      <c r="AS48" s="1027"/>
      <c r="AT48" s="1027"/>
      <c r="AU48" s="1027"/>
      <c r="AV48" s="1027"/>
      <c r="AW48" s="1027"/>
      <c r="AX48" s="1029">
        <f xml:space="preserve"> IF( ISNUMBER( H48 ), 0, 1 )</f>
        <v>0</v>
      </c>
      <c r="AY48" s="1029">
        <f t="shared" ref="AY48:BG49" si="7" xml:space="preserve"> IF( ISNUMBER( I48 ), 0, 1 )</f>
        <v>0</v>
      </c>
      <c r="AZ48" s="1029">
        <f t="shared" si="7"/>
        <v>0</v>
      </c>
      <c r="BA48" s="1029">
        <f t="shared" si="7"/>
        <v>0</v>
      </c>
      <c r="BB48" s="1029">
        <f t="shared" si="7"/>
        <v>0</v>
      </c>
      <c r="BC48" s="1029">
        <f t="shared" si="7"/>
        <v>0</v>
      </c>
      <c r="BD48" s="1029">
        <f t="shared" si="7"/>
        <v>0</v>
      </c>
      <c r="BE48" s="1029">
        <f t="shared" si="7"/>
        <v>0</v>
      </c>
      <c r="BF48" s="1029">
        <f t="shared" si="7"/>
        <v>0</v>
      </c>
      <c r="BG48" s="1029">
        <f t="shared" si="7"/>
        <v>0</v>
      </c>
      <c r="BH48" s="1027"/>
      <c r="BI48" s="1027"/>
      <c r="BJ48" s="1027"/>
      <c r="BK48" s="1027"/>
      <c r="BL48" s="1027"/>
      <c r="BM48" s="1027"/>
      <c r="BN48" s="1027"/>
      <c r="BO48" s="1027"/>
      <c r="BP48" s="1027"/>
      <c r="BQ48" s="1027"/>
      <c r="BR48" s="1027"/>
      <c r="BS48" s="1027"/>
      <c r="BT48" s="1027"/>
      <c r="BU48" s="1027"/>
      <c r="BV48" s="1027"/>
      <c r="BW48" s="1027"/>
      <c r="BX48" s="1027"/>
      <c r="BY48" s="1027"/>
      <c r="BZ48" s="1027"/>
      <c r="CA48" s="1027"/>
      <c r="CB48" s="1027"/>
      <c r="CC48" s="1027"/>
      <c r="CD48" s="1032"/>
    </row>
    <row r="49" spans="2:82" ht="15" customHeight="1" thickBot="1">
      <c r="B49" s="705">
        <v>39</v>
      </c>
      <c r="C49" s="711" t="s">
        <v>400</v>
      </c>
      <c r="D49" s="706" t="s">
        <v>440</v>
      </c>
      <c r="E49" s="706" t="s">
        <v>399</v>
      </c>
      <c r="F49" s="707">
        <v>1</v>
      </c>
      <c r="G49" s="1108"/>
      <c r="H49" s="907">
        <v>605.70000000000005</v>
      </c>
      <c r="I49" s="901">
        <v>605.70000000000005</v>
      </c>
      <c r="J49" s="901">
        <v>605.70000000000005</v>
      </c>
      <c r="K49" s="901">
        <v>605.70000000000005</v>
      </c>
      <c r="L49" s="901">
        <v>605.70000000000005</v>
      </c>
      <c r="M49" s="901">
        <v>463.2</v>
      </c>
      <c r="N49" s="901">
        <v>463.2</v>
      </c>
      <c r="O49" s="901">
        <v>463.2</v>
      </c>
      <c r="P49" s="901">
        <v>463.2</v>
      </c>
      <c r="Q49" s="902">
        <v>463.2</v>
      </c>
      <c r="R49" s="1118"/>
      <c r="S49" s="1118"/>
      <c r="T49" s="1118"/>
      <c r="U49" s="1118"/>
      <c r="V49" s="1118"/>
      <c r="W49" s="1118"/>
      <c r="X49" s="1118"/>
      <c r="Y49" s="1118"/>
      <c r="Z49" s="1118"/>
      <c r="AA49" s="1118"/>
      <c r="AB49" s="1118"/>
      <c r="AC49" s="1118"/>
      <c r="AD49" s="1118"/>
      <c r="AE49" s="1118"/>
      <c r="AF49" s="1118"/>
      <c r="AG49" s="1118"/>
      <c r="AH49" s="1118"/>
      <c r="AI49" s="1118"/>
      <c r="AJ49" s="1118"/>
      <c r="AK49" s="1118"/>
      <c r="AM49" s="1124"/>
      <c r="AN49" s="1125"/>
      <c r="AP49" s="1028">
        <f xml:space="preserve"> IF( SUM( AS49:CA49 ) = 0, 0, $AU$5 )</f>
        <v>0</v>
      </c>
      <c r="AR49" s="1032"/>
      <c r="AS49" s="1027"/>
      <c r="AT49" s="1027"/>
      <c r="AU49" s="1027"/>
      <c r="AV49" s="1027"/>
      <c r="AW49" s="1027"/>
      <c r="AX49" s="1029">
        <f xml:space="preserve"> IF( ISNUMBER( H49 ), 0, 1 )</f>
        <v>0</v>
      </c>
      <c r="AY49" s="1029">
        <f t="shared" si="7"/>
        <v>0</v>
      </c>
      <c r="AZ49" s="1029">
        <f t="shared" si="7"/>
        <v>0</v>
      </c>
      <c r="BA49" s="1029">
        <f t="shared" si="7"/>
        <v>0</v>
      </c>
      <c r="BB49" s="1029">
        <f t="shared" si="7"/>
        <v>0</v>
      </c>
      <c r="BC49" s="1029">
        <f t="shared" si="7"/>
        <v>0</v>
      </c>
      <c r="BD49" s="1029">
        <f t="shared" si="7"/>
        <v>0</v>
      </c>
      <c r="BE49" s="1029">
        <f t="shared" si="7"/>
        <v>0</v>
      </c>
      <c r="BF49" s="1029">
        <f t="shared" si="7"/>
        <v>0</v>
      </c>
      <c r="BG49" s="1029">
        <f t="shared" si="7"/>
        <v>0</v>
      </c>
      <c r="BH49" s="1027"/>
      <c r="BI49" s="1027"/>
      <c r="BJ49" s="1027"/>
      <c r="BK49" s="1027"/>
      <c r="BL49" s="1027"/>
      <c r="BM49" s="1027"/>
      <c r="BN49" s="1027"/>
      <c r="BO49" s="1027"/>
      <c r="BP49" s="1027"/>
      <c r="BQ49" s="1027"/>
      <c r="BR49" s="1027"/>
      <c r="BS49" s="1027"/>
      <c r="BT49" s="1027"/>
      <c r="BU49" s="1027"/>
      <c r="BV49" s="1027"/>
      <c r="BW49" s="1027"/>
      <c r="BX49" s="1027"/>
      <c r="BY49" s="1027"/>
      <c r="BZ49" s="1027"/>
      <c r="CA49" s="1027"/>
      <c r="CB49" s="1027"/>
      <c r="CC49" s="1027"/>
      <c r="CD49" s="1032"/>
    </row>
    <row r="50" spans="2:82" ht="15" customHeight="1" thickBot="1">
      <c r="B50" s="708">
        <v>40</v>
      </c>
      <c r="C50" s="714" t="s">
        <v>410</v>
      </c>
      <c r="D50" s="700" t="s">
        <v>411</v>
      </c>
      <c r="E50" s="700" t="s">
        <v>98</v>
      </c>
      <c r="F50" s="701">
        <v>0</v>
      </c>
      <c r="G50" s="1647">
        <f>G17</f>
        <v>0</v>
      </c>
      <c r="H50" s="1118"/>
      <c r="I50" s="1118"/>
      <c r="J50" s="1118"/>
      <c r="K50" s="1118"/>
      <c r="L50" s="1118"/>
      <c r="M50" s="1118"/>
      <c r="N50" s="1118"/>
      <c r="O50" s="1118"/>
      <c r="P50" s="1118"/>
      <c r="Q50" s="1118"/>
      <c r="R50" s="1118"/>
      <c r="S50" s="1118"/>
      <c r="T50" s="1118"/>
      <c r="U50" s="1118"/>
      <c r="V50" s="1118"/>
      <c r="W50" s="1118"/>
      <c r="X50" s="1118"/>
      <c r="Y50" s="1118"/>
      <c r="Z50" s="1118"/>
      <c r="AA50" s="1118"/>
      <c r="AB50" s="1118"/>
      <c r="AC50" s="1118"/>
      <c r="AD50" s="1118"/>
      <c r="AE50" s="1118"/>
      <c r="AF50" s="1118"/>
      <c r="AG50" s="1118"/>
      <c r="AH50" s="1118"/>
      <c r="AI50" s="1118"/>
      <c r="AJ50" s="1118"/>
      <c r="AK50" s="1118"/>
      <c r="AM50" s="1124" t="s">
        <v>441</v>
      </c>
      <c r="AN50" s="1125"/>
      <c r="AP50" s="1028"/>
      <c r="AR50" s="1032"/>
      <c r="AS50" s="1027"/>
      <c r="AT50" s="1027"/>
      <c r="AU50" s="1027"/>
      <c r="AV50" s="1027"/>
      <c r="AW50" s="1027"/>
      <c r="AX50" s="1027"/>
      <c r="AY50" s="1027"/>
      <c r="AZ50" s="1027"/>
      <c r="BA50" s="1027"/>
      <c r="BB50" s="1027"/>
      <c r="BC50" s="1027"/>
      <c r="BD50" s="1027"/>
      <c r="BE50" s="1027"/>
      <c r="BF50" s="1027"/>
      <c r="BG50" s="1027"/>
      <c r="BH50" s="1027"/>
      <c r="BI50" s="1027"/>
      <c r="BJ50" s="1027"/>
      <c r="BK50" s="1027"/>
      <c r="BL50" s="1027"/>
      <c r="BM50" s="1027"/>
      <c r="BN50" s="1027"/>
      <c r="BO50" s="1027"/>
      <c r="BP50" s="1027"/>
      <c r="BQ50" s="1027"/>
      <c r="BR50" s="1027"/>
      <c r="BS50" s="1027"/>
      <c r="BT50" s="1027"/>
      <c r="BU50" s="1027"/>
      <c r="BV50" s="1027"/>
      <c r="BW50" s="1027"/>
      <c r="BX50" s="1027"/>
      <c r="BY50" s="1027"/>
      <c r="BZ50" s="1027"/>
      <c r="CA50" s="1027"/>
      <c r="CB50" s="1027"/>
      <c r="CC50" s="1027"/>
      <c r="CD50" s="1032"/>
    </row>
    <row r="51" spans="2:82" ht="15" customHeight="1">
      <c r="B51" s="702">
        <v>41</v>
      </c>
      <c r="C51" s="713" t="s">
        <v>438</v>
      </c>
      <c r="D51" s="703" t="s">
        <v>442</v>
      </c>
      <c r="E51" s="703" t="s">
        <v>399</v>
      </c>
      <c r="F51" s="704">
        <v>1</v>
      </c>
      <c r="G51" s="1107"/>
      <c r="H51" s="906"/>
      <c r="I51" s="903"/>
      <c r="J51" s="903"/>
      <c r="K51" s="903"/>
      <c r="L51" s="903"/>
      <c r="M51" s="903"/>
      <c r="N51" s="903"/>
      <c r="O51" s="903"/>
      <c r="P51" s="903"/>
      <c r="Q51" s="904"/>
      <c r="R51" s="1118"/>
      <c r="S51" s="1118"/>
      <c r="T51" s="1118"/>
      <c r="U51" s="1118"/>
      <c r="V51" s="1118"/>
      <c r="W51" s="1118"/>
      <c r="X51" s="1118"/>
      <c r="Y51" s="1118"/>
      <c r="Z51" s="1118"/>
      <c r="AA51" s="1118"/>
      <c r="AB51" s="1118"/>
      <c r="AC51" s="1118"/>
      <c r="AD51" s="1118"/>
      <c r="AE51" s="1118"/>
      <c r="AF51" s="1118"/>
      <c r="AG51" s="1118"/>
      <c r="AH51" s="1118"/>
      <c r="AI51" s="1118"/>
      <c r="AJ51" s="1118"/>
      <c r="AK51" s="1118"/>
      <c r="AM51" s="1124"/>
      <c r="AN51" s="1125"/>
      <c r="AP51" s="1028"/>
      <c r="AR51" s="1032"/>
      <c r="AS51" s="1027"/>
      <c r="AT51" s="1027"/>
      <c r="AU51" s="1027"/>
      <c r="AV51" s="1027"/>
      <c r="AW51" s="1027"/>
      <c r="AX51" s="1027"/>
      <c r="AY51" s="1027"/>
      <c r="AZ51" s="1027"/>
      <c r="BA51" s="1027"/>
      <c r="BB51" s="1027"/>
      <c r="BC51" s="1027"/>
      <c r="BD51" s="1027"/>
      <c r="BE51" s="1027"/>
      <c r="BF51" s="1027"/>
      <c r="BG51" s="1027"/>
      <c r="BH51" s="1027"/>
      <c r="BI51" s="1027"/>
      <c r="BJ51" s="1027"/>
      <c r="BK51" s="1027"/>
      <c r="BL51" s="1027"/>
      <c r="BM51" s="1027"/>
      <c r="BN51" s="1027"/>
      <c r="BO51" s="1027"/>
      <c r="BP51" s="1027"/>
      <c r="BQ51" s="1027"/>
      <c r="BR51" s="1027"/>
      <c r="BS51" s="1027"/>
      <c r="BT51" s="1027"/>
      <c r="BU51" s="1027"/>
      <c r="BV51" s="1027"/>
      <c r="BW51" s="1027"/>
      <c r="BX51" s="1027"/>
      <c r="BY51" s="1027"/>
      <c r="BZ51" s="1027"/>
      <c r="CA51" s="1027"/>
      <c r="CB51" s="1027"/>
      <c r="CC51" s="1027"/>
      <c r="CD51" s="1032"/>
    </row>
    <row r="52" spans="2:82" ht="15" customHeight="1" thickBot="1">
      <c r="B52" s="705">
        <v>42</v>
      </c>
      <c r="C52" s="711" t="s">
        <v>400</v>
      </c>
      <c r="D52" s="706" t="s">
        <v>443</v>
      </c>
      <c r="E52" s="706" t="s">
        <v>399</v>
      </c>
      <c r="F52" s="707">
        <v>1</v>
      </c>
      <c r="G52" s="1108"/>
      <c r="H52" s="907"/>
      <c r="I52" s="901"/>
      <c r="J52" s="901"/>
      <c r="K52" s="901"/>
      <c r="L52" s="901"/>
      <c r="M52" s="901"/>
      <c r="N52" s="901"/>
      <c r="O52" s="901"/>
      <c r="P52" s="901"/>
      <c r="Q52" s="902"/>
      <c r="R52" s="1118"/>
      <c r="S52" s="1118"/>
      <c r="T52" s="1118"/>
      <c r="U52" s="1118"/>
      <c r="V52" s="1118"/>
      <c r="W52" s="1118"/>
      <c r="X52" s="1118"/>
      <c r="Y52" s="1118"/>
      <c r="Z52" s="1118"/>
      <c r="AA52" s="1118"/>
      <c r="AB52" s="1118"/>
      <c r="AC52" s="1118"/>
      <c r="AD52" s="1118"/>
      <c r="AE52" s="1118"/>
      <c r="AF52" s="1118"/>
      <c r="AG52" s="1118"/>
      <c r="AH52" s="1118"/>
      <c r="AI52" s="1118"/>
      <c r="AJ52" s="1118"/>
      <c r="AK52" s="1118"/>
      <c r="AM52" s="1124"/>
      <c r="AN52" s="1125"/>
      <c r="AP52" s="1028"/>
      <c r="AR52" s="1032"/>
      <c r="AS52" s="1027"/>
      <c r="AT52" s="1027"/>
      <c r="AU52" s="1027"/>
      <c r="AV52" s="1027"/>
      <c r="AW52" s="1027"/>
      <c r="AX52" s="1027"/>
      <c r="AY52" s="1027"/>
      <c r="AZ52" s="1027"/>
      <c r="BA52" s="1027"/>
      <c r="BB52" s="1027"/>
      <c r="BC52" s="1027"/>
      <c r="BD52" s="1027"/>
      <c r="BE52" s="1027"/>
      <c r="BF52" s="1027"/>
      <c r="BG52" s="1027"/>
      <c r="BH52" s="1027"/>
      <c r="BI52" s="1027"/>
      <c r="BJ52" s="1027"/>
      <c r="BK52" s="1027"/>
      <c r="BL52" s="1027"/>
      <c r="BM52" s="1027"/>
      <c r="BN52" s="1027"/>
      <c r="BO52" s="1027"/>
      <c r="BP52" s="1027"/>
      <c r="BQ52" s="1027"/>
      <c r="BR52" s="1027"/>
      <c r="BS52" s="1027"/>
      <c r="BT52" s="1027"/>
      <c r="BU52" s="1027"/>
      <c r="BV52" s="1027"/>
      <c r="BW52" s="1027"/>
      <c r="BX52" s="1027"/>
      <c r="BY52" s="1027"/>
      <c r="BZ52" s="1027"/>
      <c r="CA52" s="1027"/>
      <c r="CB52" s="1027"/>
      <c r="CC52" s="1027"/>
      <c r="CD52" s="1032"/>
    </row>
    <row r="53" spans="2:82" ht="15" customHeight="1" thickBot="1">
      <c r="B53" s="708">
        <v>43</v>
      </c>
      <c r="C53" s="714" t="s">
        <v>418</v>
      </c>
      <c r="D53" s="700" t="s">
        <v>419</v>
      </c>
      <c r="E53" s="700" t="s">
        <v>98</v>
      </c>
      <c r="F53" s="701">
        <v>0</v>
      </c>
      <c r="G53" s="1647">
        <f>G26</f>
        <v>0</v>
      </c>
      <c r="H53" s="1118"/>
      <c r="I53" s="1118"/>
      <c r="J53" s="1118"/>
      <c r="K53" s="1118"/>
      <c r="L53" s="1118"/>
      <c r="M53" s="1118"/>
      <c r="N53" s="1118"/>
      <c r="O53" s="1118"/>
      <c r="P53" s="1118"/>
      <c r="Q53" s="1118"/>
      <c r="R53" s="1118"/>
      <c r="S53" s="1118"/>
      <c r="T53" s="1118"/>
      <c r="U53" s="1118"/>
      <c r="V53" s="1118"/>
      <c r="W53" s="1118"/>
      <c r="X53" s="1118"/>
      <c r="Y53" s="1118"/>
      <c r="Z53" s="1118"/>
      <c r="AA53" s="1118"/>
      <c r="AB53" s="1118"/>
      <c r="AC53" s="1118"/>
      <c r="AD53" s="1118"/>
      <c r="AE53" s="1118"/>
      <c r="AF53" s="1118"/>
      <c r="AG53" s="1118"/>
      <c r="AH53" s="1118"/>
      <c r="AI53" s="1118"/>
      <c r="AJ53" s="1118"/>
      <c r="AK53" s="1118"/>
      <c r="AM53" s="1124" t="s">
        <v>444</v>
      </c>
      <c r="AN53" s="1125"/>
      <c r="AP53" s="1028"/>
      <c r="AR53" s="1032"/>
      <c r="AS53" s="1027"/>
      <c r="AT53" s="1027"/>
      <c r="AU53" s="1027"/>
      <c r="AV53" s="1027"/>
      <c r="AW53" s="1027"/>
      <c r="AX53" s="1027"/>
      <c r="AY53" s="1027"/>
      <c r="AZ53" s="1027"/>
      <c r="BA53" s="1027"/>
      <c r="BB53" s="1027"/>
      <c r="BC53" s="1027"/>
      <c r="BD53" s="1027"/>
      <c r="BE53" s="1027"/>
      <c r="BF53" s="1027"/>
      <c r="BG53" s="1027"/>
      <c r="BH53" s="1027"/>
      <c r="BI53" s="1027"/>
      <c r="BJ53" s="1027"/>
      <c r="BK53" s="1027"/>
      <c r="BL53" s="1027"/>
      <c r="BM53" s="1027"/>
      <c r="BN53" s="1027"/>
      <c r="BO53" s="1027"/>
      <c r="BP53" s="1027"/>
      <c r="BQ53" s="1027"/>
      <c r="BR53" s="1027"/>
      <c r="BS53" s="1027"/>
      <c r="BT53" s="1027"/>
      <c r="BU53" s="1027"/>
      <c r="BV53" s="1027"/>
      <c r="BW53" s="1027"/>
      <c r="BX53" s="1027"/>
      <c r="BY53" s="1027"/>
      <c r="BZ53" s="1027"/>
      <c r="CA53" s="1027"/>
      <c r="CB53" s="1027"/>
      <c r="CC53" s="1027"/>
      <c r="CD53" s="1032"/>
    </row>
    <row r="54" spans="2:82" ht="15" customHeight="1">
      <c r="B54" s="702">
        <v>44</v>
      </c>
      <c r="C54" s="713" t="s">
        <v>438</v>
      </c>
      <c r="D54" s="703" t="s">
        <v>445</v>
      </c>
      <c r="E54" s="703" t="s">
        <v>399</v>
      </c>
      <c r="F54" s="704">
        <v>1</v>
      </c>
      <c r="G54" s="1107"/>
      <c r="H54" s="906"/>
      <c r="I54" s="903"/>
      <c r="J54" s="903"/>
      <c r="K54" s="903"/>
      <c r="L54" s="903"/>
      <c r="M54" s="903"/>
      <c r="N54" s="903"/>
      <c r="O54" s="903"/>
      <c r="P54" s="903"/>
      <c r="Q54" s="904"/>
      <c r="R54" s="1118"/>
      <c r="S54" s="1118"/>
      <c r="T54" s="1118"/>
      <c r="U54" s="1118"/>
      <c r="V54" s="1118"/>
      <c r="W54" s="1118"/>
      <c r="X54" s="1118"/>
      <c r="Y54" s="1118"/>
      <c r="Z54" s="1118"/>
      <c r="AA54" s="1118"/>
      <c r="AB54" s="1118"/>
      <c r="AC54" s="1118"/>
      <c r="AD54" s="1118"/>
      <c r="AE54" s="1118"/>
      <c r="AF54" s="1118"/>
      <c r="AG54" s="1118"/>
      <c r="AH54" s="1118"/>
      <c r="AI54" s="1118"/>
      <c r="AJ54" s="1118"/>
      <c r="AK54" s="1118"/>
      <c r="AM54" s="1124"/>
      <c r="AN54" s="1125"/>
      <c r="AP54" s="1028"/>
      <c r="AR54" s="1030"/>
      <c r="AS54" s="1027"/>
      <c r="AT54" s="1027"/>
      <c r="AU54" s="1027"/>
      <c r="AV54" s="1027"/>
      <c r="AW54" s="1027"/>
      <c r="AX54" s="1027"/>
      <c r="AY54" s="1027"/>
      <c r="AZ54" s="1027"/>
      <c r="BA54" s="1027"/>
      <c r="BB54" s="1027"/>
      <c r="BC54" s="1027"/>
      <c r="BD54" s="1027"/>
      <c r="BE54" s="1027"/>
      <c r="BF54" s="1027"/>
      <c r="BG54" s="1027"/>
      <c r="BH54" s="1027"/>
      <c r="BI54" s="1027"/>
      <c r="BJ54" s="1027"/>
      <c r="BK54" s="1027"/>
      <c r="BL54" s="1027"/>
      <c r="BM54" s="1027"/>
      <c r="BN54" s="1027"/>
      <c r="BO54" s="1027"/>
      <c r="BP54" s="1027"/>
      <c r="BQ54" s="1027"/>
      <c r="BR54" s="1027"/>
      <c r="BS54" s="1027"/>
      <c r="BT54" s="1027"/>
      <c r="BU54" s="1027"/>
      <c r="BV54" s="1027"/>
      <c r="BW54" s="1027"/>
      <c r="BX54" s="1027"/>
      <c r="BY54" s="1027"/>
      <c r="BZ54" s="1027"/>
      <c r="CA54" s="1027"/>
      <c r="CB54" s="1027"/>
      <c r="CC54" s="1027"/>
      <c r="CD54" s="1030"/>
    </row>
    <row r="55" spans="2:82" ht="15" customHeight="1" thickBot="1">
      <c r="B55" s="705">
        <v>45</v>
      </c>
      <c r="C55" s="711" t="s">
        <v>400</v>
      </c>
      <c r="D55" s="706" t="s">
        <v>446</v>
      </c>
      <c r="E55" s="706" t="s">
        <v>399</v>
      </c>
      <c r="F55" s="707">
        <v>1</v>
      </c>
      <c r="G55" s="1108"/>
      <c r="H55" s="907"/>
      <c r="I55" s="901"/>
      <c r="J55" s="901"/>
      <c r="K55" s="901"/>
      <c r="L55" s="901"/>
      <c r="M55" s="901"/>
      <c r="N55" s="901"/>
      <c r="O55" s="901"/>
      <c r="P55" s="901"/>
      <c r="Q55" s="902"/>
      <c r="R55" s="1118"/>
      <c r="S55" s="1118"/>
      <c r="T55" s="1118"/>
      <c r="U55" s="1118"/>
      <c r="V55" s="1118"/>
      <c r="W55" s="1118"/>
      <c r="X55" s="1118"/>
      <c r="Y55" s="1118"/>
      <c r="Z55" s="1118"/>
      <c r="AA55" s="1118"/>
      <c r="AB55" s="1118"/>
      <c r="AC55" s="1118"/>
      <c r="AD55" s="1118"/>
      <c r="AE55" s="1118"/>
      <c r="AF55" s="1118"/>
      <c r="AG55" s="1118"/>
      <c r="AH55" s="1118"/>
      <c r="AI55" s="1118"/>
      <c r="AJ55" s="1118"/>
      <c r="AK55" s="1118"/>
      <c r="AM55" s="1124"/>
      <c r="AN55" s="1125"/>
      <c r="AP55" s="1028"/>
      <c r="AR55" s="1030"/>
      <c r="AS55" s="1027"/>
      <c r="AT55" s="1027"/>
      <c r="AU55" s="1027"/>
      <c r="AV55" s="1027"/>
      <c r="AW55" s="1027"/>
      <c r="AX55" s="1027"/>
      <c r="AY55" s="1027"/>
      <c r="AZ55" s="1027"/>
      <c r="BA55" s="1027"/>
      <c r="BB55" s="1027"/>
      <c r="BC55" s="1027"/>
      <c r="BD55" s="1027"/>
      <c r="BE55" s="1027"/>
      <c r="BF55" s="1027"/>
      <c r="BG55" s="1027"/>
      <c r="BH55" s="1027"/>
      <c r="BI55" s="1027"/>
      <c r="BJ55" s="1027"/>
      <c r="BK55" s="1027"/>
      <c r="BL55" s="1027"/>
      <c r="BM55" s="1027"/>
      <c r="BN55" s="1027"/>
      <c r="BO55" s="1027"/>
      <c r="BP55" s="1027"/>
      <c r="BQ55" s="1027"/>
      <c r="BR55" s="1027"/>
      <c r="BS55" s="1027"/>
      <c r="BT55" s="1027"/>
      <c r="BU55" s="1027"/>
      <c r="BV55" s="1027"/>
      <c r="BW55" s="1027"/>
      <c r="BX55" s="1027"/>
      <c r="BY55" s="1027"/>
      <c r="BZ55" s="1027"/>
      <c r="CA55" s="1027"/>
      <c r="CB55" s="1027"/>
      <c r="CC55" s="1027"/>
      <c r="CD55" s="1030"/>
    </row>
    <row r="56" spans="2:82" ht="15" customHeight="1" thickBot="1">
      <c r="B56" s="708">
        <v>46</v>
      </c>
      <c r="C56" s="714" t="s">
        <v>426</v>
      </c>
      <c r="D56" s="700" t="s">
        <v>427</v>
      </c>
      <c r="E56" s="700" t="s">
        <v>98</v>
      </c>
      <c r="F56" s="701">
        <v>0</v>
      </c>
      <c r="G56" s="1647">
        <f>G35</f>
        <v>0</v>
      </c>
      <c r="H56" s="1118"/>
      <c r="I56" s="1118"/>
      <c r="J56" s="1118"/>
      <c r="K56" s="1118"/>
      <c r="L56" s="1118"/>
      <c r="M56" s="1118"/>
      <c r="N56" s="1118"/>
      <c r="O56" s="1118"/>
      <c r="P56" s="1118"/>
      <c r="Q56" s="1118"/>
      <c r="R56" s="1118"/>
      <c r="S56" s="1118"/>
      <c r="T56" s="1118"/>
      <c r="U56" s="1118"/>
      <c r="V56" s="1118"/>
      <c r="W56" s="1118"/>
      <c r="X56" s="1118"/>
      <c r="Y56" s="1118"/>
      <c r="Z56" s="1118"/>
      <c r="AA56" s="1118"/>
      <c r="AB56" s="1118"/>
      <c r="AC56" s="1118"/>
      <c r="AD56" s="1118"/>
      <c r="AE56" s="1118"/>
      <c r="AF56" s="1118"/>
      <c r="AG56" s="1118"/>
      <c r="AH56" s="1118"/>
      <c r="AI56" s="1118"/>
      <c r="AJ56" s="1118"/>
      <c r="AK56" s="1118"/>
      <c r="AM56" s="1124" t="s">
        <v>447</v>
      </c>
      <c r="AN56" s="1125"/>
      <c r="AP56" s="1028"/>
      <c r="AR56" s="1030"/>
      <c r="AS56" s="1027"/>
      <c r="AT56" s="1027"/>
      <c r="AU56" s="1027"/>
      <c r="AV56" s="1027"/>
      <c r="AW56" s="1027"/>
      <c r="AX56" s="1027"/>
      <c r="AY56" s="1027"/>
      <c r="AZ56" s="1027"/>
      <c r="BA56" s="1027"/>
      <c r="BB56" s="1027"/>
      <c r="BC56" s="1027"/>
      <c r="BD56" s="1027"/>
      <c r="BE56" s="1027"/>
      <c r="BF56" s="1027"/>
      <c r="BG56" s="1027"/>
      <c r="BH56" s="1027"/>
      <c r="BI56" s="1027"/>
      <c r="BJ56" s="1027"/>
      <c r="BK56" s="1027"/>
      <c r="BL56" s="1027"/>
      <c r="BM56" s="1027"/>
      <c r="BN56" s="1027"/>
      <c r="BO56" s="1027"/>
      <c r="BP56" s="1027"/>
      <c r="BQ56" s="1027"/>
      <c r="BR56" s="1027"/>
      <c r="BS56" s="1027"/>
      <c r="BT56" s="1027"/>
      <c r="BU56" s="1027"/>
      <c r="BV56" s="1027"/>
      <c r="BW56" s="1027"/>
      <c r="BX56" s="1027"/>
      <c r="BY56" s="1027"/>
      <c r="BZ56" s="1027"/>
      <c r="CA56" s="1027"/>
      <c r="CB56" s="1027"/>
      <c r="CC56" s="1027"/>
      <c r="CD56" s="1030"/>
    </row>
    <row r="57" spans="2:82" ht="15" customHeight="1">
      <c r="B57" s="702">
        <v>47</v>
      </c>
      <c r="C57" s="713" t="s">
        <v>438</v>
      </c>
      <c r="D57" s="703" t="s">
        <v>448</v>
      </c>
      <c r="E57" s="703" t="s">
        <v>399</v>
      </c>
      <c r="F57" s="704">
        <v>1</v>
      </c>
      <c r="G57" s="1107"/>
      <c r="H57" s="906"/>
      <c r="I57" s="903"/>
      <c r="J57" s="903"/>
      <c r="K57" s="903"/>
      <c r="L57" s="903"/>
      <c r="M57" s="903"/>
      <c r="N57" s="903"/>
      <c r="O57" s="903"/>
      <c r="P57" s="903"/>
      <c r="Q57" s="904"/>
      <c r="R57" s="1118"/>
      <c r="S57" s="1118"/>
      <c r="T57" s="1118"/>
      <c r="U57" s="1118"/>
      <c r="V57" s="1118"/>
      <c r="W57" s="1118"/>
      <c r="X57" s="1118"/>
      <c r="Y57" s="1118"/>
      <c r="Z57" s="1118"/>
      <c r="AA57" s="1118"/>
      <c r="AB57" s="1118"/>
      <c r="AC57" s="1118"/>
      <c r="AD57" s="1118"/>
      <c r="AE57" s="1118"/>
      <c r="AF57" s="1118"/>
      <c r="AG57" s="1118"/>
      <c r="AH57" s="1118"/>
      <c r="AI57" s="1118"/>
      <c r="AJ57" s="1118"/>
      <c r="AK57" s="1118"/>
      <c r="AM57" s="1124"/>
      <c r="AN57" s="1125"/>
      <c r="AP57" s="1028"/>
      <c r="AR57" s="1038"/>
      <c r="AS57" s="1027"/>
      <c r="AT57" s="1027"/>
      <c r="AU57" s="1027"/>
      <c r="AV57" s="1027"/>
      <c r="AW57" s="1027"/>
      <c r="AX57" s="1027"/>
      <c r="AY57" s="1027"/>
      <c r="AZ57" s="1027"/>
      <c r="BA57" s="1027"/>
      <c r="BB57" s="1027"/>
      <c r="BC57" s="1027"/>
      <c r="BD57" s="1027"/>
      <c r="BE57" s="1027"/>
      <c r="BF57" s="1027"/>
      <c r="BG57" s="1027"/>
      <c r="BH57" s="1027"/>
      <c r="BI57" s="1027"/>
      <c r="BJ57" s="1027"/>
      <c r="BK57" s="1027"/>
      <c r="BL57" s="1027"/>
      <c r="BM57" s="1027"/>
      <c r="BN57" s="1027"/>
      <c r="BO57" s="1027"/>
      <c r="BP57" s="1027"/>
      <c r="BQ57" s="1027"/>
      <c r="BR57" s="1027"/>
      <c r="BS57" s="1027"/>
      <c r="BT57" s="1027"/>
      <c r="BU57" s="1027"/>
      <c r="BV57" s="1027"/>
      <c r="BW57" s="1027"/>
      <c r="BX57" s="1027"/>
      <c r="BY57" s="1027"/>
      <c r="BZ57" s="1027"/>
      <c r="CA57" s="1027"/>
      <c r="CB57" s="1027"/>
      <c r="CC57" s="1027"/>
      <c r="CD57" s="1038"/>
    </row>
    <row r="58" spans="2:82" ht="15" customHeight="1" thickBot="1">
      <c r="B58" s="705">
        <v>48</v>
      </c>
      <c r="C58" s="711" t="s">
        <v>400</v>
      </c>
      <c r="D58" s="706" t="s">
        <v>449</v>
      </c>
      <c r="E58" s="706" t="s">
        <v>399</v>
      </c>
      <c r="F58" s="707">
        <v>1</v>
      </c>
      <c r="G58" s="1116"/>
      <c r="H58" s="907"/>
      <c r="I58" s="901"/>
      <c r="J58" s="901"/>
      <c r="K58" s="901"/>
      <c r="L58" s="901"/>
      <c r="M58" s="901"/>
      <c r="N58" s="901"/>
      <c r="O58" s="901"/>
      <c r="P58" s="901"/>
      <c r="Q58" s="902"/>
      <c r="R58" s="1118"/>
      <c r="S58" s="1118"/>
      <c r="T58" s="1118"/>
      <c r="U58" s="1118"/>
      <c r="V58" s="1118"/>
      <c r="W58" s="1118"/>
      <c r="X58" s="1118"/>
      <c r="Y58" s="1118"/>
      <c r="Z58" s="1118"/>
      <c r="AA58" s="1118"/>
      <c r="AB58" s="1118"/>
      <c r="AC58" s="1118"/>
      <c r="AD58" s="1118"/>
      <c r="AE58" s="1118"/>
      <c r="AF58" s="1118"/>
      <c r="AG58" s="1118"/>
      <c r="AH58" s="1118"/>
      <c r="AI58" s="1118"/>
      <c r="AJ58" s="1118"/>
      <c r="AK58" s="1118"/>
      <c r="AM58" s="1126"/>
      <c r="AN58" s="1127"/>
      <c r="AP58" s="1028"/>
      <c r="AR58" s="1038"/>
      <c r="AS58" s="1027"/>
      <c r="AT58" s="1027"/>
      <c r="AU58" s="1027"/>
      <c r="AV58" s="1027"/>
      <c r="AW58" s="1027"/>
      <c r="AX58" s="1027"/>
      <c r="AY58" s="1027"/>
      <c r="AZ58" s="1027"/>
      <c r="BA58" s="1027"/>
      <c r="BB58" s="1027"/>
      <c r="BC58" s="1027"/>
      <c r="BD58" s="1027"/>
      <c r="BE58" s="1027"/>
      <c r="BF58" s="1027"/>
      <c r="BG58" s="1027"/>
      <c r="BH58" s="1027"/>
      <c r="BI58" s="1027"/>
      <c r="BJ58" s="1027"/>
      <c r="BK58" s="1027"/>
      <c r="BL58" s="1027"/>
      <c r="BM58" s="1027"/>
      <c r="BN58" s="1027"/>
      <c r="BO58" s="1027"/>
      <c r="BP58" s="1027"/>
      <c r="BQ58" s="1027"/>
      <c r="BR58" s="1027"/>
      <c r="BS58" s="1027"/>
      <c r="BT58" s="1027"/>
      <c r="BU58" s="1027"/>
      <c r="BV58" s="1027"/>
      <c r="BW58" s="1027"/>
      <c r="BX58" s="1027"/>
      <c r="BY58" s="1027"/>
      <c r="BZ58" s="1027"/>
      <c r="CA58" s="1027"/>
      <c r="CB58" s="1027"/>
      <c r="CC58" s="1027"/>
      <c r="CD58" s="1038"/>
    </row>
    <row r="59" spans="2:82" ht="15" customHeight="1" thickBot="1">
      <c r="C59" s="1112"/>
      <c r="D59" s="1098"/>
      <c r="E59" s="1113"/>
      <c r="F59" s="1113"/>
      <c r="G59" s="1110"/>
      <c r="H59" s="1110"/>
      <c r="I59" s="1114"/>
      <c r="J59" s="1114"/>
      <c r="K59" s="1114"/>
      <c r="L59" s="1114"/>
      <c r="M59" s="1110"/>
      <c r="N59" s="1114"/>
      <c r="O59" s="1114"/>
      <c r="P59" s="1114"/>
      <c r="Q59" s="1114"/>
      <c r="R59" s="1110"/>
      <c r="S59" s="1114"/>
      <c r="T59" s="1114"/>
      <c r="U59" s="1114"/>
      <c r="V59" s="1114"/>
      <c r="W59" s="1110"/>
      <c r="X59" s="1114"/>
      <c r="Y59" s="1114"/>
      <c r="Z59" s="1114"/>
      <c r="AA59" s="1114"/>
      <c r="AB59" s="1110"/>
      <c r="AC59" s="1114"/>
      <c r="AD59" s="1114"/>
      <c r="AE59" s="1114"/>
      <c r="AF59" s="1114"/>
      <c r="AG59" s="1110"/>
      <c r="AH59" s="1114"/>
      <c r="AI59" s="1114"/>
      <c r="AJ59" s="1114"/>
      <c r="AK59" s="1114"/>
      <c r="AM59" s="1115"/>
      <c r="AN59" s="1115"/>
      <c r="AP59" s="1028"/>
      <c r="AR59" s="1038"/>
      <c r="AS59" s="1027"/>
      <c r="AT59" s="1027"/>
      <c r="AU59" s="1027"/>
      <c r="AV59" s="1027"/>
      <c r="AW59" s="1027"/>
      <c r="AX59" s="1027"/>
      <c r="AY59" s="1027"/>
      <c r="AZ59" s="1027"/>
      <c r="BA59" s="1027"/>
      <c r="BB59" s="1027"/>
      <c r="BC59" s="1027"/>
      <c r="BD59" s="1027"/>
      <c r="BE59" s="1027"/>
      <c r="BF59" s="1027"/>
      <c r="BG59" s="1027"/>
      <c r="BH59" s="1027"/>
      <c r="BI59" s="1027"/>
      <c r="BJ59" s="1027"/>
      <c r="BK59" s="1027"/>
      <c r="BL59" s="1027"/>
      <c r="BM59" s="1027"/>
      <c r="BN59" s="1027"/>
      <c r="BO59" s="1027"/>
      <c r="BP59" s="1027"/>
      <c r="BQ59" s="1027"/>
      <c r="BR59" s="1027"/>
      <c r="BS59" s="1027"/>
      <c r="BT59" s="1027"/>
      <c r="BU59" s="1027"/>
      <c r="BV59" s="1027"/>
      <c r="BW59" s="1027"/>
      <c r="BX59" s="1027"/>
      <c r="BY59" s="1027"/>
      <c r="BZ59" s="1027"/>
      <c r="CA59" s="1027"/>
      <c r="CB59" s="1027"/>
      <c r="CC59" s="1027"/>
      <c r="CD59" s="1038"/>
    </row>
    <row r="60" spans="2:82" ht="15" customHeight="1" thickBot="1">
      <c r="B60" s="686" t="s">
        <v>450</v>
      </c>
      <c r="C60" s="743" t="s">
        <v>451</v>
      </c>
      <c r="D60" s="1106"/>
      <c r="E60" s="1105"/>
      <c r="F60" s="1105"/>
      <c r="G60" s="1107"/>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111"/>
      <c r="AG60" s="1111"/>
      <c r="AH60" s="1111"/>
      <c r="AI60" s="1111"/>
      <c r="AJ60" s="1111"/>
      <c r="AK60" s="1111"/>
      <c r="AM60" s="1115"/>
      <c r="AN60" s="1115"/>
      <c r="AP60" s="1028"/>
      <c r="AR60" s="1038"/>
      <c r="AS60" s="1027"/>
      <c r="AT60" s="1027"/>
      <c r="AU60" s="1027"/>
      <c r="AV60" s="1027"/>
      <c r="AW60" s="1027"/>
      <c r="AX60" s="1027"/>
      <c r="AY60" s="1027"/>
      <c r="AZ60" s="1027"/>
      <c r="BA60" s="1027"/>
      <c r="BB60" s="1027"/>
      <c r="BC60" s="1027"/>
      <c r="BD60" s="1027"/>
      <c r="BE60" s="1027"/>
      <c r="BF60" s="1027"/>
      <c r="BG60" s="1027"/>
      <c r="BH60" s="1027"/>
      <c r="BI60" s="1027"/>
      <c r="BJ60" s="1027"/>
      <c r="BK60" s="1027"/>
      <c r="BL60" s="1027"/>
      <c r="BM60" s="1027"/>
      <c r="BN60" s="1027"/>
      <c r="BO60" s="1027"/>
      <c r="BP60" s="1027"/>
      <c r="BQ60" s="1027"/>
      <c r="BR60" s="1027"/>
      <c r="BS60" s="1027"/>
      <c r="BT60" s="1027"/>
      <c r="BU60" s="1027"/>
      <c r="BV60" s="1027"/>
      <c r="BW60" s="1027"/>
      <c r="BX60" s="1027"/>
      <c r="BY60" s="1027"/>
      <c r="BZ60" s="1027"/>
      <c r="CA60" s="1027"/>
      <c r="CB60" s="1027"/>
      <c r="CC60" s="1027"/>
      <c r="CD60" s="1038"/>
    </row>
    <row r="61" spans="2:82" ht="15" customHeight="1" thickBot="1">
      <c r="B61" s="705">
        <v>49</v>
      </c>
      <c r="C61" s="924" t="s">
        <v>97</v>
      </c>
      <c r="D61" s="706" t="s">
        <v>452</v>
      </c>
      <c r="E61" s="974" t="s">
        <v>453</v>
      </c>
      <c r="F61" s="973">
        <v>1</v>
      </c>
      <c r="G61" s="905"/>
      <c r="H61" s="894">
        <v>129.6</v>
      </c>
      <c r="I61" s="908">
        <v>138.9</v>
      </c>
      <c r="J61" s="908">
        <v>142</v>
      </c>
      <c r="K61" s="908">
        <v>141.30000000000001</v>
      </c>
      <c r="L61" s="908">
        <v>140.69999999999999</v>
      </c>
      <c r="M61" s="908">
        <v>139.19999999999999</v>
      </c>
      <c r="N61" s="908">
        <v>138.1</v>
      </c>
      <c r="O61" s="908">
        <v>137.1</v>
      </c>
      <c r="P61" s="908">
        <v>136.19999999999999</v>
      </c>
      <c r="Q61" s="909">
        <v>135.4</v>
      </c>
      <c r="R61" s="1118"/>
      <c r="S61" s="1118"/>
      <c r="T61" s="1118"/>
      <c r="U61" s="1118"/>
      <c r="V61" s="1118"/>
      <c r="W61" s="1118"/>
      <c r="X61" s="1118"/>
      <c r="Y61" s="1118"/>
      <c r="Z61" s="1118"/>
      <c r="AA61" s="1118"/>
      <c r="AB61" s="1118"/>
      <c r="AC61" s="1118"/>
      <c r="AD61" s="1118"/>
      <c r="AE61" s="1118"/>
      <c r="AF61" s="1118"/>
      <c r="AG61" s="1118"/>
      <c r="AH61" s="1118"/>
      <c r="AI61" s="1118"/>
      <c r="AJ61" s="1118"/>
      <c r="AK61" s="1118"/>
      <c r="AM61" s="1128"/>
      <c r="AN61" s="1129"/>
      <c r="AP61" s="1028">
        <f xml:space="preserve"> IF( SUM( AS61:CA61 ) = 0, 0, $AU$5 )</f>
        <v>0</v>
      </c>
      <c r="AR61" s="1042"/>
      <c r="AS61" s="1029">
        <f xml:space="preserve"> IF( ISTEXT( C61 ), 0, 1 )</f>
        <v>0</v>
      </c>
      <c r="AT61" s="1027"/>
      <c r="AU61" s="1027"/>
      <c r="AV61" s="1027"/>
      <c r="AW61" s="1027"/>
      <c r="AX61" s="1029">
        <f xml:space="preserve"> IF( ISNUMBER( H61 ), 0, 1 )</f>
        <v>0</v>
      </c>
      <c r="AY61" s="1029">
        <f t="shared" ref="AY61:BG61" si="8" xml:space="preserve"> IF( ISNUMBER( I61 ), 0, 1 )</f>
        <v>0</v>
      </c>
      <c r="AZ61" s="1029">
        <f t="shared" si="8"/>
        <v>0</v>
      </c>
      <c r="BA61" s="1029">
        <f t="shared" si="8"/>
        <v>0</v>
      </c>
      <c r="BB61" s="1029">
        <f t="shared" si="8"/>
        <v>0</v>
      </c>
      <c r="BC61" s="1029">
        <f t="shared" si="8"/>
        <v>0</v>
      </c>
      <c r="BD61" s="1029">
        <f t="shared" si="8"/>
        <v>0</v>
      </c>
      <c r="BE61" s="1029">
        <f t="shared" si="8"/>
        <v>0</v>
      </c>
      <c r="BF61" s="1029">
        <f t="shared" si="8"/>
        <v>0</v>
      </c>
      <c r="BG61" s="1029">
        <f t="shared" si="8"/>
        <v>0</v>
      </c>
      <c r="BH61" s="1027"/>
      <c r="BI61" s="1027"/>
      <c r="BJ61" s="1027"/>
      <c r="BK61" s="1027"/>
      <c r="BL61" s="1027"/>
      <c r="BM61" s="1027"/>
      <c r="BN61" s="1027"/>
      <c r="BO61" s="1027"/>
      <c r="BP61" s="1027"/>
      <c r="BQ61" s="1027"/>
      <c r="BR61" s="1027"/>
      <c r="BS61" s="1027"/>
      <c r="BT61" s="1027"/>
      <c r="BU61" s="1027"/>
      <c r="BV61" s="1027"/>
      <c r="BW61" s="1027"/>
      <c r="BX61" s="1027"/>
      <c r="BY61" s="1027"/>
      <c r="BZ61" s="1027"/>
      <c r="CA61" s="1027"/>
      <c r="CB61" s="1027"/>
      <c r="CC61" s="924" t="s">
        <v>97</v>
      </c>
      <c r="CD61" s="1038"/>
    </row>
    <row r="62" spans="2:82" ht="15" customHeight="1" thickBot="1">
      <c r="C62" s="1112"/>
      <c r="D62" s="1113"/>
      <c r="E62" s="1113"/>
      <c r="F62" s="1113"/>
      <c r="G62" s="1110"/>
      <c r="H62" s="1110"/>
      <c r="I62" s="1114"/>
      <c r="J62" s="1114"/>
      <c r="K62" s="1114"/>
      <c r="L62" s="1114"/>
      <c r="M62" s="1110"/>
      <c r="N62" s="1114"/>
      <c r="O62" s="1114"/>
      <c r="P62" s="1114"/>
      <c r="Q62" s="1114"/>
      <c r="R62" s="1110"/>
      <c r="S62" s="1114"/>
      <c r="T62" s="1114"/>
      <c r="U62" s="1114"/>
      <c r="V62" s="1114"/>
      <c r="W62" s="1110"/>
      <c r="X62" s="1114"/>
      <c r="Y62" s="1114"/>
      <c r="Z62" s="1114"/>
      <c r="AA62" s="1114"/>
      <c r="AB62" s="1110"/>
      <c r="AC62" s="1114"/>
      <c r="AD62" s="1114"/>
      <c r="AE62" s="1114"/>
      <c r="AF62" s="1114"/>
      <c r="AG62" s="1110"/>
      <c r="AH62" s="1114"/>
      <c r="AI62" s="1114"/>
      <c r="AJ62" s="1114"/>
      <c r="AK62" s="1114"/>
      <c r="AM62" s="1115"/>
      <c r="AN62" s="1115"/>
      <c r="AP62" s="1028"/>
      <c r="AR62" s="1038"/>
      <c r="AS62" s="1027"/>
      <c r="AT62" s="1027"/>
      <c r="AU62" s="1027"/>
      <c r="AV62" s="1027"/>
      <c r="AW62" s="1027"/>
      <c r="AX62" s="1027"/>
      <c r="AY62" s="1027"/>
      <c r="AZ62" s="1027"/>
      <c r="BA62" s="1027"/>
      <c r="BB62" s="1027"/>
      <c r="BC62" s="1027"/>
      <c r="BD62" s="1027"/>
      <c r="BE62" s="1027"/>
      <c r="BF62" s="1027"/>
      <c r="BG62" s="1027"/>
      <c r="BH62" s="1027"/>
      <c r="BI62" s="1027"/>
      <c r="BJ62" s="1027"/>
      <c r="BK62" s="1027"/>
      <c r="BL62" s="1027"/>
      <c r="BM62" s="1027"/>
      <c r="BN62" s="1027"/>
      <c r="BO62" s="1027"/>
      <c r="BP62" s="1027"/>
      <c r="BQ62" s="1027"/>
      <c r="BR62" s="1027"/>
      <c r="BS62" s="1027"/>
      <c r="BT62" s="1027"/>
      <c r="BU62" s="1027"/>
      <c r="BV62" s="1027"/>
      <c r="BW62" s="1027"/>
      <c r="BX62" s="1027"/>
      <c r="BY62" s="1027"/>
      <c r="BZ62" s="1027"/>
      <c r="CA62" s="1027"/>
      <c r="CB62" s="1027"/>
      <c r="CC62" s="1027"/>
      <c r="CD62" s="1038"/>
    </row>
    <row r="63" spans="2:82" ht="15" customHeight="1" thickBot="1">
      <c r="B63" s="686" t="s">
        <v>454</v>
      </c>
      <c r="C63" s="744" t="s">
        <v>455</v>
      </c>
      <c r="D63" s="1104"/>
      <c r="E63" s="1105"/>
      <c r="F63" s="1105"/>
      <c r="G63" s="1107"/>
      <c r="H63" s="1120"/>
      <c r="I63" s="1120"/>
      <c r="J63" s="1120"/>
      <c r="K63" s="1120"/>
      <c r="L63" s="1120"/>
      <c r="M63" s="1120"/>
      <c r="N63" s="1120"/>
      <c r="O63" s="1120"/>
      <c r="P63" s="1120"/>
      <c r="Q63" s="1120"/>
      <c r="R63" s="1111"/>
      <c r="S63" s="1111"/>
      <c r="T63" s="1111"/>
      <c r="U63" s="1111"/>
      <c r="V63" s="1111"/>
      <c r="W63" s="1111"/>
      <c r="X63" s="1111"/>
      <c r="Y63" s="1111"/>
      <c r="Z63" s="1111"/>
      <c r="AA63" s="1111"/>
      <c r="AB63" s="1111"/>
      <c r="AC63" s="1111"/>
      <c r="AD63" s="1111"/>
      <c r="AE63" s="1111"/>
      <c r="AF63" s="1111"/>
      <c r="AG63" s="1111"/>
      <c r="AH63" s="1111"/>
      <c r="AI63" s="1111"/>
      <c r="AJ63" s="1111"/>
      <c r="AK63" s="1111"/>
      <c r="AM63" s="1115"/>
      <c r="AN63" s="1115"/>
      <c r="AP63" s="1028"/>
      <c r="AR63" s="1042"/>
      <c r="AS63" s="1027"/>
      <c r="AT63" s="1027"/>
      <c r="AU63" s="1027"/>
      <c r="AV63" s="1027"/>
      <c r="AW63" s="1027"/>
      <c r="AX63" s="1027"/>
      <c r="AY63" s="1027"/>
      <c r="AZ63" s="1027"/>
      <c r="BA63" s="1027"/>
      <c r="BB63" s="1027"/>
      <c r="BC63" s="1027"/>
      <c r="BD63" s="1027"/>
      <c r="BE63" s="1027"/>
      <c r="BF63" s="1027"/>
      <c r="BG63" s="1027"/>
      <c r="BH63" s="1027"/>
      <c r="BI63" s="1027"/>
      <c r="BJ63" s="1027"/>
      <c r="BK63" s="1027"/>
      <c r="BL63" s="1027"/>
      <c r="BM63" s="1027"/>
      <c r="BN63" s="1027"/>
      <c r="BO63" s="1027"/>
      <c r="BP63" s="1027"/>
      <c r="BQ63" s="1027"/>
      <c r="BR63" s="1027"/>
      <c r="BS63" s="1027"/>
      <c r="BT63" s="1027"/>
      <c r="BU63" s="1027"/>
      <c r="BV63" s="1027"/>
      <c r="BW63" s="1027"/>
      <c r="BX63" s="1027"/>
      <c r="BY63" s="1027"/>
      <c r="BZ63" s="1027"/>
      <c r="CA63" s="1027"/>
      <c r="CB63" s="1027"/>
      <c r="CC63" s="1027"/>
      <c r="CD63" s="1042"/>
    </row>
    <row r="64" spans="2:82" ht="15" customHeight="1" thickBot="1">
      <c r="B64" s="705">
        <v>50</v>
      </c>
      <c r="C64" s="924" t="s">
        <v>2909</v>
      </c>
      <c r="D64" s="959" t="s">
        <v>457</v>
      </c>
      <c r="E64" s="925" t="s">
        <v>2907</v>
      </c>
      <c r="F64" s="710">
        <v>0</v>
      </c>
      <c r="G64" s="895"/>
      <c r="H64" s="1655">
        <v>1.1597222222222222E-2</v>
      </c>
      <c r="I64" s="1656">
        <v>9.4097222222222238E-3</v>
      </c>
      <c r="J64" s="1656">
        <v>9.1319444444444443E-3</v>
      </c>
      <c r="K64" s="1656">
        <v>8.3333333333333332E-3</v>
      </c>
      <c r="L64" s="1656">
        <v>8.1018518518518514E-3</v>
      </c>
      <c r="M64" s="1656">
        <v>2.9299746844222499E-3</v>
      </c>
      <c r="N64" s="1656">
        <v>2.7133617700097093E-3</v>
      </c>
      <c r="O64" s="1656">
        <v>2.508149535303093E-3</v>
      </c>
      <c r="P64" s="1656">
        <v>2.3029373005964767E-3</v>
      </c>
      <c r="Q64" s="1657">
        <v>2.052122347066167E-3</v>
      </c>
      <c r="R64" s="1118"/>
      <c r="S64" s="1118"/>
      <c r="T64" s="1118"/>
      <c r="U64" s="1118"/>
      <c r="V64" s="1118"/>
      <c r="W64" s="1118"/>
      <c r="X64" s="1118"/>
      <c r="Y64" s="1118"/>
      <c r="Z64" s="1118"/>
      <c r="AA64" s="1118"/>
      <c r="AB64" s="1118"/>
      <c r="AC64" s="1118"/>
      <c r="AD64" s="1118"/>
      <c r="AE64" s="1118"/>
      <c r="AF64" s="1118"/>
      <c r="AG64" s="1118"/>
      <c r="AH64" s="1118"/>
      <c r="AI64" s="1118"/>
      <c r="AJ64" s="1118"/>
      <c r="AK64" s="1118"/>
      <c r="AM64" s="1128"/>
      <c r="AN64" s="1129"/>
      <c r="AP64" s="1028">
        <f>(IF(SUM(AU64:BG64)=0,IF(AS64=1,$AS$5,0),$AU$5))</f>
        <v>0</v>
      </c>
      <c r="AR64" s="1042"/>
      <c r="AS64" s="1029">
        <f xml:space="preserve"> IF( AND( OR( C64 = CC64, C64=""), SUM(F64,H64:Q64) &lt;&gt; 0), 1, 0 )</f>
        <v>0</v>
      </c>
      <c r="AT64" s="1027"/>
      <c r="AU64" s="1029">
        <f xml:space="preserve"> IF( OR( $C$64 = $CC$64, $C$64 =""), 0, IF( ISTEXT( E64 ), 0, 1 ))</f>
        <v>0</v>
      </c>
      <c r="AV64" s="1029">
        <f xml:space="preserve"> IF( OR( $C$64 = $CC$64, $C$64 =""), 0, IF( ISNUMBER( F64 ), 0, 1 ))</f>
        <v>0</v>
      </c>
      <c r="AW64" s="1027"/>
      <c r="AX64" s="1029">
        <f xml:space="preserve"> IF( OR( $C$64 = $CC$64, $C$64 =""), 0, IF( ISNUMBER( H64 ), 0, 1 ))</f>
        <v>0</v>
      </c>
      <c r="AY64" s="1029">
        <f xml:space="preserve"> IF( OR( $C$64 = $CC$64, $C$64 =""), 0, IF( ISNUMBER( I64 ), 0, 1 ))</f>
        <v>0</v>
      </c>
      <c r="AZ64" s="1029">
        <f t="shared" ref="AZ64:BG64" si="9" xml:space="preserve"> IF( OR( $C$64 = $CC$64, $C$64 =""), 0, IF( ISNUMBER( J64 ), 0, 1 ))</f>
        <v>0</v>
      </c>
      <c r="BA64" s="1029">
        <f t="shared" si="9"/>
        <v>0</v>
      </c>
      <c r="BB64" s="1029">
        <f t="shared" si="9"/>
        <v>0</v>
      </c>
      <c r="BC64" s="1029">
        <f t="shared" si="9"/>
        <v>0</v>
      </c>
      <c r="BD64" s="1029">
        <f t="shared" si="9"/>
        <v>0</v>
      </c>
      <c r="BE64" s="1029">
        <f t="shared" si="9"/>
        <v>0</v>
      </c>
      <c r="BF64" s="1029">
        <f t="shared" si="9"/>
        <v>0</v>
      </c>
      <c r="BG64" s="1029">
        <f t="shared" si="9"/>
        <v>0</v>
      </c>
      <c r="BH64" s="1027"/>
      <c r="BI64" s="1027"/>
      <c r="BJ64" s="1027"/>
      <c r="BK64" s="1027"/>
      <c r="BL64" s="1027"/>
      <c r="BM64" s="1027"/>
      <c r="BN64" s="1027"/>
      <c r="BO64" s="1027"/>
      <c r="BP64" s="1027"/>
      <c r="BQ64" s="1027"/>
      <c r="BR64" s="1027"/>
      <c r="BS64" s="1027"/>
      <c r="BT64" s="1027"/>
      <c r="BU64" s="1027"/>
      <c r="BV64" s="1027"/>
      <c r="BW64" s="1027"/>
      <c r="BX64" s="1027"/>
      <c r="BY64" s="1027"/>
      <c r="BZ64" s="1027"/>
      <c r="CA64" s="1027"/>
      <c r="CB64" s="1027"/>
      <c r="CC64" s="924" t="s">
        <v>456</v>
      </c>
      <c r="CD64" s="1042"/>
    </row>
    <row r="65" spans="2:83" ht="15" customHeight="1" thickBot="1">
      <c r="B65" s="1100"/>
      <c r="C65" s="1099"/>
      <c r="D65" s="1104"/>
      <c r="E65" s="1104"/>
      <c r="F65" s="1104"/>
      <c r="G65" s="1107"/>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c r="AF65" s="1118"/>
      <c r="AG65" s="1118"/>
      <c r="AH65" s="1118"/>
      <c r="AI65" s="1118"/>
      <c r="AJ65" s="1118"/>
      <c r="AK65" s="1118"/>
      <c r="AM65" s="1099"/>
      <c r="AN65" s="1099"/>
      <c r="AP65" s="1028"/>
      <c r="AR65" s="1042"/>
      <c r="AS65" s="1027"/>
      <c r="AT65" s="1027"/>
      <c r="AU65" s="1027"/>
      <c r="AV65" s="1027"/>
      <c r="AW65" s="1027"/>
      <c r="AX65" s="1027"/>
      <c r="AY65" s="1027"/>
      <c r="AZ65" s="1027"/>
      <c r="BA65" s="1027"/>
      <c r="BB65" s="1027"/>
      <c r="BC65" s="1027"/>
      <c r="BD65" s="1027"/>
      <c r="BE65" s="1027"/>
      <c r="BF65" s="1027"/>
      <c r="BG65" s="1027"/>
      <c r="BH65" s="1027"/>
      <c r="BI65" s="1027"/>
      <c r="BJ65" s="1027"/>
      <c r="BK65" s="1027"/>
      <c r="BL65" s="1027"/>
      <c r="BM65" s="1027"/>
      <c r="BN65" s="1027"/>
      <c r="BO65" s="1027"/>
      <c r="BP65" s="1027"/>
      <c r="BQ65" s="1027"/>
      <c r="BR65" s="1027"/>
      <c r="BS65" s="1027"/>
      <c r="BT65" s="1027"/>
      <c r="BU65" s="1027"/>
      <c r="BV65" s="1027"/>
      <c r="BW65" s="1027"/>
      <c r="BX65" s="1027"/>
      <c r="BY65" s="1027"/>
      <c r="BZ65" s="1027"/>
      <c r="CA65" s="1027"/>
      <c r="CB65" s="1027"/>
      <c r="CC65" s="1027"/>
      <c r="CD65" s="1042"/>
      <c r="CE65" s="733"/>
    </row>
    <row r="66" spans="2:83" ht="15" customHeight="1" thickBot="1">
      <c r="B66" s="686" t="s">
        <v>458</v>
      </c>
      <c r="C66" s="744" t="s">
        <v>459</v>
      </c>
      <c r="D66" s="1104"/>
      <c r="E66" s="1105"/>
      <c r="F66" s="1105"/>
      <c r="G66" s="1107"/>
      <c r="H66" s="1120"/>
      <c r="I66" s="1120"/>
      <c r="J66" s="1120"/>
      <c r="K66" s="1120"/>
      <c r="L66" s="1120"/>
      <c r="M66" s="1120"/>
      <c r="N66" s="1120"/>
      <c r="O66" s="1120"/>
      <c r="P66" s="1120"/>
      <c r="Q66" s="1120"/>
      <c r="R66" s="1111"/>
      <c r="S66" s="1111"/>
      <c r="T66" s="1111"/>
      <c r="U66" s="1111"/>
      <c r="V66" s="1111"/>
      <c r="W66" s="1111"/>
      <c r="X66" s="1111"/>
      <c r="Y66" s="1111"/>
      <c r="Z66" s="1111"/>
      <c r="AA66" s="1111"/>
      <c r="AB66" s="1111"/>
      <c r="AC66" s="1111"/>
      <c r="AD66" s="1111"/>
      <c r="AE66" s="1111"/>
      <c r="AF66" s="1111"/>
      <c r="AG66" s="1111"/>
      <c r="AH66" s="1111"/>
      <c r="AI66" s="1111"/>
      <c r="AJ66" s="1111"/>
      <c r="AK66" s="1111"/>
      <c r="AM66" s="1099"/>
      <c r="AN66" s="1099"/>
      <c r="AP66" s="1028"/>
      <c r="AR66" s="1042"/>
      <c r="AS66" s="1027"/>
      <c r="AT66" s="1027"/>
      <c r="AU66" s="1027"/>
      <c r="AV66" s="1027"/>
      <c r="AW66" s="1027"/>
      <c r="AX66" s="1027"/>
      <c r="AY66" s="1027"/>
      <c r="AZ66" s="1027"/>
      <c r="BA66" s="1027"/>
      <c r="BB66" s="1027"/>
      <c r="BC66" s="1027"/>
      <c r="BD66" s="1027"/>
      <c r="BE66" s="1027"/>
      <c r="BF66" s="1027"/>
      <c r="BG66" s="1027"/>
      <c r="BH66" s="1027"/>
      <c r="BI66" s="1027"/>
      <c r="BJ66" s="1027"/>
      <c r="BK66" s="1027"/>
      <c r="BL66" s="1027"/>
      <c r="BM66" s="1027"/>
      <c r="BN66" s="1027"/>
      <c r="BO66" s="1027"/>
      <c r="BP66" s="1027"/>
      <c r="BQ66" s="1027"/>
      <c r="BR66" s="1027"/>
      <c r="BS66" s="1027"/>
      <c r="BT66" s="1027"/>
      <c r="BU66" s="1027"/>
      <c r="BV66" s="1027"/>
      <c r="BW66" s="1027"/>
      <c r="BX66" s="1027"/>
      <c r="BY66" s="1027"/>
      <c r="BZ66" s="1027"/>
      <c r="CA66" s="1027"/>
      <c r="CB66" s="1027"/>
      <c r="CC66" s="1027"/>
      <c r="CD66" s="1042"/>
    </row>
    <row r="67" spans="2:83" ht="15" customHeight="1" thickBot="1">
      <c r="B67" s="705">
        <v>51</v>
      </c>
      <c r="C67" s="924" t="s">
        <v>2910</v>
      </c>
      <c r="D67" s="959" t="s">
        <v>461</v>
      </c>
      <c r="E67" s="925" t="s">
        <v>2908</v>
      </c>
      <c r="F67" s="710">
        <v>0</v>
      </c>
      <c r="G67" s="1107"/>
      <c r="H67" s="910">
        <v>1404</v>
      </c>
      <c r="I67" s="911">
        <v>1356</v>
      </c>
      <c r="J67" s="911">
        <v>926</v>
      </c>
      <c r="K67" s="911">
        <v>1180</v>
      </c>
      <c r="L67" s="911">
        <v>1154</v>
      </c>
      <c r="M67" s="911">
        <v>1088</v>
      </c>
      <c r="N67" s="911">
        <v>997</v>
      </c>
      <c r="O67" s="911">
        <v>907</v>
      </c>
      <c r="P67" s="911">
        <v>816</v>
      </c>
      <c r="Q67" s="912">
        <v>725</v>
      </c>
      <c r="R67" s="1111"/>
      <c r="S67" s="1111"/>
      <c r="T67" s="1111"/>
      <c r="U67" s="1111"/>
      <c r="V67" s="1111"/>
      <c r="W67" s="1111"/>
      <c r="X67" s="1111"/>
      <c r="Y67" s="1111"/>
      <c r="Z67" s="1111"/>
      <c r="AA67" s="1111"/>
      <c r="AB67" s="1111"/>
      <c r="AC67" s="1111"/>
      <c r="AD67" s="1111"/>
      <c r="AE67" s="1111"/>
      <c r="AF67" s="1111"/>
      <c r="AG67" s="1111"/>
      <c r="AH67" s="1111"/>
      <c r="AI67" s="1111"/>
      <c r="AJ67" s="1111"/>
      <c r="AK67" s="1111"/>
      <c r="AM67" s="1099"/>
      <c r="AN67" s="1099"/>
      <c r="AP67" s="1028">
        <f>(IF(SUM(AU67:BG67)=0,IF(AS67=1,$AS$5,0),$AU$5))</f>
        <v>0</v>
      </c>
      <c r="AR67" s="1042"/>
      <c r="AS67" s="1029">
        <f xml:space="preserve"> IF( AND( OR( C67 = CC67, C67=""), SUM(F67,H67:Q67) &lt;&gt; 0), 1, 0 )</f>
        <v>0</v>
      </c>
      <c r="AT67" s="1027"/>
      <c r="AU67" s="1029">
        <f xml:space="preserve"> IF( OR( $C$67 = $CC$67, $C$67 =""), 0, IF( ISTEXT( E67 ), 0, 1 ))</f>
        <v>0</v>
      </c>
      <c r="AV67" s="1029">
        <f xml:space="preserve"> IF( OR( $C$67 = $CC$67, $C$67 =""), 0, IF( ISNUMBER( F67 ), 0, 1 ))</f>
        <v>0</v>
      </c>
      <c r="AW67" s="1027"/>
      <c r="AX67" s="1029">
        <f xml:space="preserve"> IF( OR( $C$67 = $CC$67, $C$67 =""), 0, IF( ISNUMBER( H67 ), 0, 1 ))</f>
        <v>0</v>
      </c>
      <c r="AY67" s="1029">
        <f t="shared" ref="AY67:BG67" si="10" xml:space="preserve"> IF( OR( $C$67 = $CC$67, $C$67 =""), 0, IF( ISNUMBER( I67 ), 0, 1 ))</f>
        <v>0</v>
      </c>
      <c r="AZ67" s="1029">
        <f t="shared" si="10"/>
        <v>0</v>
      </c>
      <c r="BA67" s="1029">
        <f t="shared" si="10"/>
        <v>0</v>
      </c>
      <c r="BB67" s="1029">
        <f t="shared" si="10"/>
        <v>0</v>
      </c>
      <c r="BC67" s="1029">
        <f t="shared" si="10"/>
        <v>0</v>
      </c>
      <c r="BD67" s="1029">
        <f t="shared" si="10"/>
        <v>0</v>
      </c>
      <c r="BE67" s="1029">
        <f t="shared" si="10"/>
        <v>0</v>
      </c>
      <c r="BF67" s="1029">
        <f t="shared" si="10"/>
        <v>0</v>
      </c>
      <c r="BG67" s="1029">
        <f t="shared" si="10"/>
        <v>0</v>
      </c>
      <c r="BH67" s="1027"/>
      <c r="BI67" s="1027"/>
      <c r="BJ67" s="1027"/>
      <c r="BK67" s="1027"/>
      <c r="BL67" s="1027"/>
      <c r="BM67" s="1027"/>
      <c r="BN67" s="1027"/>
      <c r="BO67" s="1027"/>
      <c r="BP67" s="1027"/>
      <c r="BQ67" s="1027"/>
      <c r="BR67" s="1027"/>
      <c r="BS67" s="1027"/>
      <c r="BT67" s="1027"/>
      <c r="BU67" s="1027"/>
      <c r="BV67" s="1027"/>
      <c r="BW67" s="1027"/>
      <c r="BX67" s="1027"/>
      <c r="BY67" s="1027"/>
      <c r="BZ67" s="1027"/>
      <c r="CA67" s="1027"/>
      <c r="CB67" s="1027"/>
      <c r="CC67" s="924" t="s">
        <v>460</v>
      </c>
      <c r="CD67" s="1042"/>
    </row>
    <row r="68" spans="2:83">
      <c r="B68" s="1100"/>
      <c r="C68" s="1099"/>
      <c r="D68" s="1100"/>
      <c r="E68" s="1100"/>
      <c r="F68" s="1100"/>
      <c r="G68" s="1100"/>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R68" s="1042"/>
      <c r="AS68" s="1039"/>
      <c r="AT68" s="1039"/>
      <c r="AU68" s="1039"/>
      <c r="AV68" s="1039"/>
      <c r="AW68" s="1039"/>
      <c r="CD68" s="1042"/>
      <c r="CE68" s="733"/>
    </row>
    <row r="69" spans="2:83">
      <c r="B69" s="41" t="s">
        <v>305</v>
      </c>
      <c r="C69" s="42"/>
      <c r="D69" s="1121"/>
      <c r="E69" s="1121"/>
      <c r="F69" s="1121"/>
      <c r="G69" s="1121"/>
      <c r="H69" s="1121"/>
      <c r="AR69" s="1042"/>
      <c r="AS69" s="1043"/>
      <c r="AT69" s="1043"/>
      <c r="AU69" s="1043"/>
      <c r="AV69" s="1043"/>
      <c r="AW69" s="1043"/>
      <c r="CD69" s="1042"/>
    </row>
    <row r="70" spans="2:83">
      <c r="B70" s="43"/>
      <c r="C70" s="44" t="s">
        <v>306</v>
      </c>
      <c r="D70" s="683"/>
      <c r="E70" s="683"/>
      <c r="F70" s="683"/>
      <c r="G70" s="352"/>
      <c r="H70" s="352"/>
      <c r="AR70" s="1042"/>
      <c r="AS70" s="1043"/>
      <c r="AT70" s="1043"/>
      <c r="AU70" s="1043"/>
      <c r="AV70" s="1043"/>
      <c r="AW70" s="1043"/>
      <c r="CD70" s="1042"/>
    </row>
    <row r="71" spans="2:83">
      <c r="B71" s="45"/>
      <c r="C71" s="44" t="s">
        <v>307</v>
      </c>
      <c r="D71" s="70"/>
      <c r="E71" s="70"/>
      <c r="F71" s="70"/>
      <c r="G71" s="42"/>
      <c r="H71" s="42"/>
      <c r="AR71" s="1042"/>
      <c r="AS71" s="1043"/>
      <c r="AT71" s="1043"/>
      <c r="AU71" s="1043"/>
      <c r="AV71" s="1043"/>
      <c r="AW71" s="1043"/>
      <c r="CD71" s="1042"/>
    </row>
    <row r="72" spans="2:83">
      <c r="B72" s="46"/>
      <c r="C72" s="44" t="s">
        <v>308</v>
      </c>
      <c r="D72" s="683"/>
      <c r="E72" s="683"/>
      <c r="F72" s="683"/>
      <c r="G72" s="352"/>
      <c r="H72" s="352"/>
      <c r="AR72" s="1042"/>
      <c r="AS72" s="1039"/>
      <c r="AT72" s="1039"/>
      <c r="AU72" s="1039"/>
      <c r="AV72" s="1039"/>
      <c r="AW72" s="1039"/>
      <c r="CD72" s="1042"/>
    </row>
    <row r="73" spans="2:83">
      <c r="B73" s="726"/>
      <c r="C73" s="44" t="s">
        <v>309</v>
      </c>
      <c r="D73" s="70"/>
      <c r="E73" s="70"/>
      <c r="F73" s="70"/>
      <c r="G73" s="42"/>
      <c r="H73" s="42"/>
      <c r="AR73" s="1042"/>
      <c r="AS73" s="1043"/>
      <c r="AT73" s="1043"/>
      <c r="AU73" s="1043"/>
      <c r="AV73" s="1043"/>
      <c r="AW73" s="1043"/>
      <c r="CD73" s="1042"/>
    </row>
    <row r="74" spans="2:83" ht="15.75" thickBot="1">
      <c r="C74" s="734"/>
      <c r="D74" s="683"/>
      <c r="E74" s="683"/>
      <c r="F74" s="683"/>
      <c r="G74" s="352"/>
      <c r="H74" s="352"/>
      <c r="AS74" s="1043"/>
      <c r="AT74" s="1043"/>
      <c r="AU74" s="1043"/>
      <c r="AV74" s="1043"/>
      <c r="AW74" s="1043"/>
    </row>
    <row r="75" spans="2:83" ht="16.5" thickBot="1">
      <c r="B75" s="1768" t="s">
        <v>462</v>
      </c>
      <c r="C75" s="1769"/>
      <c r="D75" s="1769"/>
      <c r="E75" s="1769"/>
      <c r="F75" s="1769"/>
      <c r="G75" s="1769"/>
      <c r="H75" s="1769"/>
      <c r="I75" s="1769"/>
      <c r="J75" s="1769"/>
      <c r="K75" s="1769"/>
      <c r="L75" s="1769"/>
      <c r="M75" s="1769"/>
      <c r="N75" s="1769"/>
      <c r="O75" s="1769"/>
      <c r="P75" s="1769"/>
      <c r="Q75" s="1770"/>
      <c r="AS75" s="1043"/>
      <c r="AT75" s="1043"/>
      <c r="AU75" s="1043"/>
      <c r="AV75" s="1043"/>
      <c r="AW75" s="1043"/>
    </row>
    <row r="76" spans="2:83" ht="16.5" thickBot="1">
      <c r="B76" s="47"/>
      <c r="C76" s="48"/>
      <c r="D76" s="49"/>
      <c r="E76" s="49"/>
      <c r="F76" s="49"/>
      <c r="G76" s="49"/>
      <c r="H76" s="49"/>
      <c r="I76" s="42"/>
      <c r="J76" s="42"/>
      <c r="K76" s="42"/>
      <c r="AS76" s="1043"/>
      <c r="AT76" s="1043"/>
      <c r="AU76" s="1043"/>
      <c r="AV76" s="1043"/>
      <c r="AW76" s="1043"/>
    </row>
    <row r="77" spans="2:83" ht="127.5" customHeight="1" thickBot="1">
      <c r="B77" s="1771" t="s">
        <v>1592</v>
      </c>
      <c r="C77" s="1772"/>
      <c r="D77" s="1772"/>
      <c r="E77" s="1772"/>
      <c r="F77" s="1772"/>
      <c r="G77" s="1772"/>
      <c r="H77" s="1772"/>
      <c r="I77" s="1772"/>
      <c r="J77" s="1772"/>
      <c r="K77" s="1772"/>
      <c r="L77" s="1772"/>
      <c r="M77" s="1772"/>
      <c r="N77" s="1772"/>
      <c r="O77" s="1772"/>
      <c r="P77" s="1772"/>
      <c r="Q77" s="1773"/>
      <c r="AS77" s="1043"/>
      <c r="AT77" s="1043"/>
      <c r="AU77" s="1043"/>
      <c r="AV77" s="1043"/>
      <c r="AW77" s="1043"/>
    </row>
    <row r="78" spans="2:83" ht="15.75" thickBot="1">
      <c r="B78" s="116"/>
      <c r="C78" s="50"/>
      <c r="D78" s="116"/>
      <c r="E78" s="116"/>
      <c r="F78" s="116"/>
      <c r="G78" s="51"/>
      <c r="H78" s="51"/>
      <c r="I78" s="42"/>
      <c r="J78" s="42"/>
      <c r="K78" s="42"/>
      <c r="AS78" s="1043"/>
      <c r="AT78" s="1043"/>
      <c r="AU78" s="1043"/>
      <c r="AV78" s="1043"/>
      <c r="AW78" s="1043"/>
    </row>
    <row r="79" spans="2:83">
      <c r="B79" s="73" t="s">
        <v>463</v>
      </c>
      <c r="C79" s="1774" t="s">
        <v>313</v>
      </c>
      <c r="D79" s="1774"/>
      <c r="E79" s="1774"/>
      <c r="F79" s="1774"/>
      <c r="G79" s="1774"/>
      <c r="H79" s="1774"/>
      <c r="I79" s="1774"/>
      <c r="J79" s="1774"/>
      <c r="K79" s="1774"/>
      <c r="L79" s="1774"/>
      <c r="M79" s="1774"/>
      <c r="N79" s="1774"/>
      <c r="O79" s="1774"/>
      <c r="P79" s="1774"/>
      <c r="Q79" s="1775"/>
    </row>
    <row r="80" spans="2:83">
      <c r="B80" s="794" t="s">
        <v>464</v>
      </c>
      <c r="C80" s="735" t="str">
        <f>$C$7</f>
        <v>Leakage: new definition reporting</v>
      </c>
      <c r="D80" s="735"/>
      <c r="E80" s="735"/>
      <c r="F80" s="735"/>
      <c r="G80" s="735"/>
      <c r="H80" s="735"/>
      <c r="I80" s="735"/>
      <c r="J80" s="735"/>
      <c r="K80" s="735"/>
      <c r="L80" s="735"/>
      <c r="M80" s="735"/>
      <c r="N80" s="735"/>
      <c r="O80" s="735"/>
      <c r="P80" s="735"/>
      <c r="Q80" s="736"/>
    </row>
    <row r="81" spans="2:17">
      <c r="B81" s="1367">
        <v>1</v>
      </c>
      <c r="C81" s="1776" t="s">
        <v>465</v>
      </c>
      <c r="D81" s="1776"/>
      <c r="E81" s="1776"/>
      <c r="F81" s="1776"/>
      <c r="G81" s="1776"/>
      <c r="H81" s="1776"/>
      <c r="I81" s="1776"/>
      <c r="J81" s="1776"/>
      <c r="K81" s="1776"/>
      <c r="L81" s="1776"/>
      <c r="M81" s="1776"/>
      <c r="N81" s="1776"/>
      <c r="O81" s="1776"/>
      <c r="P81" s="1776"/>
      <c r="Q81" s="1777"/>
    </row>
    <row r="82" spans="2:17" ht="30" customHeight="1">
      <c r="B82" s="1367">
        <v>2</v>
      </c>
      <c r="C82" s="1776" t="s">
        <v>466</v>
      </c>
      <c r="D82" s="1776"/>
      <c r="E82" s="1776"/>
      <c r="F82" s="1776"/>
      <c r="G82" s="1776"/>
      <c r="H82" s="1776"/>
      <c r="I82" s="1776"/>
      <c r="J82" s="1776"/>
      <c r="K82" s="1776"/>
      <c r="L82" s="1776"/>
      <c r="M82" s="1776"/>
      <c r="N82" s="1776"/>
      <c r="O82" s="1776"/>
      <c r="P82" s="1776"/>
      <c r="Q82" s="1777"/>
    </row>
    <row r="83" spans="2:17">
      <c r="B83" s="1367">
        <v>3</v>
      </c>
      <c r="C83" s="1776" t="s">
        <v>467</v>
      </c>
      <c r="D83" s="1776"/>
      <c r="E83" s="1776"/>
      <c r="F83" s="1776"/>
      <c r="G83" s="1776"/>
      <c r="H83" s="1776"/>
      <c r="I83" s="1776"/>
      <c r="J83" s="1776"/>
      <c r="K83" s="1776"/>
      <c r="L83" s="1776"/>
      <c r="M83" s="1776"/>
      <c r="N83" s="1776"/>
      <c r="O83" s="1776"/>
      <c r="P83" s="1776"/>
      <c r="Q83" s="1777"/>
    </row>
    <row r="84" spans="2:17" ht="30" customHeight="1">
      <c r="B84" s="1367">
        <v>4</v>
      </c>
      <c r="C84" s="1776" t="s">
        <v>468</v>
      </c>
      <c r="D84" s="1776"/>
      <c r="E84" s="1776"/>
      <c r="F84" s="1776"/>
      <c r="G84" s="1776"/>
      <c r="H84" s="1776"/>
      <c r="I84" s="1776"/>
      <c r="J84" s="1776"/>
      <c r="K84" s="1776"/>
      <c r="L84" s="1776"/>
      <c r="M84" s="1776"/>
      <c r="N84" s="1776"/>
      <c r="O84" s="1776"/>
      <c r="P84" s="1776"/>
      <c r="Q84" s="1777"/>
    </row>
    <row r="85" spans="2:17">
      <c r="B85" s="1367">
        <v>5</v>
      </c>
      <c r="C85" s="1776" t="s">
        <v>469</v>
      </c>
      <c r="D85" s="1776"/>
      <c r="E85" s="1776"/>
      <c r="F85" s="1776"/>
      <c r="G85" s="1776"/>
      <c r="H85" s="1776"/>
      <c r="I85" s="1776"/>
      <c r="J85" s="1776"/>
      <c r="K85" s="1776"/>
      <c r="L85" s="1776"/>
      <c r="M85" s="1776"/>
      <c r="N85" s="1776"/>
      <c r="O85" s="1776"/>
      <c r="P85" s="1776"/>
      <c r="Q85" s="1777"/>
    </row>
    <row r="86" spans="2:17">
      <c r="B86" s="1367">
        <v>6</v>
      </c>
      <c r="C86" s="1776" t="s">
        <v>470</v>
      </c>
      <c r="D86" s="1776"/>
      <c r="E86" s="1776"/>
      <c r="F86" s="1776"/>
      <c r="G86" s="1776"/>
      <c r="H86" s="1776"/>
      <c r="I86" s="1776"/>
      <c r="J86" s="1776"/>
      <c r="K86" s="1776"/>
      <c r="L86" s="1776"/>
      <c r="M86" s="1776"/>
      <c r="N86" s="1776"/>
      <c r="O86" s="1776"/>
      <c r="P86" s="1776"/>
      <c r="Q86" s="1777"/>
    </row>
    <row r="87" spans="2:17" ht="15" customHeight="1">
      <c r="B87" s="1367">
        <v>7</v>
      </c>
      <c r="C87" s="1776" t="s">
        <v>471</v>
      </c>
      <c r="D87" s="1776"/>
      <c r="E87" s="1776"/>
      <c r="F87" s="1776"/>
      <c r="G87" s="1776"/>
      <c r="H87" s="1776"/>
      <c r="I87" s="1776"/>
      <c r="J87" s="1776"/>
      <c r="K87" s="1776"/>
      <c r="L87" s="1776"/>
      <c r="M87" s="1776"/>
      <c r="N87" s="1776"/>
      <c r="O87" s="1776"/>
      <c r="P87" s="1776"/>
      <c r="Q87" s="1777"/>
    </row>
    <row r="88" spans="2:17" ht="43.5" customHeight="1">
      <c r="B88" s="1367">
        <v>8</v>
      </c>
      <c r="C88" s="1758" t="s">
        <v>2385</v>
      </c>
      <c r="D88" s="1759"/>
      <c r="E88" s="1759"/>
      <c r="F88" s="1759"/>
      <c r="G88" s="1759"/>
      <c r="H88" s="1759"/>
      <c r="I88" s="1759"/>
      <c r="J88" s="1759"/>
      <c r="K88" s="1759"/>
      <c r="L88" s="1759"/>
      <c r="M88" s="1759"/>
      <c r="N88" s="1759"/>
      <c r="O88" s="1759"/>
      <c r="P88" s="1759"/>
      <c r="Q88" s="1760"/>
    </row>
    <row r="89" spans="2:17" ht="43.5" customHeight="1">
      <c r="B89" s="1367">
        <v>9</v>
      </c>
      <c r="C89" s="1758" t="s">
        <v>2384</v>
      </c>
      <c r="D89" s="1759"/>
      <c r="E89" s="1759"/>
      <c r="F89" s="1759"/>
      <c r="G89" s="1759"/>
      <c r="H89" s="1759"/>
      <c r="I89" s="1759"/>
      <c r="J89" s="1759"/>
      <c r="K89" s="1759"/>
      <c r="L89" s="1759"/>
      <c r="M89" s="1759"/>
      <c r="N89" s="1759"/>
      <c r="O89" s="1759"/>
      <c r="P89" s="1759"/>
      <c r="Q89" s="1760"/>
    </row>
    <row r="90" spans="2:17" ht="15" customHeight="1">
      <c r="B90" s="1367" t="s">
        <v>2372</v>
      </c>
      <c r="C90" s="1758" t="s">
        <v>472</v>
      </c>
      <c r="D90" s="1759"/>
      <c r="E90" s="1759"/>
      <c r="F90" s="1759"/>
      <c r="G90" s="1759"/>
      <c r="H90" s="1759"/>
      <c r="I90" s="1759"/>
      <c r="J90" s="1759"/>
      <c r="K90" s="1759"/>
      <c r="L90" s="1759"/>
      <c r="M90" s="1759"/>
      <c r="N90" s="1759"/>
      <c r="O90" s="1759"/>
      <c r="P90" s="1759"/>
      <c r="Q90" s="1760"/>
    </row>
    <row r="91" spans="2:17" ht="15" customHeight="1">
      <c r="B91" s="1367" t="s">
        <v>2373</v>
      </c>
      <c r="C91" s="1758" t="s">
        <v>473</v>
      </c>
      <c r="D91" s="1759"/>
      <c r="E91" s="1759"/>
      <c r="F91" s="1759"/>
      <c r="G91" s="1759"/>
      <c r="H91" s="1759"/>
      <c r="I91" s="1759"/>
      <c r="J91" s="1759"/>
      <c r="K91" s="1759"/>
      <c r="L91" s="1759"/>
      <c r="M91" s="1759"/>
      <c r="N91" s="1759"/>
      <c r="O91" s="1759"/>
      <c r="P91" s="1759"/>
      <c r="Q91" s="1760"/>
    </row>
    <row r="92" spans="2:17">
      <c r="B92" s="1367" t="s">
        <v>2374</v>
      </c>
      <c r="C92" s="1758" t="s">
        <v>474</v>
      </c>
      <c r="D92" s="1759"/>
      <c r="E92" s="1759"/>
      <c r="F92" s="1759"/>
      <c r="G92" s="1759"/>
      <c r="H92" s="1759"/>
      <c r="I92" s="1759"/>
      <c r="J92" s="1759"/>
      <c r="K92" s="1759"/>
      <c r="L92" s="1759"/>
      <c r="M92" s="1759"/>
      <c r="N92" s="1759"/>
      <c r="O92" s="1759"/>
      <c r="P92" s="1759"/>
      <c r="Q92" s="1760"/>
    </row>
    <row r="93" spans="2:17" ht="15" customHeight="1">
      <c r="B93" s="795" t="s">
        <v>475</v>
      </c>
      <c r="C93" s="735" t="str">
        <f>$C$46</f>
        <v>PR14 measurement of leakage: old definition reporting</v>
      </c>
      <c r="D93" s="737"/>
      <c r="E93" s="737"/>
      <c r="F93" s="737"/>
      <c r="G93" s="737"/>
      <c r="H93" s="737"/>
      <c r="I93" s="737"/>
      <c r="J93" s="737"/>
      <c r="K93" s="737"/>
      <c r="L93" s="737"/>
      <c r="M93" s="737"/>
      <c r="N93" s="737"/>
      <c r="O93" s="737"/>
      <c r="P93" s="737"/>
      <c r="Q93" s="738"/>
    </row>
    <row r="94" spans="2:17">
      <c r="B94" s="1367" t="s">
        <v>2375</v>
      </c>
      <c r="C94" s="1758" t="s">
        <v>465</v>
      </c>
      <c r="D94" s="1759"/>
      <c r="E94" s="1759"/>
      <c r="F94" s="1759"/>
      <c r="G94" s="1759"/>
      <c r="H94" s="1759"/>
      <c r="I94" s="1759"/>
      <c r="J94" s="1759"/>
      <c r="K94" s="1759"/>
      <c r="L94" s="1759"/>
      <c r="M94" s="1759"/>
      <c r="N94" s="1759"/>
      <c r="O94" s="1759"/>
      <c r="P94" s="1759"/>
      <c r="Q94" s="1760"/>
    </row>
    <row r="95" spans="2:17">
      <c r="B95" s="1368" t="s">
        <v>2376</v>
      </c>
      <c r="C95" s="1758" t="s">
        <v>476</v>
      </c>
      <c r="D95" s="1759"/>
      <c r="E95" s="1759"/>
      <c r="F95" s="1759"/>
      <c r="G95" s="1759"/>
      <c r="H95" s="1759"/>
      <c r="I95" s="1759"/>
      <c r="J95" s="1759"/>
      <c r="K95" s="1759"/>
      <c r="L95" s="1759"/>
      <c r="M95" s="1759"/>
      <c r="N95" s="1759"/>
      <c r="O95" s="1759"/>
      <c r="P95" s="1759"/>
      <c r="Q95" s="1760"/>
    </row>
    <row r="96" spans="2:17">
      <c r="B96" s="1369" t="s">
        <v>2377</v>
      </c>
      <c r="C96" s="1758" t="s">
        <v>477</v>
      </c>
      <c r="D96" s="1759"/>
      <c r="E96" s="1759"/>
      <c r="F96" s="1759"/>
      <c r="G96" s="1759"/>
      <c r="H96" s="1759"/>
      <c r="I96" s="1759"/>
      <c r="J96" s="1759"/>
      <c r="K96" s="1759"/>
      <c r="L96" s="1759"/>
      <c r="M96" s="1759"/>
      <c r="N96" s="1759"/>
      <c r="O96" s="1759"/>
      <c r="P96" s="1759"/>
      <c r="Q96" s="1760"/>
    </row>
    <row r="97" spans="2:17">
      <c r="B97" s="1369" t="s">
        <v>2378</v>
      </c>
      <c r="C97" s="1758" t="s">
        <v>478</v>
      </c>
      <c r="D97" s="1759"/>
      <c r="E97" s="1759"/>
      <c r="F97" s="1759"/>
      <c r="G97" s="1759"/>
      <c r="H97" s="1759"/>
      <c r="I97" s="1759"/>
      <c r="J97" s="1759"/>
      <c r="K97" s="1759"/>
      <c r="L97" s="1759"/>
      <c r="M97" s="1759"/>
      <c r="N97" s="1759"/>
      <c r="O97" s="1759"/>
      <c r="P97" s="1759"/>
      <c r="Q97" s="1760"/>
    </row>
    <row r="98" spans="2:17">
      <c r="B98" s="1369" t="s">
        <v>2379</v>
      </c>
      <c r="C98" s="1761" t="s">
        <v>479</v>
      </c>
      <c r="D98" s="1759"/>
      <c r="E98" s="1759"/>
      <c r="F98" s="1759"/>
      <c r="G98" s="1759"/>
      <c r="H98" s="1759"/>
      <c r="I98" s="1759"/>
      <c r="J98" s="1759"/>
      <c r="K98" s="1759"/>
      <c r="L98" s="1759"/>
      <c r="M98" s="1759"/>
      <c r="N98" s="1759"/>
      <c r="O98" s="1759"/>
      <c r="P98" s="1759"/>
      <c r="Q98" s="1760"/>
    </row>
    <row r="99" spans="2:17">
      <c r="B99" s="1369" t="s">
        <v>2380</v>
      </c>
      <c r="C99" s="1761" t="s">
        <v>480</v>
      </c>
      <c r="D99" s="1759"/>
      <c r="E99" s="1759"/>
      <c r="F99" s="1759"/>
      <c r="G99" s="1759"/>
      <c r="H99" s="1759"/>
      <c r="I99" s="1759"/>
      <c r="J99" s="1759"/>
      <c r="K99" s="1759"/>
      <c r="L99" s="1759"/>
      <c r="M99" s="1759"/>
      <c r="N99" s="1759"/>
      <c r="O99" s="1759"/>
      <c r="P99" s="1759"/>
      <c r="Q99" s="1760"/>
    </row>
    <row r="100" spans="2:17" ht="15" customHeight="1">
      <c r="B100" s="795" t="s">
        <v>481</v>
      </c>
      <c r="C100" s="735" t="str">
        <f>$C$60</f>
        <v>Per capita consumption (old definition)</v>
      </c>
      <c r="D100" s="739"/>
      <c r="E100" s="739"/>
      <c r="F100" s="739"/>
      <c r="G100" s="739"/>
      <c r="H100" s="739"/>
      <c r="I100" s="739"/>
      <c r="J100" s="739"/>
      <c r="K100" s="739"/>
      <c r="L100" s="739"/>
      <c r="M100" s="739"/>
      <c r="N100" s="739"/>
      <c r="O100" s="739"/>
      <c r="P100" s="739"/>
      <c r="Q100" s="740"/>
    </row>
    <row r="101" spans="2:17" ht="15" customHeight="1">
      <c r="B101" s="1369" t="s">
        <v>2381</v>
      </c>
      <c r="C101" s="1761" t="s">
        <v>482</v>
      </c>
      <c r="D101" s="1759"/>
      <c r="E101" s="1759"/>
      <c r="F101" s="1759"/>
      <c r="G101" s="1759"/>
      <c r="H101" s="1759"/>
      <c r="I101" s="1759"/>
      <c r="J101" s="1759"/>
      <c r="K101" s="1759"/>
      <c r="L101" s="1759"/>
      <c r="M101" s="1759"/>
      <c r="N101" s="1759"/>
      <c r="O101" s="1759"/>
      <c r="P101" s="1759"/>
      <c r="Q101" s="1760"/>
    </row>
    <row r="102" spans="2:17" ht="15" customHeight="1">
      <c r="B102" s="795" t="s">
        <v>483</v>
      </c>
      <c r="C102" s="735" t="str">
        <f>$C$63</f>
        <v>PR14 measurement of supply interruptions (old definition)</v>
      </c>
      <c r="D102" s="739"/>
      <c r="E102" s="739"/>
      <c r="F102" s="739"/>
      <c r="G102" s="739"/>
      <c r="H102" s="739"/>
      <c r="I102" s="739"/>
      <c r="J102" s="739"/>
      <c r="K102" s="739"/>
      <c r="L102" s="739"/>
      <c r="M102" s="739"/>
      <c r="N102" s="739"/>
      <c r="O102" s="739"/>
      <c r="P102" s="739"/>
      <c r="Q102" s="740"/>
    </row>
    <row r="103" spans="2:17" ht="30" customHeight="1">
      <c r="B103" s="1369" t="s">
        <v>2382</v>
      </c>
      <c r="C103" s="1761" t="s">
        <v>484</v>
      </c>
      <c r="D103" s="1759"/>
      <c r="E103" s="1759"/>
      <c r="F103" s="1759"/>
      <c r="G103" s="1759"/>
      <c r="H103" s="1759"/>
      <c r="I103" s="1759"/>
      <c r="J103" s="1759"/>
      <c r="K103" s="1759"/>
      <c r="L103" s="1759"/>
      <c r="M103" s="1759"/>
      <c r="N103" s="1759"/>
      <c r="O103" s="1759"/>
      <c r="P103" s="1759"/>
      <c r="Q103" s="1760"/>
    </row>
    <row r="104" spans="2:17" ht="15" customHeight="1">
      <c r="B104" s="795" t="s">
        <v>485</v>
      </c>
      <c r="C104" s="735" t="str">
        <f>$C$66</f>
        <v>PR14 measurement of internal sewer flooding incidents (old definition)</v>
      </c>
      <c r="D104" s="739"/>
      <c r="E104" s="739"/>
      <c r="F104" s="739"/>
      <c r="G104" s="739"/>
      <c r="H104" s="739"/>
      <c r="I104" s="739"/>
      <c r="J104" s="739"/>
      <c r="K104" s="739"/>
      <c r="L104" s="739"/>
      <c r="M104" s="739"/>
      <c r="N104" s="739"/>
      <c r="O104" s="739"/>
      <c r="P104" s="739"/>
      <c r="Q104" s="740"/>
    </row>
    <row r="105" spans="2:17" ht="45" customHeight="1" thickBot="1">
      <c r="B105" s="1370" t="s">
        <v>2383</v>
      </c>
      <c r="C105" s="1778" t="s">
        <v>486</v>
      </c>
      <c r="D105" s="1779"/>
      <c r="E105" s="1779"/>
      <c r="F105" s="1779"/>
      <c r="G105" s="1779"/>
      <c r="H105" s="1779"/>
      <c r="I105" s="1779"/>
      <c r="J105" s="1779"/>
      <c r="K105" s="1779"/>
      <c r="L105" s="1779"/>
      <c r="M105" s="1779"/>
      <c r="N105" s="1779"/>
      <c r="O105" s="1779"/>
      <c r="P105" s="1779"/>
      <c r="Q105" s="1780"/>
    </row>
    <row r="106" spans="2:17"/>
    <row r="107" spans="2:17"/>
  </sheetData>
  <sheetProtection algorithmName="SHA-512" hashValue="Gc7uQfZp1cj2Lh3RVpIEaIpcAhc7nNBC1G98uiHnSaQzohm7D19zakye4sTs897wtVRk6QZ3q2/ypz4aVX1BOA==" saltValue="eEHzgg33jEOvvVxNMLmIlg==" spinCount="100000" sheet="1" objects="1" scenarios="1" autoFilter="0"/>
  <mergeCells count="29">
    <mergeCell ref="C85:Q85"/>
    <mergeCell ref="C86:Q86"/>
    <mergeCell ref="C87:Q87"/>
    <mergeCell ref="C90:Q90"/>
    <mergeCell ref="C91:Q91"/>
    <mergeCell ref="C88:Q88"/>
    <mergeCell ref="C89:Q89"/>
    <mergeCell ref="C103:Q103"/>
    <mergeCell ref="C105:Q105"/>
    <mergeCell ref="C96:Q96"/>
    <mergeCell ref="C97:Q97"/>
    <mergeCell ref="C98:Q98"/>
    <mergeCell ref="C99:Q99"/>
    <mergeCell ref="AM1:AP1"/>
    <mergeCell ref="AS4:CA4"/>
    <mergeCell ref="C94:Q94"/>
    <mergeCell ref="C95:Q95"/>
    <mergeCell ref="C101:Q101"/>
    <mergeCell ref="H4:L4"/>
    <mergeCell ref="M4:Q4"/>
    <mergeCell ref="R4:AK4"/>
    <mergeCell ref="C92:Q92"/>
    <mergeCell ref="B75:Q75"/>
    <mergeCell ref="B77:Q77"/>
    <mergeCell ref="C79:Q79"/>
    <mergeCell ref="C81:Q81"/>
    <mergeCell ref="C82:Q82"/>
    <mergeCell ref="C83:Q83"/>
    <mergeCell ref="C84:Q84"/>
  </mergeCells>
  <conditionalFormatting sqref="G50">
    <cfRule type="cellIs" dxfId="119" priority="16" operator="equal">
      <formula>0</formula>
    </cfRule>
  </conditionalFormatting>
  <conditionalFormatting sqref="G53">
    <cfRule type="cellIs" dxfId="118" priority="15" operator="equal">
      <formula>0</formula>
    </cfRule>
  </conditionalFormatting>
  <conditionalFormatting sqref="G56">
    <cfRule type="cellIs" dxfId="117" priority="14" operator="equal">
      <formula>0</formula>
    </cfRule>
  </conditionalFormatting>
  <conditionalFormatting sqref="G47">
    <cfRule type="cellIs" dxfId="116" priority="13" operator="equal">
      <formula>0</formula>
    </cfRule>
  </conditionalFormatting>
  <conditionalFormatting sqref="AP62:AP67 AP44:AP60 AP8:AP16">
    <cfRule type="cellIs" dxfId="115" priority="9" operator="equal">
      <formula>0</formula>
    </cfRule>
  </conditionalFormatting>
  <conditionalFormatting sqref="AP61">
    <cfRule type="cellIs" dxfId="114" priority="7" operator="equal">
      <formula>0</formula>
    </cfRule>
  </conditionalFormatting>
  <conditionalFormatting sqref="AP17:AP25">
    <cfRule type="cellIs" dxfId="113" priority="3" operator="equal">
      <formula>0</formula>
    </cfRule>
  </conditionalFormatting>
  <conditionalFormatting sqref="AP26:AP34">
    <cfRule type="cellIs" dxfId="112" priority="2" operator="equal">
      <formula>0</formula>
    </cfRule>
  </conditionalFormatting>
  <conditionalFormatting sqref="AP35:AP43">
    <cfRule type="cellIs" dxfId="111"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CA0083"/>
  </sheetPr>
  <dimension ref="A1:CN109"/>
  <sheetViews>
    <sheetView showGridLines="0" zoomScaleNormal="100" workbookViewId="0">
      <selection activeCell="J47" sqref="J47"/>
    </sheetView>
  </sheetViews>
  <sheetFormatPr defaultColWidth="0" defaultRowHeight="15" zeroHeight="1"/>
  <cols>
    <col min="1" max="1" width="1.625" style="733" customWidth="1"/>
    <col min="2" max="2" width="6.625" style="733" customWidth="1"/>
    <col min="3" max="3" width="106.25" style="733" customWidth="1"/>
    <col min="4" max="4" width="12.5" style="733" customWidth="1"/>
    <col min="5" max="6" width="5.625" style="733" customWidth="1"/>
    <col min="7" max="7" width="12.5" style="733" customWidth="1"/>
    <col min="8" max="24" width="8.625" style="733" customWidth="1"/>
    <col min="25" max="25" width="1.625" style="733" customWidth="1"/>
    <col min="26" max="42" width="8.625" style="733" customWidth="1"/>
    <col min="43" max="43" width="2.625" style="733" customWidth="1"/>
    <col min="44" max="44" width="26.125" style="733" customWidth="1"/>
    <col min="45" max="45" width="17.125" style="733" customWidth="1"/>
    <col min="46" max="46" width="2.625" style="733" customWidth="1"/>
    <col min="47" max="47" width="21.625" style="4" customWidth="1"/>
    <col min="48" max="48" width="6" style="733" customWidth="1"/>
    <col min="49" max="49" width="6.625" style="733" customWidth="1"/>
    <col min="50" max="50" width="106.25" style="733" customWidth="1"/>
    <col min="51" max="52" width="7.125" style="733" customWidth="1"/>
    <col min="53" max="54" width="13.625" style="733" customWidth="1"/>
    <col min="55" max="55" width="8.625" style="733" customWidth="1"/>
    <col min="56" max="56" width="1.625" style="1025" hidden="1" customWidth="1"/>
    <col min="57" max="73" width="8.125" style="1024" hidden="1" customWidth="1"/>
    <col min="74" max="74" width="1" style="1025" hidden="1" customWidth="1"/>
    <col min="75" max="91" width="8.125" style="1024" hidden="1" customWidth="1"/>
    <col min="92" max="92" width="1.625" style="1025" hidden="1" customWidth="1"/>
    <col min="93" max="16384" width="8.625" style="733" hidden="1"/>
  </cols>
  <sheetData>
    <row r="1" spans="2:91" ht="22.5" customHeight="1">
      <c r="B1" s="672" t="s">
        <v>487</v>
      </c>
      <c r="C1" s="687"/>
      <c r="D1" s="675"/>
      <c r="E1" s="687"/>
      <c r="F1" s="687"/>
      <c r="G1" s="687" t="str">
        <f>AppValidation!$D$2</f>
        <v>United Utilities</v>
      </c>
      <c r="H1" s="687"/>
      <c r="I1" s="687"/>
      <c r="J1" s="687"/>
      <c r="K1" s="687"/>
      <c r="L1" s="687"/>
      <c r="M1" s="687"/>
      <c r="N1" s="687"/>
      <c r="O1" s="687"/>
      <c r="P1" s="687"/>
      <c r="Q1" s="687" t="str">
        <f>AppValidation!D2</f>
        <v>United Utilities</v>
      </c>
      <c r="R1" s="687"/>
      <c r="S1" s="687"/>
      <c r="T1" s="687"/>
      <c r="U1" s="687"/>
      <c r="V1" s="687"/>
      <c r="W1" s="687"/>
      <c r="X1" s="687"/>
      <c r="Y1" s="687"/>
      <c r="Z1" s="687" t="str">
        <f>AppValidation!$D$2</f>
        <v>United Utilities</v>
      </c>
      <c r="AA1" s="687"/>
      <c r="AB1" s="687"/>
      <c r="AC1" s="687"/>
      <c r="AD1" s="687"/>
      <c r="AE1" s="687"/>
      <c r="AF1" s="687"/>
      <c r="AG1" s="687"/>
      <c r="AH1" s="687"/>
      <c r="AI1" s="687"/>
      <c r="AJ1" s="687"/>
      <c r="AK1" s="874" t="str">
        <f>AppValidation!$D$2</f>
        <v>United Utilities</v>
      </c>
      <c r="AL1" s="874"/>
      <c r="AM1" s="874"/>
      <c r="AN1" s="874"/>
      <c r="AO1" s="874"/>
      <c r="AP1" s="874"/>
      <c r="AQ1" s="676"/>
      <c r="AR1" s="1756" t="s">
        <v>377</v>
      </c>
      <c r="AS1" s="1756"/>
      <c r="AT1" s="1756"/>
      <c r="AU1" s="1756"/>
      <c r="AW1" s="672" t="s">
        <v>547</v>
      </c>
      <c r="AX1" s="687"/>
      <c r="AY1" s="687"/>
      <c r="AZ1" s="687"/>
      <c r="BA1" s="687"/>
      <c r="BB1" s="1309" t="str">
        <f>LEFT($B$1,4)</f>
        <v>App4</v>
      </c>
    </row>
    <row r="2" spans="2:91" ht="11.25" customHeight="1" thickBot="1">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X2" s="1097"/>
      <c r="AY2" s="1097"/>
      <c r="AZ2" s="1097"/>
      <c r="BA2" s="1097"/>
      <c r="BB2" s="1097"/>
    </row>
    <row r="3" spans="2:91" ht="30" customHeight="1" thickBot="1">
      <c r="C3" s="1097"/>
      <c r="D3" s="1097"/>
      <c r="E3" s="1097"/>
      <c r="F3" s="1097"/>
      <c r="G3" s="1097"/>
      <c r="H3" s="1526" t="s">
        <v>488</v>
      </c>
      <c r="I3" s="1523"/>
      <c r="J3" s="1523"/>
      <c r="K3" s="1523"/>
      <c r="L3" s="1523"/>
      <c r="M3" s="1524"/>
      <c r="N3" s="1523"/>
      <c r="O3" s="1523"/>
      <c r="P3" s="1523"/>
      <c r="Q3" s="1523"/>
      <c r="R3" s="1523"/>
      <c r="S3" s="1523"/>
      <c r="T3" s="1523"/>
      <c r="U3" s="1523"/>
      <c r="V3" s="1523"/>
      <c r="W3" s="1523"/>
      <c r="X3" s="1525"/>
      <c r="Y3" s="1103"/>
      <c r="Z3" s="1526" t="s">
        <v>489</v>
      </c>
      <c r="AA3" s="1523"/>
      <c r="AB3" s="1523"/>
      <c r="AC3" s="1523"/>
      <c r="AD3" s="1523"/>
      <c r="AE3" s="1524"/>
      <c r="AF3" s="1523"/>
      <c r="AG3" s="1523"/>
      <c r="AH3" s="1523"/>
      <c r="AI3" s="1523"/>
      <c r="AJ3" s="1523"/>
      <c r="AK3" s="1523"/>
      <c r="AL3" s="1523"/>
      <c r="AM3" s="1523"/>
      <c r="AN3" s="1523"/>
      <c r="AO3" s="1523"/>
      <c r="AP3" s="1525"/>
      <c r="AU3" s="733"/>
      <c r="AX3" s="1097"/>
      <c r="AY3" s="1097"/>
      <c r="AZ3" s="1097"/>
      <c r="BA3" s="817" t="s">
        <v>488</v>
      </c>
      <c r="BB3" s="688" t="s">
        <v>1652</v>
      </c>
    </row>
    <row r="4" spans="2:91" ht="22.5" customHeight="1" thickBot="1">
      <c r="B4" s="745" t="s">
        <v>379</v>
      </c>
      <c r="C4" s="678"/>
      <c r="D4" s="678" t="s">
        <v>380</v>
      </c>
      <c r="E4" s="678" t="s">
        <v>381</v>
      </c>
      <c r="F4" s="688" t="s">
        <v>382</v>
      </c>
      <c r="G4" s="1547" t="s">
        <v>2503</v>
      </c>
      <c r="H4" s="818" t="s">
        <v>190</v>
      </c>
      <c r="I4" s="678" t="s">
        <v>191</v>
      </c>
      <c r="J4" s="678" t="s">
        <v>192</v>
      </c>
      <c r="K4" s="678" t="s">
        <v>193</v>
      </c>
      <c r="L4" s="678" t="s">
        <v>194</v>
      </c>
      <c r="M4" s="678" t="s">
        <v>195</v>
      </c>
      <c r="N4" s="678" t="s">
        <v>196</v>
      </c>
      <c r="O4" s="678" t="s">
        <v>197</v>
      </c>
      <c r="P4" s="678" t="s">
        <v>198</v>
      </c>
      <c r="Q4" s="678" t="s">
        <v>199</v>
      </c>
      <c r="R4" s="678" t="s">
        <v>200</v>
      </c>
      <c r="S4" s="678" t="s">
        <v>201</v>
      </c>
      <c r="T4" s="1522" t="s">
        <v>202</v>
      </c>
      <c r="U4" s="678" t="s">
        <v>203</v>
      </c>
      <c r="V4" s="678" t="s">
        <v>204</v>
      </c>
      <c r="W4" s="678" t="s">
        <v>205</v>
      </c>
      <c r="X4" s="688" t="s">
        <v>206</v>
      </c>
      <c r="Y4" s="1103"/>
      <c r="Z4" s="818" t="s">
        <v>190</v>
      </c>
      <c r="AA4" s="678" t="s">
        <v>191</v>
      </c>
      <c r="AB4" s="678" t="s">
        <v>192</v>
      </c>
      <c r="AC4" s="678" t="s">
        <v>193</v>
      </c>
      <c r="AD4" s="678" t="s">
        <v>194</v>
      </c>
      <c r="AE4" s="678" t="s">
        <v>195</v>
      </c>
      <c r="AF4" s="678" t="s">
        <v>196</v>
      </c>
      <c r="AG4" s="678" t="s">
        <v>197</v>
      </c>
      <c r="AH4" s="678" t="s">
        <v>198</v>
      </c>
      <c r="AI4" s="678" t="s">
        <v>199</v>
      </c>
      <c r="AJ4" s="678" t="s">
        <v>200</v>
      </c>
      <c r="AK4" s="678" t="s">
        <v>201</v>
      </c>
      <c r="AL4" s="678" t="s">
        <v>202</v>
      </c>
      <c r="AM4" s="678" t="s">
        <v>203</v>
      </c>
      <c r="AN4" s="678" t="s">
        <v>204</v>
      </c>
      <c r="AO4" s="678" t="s">
        <v>205</v>
      </c>
      <c r="AP4" s="688" t="s">
        <v>206</v>
      </c>
      <c r="AR4" s="8" t="s">
        <v>391</v>
      </c>
      <c r="AS4" s="9" t="s">
        <v>392</v>
      </c>
      <c r="AU4" s="94" t="s">
        <v>1606</v>
      </c>
      <c r="AW4" s="745" t="s">
        <v>379</v>
      </c>
      <c r="AX4" s="678"/>
      <c r="AY4" s="678" t="s">
        <v>381</v>
      </c>
      <c r="AZ4" s="688" t="s">
        <v>382</v>
      </c>
      <c r="BA4" s="818" t="s">
        <v>1653</v>
      </c>
      <c r="BB4" s="688" t="s">
        <v>1653</v>
      </c>
      <c r="BE4" s="1757" t="s">
        <v>1607</v>
      </c>
      <c r="BF4" s="1757"/>
      <c r="BG4" s="1757"/>
      <c r="BH4" s="1757"/>
      <c r="BI4" s="1757"/>
      <c r="BJ4" s="1757"/>
      <c r="BK4" s="1757"/>
      <c r="BL4" s="1757"/>
      <c r="BM4" s="1757"/>
      <c r="BN4" s="1757"/>
      <c r="BO4" s="1757"/>
      <c r="BP4" s="1757"/>
      <c r="BQ4" s="1757"/>
      <c r="BR4" s="1757"/>
      <c r="BS4" s="1757"/>
      <c r="BT4" s="1757"/>
      <c r="BU4" s="1757"/>
      <c r="BV4" s="1757"/>
      <c r="BW4" s="1757"/>
      <c r="BX4" s="1757"/>
      <c r="BY4" s="1757"/>
      <c r="BZ4" s="1757"/>
      <c r="CA4" s="1757"/>
      <c r="CB4" s="1757"/>
      <c r="CC4" s="1757"/>
      <c r="CD4" s="1757"/>
      <c r="CE4" s="1757"/>
      <c r="CF4" s="1757"/>
      <c r="CG4" s="1757"/>
      <c r="CH4" s="1757"/>
      <c r="CI4" s="1271"/>
      <c r="CJ4" s="1271"/>
      <c r="CK4" s="1271"/>
      <c r="CL4" s="1271"/>
      <c r="CM4" s="1271"/>
    </row>
    <row r="5" spans="2:91" ht="11.25" customHeight="1" thickBot="1">
      <c r="B5" s="1098"/>
      <c r="C5" s="1099"/>
      <c r="D5" s="1100"/>
      <c r="E5" s="1100"/>
      <c r="F5" s="1100"/>
      <c r="G5" s="1100"/>
      <c r="H5" s="1101"/>
      <c r="I5" s="1101"/>
      <c r="J5" s="1101"/>
      <c r="K5" s="1101"/>
      <c r="L5" s="1101"/>
      <c r="M5" s="1101"/>
      <c r="N5" s="1101"/>
      <c r="O5" s="1101"/>
      <c r="P5" s="1101"/>
      <c r="Q5" s="1101"/>
      <c r="R5" s="1101"/>
      <c r="S5" s="1101"/>
      <c r="T5" s="1101"/>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W5" s="1098"/>
      <c r="AX5" s="1099"/>
      <c r="AY5" s="1100"/>
      <c r="AZ5" s="1100"/>
      <c r="BA5" s="1101"/>
      <c r="BB5" s="1101"/>
      <c r="BE5" s="1026" t="s">
        <v>1608</v>
      </c>
      <c r="BF5" s="1027"/>
      <c r="BG5" s="1027"/>
      <c r="BH5" s="1027"/>
      <c r="BI5" s="1027"/>
      <c r="BJ5" s="1027"/>
      <c r="BK5" s="1027"/>
      <c r="BL5" s="1027"/>
      <c r="BM5" s="1027"/>
      <c r="BN5" s="1027"/>
      <c r="BO5" s="1027"/>
      <c r="BP5" s="1027"/>
      <c r="BQ5" s="1027"/>
      <c r="BR5" s="1027"/>
      <c r="BS5" s="1027"/>
      <c r="BT5" s="1027"/>
      <c r="BU5" s="1027"/>
      <c r="BV5" s="1175"/>
      <c r="BW5" s="1027"/>
      <c r="BX5" s="1027"/>
      <c r="BY5" s="1027"/>
      <c r="BZ5" s="1027"/>
      <c r="CA5" s="1027"/>
      <c r="CB5" s="1027"/>
      <c r="CC5" s="1027"/>
      <c r="CD5" s="1027"/>
      <c r="CE5" s="1027"/>
      <c r="CF5" s="1027"/>
      <c r="CG5" s="1027"/>
      <c r="CH5" s="1027"/>
      <c r="CI5" s="1027"/>
      <c r="CJ5" s="1027"/>
      <c r="CK5" s="1027"/>
      <c r="CL5" s="1027"/>
      <c r="CM5" s="1027"/>
    </row>
    <row r="6" spans="2:91" ht="15" customHeight="1" thickBot="1">
      <c r="B6" s="686" t="s">
        <v>393</v>
      </c>
      <c r="C6" s="1291" t="s">
        <v>490</v>
      </c>
      <c r="D6" s="1106"/>
      <c r="E6" s="1102"/>
      <c r="F6" s="1102"/>
      <c r="G6" s="1100"/>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U6" s="1091"/>
      <c r="AW6" s="686" t="s">
        <v>393</v>
      </c>
      <c r="AX6" s="1518" t="s">
        <v>490</v>
      </c>
      <c r="AY6" s="1102"/>
      <c r="AZ6" s="1102"/>
      <c r="BA6" s="1310"/>
      <c r="BB6" s="1310"/>
      <c r="BE6" s="1027"/>
      <c r="BF6" s="1027"/>
      <c r="BG6" s="1027"/>
      <c r="BH6" s="1027"/>
      <c r="BI6" s="1027"/>
      <c r="BJ6" s="1027"/>
      <c r="BK6" s="1027"/>
      <c r="BL6" s="1027"/>
      <c r="BM6" s="1027"/>
      <c r="BN6" s="1027"/>
      <c r="BO6" s="1027"/>
      <c r="BP6" s="1027"/>
      <c r="BQ6" s="1027"/>
      <c r="BR6" s="1027"/>
      <c r="BS6" s="1027"/>
      <c r="BT6" s="1027"/>
      <c r="BU6" s="1027"/>
      <c r="BV6" s="1175"/>
      <c r="BW6" s="1027"/>
      <c r="BX6" s="1027"/>
      <c r="BY6" s="1027"/>
      <c r="BZ6" s="1027"/>
      <c r="CA6" s="1027"/>
      <c r="CB6" s="1027"/>
      <c r="CC6" s="1027"/>
      <c r="CD6" s="1027"/>
      <c r="CE6" s="1027"/>
      <c r="CF6" s="1027"/>
      <c r="CG6" s="1027"/>
      <c r="CH6" s="1027"/>
      <c r="CI6" s="1027"/>
      <c r="CJ6" s="1027"/>
      <c r="CK6" s="1027"/>
      <c r="CL6" s="1027"/>
      <c r="CM6" s="1027"/>
    </row>
    <row r="7" spans="2:91" ht="15" customHeight="1" thickBot="1">
      <c r="B7" s="702">
        <v>1</v>
      </c>
      <c r="C7" s="1544" t="s">
        <v>2472</v>
      </c>
      <c r="D7" s="1303" t="s">
        <v>1379</v>
      </c>
      <c r="E7" s="703" t="s">
        <v>533</v>
      </c>
      <c r="F7" s="1304">
        <v>2</v>
      </c>
      <c r="G7" s="1562" t="s">
        <v>2308</v>
      </c>
      <c r="H7" s="1599"/>
      <c r="I7" s="1600"/>
      <c r="J7" s="1600"/>
      <c r="K7" s="1600"/>
      <c r="L7" s="1600"/>
      <c r="M7" s="1600"/>
      <c r="N7" s="1600"/>
      <c r="O7" s="1600"/>
      <c r="P7" s="1600"/>
      <c r="Q7" s="1600"/>
      <c r="R7" s="1600"/>
      <c r="S7" s="1601"/>
      <c r="T7" s="1592"/>
      <c r="U7" s="1592"/>
      <c r="V7" s="1592"/>
      <c r="W7" s="1592"/>
      <c r="X7" s="1592"/>
      <c r="Y7" s="1537"/>
      <c r="Z7" s="1599"/>
      <c r="AA7" s="1600"/>
      <c r="AB7" s="1600"/>
      <c r="AC7" s="1600"/>
      <c r="AD7" s="1600"/>
      <c r="AE7" s="1600"/>
      <c r="AF7" s="1600"/>
      <c r="AG7" s="1600"/>
      <c r="AH7" s="1600"/>
      <c r="AI7" s="1600"/>
      <c r="AJ7" s="1600"/>
      <c r="AK7" s="1601"/>
      <c r="AL7" s="1537"/>
      <c r="AM7" s="1537"/>
      <c r="AN7" s="1537"/>
      <c r="AO7" s="1537"/>
      <c r="AP7" s="1537"/>
      <c r="AR7" s="719"/>
      <c r="AS7" s="720"/>
      <c r="AU7" s="1028">
        <f xml:space="preserve"> IF( SUM( BE7:CM7 ) = 0, 0, $BE$5 )</f>
        <v>0</v>
      </c>
      <c r="AW7" s="702">
        <f>B7</f>
        <v>1</v>
      </c>
      <c r="AX7" s="1293" t="str">
        <f>C7</f>
        <v>Real bill profile tested with customers from 2020-2021 to 2024-2025</v>
      </c>
      <c r="AY7" s="703" t="str">
        <f>E7</f>
        <v>£</v>
      </c>
      <c r="AZ7" s="1511">
        <f>F7</f>
        <v>2</v>
      </c>
      <c r="BA7" s="1512" t="s">
        <v>2522</v>
      </c>
      <c r="BB7" s="1311" t="s">
        <v>2537</v>
      </c>
      <c r="BE7" s="1029">
        <f>IF('Validation flags'!$P$3=1,0,IF(ISNUMBER(H7),0,1))</f>
        <v>0</v>
      </c>
      <c r="BF7" s="1029">
        <f>IF('Validation flags'!$P$3=1,0,IF(ISNUMBER(I7),0,1))</f>
        <v>0</v>
      </c>
      <c r="BG7" s="1029">
        <f>IF('Validation flags'!$P$3=1,0,IF(ISNUMBER(J7),0,1))</f>
        <v>0</v>
      </c>
      <c r="BH7" s="1029">
        <f>IF('Validation flags'!$P$3=1,0,IF(ISNUMBER(K7),0,1))</f>
        <v>0</v>
      </c>
      <c r="BI7" s="1029">
        <f>IF('Validation flags'!$P$3=1,0,IF(ISNUMBER(L7),0,1))</f>
        <v>0</v>
      </c>
      <c r="BJ7" s="1029">
        <f>IF('Validation flags'!$P$3=1,0,IF(ISNUMBER(M7),0,1))</f>
        <v>0</v>
      </c>
      <c r="BK7" s="1029">
        <f>IF('Validation flags'!$P$3=1,0,IF(ISNUMBER(N7),0,1))</f>
        <v>0</v>
      </c>
      <c r="BL7" s="1029">
        <f>IF('Validation flags'!$P$3=1,0,IF(ISNUMBER(O7),0,1))</f>
        <v>0</v>
      </c>
      <c r="BM7" s="1029">
        <f>IF('Validation flags'!$P$3=1,0,IF(ISNUMBER(P7),0,1))</f>
        <v>0</v>
      </c>
      <c r="BN7" s="1029">
        <f>IF('Validation flags'!$P$3=1,0,IF(ISNUMBER(Q7),0,1))</f>
        <v>0</v>
      </c>
      <c r="BO7" s="1029">
        <f>IF('Validation flags'!$P$3=1,0,IF(ISNUMBER(R7),0,1))</f>
        <v>0</v>
      </c>
      <c r="BP7" s="1029">
        <f>IF('Validation flags'!$P$3=1,0,IF(ISNUMBER(S7),0,1))</f>
        <v>0</v>
      </c>
      <c r="BQ7" s="1029"/>
      <c r="BR7" s="1029"/>
      <c r="BS7" s="1029"/>
      <c r="BT7" s="1029"/>
      <c r="BU7" s="1029"/>
      <c r="BV7" s="1175"/>
      <c r="BW7" s="1029">
        <f>IF('Validation flags'!$P$3=1,0,IF(ISNUMBER(Z7),0,1))</f>
        <v>0</v>
      </c>
      <c r="BX7" s="1029">
        <f>IF('Validation flags'!$P$3=1,0,IF(ISNUMBER(AA7),0,1))</f>
        <v>0</v>
      </c>
      <c r="BY7" s="1029">
        <f>IF('Validation flags'!$P$3=1,0,IF(ISNUMBER(AB7),0,1))</f>
        <v>0</v>
      </c>
      <c r="BZ7" s="1029">
        <f>IF('Validation flags'!$P$3=1,0,IF(ISNUMBER(AC7),0,1))</f>
        <v>0</v>
      </c>
      <c r="CA7" s="1029">
        <f>IF('Validation flags'!$P$3=1,0,IF(ISNUMBER(AD7),0,1))</f>
        <v>0</v>
      </c>
      <c r="CB7" s="1029">
        <f>IF('Validation flags'!$P$3=1,0,IF(ISNUMBER(AE7),0,1))</f>
        <v>0</v>
      </c>
      <c r="CC7" s="1029">
        <f>IF('Validation flags'!$P$3=1,0,IF(ISNUMBER(AF7),0,1))</f>
        <v>0</v>
      </c>
      <c r="CD7" s="1029">
        <f>IF('Validation flags'!$P$3=1,0,IF(ISNUMBER(AG7),0,1))</f>
        <v>0</v>
      </c>
      <c r="CE7" s="1029">
        <f>IF('Validation flags'!$P$3=1,0,IF(ISNUMBER(AH7),0,1))</f>
        <v>0</v>
      </c>
      <c r="CF7" s="1029">
        <f>IF('Validation flags'!$P$3=1,0,IF(ISNUMBER(AI7),0,1))</f>
        <v>0</v>
      </c>
      <c r="CG7" s="1029">
        <f>IF('Validation flags'!$P$3=1,0,IF(ISNUMBER(AJ7),0,1))</f>
        <v>0</v>
      </c>
      <c r="CH7" s="1029">
        <f>IF('Validation flags'!$P$3=1,0,IF(ISNUMBER(AK7),0,1))</f>
        <v>0</v>
      </c>
      <c r="CI7" s="1029"/>
      <c r="CJ7" s="1029"/>
      <c r="CK7" s="1029"/>
      <c r="CL7" s="1029"/>
      <c r="CM7" s="1029"/>
    </row>
    <row r="8" spans="2:91" ht="15" customHeight="1" thickBot="1">
      <c r="B8" s="1171">
        <v>2</v>
      </c>
      <c r="C8" s="1544" t="s">
        <v>2473</v>
      </c>
      <c r="D8" s="1305" t="s">
        <v>1380</v>
      </c>
      <c r="E8" s="703" t="s">
        <v>533</v>
      </c>
      <c r="F8" s="1520">
        <v>2</v>
      </c>
      <c r="G8" s="1366" t="s">
        <v>2308</v>
      </c>
      <c r="H8" s="1602"/>
      <c r="I8" s="1592"/>
      <c r="J8" s="1592"/>
      <c r="K8" s="1592"/>
      <c r="L8" s="1592"/>
      <c r="M8" s="1592"/>
      <c r="N8" s="1592"/>
      <c r="O8" s="1592"/>
      <c r="P8" s="1592"/>
      <c r="Q8" s="1592"/>
      <c r="R8" s="1592"/>
      <c r="S8" s="1592"/>
      <c r="T8" s="1535"/>
      <c r="U8" s="1536"/>
      <c r="V8" s="1536"/>
      <c r="W8" s="1536"/>
      <c r="X8" s="1594"/>
      <c r="Y8" s="1537"/>
      <c r="Z8" s="1597"/>
      <c r="AA8" s="1597"/>
      <c r="AB8" s="1597"/>
      <c r="AC8" s="1597"/>
      <c r="AD8" s="1597"/>
      <c r="AE8" s="1597"/>
      <c r="AF8" s="1597"/>
      <c r="AG8" s="1597"/>
      <c r="AH8" s="1597"/>
      <c r="AI8" s="1597"/>
      <c r="AJ8" s="1597"/>
      <c r="AK8" s="1598"/>
      <c r="AL8" s="1535"/>
      <c r="AM8" s="1536"/>
      <c r="AN8" s="1536"/>
      <c r="AO8" s="1536"/>
      <c r="AP8" s="1594"/>
      <c r="AR8" s="721"/>
      <c r="AS8" s="722"/>
      <c r="AU8" s="1028">
        <f t="shared" ref="AU8:AU27" si="0" xml:space="preserve"> IF( SUM( BE8:CM8 ) = 0, 0, $BE$5 )</f>
        <v>0</v>
      </c>
      <c r="AW8" s="702">
        <f t="shared" ref="AW8:AW27" si="1">B8</f>
        <v>2</v>
      </c>
      <c r="AX8" s="1293" t="str">
        <f t="shared" ref="AX8:AX27" si="2">C8</f>
        <v>Real bill profile tested with customers beyond 2025</v>
      </c>
      <c r="AY8" s="703" t="str">
        <f t="shared" ref="AY8:AY27" si="3">E8</f>
        <v>£</v>
      </c>
      <c r="AZ8" s="1513">
        <f t="shared" ref="AZ8:AZ27" si="4">F8</f>
        <v>2</v>
      </c>
      <c r="BA8" s="1514" t="s">
        <v>2523</v>
      </c>
      <c r="BB8" s="1312" t="s">
        <v>2538</v>
      </c>
      <c r="BE8" s="1029"/>
      <c r="BF8" s="1029"/>
      <c r="BG8" s="1029"/>
      <c r="BH8" s="1029"/>
      <c r="BI8" s="1029"/>
      <c r="BJ8" s="1029"/>
      <c r="BK8" s="1029"/>
      <c r="BL8" s="1029"/>
      <c r="BM8" s="1029"/>
      <c r="BN8" s="1029"/>
      <c r="BO8" s="1029"/>
      <c r="BP8" s="1029"/>
      <c r="BQ8" s="1029">
        <f>IF('Validation flags'!$P$3=1,0,IF(ISNUMBER(T8),0,1))</f>
        <v>0</v>
      </c>
      <c r="BR8" s="1029">
        <f>IF('Validation flags'!$P$3=1,0,IF(ISNUMBER(U8),0,1))</f>
        <v>0</v>
      </c>
      <c r="BS8" s="1029">
        <f>IF('Validation flags'!$P$3=1,0,IF(ISNUMBER(V8),0,1))</f>
        <v>0</v>
      </c>
      <c r="BT8" s="1029">
        <f>IF('Validation flags'!$P$3=1,0,IF(ISNUMBER(W8),0,1))</f>
        <v>0</v>
      </c>
      <c r="BU8" s="1029">
        <f>IF('Validation flags'!$P$3=1,0,IF(ISNUMBER(X8),0,1))</f>
        <v>0</v>
      </c>
      <c r="BV8" s="1175"/>
      <c r="BW8" s="1029"/>
      <c r="BX8" s="1029"/>
      <c r="BY8" s="1029"/>
      <c r="BZ8" s="1029"/>
      <c r="CA8" s="1029"/>
      <c r="CB8" s="1029"/>
      <c r="CC8" s="1029"/>
      <c r="CD8" s="1029"/>
      <c r="CE8" s="1029"/>
      <c r="CF8" s="1029"/>
      <c r="CG8" s="1029"/>
      <c r="CH8" s="1029"/>
      <c r="CI8" s="1029">
        <f>IF('Validation flags'!$P$3=1,0,IF(ISNUMBER(AL8),0,1))</f>
        <v>0</v>
      </c>
      <c r="CJ8" s="1029">
        <f>IF('Validation flags'!$P$3=1,0,IF(ISNUMBER(AM8),0,1))</f>
        <v>0</v>
      </c>
      <c r="CK8" s="1029">
        <f>IF('Validation flags'!$P$3=1,0,IF(ISNUMBER(AN8),0,1))</f>
        <v>0</v>
      </c>
      <c r="CL8" s="1029">
        <f>IF('Validation flags'!$P$3=1,0,IF(ISNUMBER(AO8),0,1))</f>
        <v>0</v>
      </c>
      <c r="CM8" s="1029">
        <f>IF('Validation flags'!$P$3=1,0,IF(ISNUMBER(AP8),0,1))</f>
        <v>0</v>
      </c>
    </row>
    <row r="9" spans="2:91" ht="15" customHeight="1">
      <c r="B9" s="702">
        <v>3</v>
      </c>
      <c r="C9" s="1292" t="s">
        <v>491</v>
      </c>
      <c r="D9" s="703" t="s">
        <v>1381</v>
      </c>
      <c r="E9" s="703" t="s">
        <v>28</v>
      </c>
      <c r="F9" s="1521">
        <v>1</v>
      </c>
      <c r="G9" s="1553"/>
      <c r="H9" s="819"/>
      <c r="I9" s="820"/>
      <c r="J9" s="820"/>
      <c r="K9" s="820"/>
      <c r="L9" s="820"/>
      <c r="M9" s="820"/>
      <c r="N9" s="820"/>
      <c r="O9" s="820"/>
      <c r="P9" s="820"/>
      <c r="Q9" s="820"/>
      <c r="R9" s="820"/>
      <c r="S9" s="820"/>
      <c r="T9" s="824"/>
      <c r="U9" s="824"/>
      <c r="V9" s="824"/>
      <c r="W9" s="824"/>
      <c r="X9" s="716"/>
      <c r="Y9" s="1288"/>
      <c r="Z9" s="1595"/>
      <c r="AA9" s="1596"/>
      <c r="AB9" s="1596"/>
      <c r="AC9" s="1596"/>
      <c r="AD9" s="1596"/>
      <c r="AE9" s="1596"/>
      <c r="AF9" s="1596"/>
      <c r="AG9" s="1596"/>
      <c r="AH9" s="1596"/>
      <c r="AI9" s="1596"/>
      <c r="AJ9" s="1596"/>
      <c r="AK9" s="1596"/>
      <c r="AL9" s="824"/>
      <c r="AM9" s="824"/>
      <c r="AN9" s="824"/>
      <c r="AO9" s="824"/>
      <c r="AP9" s="716"/>
      <c r="AR9" s="721"/>
      <c r="AS9" s="722"/>
      <c r="AU9" s="1028">
        <f t="shared" si="0"/>
        <v>0</v>
      </c>
      <c r="AW9" s="702">
        <f t="shared" si="1"/>
        <v>3</v>
      </c>
      <c r="AX9" s="1293" t="str">
        <f t="shared" si="2"/>
        <v>Customers finding the level of their water bills affordable: (a) for companies who charge for water only (WoCs)</v>
      </c>
      <c r="AY9" s="703" t="str">
        <f t="shared" si="3"/>
        <v>%</v>
      </c>
      <c r="AZ9" s="1513">
        <f t="shared" si="4"/>
        <v>1</v>
      </c>
      <c r="BA9" s="1514" t="s">
        <v>1613</v>
      </c>
      <c r="BB9" s="1312" t="s">
        <v>1629</v>
      </c>
      <c r="BE9" s="1591" t="b">
        <f>IF(IF('Validation flags'!$P$3=1,0,IF(ISNUMBER(H9),0,1))=1,IF('Validation flags'!$H$3=0,0,1))</f>
        <v>0</v>
      </c>
      <c r="BF9" s="1591" t="b">
        <f>IF(IF('Validation flags'!$P$3=1,0,IF(ISNUMBER(I9),0,1))=1,IF('Validation flags'!$H$3=0,0,1))</f>
        <v>0</v>
      </c>
      <c r="BG9" s="1591" t="b">
        <f>IF(IF('Validation flags'!$P$3=1,0,IF(ISNUMBER(J9),0,1))=1,IF('Validation flags'!$H$3=0,0,1))</f>
        <v>0</v>
      </c>
      <c r="BH9" s="1591" t="b">
        <f>IF(IF('Validation flags'!$P$3=1,0,IF(ISNUMBER(K9),0,1))=1,IF('Validation flags'!$H$3=0,0,1))</f>
        <v>0</v>
      </c>
      <c r="BI9" s="1591" t="b">
        <f>IF(IF('Validation flags'!$P$3=1,0,IF(ISNUMBER(L9),0,1))=1,IF('Validation flags'!$H$3=0,0,1))</f>
        <v>0</v>
      </c>
      <c r="BJ9" s="1591" t="b">
        <f>IF(IF('Validation flags'!$P$3=1,0,IF(ISNUMBER(M9),0,1))=1,IF('Validation flags'!$H$3=0,0,1))</f>
        <v>0</v>
      </c>
      <c r="BK9" s="1591" t="b">
        <f>IF(IF('Validation flags'!$P$3=1,0,IF(ISNUMBER(N9),0,1))=1,IF('Validation flags'!$H$3=0,0,1))</f>
        <v>0</v>
      </c>
      <c r="BL9" s="1591" t="b">
        <f>IF(IF('Validation flags'!$P$3=1,0,IF(ISNUMBER(O9),0,1))=1,IF('Validation flags'!$H$3=0,0,1))</f>
        <v>0</v>
      </c>
      <c r="BM9" s="1591" t="b">
        <f>IF(IF('Validation flags'!$P$3=1,0,IF(ISNUMBER(P9),0,1))=1,IF('Validation flags'!$H$3=0,0,1))</f>
        <v>0</v>
      </c>
      <c r="BN9" s="1591" t="b">
        <f>IF(IF('Validation flags'!$P$3=1,0,IF(ISNUMBER(Q9),0,1))=1,IF('Validation flags'!$H$3=0,0,1))</f>
        <v>0</v>
      </c>
      <c r="BO9" s="1591" t="b">
        <f>IF(IF('Validation flags'!$P$3=1,0,IF(ISNUMBER(R9),0,1))=1,IF('Validation flags'!$H$3=0,0,1))</f>
        <v>0</v>
      </c>
      <c r="BP9" s="1591" t="b">
        <f>IF(IF('Validation flags'!$P$3=1,0,IF(ISNUMBER(S9),0,1))=1,IF('Validation flags'!$H$3=0,0,1))</f>
        <v>0</v>
      </c>
      <c r="BQ9" s="1591" t="b">
        <f>IF(IF('Validation flags'!$P$3=1,0,IF(ISNUMBER(T9),0,1))=1,IF('Validation flags'!$H$3=0,0,1))</f>
        <v>0</v>
      </c>
      <c r="BR9" s="1591" t="b">
        <f>IF(IF('Validation flags'!$P$3=1,0,IF(ISNUMBER(U9),0,1))=1,IF('Validation flags'!$H$3=0,0,1))</f>
        <v>0</v>
      </c>
      <c r="BS9" s="1591" t="b">
        <f>IF(IF('Validation flags'!$P$3=1,0,IF(ISNUMBER(V9),0,1))=1,IF('Validation flags'!$H$3=0,0,1))</f>
        <v>0</v>
      </c>
      <c r="BT9" s="1591" t="b">
        <f>IF(IF('Validation flags'!$P$3=1,0,IF(ISNUMBER(W9),0,1))=1,IF('Validation flags'!$H$3=0,0,1))</f>
        <v>0</v>
      </c>
      <c r="BU9" s="1591" t="b">
        <f>IF(IF('Validation flags'!$P$3=1,0,IF(ISNUMBER(X9),0,1))=1,IF('Validation flags'!$H$3=0,0,1))</f>
        <v>0</v>
      </c>
      <c r="BV9" s="1175"/>
      <c r="BW9" s="1591" t="b">
        <f>IF(IF('Validation flags'!$P$3=1,0,IF(ISNUMBER(Z9),0,1))=1,IF('Validation flags'!$H$3=0,0,1))</f>
        <v>0</v>
      </c>
      <c r="BX9" s="1591" t="b">
        <f>IF(IF('Validation flags'!$P$3=1,0,IF(ISNUMBER(AA9),0,1))=1,IF('Validation flags'!$H$3=0,0,1))</f>
        <v>0</v>
      </c>
      <c r="BY9" s="1591" t="b">
        <f>IF(IF('Validation flags'!$P$3=1,0,IF(ISNUMBER(AB9),0,1))=1,IF('Validation flags'!$H$3=0,0,1))</f>
        <v>0</v>
      </c>
      <c r="BZ9" s="1591" t="b">
        <f>IF(IF('Validation flags'!$P$3=1,0,IF(ISNUMBER(AC9),0,1))=1,IF('Validation flags'!$H$3=0,0,1))</f>
        <v>0</v>
      </c>
      <c r="CA9" s="1591" t="b">
        <f>IF(IF('Validation flags'!$P$3=1,0,IF(ISNUMBER(AD9),0,1))=1,IF('Validation flags'!$H$3=0,0,1))</f>
        <v>0</v>
      </c>
      <c r="CB9" s="1591" t="b">
        <f>IF(IF('Validation flags'!$P$3=1,0,IF(ISNUMBER(AE9),0,1))=1,IF('Validation flags'!$H$3=0,0,1))</f>
        <v>0</v>
      </c>
      <c r="CC9" s="1591" t="b">
        <f>IF(IF('Validation flags'!$P$3=1,0,IF(ISNUMBER(AF9),0,1))=1,IF('Validation flags'!$H$3=0,0,1))</f>
        <v>0</v>
      </c>
      <c r="CD9" s="1591" t="b">
        <f>IF(IF('Validation flags'!$P$3=1,0,IF(ISNUMBER(AG9),0,1))=1,IF('Validation flags'!$H$3=0,0,1))</f>
        <v>0</v>
      </c>
      <c r="CE9" s="1591" t="b">
        <f>IF(IF('Validation flags'!$P$3=1,0,IF(ISNUMBER(AH9),0,1))=1,IF('Validation flags'!$H$3=0,0,1))</f>
        <v>0</v>
      </c>
      <c r="CF9" s="1591" t="b">
        <f>IF(IF('Validation flags'!$P$3=1,0,IF(ISNUMBER(AI9),0,1))=1,IF('Validation flags'!$H$3=0,0,1))</f>
        <v>0</v>
      </c>
      <c r="CG9" s="1591" t="b">
        <f>IF(IF('Validation flags'!$P$3=1,0,IF(ISNUMBER(AJ9),0,1))=1,IF('Validation flags'!$H$3=0,0,1))</f>
        <v>0</v>
      </c>
      <c r="CH9" s="1591" t="b">
        <f>IF(IF('Validation flags'!$P$3=1,0,IF(ISNUMBER(AK9),0,1))=1,IF('Validation flags'!$H$3=0,0,1))</f>
        <v>0</v>
      </c>
      <c r="CI9" s="1591" t="b">
        <f>IF(IF('Validation flags'!$P$3=1,0,IF(ISNUMBER(AL9),0,1))=1,IF('Validation flags'!$H$3=0,0,1))</f>
        <v>0</v>
      </c>
      <c r="CJ9" s="1591" t="b">
        <f>IF(IF('Validation flags'!$P$3=1,0,IF(ISNUMBER(AM9),0,1))=1,IF('Validation flags'!$H$3=0,0,1))</f>
        <v>0</v>
      </c>
      <c r="CK9" s="1591" t="b">
        <f>IF(IF('Validation flags'!$P$3=1,0,IF(ISNUMBER(AN9),0,1))=1,IF('Validation flags'!$H$3=0,0,1))</f>
        <v>0</v>
      </c>
      <c r="CL9" s="1591" t="b">
        <f>IF(IF('Validation flags'!$P$3=1,0,IF(ISNUMBER(AO9),0,1))=1,IF('Validation flags'!$H$3=0,0,1))</f>
        <v>0</v>
      </c>
      <c r="CM9" s="1591" t="b">
        <f>IF(IF('Validation flags'!$P$3=1,0,IF(ISNUMBER(AP9),0,1))=1,IF('Validation flags'!$H$3=0,0,1))</f>
        <v>0</v>
      </c>
    </row>
    <row r="10" spans="2:91" ht="15" customHeight="1">
      <c r="B10" s="1171">
        <v>4</v>
      </c>
      <c r="C10" s="1545" t="s">
        <v>492</v>
      </c>
      <c r="D10" s="703" t="s">
        <v>2502</v>
      </c>
      <c r="E10" s="703" t="s">
        <v>28</v>
      </c>
      <c r="F10" s="1306">
        <v>1</v>
      </c>
      <c r="G10" s="1554"/>
      <c r="H10" s="827"/>
      <c r="I10" s="824"/>
      <c r="J10" s="824"/>
      <c r="K10" s="824"/>
      <c r="L10" s="824"/>
      <c r="M10" s="824"/>
      <c r="N10" s="824"/>
      <c r="O10" s="824"/>
      <c r="P10" s="824"/>
      <c r="Q10" s="824"/>
      <c r="R10" s="824"/>
      <c r="S10" s="824"/>
      <c r="T10" s="824"/>
      <c r="U10" s="824"/>
      <c r="V10" s="824"/>
      <c r="W10" s="824"/>
      <c r="X10" s="716"/>
      <c r="Y10" s="1288"/>
      <c r="Z10" s="827"/>
      <c r="AA10" s="824"/>
      <c r="AB10" s="824"/>
      <c r="AC10" s="824"/>
      <c r="AD10" s="824"/>
      <c r="AE10" s="824"/>
      <c r="AF10" s="824"/>
      <c r="AG10" s="824"/>
      <c r="AH10" s="824"/>
      <c r="AI10" s="824"/>
      <c r="AJ10" s="824"/>
      <c r="AK10" s="824"/>
      <c r="AL10" s="824"/>
      <c r="AM10" s="824"/>
      <c r="AN10" s="824"/>
      <c r="AO10" s="824"/>
      <c r="AP10" s="716"/>
      <c r="AR10" s="721"/>
      <c r="AS10" s="722"/>
      <c r="AU10" s="1028">
        <f t="shared" si="0"/>
        <v>0</v>
      </c>
      <c r="AW10" s="702">
        <f t="shared" si="1"/>
        <v>4</v>
      </c>
      <c r="AX10" s="1293" t="str">
        <f t="shared" si="2"/>
        <v>Customers finding the level of their combined bills affordable: (b) for companies who charge for both water and wastewater (WaSCs)</v>
      </c>
      <c r="AY10" s="703" t="str">
        <f t="shared" si="3"/>
        <v>%</v>
      </c>
      <c r="AZ10" s="1513">
        <f t="shared" si="4"/>
        <v>1</v>
      </c>
      <c r="BA10" s="1514" t="s">
        <v>1614</v>
      </c>
      <c r="BB10" s="1312" t="s">
        <v>1630</v>
      </c>
      <c r="BE10" s="1591" t="b">
        <f>IF(IF('Validation flags'!$P$3=1,0,IF(ISNUMBER(H10),0,1))=1,IF('Validation flags'!$H$3=1,0,1))</f>
        <v>0</v>
      </c>
      <c r="BF10" s="1591" t="b">
        <f>IF(IF('Validation flags'!$P$3=1,0,IF(ISNUMBER(I10),0,1))=1,IF('Validation flags'!$H$3=1,0,1))</f>
        <v>0</v>
      </c>
      <c r="BG10" s="1591" t="b">
        <f>IF(IF('Validation flags'!$P$3=1,0,IF(ISNUMBER(J10),0,1))=1,IF('Validation flags'!$H$3=1,0,1))</f>
        <v>0</v>
      </c>
      <c r="BH10" s="1591" t="b">
        <f>IF(IF('Validation flags'!$P$3=1,0,IF(ISNUMBER(K10),0,1))=1,IF('Validation flags'!$H$3=1,0,1))</f>
        <v>0</v>
      </c>
      <c r="BI10" s="1591" t="b">
        <f>IF(IF('Validation flags'!$P$3=1,0,IF(ISNUMBER(L10),0,1))=1,IF('Validation flags'!$H$3=1,0,1))</f>
        <v>0</v>
      </c>
      <c r="BJ10" s="1591" t="b">
        <f>IF(IF('Validation flags'!$P$3=1,0,IF(ISNUMBER(M10),0,1))=1,IF('Validation flags'!$H$3=1,0,1))</f>
        <v>0</v>
      </c>
      <c r="BK10" s="1591" t="b">
        <f>IF(IF('Validation flags'!$P$3=1,0,IF(ISNUMBER(N10),0,1))=1,IF('Validation flags'!$H$3=1,0,1))</f>
        <v>0</v>
      </c>
      <c r="BL10" s="1591" t="b">
        <f>IF(IF('Validation flags'!$P$3=1,0,IF(ISNUMBER(O10),0,1))=1,IF('Validation flags'!$H$3=1,0,1))</f>
        <v>0</v>
      </c>
      <c r="BM10" s="1591" t="b">
        <f>IF(IF('Validation flags'!$P$3=1,0,IF(ISNUMBER(P10),0,1))=1,IF('Validation flags'!$H$3=1,0,1))</f>
        <v>0</v>
      </c>
      <c r="BN10" s="1591" t="b">
        <f>IF(IF('Validation flags'!$P$3=1,0,IF(ISNUMBER(Q10),0,1))=1,IF('Validation flags'!$H$3=1,0,1))</f>
        <v>0</v>
      </c>
      <c r="BO10" s="1591" t="b">
        <f>IF(IF('Validation flags'!$P$3=1,0,IF(ISNUMBER(R10),0,1))=1,IF('Validation flags'!$H$3=1,0,1))</f>
        <v>0</v>
      </c>
      <c r="BP10" s="1591" t="b">
        <f>IF(IF('Validation flags'!$P$3=1,0,IF(ISNUMBER(S10),0,1))=1,IF('Validation flags'!$H$3=1,0,1))</f>
        <v>0</v>
      </c>
      <c r="BQ10" s="1591" t="b">
        <f>IF(IF('Validation flags'!$P$3=1,0,IF(ISNUMBER(T10),0,1))=1,IF('Validation flags'!$H$3=1,0,1))</f>
        <v>0</v>
      </c>
      <c r="BR10" s="1591" t="b">
        <f>IF(IF('Validation flags'!$P$3=1,0,IF(ISNUMBER(U10),0,1))=1,IF('Validation flags'!$H$3=1,0,1))</f>
        <v>0</v>
      </c>
      <c r="BS10" s="1591" t="b">
        <f>IF(IF('Validation flags'!$P$3=1,0,IF(ISNUMBER(V10),0,1))=1,IF('Validation flags'!$H$3=1,0,1))</f>
        <v>0</v>
      </c>
      <c r="BT10" s="1591" t="b">
        <f>IF(IF('Validation flags'!$P$3=1,0,IF(ISNUMBER(W10),0,1))=1,IF('Validation flags'!$H$3=1,0,1))</f>
        <v>0</v>
      </c>
      <c r="BU10" s="1591" t="b">
        <f>IF(IF('Validation flags'!$P$3=1,0,IF(ISNUMBER(X10),0,1))=1,IF('Validation flags'!$H$3=1,0,1))</f>
        <v>0</v>
      </c>
      <c r="BV10" s="1175"/>
      <c r="BW10" s="1591" t="b">
        <f>IF(IF('Validation flags'!$P$3=1,0,IF(ISNUMBER(Z10),0,1))=1,IF('Validation flags'!$H$3=1,0,1))</f>
        <v>0</v>
      </c>
      <c r="BX10" s="1591" t="b">
        <f>IF(IF('Validation flags'!$P$3=1,0,IF(ISNUMBER(AA10),0,1))=1,IF('Validation flags'!$H$3=1,0,1))</f>
        <v>0</v>
      </c>
      <c r="BY10" s="1591" t="b">
        <f>IF(IF('Validation flags'!$P$3=1,0,IF(ISNUMBER(AB10),0,1))=1,IF('Validation flags'!$H$3=1,0,1))</f>
        <v>0</v>
      </c>
      <c r="BZ10" s="1591" t="b">
        <f>IF(IF('Validation flags'!$P$3=1,0,IF(ISNUMBER(AC10),0,1))=1,IF('Validation flags'!$H$3=1,0,1))</f>
        <v>0</v>
      </c>
      <c r="CA10" s="1591" t="b">
        <f>IF(IF('Validation flags'!$P$3=1,0,IF(ISNUMBER(AD10),0,1))=1,IF('Validation flags'!$H$3=1,0,1))</f>
        <v>0</v>
      </c>
      <c r="CB10" s="1591" t="b">
        <f>IF(IF('Validation flags'!$P$3=1,0,IF(ISNUMBER(AE10),0,1))=1,IF('Validation flags'!$H$3=1,0,1))</f>
        <v>0</v>
      </c>
      <c r="CC10" s="1591" t="b">
        <f>IF(IF('Validation flags'!$P$3=1,0,IF(ISNUMBER(AF10),0,1))=1,IF('Validation flags'!$H$3=1,0,1))</f>
        <v>0</v>
      </c>
      <c r="CD10" s="1591" t="b">
        <f>IF(IF('Validation flags'!$P$3=1,0,IF(ISNUMBER(AG10),0,1))=1,IF('Validation flags'!$H$3=1,0,1))</f>
        <v>0</v>
      </c>
      <c r="CE10" s="1591" t="b">
        <f>IF(IF('Validation flags'!$P$3=1,0,IF(ISNUMBER(AH10),0,1))=1,IF('Validation flags'!$H$3=1,0,1))</f>
        <v>0</v>
      </c>
      <c r="CF10" s="1591" t="b">
        <f>IF(IF('Validation flags'!$P$3=1,0,IF(ISNUMBER(AI10),0,1))=1,IF('Validation flags'!$H$3=1,0,1))</f>
        <v>0</v>
      </c>
      <c r="CG10" s="1591" t="b">
        <f>IF(IF('Validation flags'!$P$3=1,0,IF(ISNUMBER(AJ10),0,1))=1,IF('Validation flags'!$H$3=1,0,1))</f>
        <v>0</v>
      </c>
      <c r="CH10" s="1591" t="b">
        <f>IF(IF('Validation flags'!$P$3=1,0,IF(ISNUMBER(AK10),0,1))=1,IF('Validation flags'!$H$3=1,0,1))</f>
        <v>0</v>
      </c>
      <c r="CI10" s="1591" t="b">
        <f>IF(IF('Validation flags'!$P$3=1,0,IF(ISNUMBER(AL10),0,1))=1,IF('Validation flags'!$H$3=1,0,1))</f>
        <v>0</v>
      </c>
      <c r="CJ10" s="1591" t="b">
        <f>IF(IF('Validation flags'!$P$3=1,0,IF(ISNUMBER(AM10),0,1))=1,IF('Validation flags'!$H$3=1,0,1))</f>
        <v>0</v>
      </c>
      <c r="CK10" s="1591" t="b">
        <f>IF(IF('Validation flags'!$P$3=1,0,IF(ISNUMBER(AN10),0,1))=1,IF('Validation flags'!$H$3=1,0,1))</f>
        <v>0</v>
      </c>
      <c r="CL10" s="1591" t="b">
        <f>IF(IF('Validation flags'!$P$3=1,0,IF(ISNUMBER(AO10),0,1))=1,IF('Validation flags'!$H$3=1,0,1))</f>
        <v>0</v>
      </c>
      <c r="CM10" s="1591" t="b">
        <f>IF(IF('Validation flags'!$P$3=1,0,IF(ISNUMBER(AP10),0,1))=1,IF('Validation flags'!$H$3=1,0,1))</f>
        <v>0</v>
      </c>
    </row>
    <row r="11" spans="2:91" ht="15" customHeight="1">
      <c r="B11" s="702">
        <v>5</v>
      </c>
      <c r="C11" s="1546" t="s">
        <v>493</v>
      </c>
      <c r="D11" s="703"/>
      <c r="E11" s="703" t="s">
        <v>28</v>
      </c>
      <c r="F11" s="1306">
        <v>1</v>
      </c>
      <c r="G11" s="1554"/>
      <c r="H11" s="827"/>
      <c r="I11" s="824"/>
      <c r="J11" s="824"/>
      <c r="K11" s="824"/>
      <c r="L11" s="824"/>
      <c r="M11" s="824"/>
      <c r="N11" s="824"/>
      <c r="O11" s="824"/>
      <c r="P11" s="824"/>
      <c r="Q11" s="824"/>
      <c r="R11" s="824"/>
      <c r="S11" s="824"/>
      <c r="T11" s="824"/>
      <c r="U11" s="824"/>
      <c r="V11" s="824"/>
      <c r="W11" s="824"/>
      <c r="X11" s="716"/>
      <c r="Y11" s="1288"/>
      <c r="Z11" s="827"/>
      <c r="AA11" s="824"/>
      <c r="AB11" s="824"/>
      <c r="AC11" s="824"/>
      <c r="AD11" s="824"/>
      <c r="AE11" s="824"/>
      <c r="AF11" s="824"/>
      <c r="AG11" s="824"/>
      <c r="AH11" s="824"/>
      <c r="AI11" s="824"/>
      <c r="AJ11" s="824"/>
      <c r="AK11" s="824"/>
      <c r="AL11" s="824"/>
      <c r="AM11" s="824"/>
      <c r="AN11" s="824"/>
      <c r="AO11" s="824"/>
      <c r="AP11" s="716"/>
      <c r="AR11" s="721"/>
      <c r="AS11" s="722"/>
      <c r="AU11" s="1028">
        <f t="shared" si="0"/>
        <v>0</v>
      </c>
      <c r="AW11" s="702">
        <f t="shared" si="1"/>
        <v>5</v>
      </c>
      <c r="AX11" s="1293" t="str">
        <f t="shared" si="2"/>
        <v>Customers finding the level of their combined bills affordable: (c) for companies who charge for water only (WoCs)</v>
      </c>
      <c r="AY11" s="703" t="str">
        <f t="shared" si="3"/>
        <v>%</v>
      </c>
      <c r="AZ11" s="1513">
        <f t="shared" si="4"/>
        <v>1</v>
      </c>
      <c r="BA11" s="1514" t="s">
        <v>1615</v>
      </c>
      <c r="BB11" s="1312" t="s">
        <v>1631</v>
      </c>
      <c r="BE11" s="1591" t="b">
        <f>IF(IF('Validation flags'!$P$3=1,0,IF(ISNUMBER(H11),0,1))=1,IF('Validation flags'!$H$3=0,0,1))</f>
        <v>0</v>
      </c>
      <c r="BF11" s="1591" t="b">
        <f>IF(IF('Validation flags'!$P$3=1,0,IF(ISNUMBER(I11),0,1))=1,IF('Validation flags'!$H$3=0,0,1))</f>
        <v>0</v>
      </c>
      <c r="BG11" s="1591" t="b">
        <f>IF(IF('Validation flags'!$P$3=1,0,IF(ISNUMBER(J11),0,1))=1,IF('Validation flags'!$H$3=0,0,1))</f>
        <v>0</v>
      </c>
      <c r="BH11" s="1591" t="b">
        <f>IF(IF('Validation flags'!$P$3=1,0,IF(ISNUMBER(K11),0,1))=1,IF('Validation flags'!$H$3=0,0,1))</f>
        <v>0</v>
      </c>
      <c r="BI11" s="1591" t="b">
        <f>IF(IF('Validation flags'!$P$3=1,0,IF(ISNUMBER(L11),0,1))=1,IF('Validation flags'!$H$3=0,0,1))</f>
        <v>0</v>
      </c>
      <c r="BJ11" s="1591" t="b">
        <f>IF(IF('Validation flags'!$P$3=1,0,IF(ISNUMBER(M11),0,1))=1,IF('Validation flags'!$H$3=0,0,1))</f>
        <v>0</v>
      </c>
      <c r="BK11" s="1591" t="b">
        <f>IF(IF('Validation flags'!$P$3=1,0,IF(ISNUMBER(N11),0,1))=1,IF('Validation flags'!$H$3=0,0,1))</f>
        <v>0</v>
      </c>
      <c r="BL11" s="1591" t="b">
        <f>IF(IF('Validation flags'!$P$3=1,0,IF(ISNUMBER(O11),0,1))=1,IF('Validation flags'!$H$3=0,0,1))</f>
        <v>0</v>
      </c>
      <c r="BM11" s="1591" t="b">
        <f>IF(IF('Validation flags'!$P$3=1,0,IF(ISNUMBER(P11),0,1))=1,IF('Validation flags'!$H$3=0,0,1))</f>
        <v>0</v>
      </c>
      <c r="BN11" s="1591" t="b">
        <f>IF(IF('Validation flags'!$P$3=1,0,IF(ISNUMBER(Q11),0,1))=1,IF('Validation flags'!$H$3=0,0,1))</f>
        <v>0</v>
      </c>
      <c r="BO11" s="1591" t="b">
        <f>IF(IF('Validation flags'!$P$3=1,0,IF(ISNUMBER(R11),0,1))=1,IF('Validation flags'!$H$3=0,0,1))</f>
        <v>0</v>
      </c>
      <c r="BP11" s="1591" t="b">
        <f>IF(IF('Validation flags'!$P$3=1,0,IF(ISNUMBER(S11),0,1))=1,IF('Validation flags'!$H$3=0,0,1))</f>
        <v>0</v>
      </c>
      <c r="BQ11" s="1591" t="b">
        <f>IF(IF('Validation flags'!$P$3=1,0,IF(ISNUMBER(T11),0,1))=1,IF('Validation flags'!$H$3=0,0,1))</f>
        <v>0</v>
      </c>
      <c r="BR11" s="1591" t="b">
        <f>IF(IF('Validation flags'!$P$3=1,0,IF(ISNUMBER(U11),0,1))=1,IF('Validation flags'!$H$3=0,0,1))</f>
        <v>0</v>
      </c>
      <c r="BS11" s="1591" t="b">
        <f>IF(IF('Validation flags'!$P$3=1,0,IF(ISNUMBER(V11),0,1))=1,IF('Validation flags'!$H$3=0,0,1))</f>
        <v>0</v>
      </c>
      <c r="BT11" s="1591" t="b">
        <f>IF(IF('Validation flags'!$P$3=1,0,IF(ISNUMBER(W11),0,1))=1,IF('Validation flags'!$H$3=0,0,1))</f>
        <v>0</v>
      </c>
      <c r="BU11" s="1591" t="b">
        <f>IF(IF('Validation flags'!$P$3=1,0,IF(ISNUMBER(X11),0,1))=1,IF('Validation flags'!$H$3=0,0,1))</f>
        <v>0</v>
      </c>
      <c r="BV11" s="1175"/>
      <c r="BW11" s="1591" t="b">
        <f>IF(IF('Validation flags'!$P$3=1,0,IF(ISNUMBER(Z11),0,1))=1,IF('Validation flags'!$H$3=0,0,1))</f>
        <v>0</v>
      </c>
      <c r="BX11" s="1591" t="b">
        <f>IF(IF('Validation flags'!$P$3=1,0,IF(ISNUMBER(AA11),0,1))=1,IF('Validation flags'!$H$3=0,0,1))</f>
        <v>0</v>
      </c>
      <c r="BY11" s="1591" t="b">
        <f>IF(IF('Validation flags'!$P$3=1,0,IF(ISNUMBER(AB11),0,1))=1,IF('Validation flags'!$H$3=0,0,1))</f>
        <v>0</v>
      </c>
      <c r="BZ11" s="1591" t="b">
        <f>IF(IF('Validation flags'!$P$3=1,0,IF(ISNUMBER(AC11),0,1))=1,IF('Validation flags'!$H$3=0,0,1))</f>
        <v>0</v>
      </c>
      <c r="CA11" s="1591" t="b">
        <f>IF(IF('Validation flags'!$P$3=1,0,IF(ISNUMBER(AD11),0,1))=1,IF('Validation flags'!$H$3=0,0,1))</f>
        <v>0</v>
      </c>
      <c r="CB11" s="1591" t="b">
        <f>IF(IF('Validation flags'!$P$3=1,0,IF(ISNUMBER(AE11),0,1))=1,IF('Validation flags'!$H$3=0,0,1))</f>
        <v>0</v>
      </c>
      <c r="CC11" s="1591" t="b">
        <f>IF(IF('Validation flags'!$P$3=1,0,IF(ISNUMBER(AF11),0,1))=1,IF('Validation flags'!$H$3=0,0,1))</f>
        <v>0</v>
      </c>
      <c r="CD11" s="1591" t="b">
        <f>IF(IF('Validation flags'!$P$3=1,0,IF(ISNUMBER(AG11),0,1))=1,IF('Validation flags'!$H$3=0,0,1))</f>
        <v>0</v>
      </c>
      <c r="CE11" s="1591" t="b">
        <f>IF(IF('Validation flags'!$P$3=1,0,IF(ISNUMBER(AH11),0,1))=1,IF('Validation flags'!$H$3=0,0,1))</f>
        <v>0</v>
      </c>
      <c r="CF11" s="1591" t="b">
        <f>IF(IF('Validation flags'!$P$3=1,0,IF(ISNUMBER(AI11),0,1))=1,IF('Validation flags'!$H$3=0,0,1))</f>
        <v>0</v>
      </c>
      <c r="CG11" s="1591" t="b">
        <f>IF(IF('Validation flags'!$P$3=1,0,IF(ISNUMBER(AJ11),0,1))=1,IF('Validation flags'!$H$3=0,0,1))</f>
        <v>0</v>
      </c>
      <c r="CH11" s="1591" t="b">
        <f>IF(IF('Validation flags'!$P$3=1,0,IF(ISNUMBER(AK11),0,1))=1,IF('Validation flags'!$H$3=0,0,1))</f>
        <v>0</v>
      </c>
      <c r="CI11" s="1591" t="b">
        <f>IF(IF('Validation flags'!$P$3=1,0,IF(ISNUMBER(AL11),0,1))=1,IF('Validation flags'!$H$3=0,0,1))</f>
        <v>0</v>
      </c>
      <c r="CJ11" s="1591" t="b">
        <f>IF(IF('Validation flags'!$P$3=1,0,IF(ISNUMBER(AM11),0,1))=1,IF('Validation flags'!$H$3=0,0,1))</f>
        <v>0</v>
      </c>
      <c r="CK11" s="1591" t="b">
        <f>IF(IF('Validation flags'!$P$3=1,0,IF(ISNUMBER(AN11),0,1))=1,IF('Validation flags'!$H$3=0,0,1))</f>
        <v>0</v>
      </c>
      <c r="CL11" s="1591" t="b">
        <f>IF(IF('Validation flags'!$P$3=1,0,IF(ISNUMBER(AO11),0,1))=1,IF('Validation flags'!$H$3=0,0,1))</f>
        <v>0</v>
      </c>
      <c r="CM11" s="1591" t="b">
        <f>IF(IF('Validation flags'!$P$3=1,0,IF(ISNUMBER(AP11),0,1))=1,IF('Validation flags'!$H$3=0,0,1))</f>
        <v>0</v>
      </c>
    </row>
    <row r="12" spans="2:91" ht="15" customHeight="1">
      <c r="B12" s="702">
        <v>6</v>
      </c>
      <c r="C12" s="1293" t="s">
        <v>494</v>
      </c>
      <c r="D12" s="703"/>
      <c r="E12" s="703" t="s">
        <v>28</v>
      </c>
      <c r="F12" s="1306">
        <v>1</v>
      </c>
      <c r="G12" s="1554"/>
      <c r="H12" s="827"/>
      <c r="I12" s="824"/>
      <c r="J12" s="824"/>
      <c r="K12" s="824"/>
      <c r="L12" s="824"/>
      <c r="M12" s="824"/>
      <c r="N12" s="824"/>
      <c r="O12" s="824"/>
      <c r="P12" s="824"/>
      <c r="Q12" s="824"/>
      <c r="R12" s="824"/>
      <c r="S12" s="824"/>
      <c r="T12" s="824"/>
      <c r="U12" s="824"/>
      <c r="V12" s="824"/>
      <c r="W12" s="824"/>
      <c r="X12" s="716"/>
      <c r="Y12" s="1288"/>
      <c r="Z12" s="827"/>
      <c r="AA12" s="824"/>
      <c r="AB12" s="824"/>
      <c r="AC12" s="824"/>
      <c r="AD12" s="824"/>
      <c r="AE12" s="824"/>
      <c r="AF12" s="824"/>
      <c r="AG12" s="824"/>
      <c r="AH12" s="824"/>
      <c r="AI12" s="824"/>
      <c r="AJ12" s="824"/>
      <c r="AK12" s="824"/>
      <c r="AL12" s="824"/>
      <c r="AM12" s="824"/>
      <c r="AN12" s="824"/>
      <c r="AO12" s="824"/>
      <c r="AP12" s="716"/>
      <c r="AR12" s="721"/>
      <c r="AS12" s="722"/>
      <c r="AU12" s="1028">
        <f t="shared" si="0"/>
        <v>0</v>
      </c>
      <c r="AW12" s="702">
        <f t="shared" si="1"/>
        <v>6</v>
      </c>
      <c r="AX12" s="1293" t="str">
        <f t="shared" si="2"/>
        <v>Customers finding their water bills acceptable: (a) for companies who charge for water only (WoCs)</v>
      </c>
      <c r="AY12" s="703" t="str">
        <f t="shared" si="3"/>
        <v>%</v>
      </c>
      <c r="AZ12" s="1513">
        <f t="shared" si="4"/>
        <v>1</v>
      </c>
      <c r="BA12" s="1514" t="s">
        <v>1616</v>
      </c>
      <c r="BB12" s="1312" t="s">
        <v>1632</v>
      </c>
      <c r="BE12" s="1591" t="b">
        <f>IF(IF('Validation flags'!$P$3=1,0,IF(ISNUMBER(H12),0,1))=1,IF('Validation flags'!$H$3=0,0,1))</f>
        <v>0</v>
      </c>
      <c r="BF12" s="1591" t="b">
        <f>IF(IF('Validation flags'!$P$3=1,0,IF(ISNUMBER(I12),0,1))=1,IF('Validation flags'!$H$3=0,0,1))</f>
        <v>0</v>
      </c>
      <c r="BG12" s="1591" t="b">
        <f>IF(IF('Validation flags'!$P$3=1,0,IF(ISNUMBER(J12),0,1))=1,IF('Validation flags'!$H$3=0,0,1))</f>
        <v>0</v>
      </c>
      <c r="BH12" s="1591" t="b">
        <f>IF(IF('Validation flags'!$P$3=1,0,IF(ISNUMBER(K12),0,1))=1,IF('Validation flags'!$H$3=0,0,1))</f>
        <v>0</v>
      </c>
      <c r="BI12" s="1591" t="b">
        <f>IF(IF('Validation flags'!$P$3=1,0,IF(ISNUMBER(L12),0,1))=1,IF('Validation flags'!$H$3=0,0,1))</f>
        <v>0</v>
      </c>
      <c r="BJ12" s="1591" t="b">
        <f>IF(IF('Validation flags'!$P$3=1,0,IF(ISNUMBER(M12),0,1))=1,IF('Validation flags'!$H$3=0,0,1))</f>
        <v>0</v>
      </c>
      <c r="BK12" s="1591" t="b">
        <f>IF(IF('Validation flags'!$P$3=1,0,IF(ISNUMBER(N12),0,1))=1,IF('Validation flags'!$H$3=0,0,1))</f>
        <v>0</v>
      </c>
      <c r="BL12" s="1591" t="b">
        <f>IF(IF('Validation flags'!$P$3=1,0,IF(ISNUMBER(O12),0,1))=1,IF('Validation flags'!$H$3=0,0,1))</f>
        <v>0</v>
      </c>
      <c r="BM12" s="1591" t="b">
        <f>IF(IF('Validation flags'!$P$3=1,0,IF(ISNUMBER(P12),0,1))=1,IF('Validation flags'!$H$3=0,0,1))</f>
        <v>0</v>
      </c>
      <c r="BN12" s="1591" t="b">
        <f>IF(IF('Validation flags'!$P$3=1,0,IF(ISNUMBER(Q12),0,1))=1,IF('Validation flags'!$H$3=0,0,1))</f>
        <v>0</v>
      </c>
      <c r="BO12" s="1591" t="b">
        <f>IF(IF('Validation flags'!$P$3=1,0,IF(ISNUMBER(R12),0,1))=1,IF('Validation flags'!$H$3=0,0,1))</f>
        <v>0</v>
      </c>
      <c r="BP12" s="1591" t="b">
        <f>IF(IF('Validation flags'!$P$3=1,0,IF(ISNUMBER(S12),0,1))=1,IF('Validation flags'!$H$3=0,0,1))</f>
        <v>0</v>
      </c>
      <c r="BQ12" s="1591" t="b">
        <f>IF(IF('Validation flags'!$P$3=1,0,IF(ISNUMBER(T12),0,1))=1,IF('Validation flags'!$H$3=0,0,1))</f>
        <v>0</v>
      </c>
      <c r="BR12" s="1591" t="b">
        <f>IF(IF('Validation flags'!$P$3=1,0,IF(ISNUMBER(U12),0,1))=1,IF('Validation flags'!$H$3=0,0,1))</f>
        <v>0</v>
      </c>
      <c r="BS12" s="1591" t="b">
        <f>IF(IF('Validation flags'!$P$3=1,0,IF(ISNUMBER(V12),0,1))=1,IF('Validation flags'!$H$3=0,0,1))</f>
        <v>0</v>
      </c>
      <c r="BT12" s="1591" t="b">
        <f>IF(IF('Validation flags'!$P$3=1,0,IF(ISNUMBER(W12),0,1))=1,IF('Validation flags'!$H$3=0,0,1))</f>
        <v>0</v>
      </c>
      <c r="BU12" s="1591" t="b">
        <f>IF(IF('Validation flags'!$P$3=1,0,IF(ISNUMBER(X12),0,1))=1,IF('Validation flags'!$H$3=0,0,1))</f>
        <v>0</v>
      </c>
      <c r="BV12" s="1175"/>
      <c r="BW12" s="1591" t="b">
        <f>IF(IF('Validation flags'!$P$3=1,0,IF(ISNUMBER(Z12),0,1))=1,IF('Validation flags'!$H$3=0,0,1))</f>
        <v>0</v>
      </c>
      <c r="BX12" s="1591" t="b">
        <f>IF(IF('Validation flags'!$P$3=1,0,IF(ISNUMBER(AA12),0,1))=1,IF('Validation flags'!$H$3=0,0,1))</f>
        <v>0</v>
      </c>
      <c r="BY12" s="1591" t="b">
        <f>IF(IF('Validation flags'!$P$3=1,0,IF(ISNUMBER(AB12),0,1))=1,IF('Validation flags'!$H$3=0,0,1))</f>
        <v>0</v>
      </c>
      <c r="BZ12" s="1591" t="b">
        <f>IF(IF('Validation flags'!$P$3=1,0,IF(ISNUMBER(AC12),0,1))=1,IF('Validation flags'!$H$3=0,0,1))</f>
        <v>0</v>
      </c>
      <c r="CA12" s="1591" t="b">
        <f>IF(IF('Validation flags'!$P$3=1,0,IF(ISNUMBER(AD12),0,1))=1,IF('Validation flags'!$H$3=0,0,1))</f>
        <v>0</v>
      </c>
      <c r="CB12" s="1591" t="b">
        <f>IF(IF('Validation flags'!$P$3=1,0,IF(ISNUMBER(AE12),0,1))=1,IF('Validation flags'!$H$3=0,0,1))</f>
        <v>0</v>
      </c>
      <c r="CC12" s="1591" t="b">
        <f>IF(IF('Validation flags'!$P$3=1,0,IF(ISNUMBER(AF12),0,1))=1,IF('Validation flags'!$H$3=0,0,1))</f>
        <v>0</v>
      </c>
      <c r="CD12" s="1591" t="b">
        <f>IF(IF('Validation flags'!$P$3=1,0,IF(ISNUMBER(AG12),0,1))=1,IF('Validation flags'!$H$3=0,0,1))</f>
        <v>0</v>
      </c>
      <c r="CE12" s="1591" t="b">
        <f>IF(IF('Validation flags'!$P$3=1,0,IF(ISNUMBER(AH12),0,1))=1,IF('Validation flags'!$H$3=0,0,1))</f>
        <v>0</v>
      </c>
      <c r="CF12" s="1591" t="b">
        <f>IF(IF('Validation flags'!$P$3=1,0,IF(ISNUMBER(AI12),0,1))=1,IF('Validation flags'!$H$3=0,0,1))</f>
        <v>0</v>
      </c>
      <c r="CG12" s="1591" t="b">
        <f>IF(IF('Validation flags'!$P$3=1,0,IF(ISNUMBER(AJ12),0,1))=1,IF('Validation flags'!$H$3=0,0,1))</f>
        <v>0</v>
      </c>
      <c r="CH12" s="1591" t="b">
        <f>IF(IF('Validation flags'!$P$3=1,0,IF(ISNUMBER(AK12),0,1))=1,IF('Validation flags'!$H$3=0,0,1))</f>
        <v>0</v>
      </c>
      <c r="CI12" s="1591" t="b">
        <f>IF(IF('Validation flags'!$P$3=1,0,IF(ISNUMBER(AL12),0,1))=1,IF('Validation flags'!$H$3=0,0,1))</f>
        <v>0</v>
      </c>
      <c r="CJ12" s="1591" t="b">
        <f>IF(IF('Validation flags'!$P$3=1,0,IF(ISNUMBER(AM12),0,1))=1,IF('Validation flags'!$H$3=0,0,1))</f>
        <v>0</v>
      </c>
      <c r="CK12" s="1591" t="b">
        <f>IF(IF('Validation flags'!$P$3=1,0,IF(ISNUMBER(AN12),0,1))=1,IF('Validation flags'!$H$3=0,0,1))</f>
        <v>0</v>
      </c>
      <c r="CL12" s="1591" t="b">
        <f>IF(IF('Validation flags'!$P$3=1,0,IF(ISNUMBER(AO12),0,1))=1,IF('Validation flags'!$H$3=0,0,1))</f>
        <v>0</v>
      </c>
      <c r="CM12" s="1591" t="b">
        <f>IF(IF('Validation flags'!$P$3=1,0,IF(ISNUMBER(AP12),0,1))=1,IF('Validation flags'!$H$3=0,0,1))</f>
        <v>0</v>
      </c>
    </row>
    <row r="13" spans="2:91" ht="15" customHeight="1">
      <c r="B13" s="702">
        <v>7</v>
      </c>
      <c r="C13" s="1293" t="s">
        <v>495</v>
      </c>
      <c r="D13" s="703"/>
      <c r="E13" s="703" t="s">
        <v>28</v>
      </c>
      <c r="F13" s="1306">
        <v>1</v>
      </c>
      <c r="G13" s="1554"/>
      <c r="H13" s="827"/>
      <c r="I13" s="824"/>
      <c r="J13" s="824"/>
      <c r="K13" s="824"/>
      <c r="L13" s="824"/>
      <c r="M13" s="824"/>
      <c r="N13" s="824"/>
      <c r="O13" s="824"/>
      <c r="P13" s="824"/>
      <c r="Q13" s="824"/>
      <c r="R13" s="824"/>
      <c r="S13" s="824"/>
      <c r="T13" s="824"/>
      <c r="U13" s="824"/>
      <c r="V13" s="824"/>
      <c r="W13" s="824"/>
      <c r="X13" s="716"/>
      <c r="Y13" s="1288"/>
      <c r="Z13" s="827"/>
      <c r="AA13" s="824"/>
      <c r="AB13" s="824"/>
      <c r="AC13" s="824"/>
      <c r="AD13" s="824"/>
      <c r="AE13" s="824"/>
      <c r="AF13" s="824"/>
      <c r="AG13" s="824"/>
      <c r="AH13" s="824"/>
      <c r="AI13" s="824"/>
      <c r="AJ13" s="824"/>
      <c r="AK13" s="824"/>
      <c r="AL13" s="824"/>
      <c r="AM13" s="824"/>
      <c r="AN13" s="824"/>
      <c r="AO13" s="824"/>
      <c r="AP13" s="716"/>
      <c r="AR13" s="721"/>
      <c r="AS13" s="722"/>
      <c r="AU13" s="1028">
        <f t="shared" si="0"/>
        <v>0</v>
      </c>
      <c r="AW13" s="702">
        <f t="shared" si="1"/>
        <v>7</v>
      </c>
      <c r="AX13" s="1293" t="str">
        <f t="shared" si="2"/>
        <v>Customers finding their combined bills acceptable: (b) for companies who charge for both water and wastewater (WaSCs)</v>
      </c>
      <c r="AY13" s="703" t="str">
        <f t="shared" si="3"/>
        <v>%</v>
      </c>
      <c r="AZ13" s="1513">
        <f t="shared" si="4"/>
        <v>1</v>
      </c>
      <c r="BA13" s="1514" t="s">
        <v>1617</v>
      </c>
      <c r="BB13" s="1312" t="s">
        <v>1633</v>
      </c>
      <c r="BE13" s="1591" t="b">
        <f>IF(IF('Validation flags'!$P$3=1,0,IF(ISNUMBER(H13),0,1))=1,IF('Validation flags'!$H$3=1,0,1))</f>
        <v>0</v>
      </c>
      <c r="BF13" s="1591" t="b">
        <f>IF(IF('Validation flags'!$P$3=1,0,IF(ISNUMBER(I13),0,1))=1,IF('Validation flags'!$H$3=1,0,1))</f>
        <v>0</v>
      </c>
      <c r="BG13" s="1591" t="b">
        <f>IF(IF('Validation flags'!$P$3=1,0,IF(ISNUMBER(J13),0,1))=1,IF('Validation flags'!$H$3=1,0,1))</f>
        <v>0</v>
      </c>
      <c r="BH13" s="1591" t="b">
        <f>IF(IF('Validation flags'!$P$3=1,0,IF(ISNUMBER(K13),0,1))=1,IF('Validation flags'!$H$3=1,0,1))</f>
        <v>0</v>
      </c>
      <c r="BI13" s="1591" t="b">
        <f>IF(IF('Validation flags'!$P$3=1,0,IF(ISNUMBER(L13),0,1))=1,IF('Validation flags'!$H$3=1,0,1))</f>
        <v>0</v>
      </c>
      <c r="BJ13" s="1591" t="b">
        <f>IF(IF('Validation flags'!$P$3=1,0,IF(ISNUMBER(M13),0,1))=1,IF('Validation flags'!$H$3=1,0,1))</f>
        <v>0</v>
      </c>
      <c r="BK13" s="1591" t="b">
        <f>IF(IF('Validation flags'!$P$3=1,0,IF(ISNUMBER(N13),0,1))=1,IF('Validation flags'!$H$3=1,0,1))</f>
        <v>0</v>
      </c>
      <c r="BL13" s="1591" t="b">
        <f>IF(IF('Validation flags'!$P$3=1,0,IF(ISNUMBER(O13),0,1))=1,IF('Validation flags'!$H$3=1,0,1))</f>
        <v>0</v>
      </c>
      <c r="BM13" s="1591" t="b">
        <f>IF(IF('Validation flags'!$P$3=1,0,IF(ISNUMBER(P13),0,1))=1,IF('Validation flags'!$H$3=1,0,1))</f>
        <v>0</v>
      </c>
      <c r="BN13" s="1591" t="b">
        <f>IF(IF('Validation flags'!$P$3=1,0,IF(ISNUMBER(Q13),0,1))=1,IF('Validation flags'!$H$3=1,0,1))</f>
        <v>0</v>
      </c>
      <c r="BO13" s="1591" t="b">
        <f>IF(IF('Validation flags'!$P$3=1,0,IF(ISNUMBER(R13),0,1))=1,IF('Validation flags'!$H$3=1,0,1))</f>
        <v>0</v>
      </c>
      <c r="BP13" s="1591" t="b">
        <f>IF(IF('Validation flags'!$P$3=1,0,IF(ISNUMBER(S13),0,1))=1,IF('Validation flags'!$H$3=1,0,1))</f>
        <v>0</v>
      </c>
      <c r="BQ13" s="1591" t="b">
        <f>IF(IF('Validation flags'!$P$3=1,0,IF(ISNUMBER(T13),0,1))=1,IF('Validation flags'!$H$3=1,0,1))</f>
        <v>0</v>
      </c>
      <c r="BR13" s="1591" t="b">
        <f>IF(IF('Validation flags'!$P$3=1,0,IF(ISNUMBER(U13),0,1))=1,IF('Validation flags'!$H$3=1,0,1))</f>
        <v>0</v>
      </c>
      <c r="BS13" s="1591" t="b">
        <f>IF(IF('Validation flags'!$P$3=1,0,IF(ISNUMBER(V13),0,1))=1,IF('Validation flags'!$H$3=1,0,1))</f>
        <v>0</v>
      </c>
      <c r="BT13" s="1591" t="b">
        <f>IF(IF('Validation flags'!$P$3=1,0,IF(ISNUMBER(W13),0,1))=1,IF('Validation flags'!$H$3=1,0,1))</f>
        <v>0</v>
      </c>
      <c r="BU13" s="1591" t="b">
        <f>IF(IF('Validation flags'!$P$3=1,0,IF(ISNUMBER(X13),0,1))=1,IF('Validation flags'!$H$3=1,0,1))</f>
        <v>0</v>
      </c>
      <c r="BV13" s="1175"/>
      <c r="BW13" s="1591" t="b">
        <f>IF(IF('Validation flags'!$P$3=1,0,IF(ISNUMBER(Z13),0,1))=1,IF('Validation flags'!$H$3=1,0,1))</f>
        <v>0</v>
      </c>
      <c r="BX13" s="1591" t="b">
        <f>IF(IF('Validation flags'!$P$3=1,0,IF(ISNUMBER(AA13),0,1))=1,IF('Validation flags'!$H$3=1,0,1))</f>
        <v>0</v>
      </c>
      <c r="BY13" s="1591" t="b">
        <f>IF(IF('Validation flags'!$P$3=1,0,IF(ISNUMBER(AB13),0,1))=1,IF('Validation flags'!$H$3=1,0,1))</f>
        <v>0</v>
      </c>
      <c r="BZ13" s="1591" t="b">
        <f>IF(IF('Validation flags'!$P$3=1,0,IF(ISNUMBER(AC13),0,1))=1,IF('Validation flags'!$H$3=1,0,1))</f>
        <v>0</v>
      </c>
      <c r="CA13" s="1591" t="b">
        <f>IF(IF('Validation flags'!$P$3=1,0,IF(ISNUMBER(AD13),0,1))=1,IF('Validation flags'!$H$3=1,0,1))</f>
        <v>0</v>
      </c>
      <c r="CB13" s="1591" t="b">
        <f>IF(IF('Validation flags'!$P$3=1,0,IF(ISNUMBER(AE13),0,1))=1,IF('Validation flags'!$H$3=1,0,1))</f>
        <v>0</v>
      </c>
      <c r="CC13" s="1591" t="b">
        <f>IF(IF('Validation flags'!$P$3=1,0,IF(ISNUMBER(AF13),0,1))=1,IF('Validation flags'!$H$3=1,0,1))</f>
        <v>0</v>
      </c>
      <c r="CD13" s="1591" t="b">
        <f>IF(IF('Validation flags'!$P$3=1,0,IF(ISNUMBER(AG13),0,1))=1,IF('Validation flags'!$H$3=1,0,1))</f>
        <v>0</v>
      </c>
      <c r="CE13" s="1591" t="b">
        <f>IF(IF('Validation flags'!$P$3=1,0,IF(ISNUMBER(AH13),0,1))=1,IF('Validation flags'!$H$3=1,0,1))</f>
        <v>0</v>
      </c>
      <c r="CF13" s="1591" t="b">
        <f>IF(IF('Validation flags'!$P$3=1,0,IF(ISNUMBER(AI13),0,1))=1,IF('Validation flags'!$H$3=1,0,1))</f>
        <v>0</v>
      </c>
      <c r="CG13" s="1591" t="b">
        <f>IF(IF('Validation flags'!$P$3=1,0,IF(ISNUMBER(AJ13),0,1))=1,IF('Validation flags'!$H$3=1,0,1))</f>
        <v>0</v>
      </c>
      <c r="CH13" s="1591" t="b">
        <f>IF(IF('Validation flags'!$P$3=1,0,IF(ISNUMBER(AK13),0,1))=1,IF('Validation flags'!$H$3=1,0,1))</f>
        <v>0</v>
      </c>
      <c r="CI13" s="1591" t="b">
        <f>IF(IF('Validation flags'!$P$3=1,0,IF(ISNUMBER(AL13),0,1))=1,IF('Validation flags'!$H$3=1,0,1))</f>
        <v>0</v>
      </c>
      <c r="CJ13" s="1591" t="b">
        <f>IF(IF('Validation flags'!$P$3=1,0,IF(ISNUMBER(AM13),0,1))=1,IF('Validation flags'!$H$3=1,0,1))</f>
        <v>0</v>
      </c>
      <c r="CK13" s="1591" t="b">
        <f>IF(IF('Validation flags'!$P$3=1,0,IF(ISNUMBER(AN13),0,1))=1,IF('Validation flags'!$H$3=1,0,1))</f>
        <v>0</v>
      </c>
      <c r="CL13" s="1591" t="b">
        <f>IF(IF('Validation flags'!$P$3=1,0,IF(ISNUMBER(AO13),0,1))=1,IF('Validation flags'!$H$3=1,0,1))</f>
        <v>0</v>
      </c>
      <c r="CM13" s="1591" t="b">
        <f>IF(IF('Validation flags'!$P$3=1,0,IF(ISNUMBER(AP13),0,1))=1,IF('Validation flags'!$H$3=1,0,1))</f>
        <v>0</v>
      </c>
    </row>
    <row r="14" spans="2:91" ht="15" customHeight="1">
      <c r="B14" s="702">
        <v>8</v>
      </c>
      <c r="C14" s="1293" t="s">
        <v>496</v>
      </c>
      <c r="D14" s="1307"/>
      <c r="E14" s="703" t="s">
        <v>28</v>
      </c>
      <c r="F14" s="704">
        <v>1</v>
      </c>
      <c r="G14" s="1553"/>
      <c r="H14" s="827"/>
      <c r="I14" s="824"/>
      <c r="J14" s="824"/>
      <c r="K14" s="824"/>
      <c r="L14" s="824"/>
      <c r="M14" s="824"/>
      <c r="N14" s="824"/>
      <c r="O14" s="824"/>
      <c r="P14" s="824"/>
      <c r="Q14" s="824"/>
      <c r="R14" s="824"/>
      <c r="S14" s="824"/>
      <c r="T14" s="824"/>
      <c r="U14" s="824"/>
      <c r="V14" s="824"/>
      <c r="W14" s="824"/>
      <c r="X14" s="716"/>
      <c r="Y14" s="1288"/>
      <c r="Z14" s="827"/>
      <c r="AA14" s="824"/>
      <c r="AB14" s="824"/>
      <c r="AC14" s="824"/>
      <c r="AD14" s="824"/>
      <c r="AE14" s="824"/>
      <c r="AF14" s="824"/>
      <c r="AG14" s="824"/>
      <c r="AH14" s="824"/>
      <c r="AI14" s="824"/>
      <c r="AJ14" s="824"/>
      <c r="AK14" s="824"/>
      <c r="AL14" s="824"/>
      <c r="AM14" s="824"/>
      <c r="AN14" s="824"/>
      <c r="AO14" s="824"/>
      <c r="AP14" s="716"/>
      <c r="AR14" s="721"/>
      <c r="AS14" s="722"/>
      <c r="AU14" s="1028">
        <f t="shared" si="0"/>
        <v>0</v>
      </c>
      <c r="AW14" s="702">
        <f t="shared" si="1"/>
        <v>8</v>
      </c>
      <c r="AX14" s="1293" t="str">
        <f t="shared" si="2"/>
        <v>Customers finding their combined bills acceptable: (c) for companies who charge for water only (WoCs)</v>
      </c>
      <c r="AY14" s="703" t="str">
        <f t="shared" si="3"/>
        <v>%</v>
      </c>
      <c r="AZ14" s="1513">
        <f t="shared" si="4"/>
        <v>1</v>
      </c>
      <c r="BA14" s="1514" t="s">
        <v>1618</v>
      </c>
      <c r="BB14" s="1312" t="s">
        <v>1634</v>
      </c>
      <c r="BE14" s="1591" t="b">
        <f>IF(IF('Validation flags'!$P$3=1,0,IF(ISNUMBER(H14),0,1))=1,IF('Validation flags'!$H$3=0,0,1))</f>
        <v>0</v>
      </c>
      <c r="BF14" s="1591" t="b">
        <f>IF(IF('Validation flags'!$P$3=1,0,IF(ISNUMBER(I14),0,1))=1,IF('Validation flags'!$H$3=0,0,1))</f>
        <v>0</v>
      </c>
      <c r="BG14" s="1591" t="b">
        <f>IF(IF('Validation flags'!$P$3=1,0,IF(ISNUMBER(J14),0,1))=1,IF('Validation flags'!$H$3=0,0,1))</f>
        <v>0</v>
      </c>
      <c r="BH14" s="1591" t="b">
        <f>IF(IF('Validation flags'!$P$3=1,0,IF(ISNUMBER(K14),0,1))=1,IF('Validation flags'!$H$3=0,0,1))</f>
        <v>0</v>
      </c>
      <c r="BI14" s="1591" t="b">
        <f>IF(IF('Validation flags'!$P$3=1,0,IF(ISNUMBER(L14),0,1))=1,IF('Validation flags'!$H$3=0,0,1))</f>
        <v>0</v>
      </c>
      <c r="BJ14" s="1591" t="b">
        <f>IF(IF('Validation flags'!$P$3=1,0,IF(ISNUMBER(M14),0,1))=1,IF('Validation flags'!$H$3=0,0,1))</f>
        <v>0</v>
      </c>
      <c r="BK14" s="1591" t="b">
        <f>IF(IF('Validation flags'!$P$3=1,0,IF(ISNUMBER(N14),0,1))=1,IF('Validation flags'!$H$3=0,0,1))</f>
        <v>0</v>
      </c>
      <c r="BL14" s="1591" t="b">
        <f>IF(IF('Validation flags'!$P$3=1,0,IF(ISNUMBER(O14),0,1))=1,IF('Validation flags'!$H$3=0,0,1))</f>
        <v>0</v>
      </c>
      <c r="BM14" s="1591" t="b">
        <f>IF(IF('Validation flags'!$P$3=1,0,IF(ISNUMBER(P14),0,1))=1,IF('Validation flags'!$H$3=0,0,1))</f>
        <v>0</v>
      </c>
      <c r="BN14" s="1591" t="b">
        <f>IF(IF('Validation flags'!$P$3=1,0,IF(ISNUMBER(Q14),0,1))=1,IF('Validation flags'!$H$3=0,0,1))</f>
        <v>0</v>
      </c>
      <c r="BO14" s="1591" t="b">
        <f>IF(IF('Validation flags'!$P$3=1,0,IF(ISNUMBER(R14),0,1))=1,IF('Validation flags'!$H$3=0,0,1))</f>
        <v>0</v>
      </c>
      <c r="BP14" s="1591" t="b">
        <f>IF(IF('Validation flags'!$P$3=1,0,IF(ISNUMBER(S14),0,1))=1,IF('Validation flags'!$H$3=0,0,1))</f>
        <v>0</v>
      </c>
      <c r="BQ14" s="1591" t="b">
        <f>IF(IF('Validation flags'!$P$3=1,0,IF(ISNUMBER(T14),0,1))=1,IF('Validation flags'!$H$3=0,0,1))</f>
        <v>0</v>
      </c>
      <c r="BR14" s="1591" t="b">
        <f>IF(IF('Validation flags'!$P$3=1,0,IF(ISNUMBER(U14),0,1))=1,IF('Validation flags'!$H$3=0,0,1))</f>
        <v>0</v>
      </c>
      <c r="BS14" s="1591" t="b">
        <f>IF(IF('Validation flags'!$P$3=1,0,IF(ISNUMBER(V14),0,1))=1,IF('Validation flags'!$H$3=0,0,1))</f>
        <v>0</v>
      </c>
      <c r="BT14" s="1591" t="b">
        <f>IF(IF('Validation flags'!$P$3=1,0,IF(ISNUMBER(W14),0,1))=1,IF('Validation flags'!$H$3=0,0,1))</f>
        <v>0</v>
      </c>
      <c r="BU14" s="1591" t="b">
        <f>IF(IF('Validation flags'!$P$3=1,0,IF(ISNUMBER(X14),0,1))=1,IF('Validation flags'!$H$3=0,0,1))</f>
        <v>0</v>
      </c>
      <c r="BV14" s="1175"/>
      <c r="BW14" s="1591" t="b">
        <f>IF(IF('Validation flags'!$P$3=1,0,IF(ISNUMBER(Z14),0,1))=1,IF('Validation flags'!$H$3=0,0,1))</f>
        <v>0</v>
      </c>
      <c r="BX14" s="1591" t="b">
        <f>IF(IF('Validation flags'!$P$3=1,0,IF(ISNUMBER(AA14),0,1))=1,IF('Validation flags'!$H$3=0,0,1))</f>
        <v>0</v>
      </c>
      <c r="BY14" s="1591" t="b">
        <f>IF(IF('Validation flags'!$P$3=1,0,IF(ISNUMBER(AB14),0,1))=1,IF('Validation flags'!$H$3=0,0,1))</f>
        <v>0</v>
      </c>
      <c r="BZ14" s="1591" t="b">
        <f>IF(IF('Validation flags'!$P$3=1,0,IF(ISNUMBER(AC14),0,1))=1,IF('Validation flags'!$H$3=0,0,1))</f>
        <v>0</v>
      </c>
      <c r="CA14" s="1591" t="b">
        <f>IF(IF('Validation flags'!$P$3=1,0,IF(ISNUMBER(AD14),0,1))=1,IF('Validation flags'!$H$3=0,0,1))</f>
        <v>0</v>
      </c>
      <c r="CB14" s="1591" t="b">
        <f>IF(IF('Validation flags'!$P$3=1,0,IF(ISNUMBER(AE14),0,1))=1,IF('Validation flags'!$H$3=0,0,1))</f>
        <v>0</v>
      </c>
      <c r="CC14" s="1591" t="b">
        <f>IF(IF('Validation flags'!$P$3=1,0,IF(ISNUMBER(AF14),0,1))=1,IF('Validation flags'!$H$3=0,0,1))</f>
        <v>0</v>
      </c>
      <c r="CD14" s="1591" t="b">
        <f>IF(IF('Validation flags'!$P$3=1,0,IF(ISNUMBER(AG14),0,1))=1,IF('Validation flags'!$H$3=0,0,1))</f>
        <v>0</v>
      </c>
      <c r="CE14" s="1591" t="b">
        <f>IF(IF('Validation flags'!$P$3=1,0,IF(ISNUMBER(AH14),0,1))=1,IF('Validation flags'!$H$3=0,0,1))</f>
        <v>0</v>
      </c>
      <c r="CF14" s="1591" t="b">
        <f>IF(IF('Validation flags'!$P$3=1,0,IF(ISNUMBER(AI14),0,1))=1,IF('Validation flags'!$H$3=0,0,1))</f>
        <v>0</v>
      </c>
      <c r="CG14" s="1591" t="b">
        <f>IF(IF('Validation flags'!$P$3=1,0,IF(ISNUMBER(AJ14),0,1))=1,IF('Validation flags'!$H$3=0,0,1))</f>
        <v>0</v>
      </c>
      <c r="CH14" s="1591" t="b">
        <f>IF(IF('Validation flags'!$P$3=1,0,IF(ISNUMBER(AK14),0,1))=1,IF('Validation flags'!$H$3=0,0,1))</f>
        <v>0</v>
      </c>
      <c r="CI14" s="1591" t="b">
        <f>IF(IF('Validation flags'!$P$3=1,0,IF(ISNUMBER(AL14),0,1))=1,IF('Validation flags'!$H$3=0,0,1))</f>
        <v>0</v>
      </c>
      <c r="CJ14" s="1591" t="b">
        <f>IF(IF('Validation flags'!$P$3=1,0,IF(ISNUMBER(AM14),0,1))=1,IF('Validation flags'!$H$3=0,0,1))</f>
        <v>0</v>
      </c>
      <c r="CK14" s="1591" t="b">
        <f>IF(IF('Validation flags'!$P$3=1,0,IF(ISNUMBER(AN14),0,1))=1,IF('Validation flags'!$H$3=0,0,1))</f>
        <v>0</v>
      </c>
      <c r="CL14" s="1591" t="b">
        <f>IF(IF('Validation flags'!$P$3=1,0,IF(ISNUMBER(AO14),0,1))=1,IF('Validation flags'!$H$3=0,0,1))</f>
        <v>0</v>
      </c>
      <c r="CM14" s="1591" t="b">
        <f>IF(IF('Validation flags'!$P$3=1,0,IF(ISNUMBER(AP14),0,1))=1,IF('Validation flags'!$H$3=0,0,1))</f>
        <v>0</v>
      </c>
    </row>
    <row r="15" spans="2:91" ht="15" customHeight="1">
      <c r="B15" s="709">
        <v>9</v>
      </c>
      <c r="C15" s="1294" t="s">
        <v>2474</v>
      </c>
      <c r="D15" s="1307"/>
      <c r="E15" s="1307" t="s">
        <v>43</v>
      </c>
      <c r="F15" s="1308">
        <v>3</v>
      </c>
      <c r="G15" s="1555"/>
      <c r="H15" s="1529"/>
      <c r="I15" s="1364"/>
      <c r="J15" s="1364"/>
      <c r="K15" s="1364"/>
      <c r="L15" s="1364"/>
      <c r="M15" s="1364"/>
      <c r="N15" s="1364"/>
      <c r="O15" s="1364"/>
      <c r="P15" s="1364"/>
      <c r="Q15" s="1364"/>
      <c r="R15" s="1364"/>
      <c r="S15" s="1364"/>
      <c r="T15" s="1364"/>
      <c r="U15" s="1364"/>
      <c r="V15" s="1364"/>
      <c r="W15" s="1364"/>
      <c r="X15" s="1530"/>
      <c r="Y15" s="1287"/>
      <c r="Z15" s="1529"/>
      <c r="AA15" s="1364"/>
      <c r="AB15" s="1364"/>
      <c r="AC15" s="1364"/>
      <c r="AD15" s="1364"/>
      <c r="AE15" s="1364"/>
      <c r="AF15" s="1364"/>
      <c r="AG15" s="1364"/>
      <c r="AH15" s="1364"/>
      <c r="AI15" s="1364"/>
      <c r="AJ15" s="1364"/>
      <c r="AK15" s="1364"/>
      <c r="AL15" s="1364"/>
      <c r="AM15" s="1364"/>
      <c r="AN15" s="1364"/>
      <c r="AO15" s="1364"/>
      <c r="AP15" s="1530"/>
      <c r="AR15" s="721"/>
      <c r="AS15" s="722"/>
      <c r="AU15" s="1028">
        <f t="shared" si="0"/>
        <v>0</v>
      </c>
      <c r="AW15" s="702">
        <f t="shared" si="1"/>
        <v>9</v>
      </c>
      <c r="AX15" s="1293" t="str">
        <f t="shared" si="2"/>
        <v>Total value of social tariff discounts (excluding WaterSure)</v>
      </c>
      <c r="AY15" s="703" t="str">
        <f t="shared" si="3"/>
        <v>£m</v>
      </c>
      <c r="AZ15" s="1513">
        <f t="shared" si="4"/>
        <v>3</v>
      </c>
      <c r="BA15" s="1514" t="s">
        <v>2524</v>
      </c>
      <c r="BB15" s="1312" t="s">
        <v>2539</v>
      </c>
      <c r="BE15" s="1029">
        <f>IF('Validation flags'!$P$3=1,0,IF(ISNUMBER(H15),0,1))</f>
        <v>0</v>
      </c>
      <c r="BF15" s="1029">
        <f>IF('Validation flags'!$P$3=1,0,IF(ISNUMBER(I15),0,1))</f>
        <v>0</v>
      </c>
      <c r="BG15" s="1029">
        <f>IF('Validation flags'!$P$3=1,0,IF(ISNUMBER(J15),0,1))</f>
        <v>0</v>
      </c>
      <c r="BH15" s="1029">
        <f>IF('Validation flags'!$P$3=1,0,IF(ISNUMBER(K15),0,1))</f>
        <v>0</v>
      </c>
      <c r="BI15" s="1029">
        <f>IF('Validation flags'!$P$3=1,0,IF(ISNUMBER(L15),0,1))</f>
        <v>0</v>
      </c>
      <c r="BJ15" s="1029">
        <f>IF('Validation flags'!$P$3=1,0,IF(ISNUMBER(M15),0,1))</f>
        <v>0</v>
      </c>
      <c r="BK15" s="1029">
        <f>IF('Validation flags'!$P$3=1,0,IF(ISNUMBER(N15),0,1))</f>
        <v>0</v>
      </c>
      <c r="BL15" s="1029">
        <f>IF('Validation flags'!$P$3=1,0,IF(ISNUMBER(O15),0,1))</f>
        <v>0</v>
      </c>
      <c r="BM15" s="1029">
        <f>IF('Validation flags'!$P$3=1,0,IF(ISNUMBER(P15),0,1))</f>
        <v>0</v>
      </c>
      <c r="BN15" s="1029">
        <f>IF('Validation flags'!$P$3=1,0,IF(ISNUMBER(Q15),0,1))</f>
        <v>0</v>
      </c>
      <c r="BO15" s="1029">
        <f>IF('Validation flags'!$P$3=1,0,IF(ISNUMBER(R15),0,1))</f>
        <v>0</v>
      </c>
      <c r="BP15" s="1029">
        <f>IF('Validation flags'!$P$3=1,0,IF(ISNUMBER(S15),0,1))</f>
        <v>0</v>
      </c>
      <c r="BQ15" s="1029">
        <f>IF('Validation flags'!$P$3=1,0,IF(ISNUMBER(T15),0,1))</f>
        <v>0</v>
      </c>
      <c r="BR15" s="1029">
        <f>IF('Validation flags'!$P$3=1,0,IF(ISNUMBER(U15),0,1))</f>
        <v>0</v>
      </c>
      <c r="BS15" s="1029">
        <f>IF('Validation flags'!$P$3=1,0,IF(ISNUMBER(V15),0,1))</f>
        <v>0</v>
      </c>
      <c r="BT15" s="1029">
        <f>IF('Validation flags'!$P$3=1,0,IF(ISNUMBER(W15),0,1))</f>
        <v>0</v>
      </c>
      <c r="BU15" s="1029">
        <f>IF('Validation flags'!$P$3=1,0,IF(ISNUMBER(X15),0,1))</f>
        <v>0</v>
      </c>
      <c r="BV15" s="1175"/>
      <c r="BW15" s="1029">
        <f>IF('Validation flags'!$P$3=1,0,IF(ISNUMBER(Z15),0,1))</f>
        <v>0</v>
      </c>
      <c r="BX15" s="1029">
        <f>IF('Validation flags'!$P$3=1,0,IF(ISNUMBER(AA15),0,1))</f>
        <v>0</v>
      </c>
      <c r="BY15" s="1029">
        <f>IF('Validation flags'!$P$3=1,0,IF(ISNUMBER(AB15),0,1))</f>
        <v>0</v>
      </c>
      <c r="BZ15" s="1029">
        <f>IF('Validation flags'!$P$3=1,0,IF(ISNUMBER(AC15),0,1))</f>
        <v>0</v>
      </c>
      <c r="CA15" s="1029">
        <f>IF('Validation flags'!$P$3=1,0,IF(ISNUMBER(AD15),0,1))</f>
        <v>0</v>
      </c>
      <c r="CB15" s="1029">
        <f>IF('Validation flags'!$P$3=1,0,IF(ISNUMBER(AE15),0,1))</f>
        <v>0</v>
      </c>
      <c r="CC15" s="1029">
        <f>IF('Validation flags'!$P$3=1,0,IF(ISNUMBER(AF15),0,1))</f>
        <v>0</v>
      </c>
      <c r="CD15" s="1029">
        <f>IF('Validation flags'!$P$3=1,0,IF(ISNUMBER(AG15),0,1))</f>
        <v>0</v>
      </c>
      <c r="CE15" s="1029">
        <f>IF('Validation flags'!$P$3=1,0,IF(ISNUMBER(AH15),0,1))</f>
        <v>0</v>
      </c>
      <c r="CF15" s="1029">
        <f>IF('Validation flags'!$P$3=1,0,IF(ISNUMBER(AI15),0,1))</f>
        <v>0</v>
      </c>
      <c r="CG15" s="1029">
        <f>IF('Validation flags'!$P$3=1,0,IF(ISNUMBER(AJ15),0,1))</f>
        <v>0</v>
      </c>
      <c r="CH15" s="1029">
        <f>IF('Validation flags'!$P$3=1,0,IF(ISNUMBER(AK15),0,1))</f>
        <v>0</v>
      </c>
      <c r="CI15" s="1029">
        <f>IF('Validation flags'!$P$3=1,0,IF(ISNUMBER(AL15),0,1))</f>
        <v>0</v>
      </c>
      <c r="CJ15" s="1029">
        <f>IF('Validation flags'!$P$3=1,0,IF(ISNUMBER(AM15),0,1))</f>
        <v>0</v>
      </c>
      <c r="CK15" s="1029">
        <f>IF('Validation flags'!$P$3=1,0,IF(ISNUMBER(AN15),0,1))</f>
        <v>0</v>
      </c>
      <c r="CL15" s="1029">
        <f>IF('Validation flags'!$P$3=1,0,IF(ISNUMBER(AO15),0,1))</f>
        <v>0</v>
      </c>
      <c r="CM15" s="1029">
        <f>IF('Validation flags'!$P$3=1,0,IF(ISNUMBER(AP15),0,1))</f>
        <v>0</v>
      </c>
    </row>
    <row r="16" spans="2:91" ht="15" customHeight="1">
      <c r="B16" s="709">
        <v>10</v>
      </c>
      <c r="C16" s="1294" t="s">
        <v>2475</v>
      </c>
      <c r="D16" s="1307"/>
      <c r="E16" s="1307" t="s">
        <v>43</v>
      </c>
      <c r="F16" s="1308">
        <v>3</v>
      </c>
      <c r="G16" s="1555"/>
      <c r="H16" s="1529"/>
      <c r="I16" s="1364"/>
      <c r="J16" s="1364"/>
      <c r="K16" s="1364"/>
      <c r="L16" s="1364"/>
      <c r="M16" s="1364"/>
      <c r="N16" s="1364"/>
      <c r="O16" s="1364"/>
      <c r="P16" s="1364"/>
      <c r="Q16" s="1364"/>
      <c r="R16" s="1364"/>
      <c r="S16" s="1364"/>
      <c r="T16" s="1364"/>
      <c r="U16" s="1364"/>
      <c r="V16" s="1364"/>
      <c r="W16" s="1364"/>
      <c r="X16" s="1530"/>
      <c r="Y16" s="1287"/>
      <c r="Z16" s="1529"/>
      <c r="AA16" s="1364"/>
      <c r="AB16" s="1364"/>
      <c r="AC16" s="1364"/>
      <c r="AD16" s="1364"/>
      <c r="AE16" s="1364"/>
      <c r="AF16" s="1364"/>
      <c r="AG16" s="1364"/>
      <c r="AH16" s="1364"/>
      <c r="AI16" s="1364"/>
      <c r="AJ16" s="1364"/>
      <c r="AK16" s="1364"/>
      <c r="AL16" s="1364"/>
      <c r="AM16" s="1364"/>
      <c r="AN16" s="1364"/>
      <c r="AO16" s="1364"/>
      <c r="AP16" s="1530"/>
      <c r="AR16" s="721"/>
      <c r="AS16" s="722"/>
      <c r="AU16" s="1028">
        <f t="shared" si="0"/>
        <v>0</v>
      </c>
      <c r="AW16" s="702">
        <f t="shared" si="1"/>
        <v>10</v>
      </c>
      <c r="AX16" s="1293" t="str">
        <f t="shared" si="2"/>
        <v>Cost of social tariff cross-subsidy (per customer)</v>
      </c>
      <c r="AY16" s="703" t="str">
        <f t="shared" si="3"/>
        <v>£m</v>
      </c>
      <c r="AZ16" s="1513">
        <f t="shared" si="4"/>
        <v>3</v>
      </c>
      <c r="BA16" s="1514" t="s">
        <v>2525</v>
      </c>
      <c r="BB16" s="1312" t="s">
        <v>2540</v>
      </c>
      <c r="BE16" s="1029">
        <f>IF('Validation flags'!$P$3=1,0,IF(ISNUMBER(H16),0,1))</f>
        <v>0</v>
      </c>
      <c r="BF16" s="1029">
        <f>IF('Validation flags'!$P$3=1,0,IF(ISNUMBER(I16),0,1))</f>
        <v>0</v>
      </c>
      <c r="BG16" s="1029">
        <f>IF('Validation flags'!$P$3=1,0,IF(ISNUMBER(J16),0,1))</f>
        <v>0</v>
      </c>
      <c r="BH16" s="1029">
        <f>IF('Validation flags'!$P$3=1,0,IF(ISNUMBER(K16),0,1))</f>
        <v>0</v>
      </c>
      <c r="BI16" s="1029">
        <f>IF('Validation flags'!$P$3=1,0,IF(ISNUMBER(L16),0,1))</f>
        <v>0</v>
      </c>
      <c r="BJ16" s="1029">
        <f>IF('Validation flags'!$P$3=1,0,IF(ISNUMBER(M16),0,1))</f>
        <v>0</v>
      </c>
      <c r="BK16" s="1029">
        <f>IF('Validation flags'!$P$3=1,0,IF(ISNUMBER(N16),0,1))</f>
        <v>0</v>
      </c>
      <c r="BL16" s="1029">
        <f>IF('Validation flags'!$P$3=1,0,IF(ISNUMBER(O16),0,1))</f>
        <v>0</v>
      </c>
      <c r="BM16" s="1029">
        <f>IF('Validation flags'!$P$3=1,0,IF(ISNUMBER(P16),0,1))</f>
        <v>0</v>
      </c>
      <c r="BN16" s="1029">
        <f>IF('Validation flags'!$P$3=1,0,IF(ISNUMBER(Q16),0,1))</f>
        <v>0</v>
      </c>
      <c r="BO16" s="1029">
        <f>IF('Validation flags'!$P$3=1,0,IF(ISNUMBER(R16),0,1))</f>
        <v>0</v>
      </c>
      <c r="BP16" s="1029">
        <f>IF('Validation flags'!$P$3=1,0,IF(ISNUMBER(S16),0,1))</f>
        <v>0</v>
      </c>
      <c r="BQ16" s="1029">
        <f>IF('Validation flags'!$P$3=1,0,IF(ISNUMBER(T16),0,1))</f>
        <v>0</v>
      </c>
      <c r="BR16" s="1029">
        <f>IF('Validation flags'!$P$3=1,0,IF(ISNUMBER(U16),0,1))</f>
        <v>0</v>
      </c>
      <c r="BS16" s="1029">
        <f>IF('Validation flags'!$P$3=1,0,IF(ISNUMBER(V16),0,1))</f>
        <v>0</v>
      </c>
      <c r="BT16" s="1029">
        <f>IF('Validation flags'!$P$3=1,0,IF(ISNUMBER(W16),0,1))</f>
        <v>0</v>
      </c>
      <c r="BU16" s="1029">
        <f>IF('Validation flags'!$P$3=1,0,IF(ISNUMBER(X16),0,1))</f>
        <v>0</v>
      </c>
      <c r="BV16" s="1175"/>
      <c r="BW16" s="1029">
        <f>IF('Validation flags'!$P$3=1,0,IF(ISNUMBER(Z16),0,1))</f>
        <v>0</v>
      </c>
      <c r="BX16" s="1029">
        <f>IF('Validation flags'!$P$3=1,0,IF(ISNUMBER(AA16),0,1))</f>
        <v>0</v>
      </c>
      <c r="BY16" s="1029">
        <f>IF('Validation flags'!$P$3=1,0,IF(ISNUMBER(AB16),0,1))</f>
        <v>0</v>
      </c>
      <c r="BZ16" s="1029">
        <f>IF('Validation flags'!$P$3=1,0,IF(ISNUMBER(AC16),0,1))</f>
        <v>0</v>
      </c>
      <c r="CA16" s="1029">
        <f>IF('Validation flags'!$P$3=1,0,IF(ISNUMBER(AD16),0,1))</f>
        <v>0</v>
      </c>
      <c r="CB16" s="1029">
        <f>IF('Validation flags'!$P$3=1,0,IF(ISNUMBER(AE16),0,1))</f>
        <v>0</v>
      </c>
      <c r="CC16" s="1029">
        <f>IF('Validation flags'!$P$3=1,0,IF(ISNUMBER(AF16),0,1))</f>
        <v>0</v>
      </c>
      <c r="CD16" s="1029">
        <f>IF('Validation flags'!$P$3=1,0,IF(ISNUMBER(AG16),0,1))</f>
        <v>0</v>
      </c>
      <c r="CE16" s="1029">
        <f>IF('Validation flags'!$P$3=1,0,IF(ISNUMBER(AH16),0,1))</f>
        <v>0</v>
      </c>
      <c r="CF16" s="1029">
        <f>IF('Validation flags'!$P$3=1,0,IF(ISNUMBER(AI16),0,1))</f>
        <v>0</v>
      </c>
      <c r="CG16" s="1029">
        <f>IF('Validation flags'!$P$3=1,0,IF(ISNUMBER(AJ16),0,1))</f>
        <v>0</v>
      </c>
      <c r="CH16" s="1029">
        <f>IF('Validation flags'!$P$3=1,0,IF(ISNUMBER(AK16),0,1))</f>
        <v>0</v>
      </c>
      <c r="CI16" s="1029">
        <f>IF('Validation flags'!$P$3=1,0,IF(ISNUMBER(AL16),0,1))</f>
        <v>0</v>
      </c>
      <c r="CJ16" s="1029">
        <f>IF('Validation flags'!$P$3=1,0,IF(ISNUMBER(AM16),0,1))</f>
        <v>0</v>
      </c>
      <c r="CK16" s="1029">
        <f>IF('Validation flags'!$P$3=1,0,IF(ISNUMBER(AN16),0,1))</f>
        <v>0</v>
      </c>
      <c r="CL16" s="1029">
        <f>IF('Validation flags'!$P$3=1,0,IF(ISNUMBER(AO16),0,1))</f>
        <v>0</v>
      </c>
      <c r="CM16" s="1029">
        <f>IF('Validation flags'!$P$3=1,0,IF(ISNUMBER(AP16),0,1))</f>
        <v>0</v>
      </c>
    </row>
    <row r="17" spans="2:91" ht="15" customHeight="1">
      <c r="B17" s="709">
        <v>11</v>
      </c>
      <c r="C17" s="1294" t="s">
        <v>2476</v>
      </c>
      <c r="D17" s="1307"/>
      <c r="E17" s="1307" t="s">
        <v>43</v>
      </c>
      <c r="F17" s="1308">
        <v>3</v>
      </c>
      <c r="G17" s="1555"/>
      <c r="H17" s="1529"/>
      <c r="I17" s="1364"/>
      <c r="J17" s="1364"/>
      <c r="K17" s="1364"/>
      <c r="L17" s="1364"/>
      <c r="M17" s="1364"/>
      <c r="N17" s="1364"/>
      <c r="O17" s="1364"/>
      <c r="P17" s="1364"/>
      <c r="Q17" s="1364"/>
      <c r="R17" s="1364"/>
      <c r="S17" s="1364"/>
      <c r="T17" s="1364"/>
      <c r="U17" s="1364"/>
      <c r="V17" s="1364"/>
      <c r="W17" s="1364"/>
      <c r="X17" s="1530"/>
      <c r="Y17" s="1287"/>
      <c r="Z17" s="1529"/>
      <c r="AA17" s="1364"/>
      <c r="AB17" s="1364"/>
      <c r="AC17" s="1364"/>
      <c r="AD17" s="1364"/>
      <c r="AE17" s="1364"/>
      <c r="AF17" s="1364"/>
      <c r="AG17" s="1364"/>
      <c r="AH17" s="1364"/>
      <c r="AI17" s="1364"/>
      <c r="AJ17" s="1364"/>
      <c r="AK17" s="1364"/>
      <c r="AL17" s="1364"/>
      <c r="AM17" s="1364"/>
      <c r="AN17" s="1364"/>
      <c r="AO17" s="1364"/>
      <c r="AP17" s="1530"/>
      <c r="AR17" s="721"/>
      <c r="AS17" s="722"/>
      <c r="AU17" s="1028">
        <f t="shared" si="0"/>
        <v>0</v>
      </c>
      <c r="AW17" s="702">
        <f t="shared" si="1"/>
        <v>11</v>
      </c>
      <c r="AX17" s="1293" t="str">
        <f t="shared" si="2"/>
        <v>Cost of company contribution to social tariff (per customer)</v>
      </c>
      <c r="AY17" s="703" t="str">
        <f t="shared" si="3"/>
        <v>£m</v>
      </c>
      <c r="AZ17" s="1513">
        <f t="shared" si="4"/>
        <v>3</v>
      </c>
      <c r="BA17" s="1514" t="s">
        <v>2526</v>
      </c>
      <c r="BB17" s="1312" t="s">
        <v>2541</v>
      </c>
      <c r="BE17" s="1029">
        <f>IF('Validation flags'!$P$3=1,0,IF(ISNUMBER(H17),0,1))</f>
        <v>0</v>
      </c>
      <c r="BF17" s="1029">
        <f>IF('Validation flags'!$P$3=1,0,IF(ISNUMBER(I17),0,1))</f>
        <v>0</v>
      </c>
      <c r="BG17" s="1029">
        <f>IF('Validation flags'!$P$3=1,0,IF(ISNUMBER(J17),0,1))</f>
        <v>0</v>
      </c>
      <c r="BH17" s="1029">
        <f>IF('Validation flags'!$P$3=1,0,IF(ISNUMBER(K17),0,1))</f>
        <v>0</v>
      </c>
      <c r="BI17" s="1029">
        <f>IF('Validation flags'!$P$3=1,0,IF(ISNUMBER(L17),0,1))</f>
        <v>0</v>
      </c>
      <c r="BJ17" s="1029">
        <f>IF('Validation flags'!$P$3=1,0,IF(ISNUMBER(M17),0,1))</f>
        <v>0</v>
      </c>
      <c r="BK17" s="1029">
        <f>IF('Validation flags'!$P$3=1,0,IF(ISNUMBER(N17),0,1))</f>
        <v>0</v>
      </c>
      <c r="BL17" s="1029">
        <f>IF('Validation flags'!$P$3=1,0,IF(ISNUMBER(O17),0,1))</f>
        <v>0</v>
      </c>
      <c r="BM17" s="1029">
        <f>IF('Validation flags'!$P$3=1,0,IF(ISNUMBER(P17),0,1))</f>
        <v>0</v>
      </c>
      <c r="BN17" s="1029">
        <f>IF('Validation flags'!$P$3=1,0,IF(ISNUMBER(Q17),0,1))</f>
        <v>0</v>
      </c>
      <c r="BO17" s="1029">
        <f>IF('Validation flags'!$P$3=1,0,IF(ISNUMBER(R17),0,1))</f>
        <v>0</v>
      </c>
      <c r="BP17" s="1029">
        <f>IF('Validation flags'!$P$3=1,0,IF(ISNUMBER(S17),0,1))</f>
        <v>0</v>
      </c>
      <c r="BQ17" s="1029">
        <f>IF('Validation flags'!$P$3=1,0,IF(ISNUMBER(T17),0,1))</f>
        <v>0</v>
      </c>
      <c r="BR17" s="1029">
        <f>IF('Validation flags'!$P$3=1,0,IF(ISNUMBER(U17),0,1))</f>
        <v>0</v>
      </c>
      <c r="BS17" s="1029">
        <f>IF('Validation flags'!$P$3=1,0,IF(ISNUMBER(V17),0,1))</f>
        <v>0</v>
      </c>
      <c r="BT17" s="1029">
        <f>IF('Validation flags'!$P$3=1,0,IF(ISNUMBER(W17),0,1))</f>
        <v>0</v>
      </c>
      <c r="BU17" s="1029">
        <f>IF('Validation flags'!$P$3=1,0,IF(ISNUMBER(X17),0,1))</f>
        <v>0</v>
      </c>
      <c r="BV17" s="1175"/>
      <c r="BW17" s="1029">
        <f>IF('Validation flags'!$P$3=1,0,IF(ISNUMBER(Z17),0,1))</f>
        <v>0</v>
      </c>
      <c r="BX17" s="1029">
        <f>IF('Validation flags'!$P$3=1,0,IF(ISNUMBER(AA17),0,1))</f>
        <v>0</v>
      </c>
      <c r="BY17" s="1029">
        <f>IF('Validation flags'!$P$3=1,0,IF(ISNUMBER(AB17),0,1))</f>
        <v>0</v>
      </c>
      <c r="BZ17" s="1029">
        <f>IF('Validation flags'!$P$3=1,0,IF(ISNUMBER(AC17),0,1))</f>
        <v>0</v>
      </c>
      <c r="CA17" s="1029">
        <f>IF('Validation flags'!$P$3=1,0,IF(ISNUMBER(AD17),0,1))</f>
        <v>0</v>
      </c>
      <c r="CB17" s="1029">
        <f>IF('Validation flags'!$P$3=1,0,IF(ISNUMBER(AE17),0,1))</f>
        <v>0</v>
      </c>
      <c r="CC17" s="1029">
        <f>IF('Validation flags'!$P$3=1,0,IF(ISNUMBER(AF17),0,1))</f>
        <v>0</v>
      </c>
      <c r="CD17" s="1029">
        <f>IF('Validation flags'!$P$3=1,0,IF(ISNUMBER(AG17),0,1))</f>
        <v>0</v>
      </c>
      <c r="CE17" s="1029">
        <f>IF('Validation flags'!$P$3=1,0,IF(ISNUMBER(AH17),0,1))</f>
        <v>0</v>
      </c>
      <c r="CF17" s="1029">
        <f>IF('Validation flags'!$P$3=1,0,IF(ISNUMBER(AI17),0,1))</f>
        <v>0</v>
      </c>
      <c r="CG17" s="1029">
        <f>IF('Validation flags'!$P$3=1,0,IF(ISNUMBER(AJ17),0,1))</f>
        <v>0</v>
      </c>
      <c r="CH17" s="1029">
        <f>IF('Validation flags'!$P$3=1,0,IF(ISNUMBER(AK17),0,1))</f>
        <v>0</v>
      </c>
      <c r="CI17" s="1029">
        <f>IF('Validation flags'!$P$3=1,0,IF(ISNUMBER(AL17),0,1))</f>
        <v>0</v>
      </c>
      <c r="CJ17" s="1029">
        <f>IF('Validation flags'!$P$3=1,0,IF(ISNUMBER(AM17),0,1))</f>
        <v>0</v>
      </c>
      <c r="CK17" s="1029">
        <f>IF('Validation flags'!$P$3=1,0,IF(ISNUMBER(AN17),0,1))</f>
        <v>0</v>
      </c>
      <c r="CL17" s="1029">
        <f>IF('Validation flags'!$P$3=1,0,IF(ISNUMBER(AO17),0,1))</f>
        <v>0</v>
      </c>
      <c r="CM17" s="1029">
        <f>IF('Validation flags'!$P$3=1,0,IF(ISNUMBER(AP17),0,1))</f>
        <v>0</v>
      </c>
    </row>
    <row r="18" spans="2:91" ht="15" customHeight="1">
      <c r="B18" s="709">
        <v>12</v>
      </c>
      <c r="C18" s="1294" t="s">
        <v>2477</v>
      </c>
      <c r="D18" s="1307"/>
      <c r="E18" s="1307" t="s">
        <v>76</v>
      </c>
      <c r="F18" s="1308">
        <v>0</v>
      </c>
      <c r="G18" s="1555"/>
      <c r="H18" s="825"/>
      <c r="I18" s="826"/>
      <c r="J18" s="826"/>
      <c r="K18" s="826"/>
      <c r="L18" s="826"/>
      <c r="M18" s="826"/>
      <c r="N18" s="826"/>
      <c r="O18" s="826"/>
      <c r="P18" s="826"/>
      <c r="Q18" s="826"/>
      <c r="R18" s="826"/>
      <c r="S18" s="826"/>
      <c r="T18" s="826"/>
      <c r="U18" s="826"/>
      <c r="V18" s="826"/>
      <c r="W18" s="826"/>
      <c r="X18" s="717"/>
      <c r="Y18" s="1290"/>
      <c r="Z18" s="825"/>
      <c r="AA18" s="826"/>
      <c r="AB18" s="826"/>
      <c r="AC18" s="826"/>
      <c r="AD18" s="826"/>
      <c r="AE18" s="826"/>
      <c r="AF18" s="826"/>
      <c r="AG18" s="826"/>
      <c r="AH18" s="826"/>
      <c r="AI18" s="826"/>
      <c r="AJ18" s="826"/>
      <c r="AK18" s="826"/>
      <c r="AL18" s="826"/>
      <c r="AM18" s="826"/>
      <c r="AN18" s="826"/>
      <c r="AO18" s="826"/>
      <c r="AP18" s="717"/>
      <c r="AR18" s="721"/>
      <c r="AS18" s="722"/>
      <c r="AU18" s="1028">
        <f t="shared" si="0"/>
        <v>0</v>
      </c>
      <c r="AW18" s="702">
        <f t="shared" si="1"/>
        <v>12</v>
      </c>
      <c r="AX18" s="1293" t="str">
        <f t="shared" si="2"/>
        <v>Number of customers receiving social tariffs (excluding WaterSure)</v>
      </c>
      <c r="AY18" s="703" t="str">
        <f t="shared" si="3"/>
        <v>nr</v>
      </c>
      <c r="AZ18" s="1513">
        <f t="shared" si="4"/>
        <v>0</v>
      </c>
      <c r="BA18" s="1514" t="s">
        <v>2527</v>
      </c>
      <c r="BB18" s="1312" t="s">
        <v>2542</v>
      </c>
      <c r="BE18" s="1029">
        <f>IF('Validation flags'!$P$3=1,0,IF(ISNUMBER(H18),0,1))</f>
        <v>0</v>
      </c>
      <c r="BF18" s="1029">
        <f>IF('Validation flags'!$P$3=1,0,IF(ISNUMBER(I18),0,1))</f>
        <v>0</v>
      </c>
      <c r="BG18" s="1029">
        <f>IF('Validation flags'!$P$3=1,0,IF(ISNUMBER(J18),0,1))</f>
        <v>0</v>
      </c>
      <c r="BH18" s="1029">
        <f>IF('Validation flags'!$P$3=1,0,IF(ISNUMBER(K18),0,1))</f>
        <v>0</v>
      </c>
      <c r="BI18" s="1029">
        <f>IF('Validation flags'!$P$3=1,0,IF(ISNUMBER(L18),0,1))</f>
        <v>0</v>
      </c>
      <c r="BJ18" s="1029">
        <f>IF('Validation flags'!$P$3=1,0,IF(ISNUMBER(M18),0,1))</f>
        <v>0</v>
      </c>
      <c r="BK18" s="1029">
        <f>IF('Validation flags'!$P$3=1,0,IF(ISNUMBER(N18),0,1))</f>
        <v>0</v>
      </c>
      <c r="BL18" s="1029">
        <f>IF('Validation flags'!$P$3=1,0,IF(ISNUMBER(O18),0,1))</f>
        <v>0</v>
      </c>
      <c r="BM18" s="1029">
        <f>IF('Validation flags'!$P$3=1,0,IF(ISNUMBER(P18),0,1))</f>
        <v>0</v>
      </c>
      <c r="BN18" s="1029">
        <f>IF('Validation flags'!$P$3=1,0,IF(ISNUMBER(Q18),0,1))</f>
        <v>0</v>
      </c>
      <c r="BO18" s="1029">
        <f>IF('Validation flags'!$P$3=1,0,IF(ISNUMBER(R18),0,1))</f>
        <v>0</v>
      </c>
      <c r="BP18" s="1029">
        <f>IF('Validation flags'!$P$3=1,0,IF(ISNUMBER(S18),0,1))</f>
        <v>0</v>
      </c>
      <c r="BQ18" s="1029">
        <f>IF('Validation flags'!$P$3=1,0,IF(ISNUMBER(T18),0,1))</f>
        <v>0</v>
      </c>
      <c r="BR18" s="1029">
        <f>IF('Validation flags'!$P$3=1,0,IF(ISNUMBER(U18),0,1))</f>
        <v>0</v>
      </c>
      <c r="BS18" s="1029">
        <f>IF('Validation flags'!$P$3=1,0,IF(ISNUMBER(V18),0,1))</f>
        <v>0</v>
      </c>
      <c r="BT18" s="1029">
        <f>IF('Validation flags'!$P$3=1,0,IF(ISNUMBER(W18),0,1))</f>
        <v>0</v>
      </c>
      <c r="BU18" s="1029">
        <f>IF('Validation flags'!$P$3=1,0,IF(ISNUMBER(X18),0,1))</f>
        <v>0</v>
      </c>
      <c r="BV18" s="1175"/>
      <c r="BW18" s="1029">
        <f>IF('Validation flags'!$P$3=1,0,IF(ISNUMBER(Z18),0,1))</f>
        <v>0</v>
      </c>
      <c r="BX18" s="1029">
        <f>IF('Validation flags'!$P$3=1,0,IF(ISNUMBER(AA18),0,1))</f>
        <v>0</v>
      </c>
      <c r="BY18" s="1029">
        <f>IF('Validation flags'!$P$3=1,0,IF(ISNUMBER(AB18),0,1))</f>
        <v>0</v>
      </c>
      <c r="BZ18" s="1029">
        <f>IF('Validation flags'!$P$3=1,0,IF(ISNUMBER(AC18),0,1))</f>
        <v>0</v>
      </c>
      <c r="CA18" s="1029">
        <f>IF('Validation flags'!$P$3=1,0,IF(ISNUMBER(AD18),0,1))</f>
        <v>0</v>
      </c>
      <c r="CB18" s="1029">
        <f>IF('Validation flags'!$P$3=1,0,IF(ISNUMBER(AE18),0,1))</f>
        <v>0</v>
      </c>
      <c r="CC18" s="1029">
        <f>IF('Validation flags'!$P$3=1,0,IF(ISNUMBER(AF18),0,1))</f>
        <v>0</v>
      </c>
      <c r="CD18" s="1029">
        <f>IF('Validation flags'!$P$3=1,0,IF(ISNUMBER(AG18),0,1))</f>
        <v>0</v>
      </c>
      <c r="CE18" s="1029">
        <f>IF('Validation flags'!$P$3=1,0,IF(ISNUMBER(AH18),0,1))</f>
        <v>0</v>
      </c>
      <c r="CF18" s="1029">
        <f>IF('Validation flags'!$P$3=1,0,IF(ISNUMBER(AI18),0,1))</f>
        <v>0</v>
      </c>
      <c r="CG18" s="1029">
        <f>IF('Validation flags'!$P$3=1,0,IF(ISNUMBER(AJ18),0,1))</f>
        <v>0</v>
      </c>
      <c r="CH18" s="1029">
        <f>IF('Validation flags'!$P$3=1,0,IF(ISNUMBER(AK18),0,1))</f>
        <v>0</v>
      </c>
      <c r="CI18" s="1029">
        <f>IF('Validation flags'!$P$3=1,0,IF(ISNUMBER(AL18),0,1))</f>
        <v>0</v>
      </c>
      <c r="CJ18" s="1029">
        <f>IF('Validation flags'!$P$3=1,0,IF(ISNUMBER(AM18),0,1))</f>
        <v>0</v>
      </c>
      <c r="CK18" s="1029">
        <f>IF('Validation flags'!$P$3=1,0,IF(ISNUMBER(AN18),0,1))</f>
        <v>0</v>
      </c>
      <c r="CL18" s="1029">
        <f>IF('Validation flags'!$P$3=1,0,IF(ISNUMBER(AO18),0,1))</f>
        <v>0</v>
      </c>
      <c r="CM18" s="1029">
        <f>IF('Validation flags'!$P$3=1,0,IF(ISNUMBER(AP18),0,1))</f>
        <v>0</v>
      </c>
    </row>
    <row r="19" spans="2:91" ht="15" customHeight="1">
      <c r="B19" s="709">
        <v>13</v>
      </c>
      <c r="C19" s="1294" t="s">
        <v>2478</v>
      </c>
      <c r="D19" s="1307"/>
      <c r="E19" s="1307" t="s">
        <v>43</v>
      </c>
      <c r="F19" s="1308">
        <v>3</v>
      </c>
      <c r="G19" s="1555"/>
      <c r="H19" s="1529"/>
      <c r="I19" s="1364"/>
      <c r="J19" s="1364"/>
      <c r="K19" s="1364"/>
      <c r="L19" s="1364"/>
      <c r="M19" s="1364"/>
      <c r="N19" s="1364"/>
      <c r="O19" s="1364"/>
      <c r="P19" s="1364"/>
      <c r="Q19" s="1364"/>
      <c r="R19" s="1364"/>
      <c r="S19" s="1364"/>
      <c r="T19" s="1364"/>
      <c r="U19" s="1364"/>
      <c r="V19" s="1364"/>
      <c r="W19" s="1364"/>
      <c r="X19" s="1530"/>
      <c r="Y19" s="1287"/>
      <c r="Z19" s="1529"/>
      <c r="AA19" s="1364"/>
      <c r="AB19" s="1364"/>
      <c r="AC19" s="1364"/>
      <c r="AD19" s="1364"/>
      <c r="AE19" s="1364"/>
      <c r="AF19" s="1364"/>
      <c r="AG19" s="1364"/>
      <c r="AH19" s="1364"/>
      <c r="AI19" s="1364"/>
      <c r="AJ19" s="1364"/>
      <c r="AK19" s="1364"/>
      <c r="AL19" s="1364"/>
      <c r="AM19" s="1364"/>
      <c r="AN19" s="1364"/>
      <c r="AO19" s="1364"/>
      <c r="AP19" s="1530"/>
      <c r="AR19" s="721"/>
      <c r="AS19" s="722"/>
      <c r="AU19" s="1028">
        <f t="shared" si="0"/>
        <v>0</v>
      </c>
      <c r="AW19" s="702">
        <f t="shared" si="1"/>
        <v>13</v>
      </c>
      <c r="AX19" s="1293" t="str">
        <f t="shared" si="2"/>
        <v>Total value of WaterSure and WaterSure Plus discounts</v>
      </c>
      <c r="AY19" s="703" t="str">
        <f t="shared" si="3"/>
        <v>£m</v>
      </c>
      <c r="AZ19" s="1513">
        <f t="shared" si="4"/>
        <v>3</v>
      </c>
      <c r="BA19" s="1514" t="s">
        <v>2528</v>
      </c>
      <c r="BB19" s="1312" t="s">
        <v>2543</v>
      </c>
      <c r="BE19" s="1029">
        <f>IF('Validation flags'!$P$3=1,0,IF(ISNUMBER(H19),0,1))</f>
        <v>0</v>
      </c>
      <c r="BF19" s="1029">
        <f>IF('Validation flags'!$P$3=1,0,IF(ISNUMBER(I19),0,1))</f>
        <v>0</v>
      </c>
      <c r="BG19" s="1029">
        <f>IF('Validation flags'!$P$3=1,0,IF(ISNUMBER(J19),0,1))</f>
        <v>0</v>
      </c>
      <c r="BH19" s="1029">
        <f>IF('Validation flags'!$P$3=1,0,IF(ISNUMBER(K19),0,1))</f>
        <v>0</v>
      </c>
      <c r="BI19" s="1029">
        <f>IF('Validation flags'!$P$3=1,0,IF(ISNUMBER(L19),0,1))</f>
        <v>0</v>
      </c>
      <c r="BJ19" s="1029">
        <f>IF('Validation flags'!$P$3=1,0,IF(ISNUMBER(M19),0,1))</f>
        <v>0</v>
      </c>
      <c r="BK19" s="1029">
        <f>IF('Validation flags'!$P$3=1,0,IF(ISNUMBER(N19),0,1))</f>
        <v>0</v>
      </c>
      <c r="BL19" s="1029">
        <f>IF('Validation flags'!$P$3=1,0,IF(ISNUMBER(O19),0,1))</f>
        <v>0</v>
      </c>
      <c r="BM19" s="1029">
        <f>IF('Validation flags'!$P$3=1,0,IF(ISNUMBER(P19),0,1))</f>
        <v>0</v>
      </c>
      <c r="BN19" s="1029">
        <f>IF('Validation flags'!$P$3=1,0,IF(ISNUMBER(Q19),0,1))</f>
        <v>0</v>
      </c>
      <c r="BO19" s="1029">
        <f>IF('Validation flags'!$P$3=1,0,IF(ISNUMBER(R19),0,1))</f>
        <v>0</v>
      </c>
      <c r="BP19" s="1029">
        <f>IF('Validation flags'!$P$3=1,0,IF(ISNUMBER(S19),0,1))</f>
        <v>0</v>
      </c>
      <c r="BQ19" s="1029">
        <f>IF('Validation flags'!$P$3=1,0,IF(ISNUMBER(T19),0,1))</f>
        <v>0</v>
      </c>
      <c r="BR19" s="1029">
        <f>IF('Validation flags'!$P$3=1,0,IF(ISNUMBER(U19),0,1))</f>
        <v>0</v>
      </c>
      <c r="BS19" s="1029">
        <f>IF('Validation flags'!$P$3=1,0,IF(ISNUMBER(V19),0,1))</f>
        <v>0</v>
      </c>
      <c r="BT19" s="1029">
        <f>IF('Validation flags'!$P$3=1,0,IF(ISNUMBER(W19),0,1))</f>
        <v>0</v>
      </c>
      <c r="BU19" s="1029">
        <f>IF('Validation flags'!$P$3=1,0,IF(ISNUMBER(X19),0,1))</f>
        <v>0</v>
      </c>
      <c r="BV19" s="1175"/>
      <c r="BW19" s="1029">
        <f>IF('Validation flags'!$P$3=1,0,IF(ISNUMBER(Z19),0,1))</f>
        <v>0</v>
      </c>
      <c r="BX19" s="1029">
        <f>IF('Validation flags'!$P$3=1,0,IF(ISNUMBER(AA19),0,1))</f>
        <v>0</v>
      </c>
      <c r="BY19" s="1029">
        <f>IF('Validation flags'!$P$3=1,0,IF(ISNUMBER(AB19),0,1))</f>
        <v>0</v>
      </c>
      <c r="BZ19" s="1029">
        <f>IF('Validation flags'!$P$3=1,0,IF(ISNUMBER(AC19),0,1))</f>
        <v>0</v>
      </c>
      <c r="CA19" s="1029">
        <f>IF('Validation flags'!$P$3=1,0,IF(ISNUMBER(AD19),0,1))</f>
        <v>0</v>
      </c>
      <c r="CB19" s="1029">
        <f>IF('Validation flags'!$P$3=1,0,IF(ISNUMBER(AE19),0,1))</f>
        <v>0</v>
      </c>
      <c r="CC19" s="1029">
        <f>IF('Validation flags'!$P$3=1,0,IF(ISNUMBER(AF19),0,1))</f>
        <v>0</v>
      </c>
      <c r="CD19" s="1029">
        <f>IF('Validation flags'!$P$3=1,0,IF(ISNUMBER(AG19),0,1))</f>
        <v>0</v>
      </c>
      <c r="CE19" s="1029">
        <f>IF('Validation flags'!$P$3=1,0,IF(ISNUMBER(AH19),0,1))</f>
        <v>0</v>
      </c>
      <c r="CF19" s="1029">
        <f>IF('Validation flags'!$P$3=1,0,IF(ISNUMBER(AI19),0,1))</f>
        <v>0</v>
      </c>
      <c r="CG19" s="1029">
        <f>IF('Validation flags'!$P$3=1,0,IF(ISNUMBER(AJ19),0,1))</f>
        <v>0</v>
      </c>
      <c r="CH19" s="1029">
        <f>IF('Validation flags'!$P$3=1,0,IF(ISNUMBER(AK19),0,1))</f>
        <v>0</v>
      </c>
      <c r="CI19" s="1029">
        <f>IF('Validation flags'!$P$3=1,0,IF(ISNUMBER(AL19),0,1))</f>
        <v>0</v>
      </c>
      <c r="CJ19" s="1029">
        <f>IF('Validation flags'!$P$3=1,0,IF(ISNUMBER(AM19),0,1))</f>
        <v>0</v>
      </c>
      <c r="CK19" s="1029">
        <f>IF('Validation flags'!$P$3=1,0,IF(ISNUMBER(AN19),0,1))</f>
        <v>0</v>
      </c>
      <c r="CL19" s="1029">
        <f>IF('Validation flags'!$P$3=1,0,IF(ISNUMBER(AO19),0,1))</f>
        <v>0</v>
      </c>
      <c r="CM19" s="1029">
        <f>IF('Validation flags'!$P$3=1,0,IF(ISNUMBER(AP19),0,1))</f>
        <v>0</v>
      </c>
    </row>
    <row r="20" spans="2:91" ht="15" customHeight="1">
      <c r="B20" s="709">
        <v>14</v>
      </c>
      <c r="C20" s="1294" t="s">
        <v>2479</v>
      </c>
      <c r="D20" s="1307"/>
      <c r="E20" s="1307" t="s">
        <v>43</v>
      </c>
      <c r="F20" s="1308">
        <v>3</v>
      </c>
      <c r="G20" s="1555"/>
      <c r="H20" s="1529"/>
      <c r="I20" s="1364"/>
      <c r="J20" s="1364"/>
      <c r="K20" s="1364"/>
      <c r="L20" s="1364"/>
      <c r="M20" s="1364"/>
      <c r="N20" s="1364"/>
      <c r="O20" s="1364"/>
      <c r="P20" s="1364"/>
      <c r="Q20" s="1364"/>
      <c r="R20" s="1364"/>
      <c r="S20" s="1364"/>
      <c r="T20" s="1364"/>
      <c r="U20" s="1364"/>
      <c r="V20" s="1364"/>
      <c r="W20" s="1364"/>
      <c r="X20" s="1530"/>
      <c r="Y20" s="1287"/>
      <c r="Z20" s="1529"/>
      <c r="AA20" s="1364"/>
      <c r="AB20" s="1364"/>
      <c r="AC20" s="1364"/>
      <c r="AD20" s="1364"/>
      <c r="AE20" s="1364"/>
      <c r="AF20" s="1364"/>
      <c r="AG20" s="1364"/>
      <c r="AH20" s="1364"/>
      <c r="AI20" s="1364"/>
      <c r="AJ20" s="1364"/>
      <c r="AK20" s="1364"/>
      <c r="AL20" s="1364"/>
      <c r="AM20" s="1364"/>
      <c r="AN20" s="1364"/>
      <c r="AO20" s="1364"/>
      <c r="AP20" s="1530"/>
      <c r="AR20" s="721"/>
      <c r="AS20" s="722"/>
      <c r="AU20" s="1028">
        <f t="shared" si="0"/>
        <v>0</v>
      </c>
      <c r="AW20" s="702">
        <f t="shared" si="1"/>
        <v>14</v>
      </c>
      <c r="AX20" s="1293" t="str">
        <f t="shared" si="2"/>
        <v>Cost of WaterSure and WaterSure Plus cross-subsidy (per customer)</v>
      </c>
      <c r="AY20" s="703" t="str">
        <f t="shared" si="3"/>
        <v>£m</v>
      </c>
      <c r="AZ20" s="1513">
        <f t="shared" si="4"/>
        <v>3</v>
      </c>
      <c r="BA20" s="1514" t="s">
        <v>2529</v>
      </c>
      <c r="BB20" s="1312" t="s">
        <v>2544</v>
      </c>
      <c r="BE20" s="1029">
        <f>IF('Validation flags'!$P$3=1,0,IF(ISNUMBER(H20),0,1))</f>
        <v>0</v>
      </c>
      <c r="BF20" s="1029">
        <f>IF('Validation flags'!$P$3=1,0,IF(ISNUMBER(I20),0,1))</f>
        <v>0</v>
      </c>
      <c r="BG20" s="1029">
        <f>IF('Validation flags'!$P$3=1,0,IF(ISNUMBER(J20),0,1))</f>
        <v>0</v>
      </c>
      <c r="BH20" s="1029">
        <f>IF('Validation flags'!$P$3=1,0,IF(ISNUMBER(K20),0,1))</f>
        <v>0</v>
      </c>
      <c r="BI20" s="1029">
        <f>IF('Validation flags'!$P$3=1,0,IF(ISNUMBER(L20),0,1))</f>
        <v>0</v>
      </c>
      <c r="BJ20" s="1029">
        <f>IF('Validation flags'!$P$3=1,0,IF(ISNUMBER(M20),0,1))</f>
        <v>0</v>
      </c>
      <c r="BK20" s="1029">
        <f>IF('Validation flags'!$P$3=1,0,IF(ISNUMBER(N20),0,1))</f>
        <v>0</v>
      </c>
      <c r="BL20" s="1029">
        <f>IF('Validation flags'!$P$3=1,0,IF(ISNUMBER(O20),0,1))</f>
        <v>0</v>
      </c>
      <c r="BM20" s="1029">
        <f>IF('Validation flags'!$P$3=1,0,IF(ISNUMBER(P20),0,1))</f>
        <v>0</v>
      </c>
      <c r="BN20" s="1029">
        <f>IF('Validation flags'!$P$3=1,0,IF(ISNUMBER(Q20),0,1))</f>
        <v>0</v>
      </c>
      <c r="BO20" s="1029">
        <f>IF('Validation flags'!$P$3=1,0,IF(ISNUMBER(R20),0,1))</f>
        <v>0</v>
      </c>
      <c r="BP20" s="1029">
        <f>IF('Validation flags'!$P$3=1,0,IF(ISNUMBER(S20),0,1))</f>
        <v>0</v>
      </c>
      <c r="BQ20" s="1029">
        <f>IF('Validation flags'!$P$3=1,0,IF(ISNUMBER(T20),0,1))</f>
        <v>0</v>
      </c>
      <c r="BR20" s="1029">
        <f>IF('Validation flags'!$P$3=1,0,IF(ISNUMBER(U20),0,1))</f>
        <v>0</v>
      </c>
      <c r="BS20" s="1029">
        <f>IF('Validation flags'!$P$3=1,0,IF(ISNUMBER(V20),0,1))</f>
        <v>0</v>
      </c>
      <c r="BT20" s="1029">
        <f>IF('Validation flags'!$P$3=1,0,IF(ISNUMBER(W20),0,1))</f>
        <v>0</v>
      </c>
      <c r="BU20" s="1029">
        <f>IF('Validation flags'!$P$3=1,0,IF(ISNUMBER(X20),0,1))</f>
        <v>0</v>
      </c>
      <c r="BV20" s="1175"/>
      <c r="BW20" s="1029">
        <f>IF('Validation flags'!$P$3=1,0,IF(ISNUMBER(Z20),0,1))</f>
        <v>0</v>
      </c>
      <c r="BX20" s="1029">
        <f>IF('Validation flags'!$P$3=1,0,IF(ISNUMBER(AA20),0,1))</f>
        <v>0</v>
      </c>
      <c r="BY20" s="1029">
        <f>IF('Validation flags'!$P$3=1,0,IF(ISNUMBER(AB20),0,1))</f>
        <v>0</v>
      </c>
      <c r="BZ20" s="1029">
        <f>IF('Validation flags'!$P$3=1,0,IF(ISNUMBER(AC20),0,1))</f>
        <v>0</v>
      </c>
      <c r="CA20" s="1029">
        <f>IF('Validation flags'!$P$3=1,0,IF(ISNUMBER(AD20),0,1))</f>
        <v>0</v>
      </c>
      <c r="CB20" s="1029">
        <f>IF('Validation flags'!$P$3=1,0,IF(ISNUMBER(AE20),0,1))</f>
        <v>0</v>
      </c>
      <c r="CC20" s="1029">
        <f>IF('Validation flags'!$P$3=1,0,IF(ISNUMBER(AF20),0,1))</f>
        <v>0</v>
      </c>
      <c r="CD20" s="1029">
        <f>IF('Validation flags'!$P$3=1,0,IF(ISNUMBER(AG20),0,1))</f>
        <v>0</v>
      </c>
      <c r="CE20" s="1029">
        <f>IF('Validation flags'!$P$3=1,0,IF(ISNUMBER(AH20),0,1))</f>
        <v>0</v>
      </c>
      <c r="CF20" s="1029">
        <f>IF('Validation flags'!$P$3=1,0,IF(ISNUMBER(AI20),0,1))</f>
        <v>0</v>
      </c>
      <c r="CG20" s="1029">
        <f>IF('Validation flags'!$P$3=1,0,IF(ISNUMBER(AJ20),0,1))</f>
        <v>0</v>
      </c>
      <c r="CH20" s="1029">
        <f>IF('Validation flags'!$P$3=1,0,IF(ISNUMBER(AK20),0,1))</f>
        <v>0</v>
      </c>
      <c r="CI20" s="1029">
        <f>IF('Validation flags'!$P$3=1,0,IF(ISNUMBER(AL20),0,1))</f>
        <v>0</v>
      </c>
      <c r="CJ20" s="1029">
        <f>IF('Validation flags'!$P$3=1,0,IF(ISNUMBER(AM20),0,1))</f>
        <v>0</v>
      </c>
      <c r="CK20" s="1029">
        <f>IF('Validation flags'!$P$3=1,0,IF(ISNUMBER(AN20),0,1))</f>
        <v>0</v>
      </c>
      <c r="CL20" s="1029">
        <f>IF('Validation flags'!$P$3=1,0,IF(ISNUMBER(AO20),0,1))</f>
        <v>0</v>
      </c>
      <c r="CM20" s="1029">
        <f>IF('Validation flags'!$P$3=1,0,IF(ISNUMBER(AP20),0,1))</f>
        <v>0</v>
      </c>
    </row>
    <row r="21" spans="2:91" ht="15" customHeight="1">
      <c r="B21" s="709">
        <v>15</v>
      </c>
      <c r="C21" s="1294" t="s">
        <v>2480</v>
      </c>
      <c r="D21" s="1307"/>
      <c r="E21" s="1307" t="s">
        <v>76</v>
      </c>
      <c r="F21" s="1308">
        <v>0</v>
      </c>
      <c r="G21" s="1555"/>
      <c r="H21" s="825"/>
      <c r="I21" s="826"/>
      <c r="J21" s="826"/>
      <c r="K21" s="826"/>
      <c r="L21" s="826"/>
      <c r="M21" s="826"/>
      <c r="N21" s="826"/>
      <c r="O21" s="826"/>
      <c r="P21" s="826"/>
      <c r="Q21" s="826"/>
      <c r="R21" s="826"/>
      <c r="S21" s="826"/>
      <c r="T21" s="826"/>
      <c r="U21" s="826"/>
      <c r="V21" s="826"/>
      <c r="W21" s="826"/>
      <c r="X21" s="717"/>
      <c r="Y21" s="1290"/>
      <c r="Z21" s="825"/>
      <c r="AA21" s="826"/>
      <c r="AB21" s="826"/>
      <c r="AC21" s="826"/>
      <c r="AD21" s="826"/>
      <c r="AE21" s="826"/>
      <c r="AF21" s="826"/>
      <c r="AG21" s="826"/>
      <c r="AH21" s="826"/>
      <c r="AI21" s="826"/>
      <c r="AJ21" s="826"/>
      <c r="AK21" s="826"/>
      <c r="AL21" s="826"/>
      <c r="AM21" s="826"/>
      <c r="AN21" s="826"/>
      <c r="AO21" s="826"/>
      <c r="AP21" s="717"/>
      <c r="AR21" s="721"/>
      <c r="AS21" s="722"/>
      <c r="AU21" s="1028">
        <f t="shared" si="0"/>
        <v>0</v>
      </c>
      <c r="AW21" s="702">
        <f t="shared" si="1"/>
        <v>15</v>
      </c>
      <c r="AX21" s="1293" t="str">
        <f t="shared" si="2"/>
        <v>Number of customers receiving WaterSure and WaterSure Plus</v>
      </c>
      <c r="AY21" s="703" t="str">
        <f t="shared" si="3"/>
        <v>nr</v>
      </c>
      <c r="AZ21" s="1513">
        <f t="shared" si="4"/>
        <v>0</v>
      </c>
      <c r="BA21" s="1514" t="s">
        <v>2530</v>
      </c>
      <c r="BB21" s="1312" t="s">
        <v>2545</v>
      </c>
      <c r="BE21" s="1029">
        <f>IF('Validation flags'!$P$3=1,0,IF(ISNUMBER(H21),0,1))</f>
        <v>0</v>
      </c>
      <c r="BF21" s="1029">
        <f>IF('Validation flags'!$P$3=1,0,IF(ISNUMBER(I21),0,1))</f>
        <v>0</v>
      </c>
      <c r="BG21" s="1029">
        <f>IF('Validation flags'!$P$3=1,0,IF(ISNUMBER(J21),0,1))</f>
        <v>0</v>
      </c>
      <c r="BH21" s="1029">
        <f>IF('Validation flags'!$P$3=1,0,IF(ISNUMBER(K21),0,1))</f>
        <v>0</v>
      </c>
      <c r="BI21" s="1029">
        <f>IF('Validation flags'!$P$3=1,0,IF(ISNUMBER(L21),0,1))</f>
        <v>0</v>
      </c>
      <c r="BJ21" s="1029">
        <f>IF('Validation flags'!$P$3=1,0,IF(ISNUMBER(M21),0,1))</f>
        <v>0</v>
      </c>
      <c r="BK21" s="1029">
        <f>IF('Validation flags'!$P$3=1,0,IF(ISNUMBER(N21),0,1))</f>
        <v>0</v>
      </c>
      <c r="BL21" s="1029">
        <f>IF('Validation flags'!$P$3=1,0,IF(ISNUMBER(O21),0,1))</f>
        <v>0</v>
      </c>
      <c r="BM21" s="1029">
        <f>IF('Validation flags'!$P$3=1,0,IF(ISNUMBER(P21),0,1))</f>
        <v>0</v>
      </c>
      <c r="BN21" s="1029">
        <f>IF('Validation flags'!$P$3=1,0,IF(ISNUMBER(Q21),0,1))</f>
        <v>0</v>
      </c>
      <c r="BO21" s="1029">
        <f>IF('Validation flags'!$P$3=1,0,IF(ISNUMBER(R21),0,1))</f>
        <v>0</v>
      </c>
      <c r="BP21" s="1029">
        <f>IF('Validation flags'!$P$3=1,0,IF(ISNUMBER(S21),0,1))</f>
        <v>0</v>
      </c>
      <c r="BQ21" s="1029">
        <f>IF('Validation flags'!$P$3=1,0,IF(ISNUMBER(T21),0,1))</f>
        <v>0</v>
      </c>
      <c r="BR21" s="1029">
        <f>IF('Validation flags'!$P$3=1,0,IF(ISNUMBER(U21),0,1))</f>
        <v>0</v>
      </c>
      <c r="BS21" s="1029">
        <f>IF('Validation flags'!$P$3=1,0,IF(ISNUMBER(V21),0,1))</f>
        <v>0</v>
      </c>
      <c r="BT21" s="1029">
        <f>IF('Validation flags'!$P$3=1,0,IF(ISNUMBER(W21),0,1))</f>
        <v>0</v>
      </c>
      <c r="BU21" s="1029">
        <f>IF('Validation flags'!$P$3=1,0,IF(ISNUMBER(X21),0,1))</f>
        <v>0</v>
      </c>
      <c r="BV21" s="1175"/>
      <c r="BW21" s="1029">
        <f>IF('Validation flags'!$P$3=1,0,IF(ISNUMBER(Z21),0,1))</f>
        <v>0</v>
      </c>
      <c r="BX21" s="1029">
        <f>IF('Validation flags'!$P$3=1,0,IF(ISNUMBER(AA21),0,1))</f>
        <v>0</v>
      </c>
      <c r="BY21" s="1029">
        <f>IF('Validation flags'!$P$3=1,0,IF(ISNUMBER(AB21),0,1))</f>
        <v>0</v>
      </c>
      <c r="BZ21" s="1029">
        <f>IF('Validation flags'!$P$3=1,0,IF(ISNUMBER(AC21),0,1))</f>
        <v>0</v>
      </c>
      <c r="CA21" s="1029">
        <f>IF('Validation flags'!$P$3=1,0,IF(ISNUMBER(AD21),0,1))</f>
        <v>0</v>
      </c>
      <c r="CB21" s="1029">
        <f>IF('Validation flags'!$P$3=1,0,IF(ISNUMBER(AE21),0,1))</f>
        <v>0</v>
      </c>
      <c r="CC21" s="1029">
        <f>IF('Validation flags'!$P$3=1,0,IF(ISNUMBER(AF21),0,1))</f>
        <v>0</v>
      </c>
      <c r="CD21" s="1029">
        <f>IF('Validation flags'!$P$3=1,0,IF(ISNUMBER(AG21),0,1))</f>
        <v>0</v>
      </c>
      <c r="CE21" s="1029">
        <f>IF('Validation flags'!$P$3=1,0,IF(ISNUMBER(AH21),0,1))</f>
        <v>0</v>
      </c>
      <c r="CF21" s="1029">
        <f>IF('Validation flags'!$P$3=1,0,IF(ISNUMBER(AI21),0,1))</f>
        <v>0</v>
      </c>
      <c r="CG21" s="1029">
        <f>IF('Validation flags'!$P$3=1,0,IF(ISNUMBER(AJ21),0,1))</f>
        <v>0</v>
      </c>
      <c r="CH21" s="1029">
        <f>IF('Validation flags'!$P$3=1,0,IF(ISNUMBER(AK21),0,1))</f>
        <v>0</v>
      </c>
      <c r="CI21" s="1029">
        <f>IF('Validation flags'!$P$3=1,0,IF(ISNUMBER(AL21),0,1))</f>
        <v>0</v>
      </c>
      <c r="CJ21" s="1029">
        <f>IF('Validation flags'!$P$3=1,0,IF(ISNUMBER(AM21),0,1))</f>
        <v>0</v>
      </c>
      <c r="CK21" s="1029">
        <f>IF('Validation flags'!$P$3=1,0,IF(ISNUMBER(AN21),0,1))</f>
        <v>0</v>
      </c>
      <c r="CL21" s="1029">
        <f>IF('Validation flags'!$P$3=1,0,IF(ISNUMBER(AO21),0,1))</f>
        <v>0</v>
      </c>
      <c r="CM21" s="1029">
        <f>IF('Validation flags'!$P$3=1,0,IF(ISNUMBER(AP21),0,1))</f>
        <v>0</v>
      </c>
    </row>
    <row r="22" spans="2:91" ht="15" customHeight="1">
      <c r="B22" s="709">
        <v>16</v>
      </c>
      <c r="C22" s="1294" t="s">
        <v>2481</v>
      </c>
      <c r="D22" s="1307"/>
      <c r="E22" s="1307" t="s">
        <v>43</v>
      </c>
      <c r="F22" s="1308">
        <v>3</v>
      </c>
      <c r="G22" s="1555"/>
      <c r="H22" s="1529"/>
      <c r="I22" s="1364"/>
      <c r="J22" s="1364"/>
      <c r="K22" s="1364"/>
      <c r="L22" s="1364"/>
      <c r="M22" s="1364"/>
      <c r="N22" s="1364"/>
      <c r="O22" s="1364"/>
      <c r="P22" s="1364"/>
      <c r="Q22" s="1364"/>
      <c r="R22" s="1364"/>
      <c r="S22" s="1364"/>
      <c r="T22" s="1364"/>
      <c r="U22" s="1364"/>
      <c r="V22" s="1364"/>
      <c r="W22" s="1364"/>
      <c r="X22" s="1530"/>
      <c r="Y22" s="1287"/>
      <c r="Z22" s="1529"/>
      <c r="AA22" s="1364"/>
      <c r="AB22" s="1364"/>
      <c r="AC22" s="1364"/>
      <c r="AD22" s="1364"/>
      <c r="AE22" s="1364"/>
      <c r="AF22" s="1364"/>
      <c r="AG22" s="1364"/>
      <c r="AH22" s="1364"/>
      <c r="AI22" s="1364"/>
      <c r="AJ22" s="1364"/>
      <c r="AK22" s="1364"/>
      <c r="AL22" s="1364"/>
      <c r="AM22" s="1364"/>
      <c r="AN22" s="1364"/>
      <c r="AO22" s="1364"/>
      <c r="AP22" s="1530"/>
      <c r="AR22" s="721"/>
      <c r="AS22" s="722"/>
      <c r="AU22" s="1028">
        <f t="shared" si="0"/>
        <v>0</v>
      </c>
      <c r="AW22" s="702">
        <f t="shared" si="1"/>
        <v>16</v>
      </c>
      <c r="AX22" s="1293" t="str">
        <f t="shared" si="2"/>
        <v>Total value of hardship funds</v>
      </c>
      <c r="AY22" s="703" t="str">
        <f t="shared" si="3"/>
        <v>£m</v>
      </c>
      <c r="AZ22" s="1513">
        <f t="shared" si="4"/>
        <v>3</v>
      </c>
      <c r="BA22" s="1514" t="s">
        <v>2531</v>
      </c>
      <c r="BB22" s="1312" t="s">
        <v>2546</v>
      </c>
      <c r="BE22" s="1029">
        <f>IF('Validation flags'!$P$3=1,0,IF(ISNUMBER(H22),0,1))</f>
        <v>0</v>
      </c>
      <c r="BF22" s="1029">
        <f>IF('Validation flags'!$P$3=1,0,IF(ISNUMBER(I22),0,1))</f>
        <v>0</v>
      </c>
      <c r="BG22" s="1029">
        <f>IF('Validation flags'!$P$3=1,0,IF(ISNUMBER(J22),0,1))</f>
        <v>0</v>
      </c>
      <c r="BH22" s="1029">
        <f>IF('Validation flags'!$P$3=1,0,IF(ISNUMBER(K22),0,1))</f>
        <v>0</v>
      </c>
      <c r="BI22" s="1029">
        <f>IF('Validation flags'!$P$3=1,0,IF(ISNUMBER(L22),0,1))</f>
        <v>0</v>
      </c>
      <c r="BJ22" s="1029">
        <f>IF('Validation flags'!$P$3=1,0,IF(ISNUMBER(M22),0,1))</f>
        <v>0</v>
      </c>
      <c r="BK22" s="1029">
        <f>IF('Validation flags'!$P$3=1,0,IF(ISNUMBER(N22),0,1))</f>
        <v>0</v>
      </c>
      <c r="BL22" s="1029">
        <f>IF('Validation flags'!$P$3=1,0,IF(ISNUMBER(O22),0,1))</f>
        <v>0</v>
      </c>
      <c r="BM22" s="1029">
        <f>IF('Validation flags'!$P$3=1,0,IF(ISNUMBER(P22),0,1))</f>
        <v>0</v>
      </c>
      <c r="BN22" s="1029">
        <f>IF('Validation flags'!$P$3=1,0,IF(ISNUMBER(Q22),0,1))</f>
        <v>0</v>
      </c>
      <c r="BO22" s="1029">
        <f>IF('Validation flags'!$P$3=1,0,IF(ISNUMBER(R22),0,1))</f>
        <v>0</v>
      </c>
      <c r="BP22" s="1029">
        <f>IF('Validation flags'!$P$3=1,0,IF(ISNUMBER(S22),0,1))</f>
        <v>0</v>
      </c>
      <c r="BQ22" s="1029">
        <f>IF('Validation flags'!$P$3=1,0,IF(ISNUMBER(T22),0,1))</f>
        <v>0</v>
      </c>
      <c r="BR22" s="1029">
        <f>IF('Validation flags'!$P$3=1,0,IF(ISNUMBER(U22),0,1))</f>
        <v>0</v>
      </c>
      <c r="BS22" s="1029">
        <f>IF('Validation flags'!$P$3=1,0,IF(ISNUMBER(V22),0,1))</f>
        <v>0</v>
      </c>
      <c r="BT22" s="1029">
        <f>IF('Validation flags'!$P$3=1,0,IF(ISNUMBER(W22),0,1))</f>
        <v>0</v>
      </c>
      <c r="BU22" s="1029">
        <f>IF('Validation flags'!$P$3=1,0,IF(ISNUMBER(X22),0,1))</f>
        <v>0</v>
      </c>
      <c r="BV22" s="1175"/>
      <c r="BW22" s="1029">
        <f>IF('Validation flags'!$P$3=1,0,IF(ISNUMBER(Z22),0,1))</f>
        <v>0</v>
      </c>
      <c r="BX22" s="1029">
        <f>IF('Validation flags'!$P$3=1,0,IF(ISNUMBER(AA22),0,1))</f>
        <v>0</v>
      </c>
      <c r="BY22" s="1029">
        <f>IF('Validation flags'!$P$3=1,0,IF(ISNUMBER(AB22),0,1))</f>
        <v>0</v>
      </c>
      <c r="BZ22" s="1029">
        <f>IF('Validation flags'!$P$3=1,0,IF(ISNUMBER(AC22),0,1))</f>
        <v>0</v>
      </c>
      <c r="CA22" s="1029">
        <f>IF('Validation flags'!$P$3=1,0,IF(ISNUMBER(AD22),0,1))</f>
        <v>0</v>
      </c>
      <c r="CB22" s="1029">
        <f>IF('Validation flags'!$P$3=1,0,IF(ISNUMBER(AE22),0,1))</f>
        <v>0</v>
      </c>
      <c r="CC22" s="1029">
        <f>IF('Validation flags'!$P$3=1,0,IF(ISNUMBER(AF22),0,1))</f>
        <v>0</v>
      </c>
      <c r="CD22" s="1029">
        <f>IF('Validation flags'!$P$3=1,0,IF(ISNUMBER(AG22),0,1))</f>
        <v>0</v>
      </c>
      <c r="CE22" s="1029">
        <f>IF('Validation flags'!$P$3=1,0,IF(ISNUMBER(AH22),0,1))</f>
        <v>0</v>
      </c>
      <c r="CF22" s="1029">
        <f>IF('Validation flags'!$P$3=1,0,IF(ISNUMBER(AI22),0,1))</f>
        <v>0</v>
      </c>
      <c r="CG22" s="1029">
        <f>IF('Validation flags'!$P$3=1,0,IF(ISNUMBER(AJ22),0,1))</f>
        <v>0</v>
      </c>
      <c r="CH22" s="1029">
        <f>IF('Validation flags'!$P$3=1,0,IF(ISNUMBER(AK22),0,1))</f>
        <v>0</v>
      </c>
      <c r="CI22" s="1029">
        <f>IF('Validation flags'!$P$3=1,0,IF(ISNUMBER(AL22),0,1))</f>
        <v>0</v>
      </c>
      <c r="CJ22" s="1029">
        <f>IF('Validation flags'!$P$3=1,0,IF(ISNUMBER(AM22),0,1))</f>
        <v>0</v>
      </c>
      <c r="CK22" s="1029">
        <f>IF('Validation flags'!$P$3=1,0,IF(ISNUMBER(AN22),0,1))</f>
        <v>0</v>
      </c>
      <c r="CL22" s="1029">
        <f>IF('Validation flags'!$P$3=1,0,IF(ISNUMBER(AO22),0,1))</f>
        <v>0</v>
      </c>
      <c r="CM22" s="1029">
        <f>IF('Validation flags'!$P$3=1,0,IF(ISNUMBER(AP22),0,1))</f>
        <v>0</v>
      </c>
    </row>
    <row r="23" spans="2:91" ht="15" customHeight="1">
      <c r="B23" s="709">
        <v>17</v>
      </c>
      <c r="C23" s="1294" t="s">
        <v>2482</v>
      </c>
      <c r="D23" s="1307"/>
      <c r="E23" s="1307" t="s">
        <v>76</v>
      </c>
      <c r="F23" s="1308">
        <v>0</v>
      </c>
      <c r="G23" s="1555"/>
      <c r="H23" s="825"/>
      <c r="I23" s="826"/>
      <c r="J23" s="826"/>
      <c r="K23" s="826"/>
      <c r="L23" s="826"/>
      <c r="M23" s="826"/>
      <c r="N23" s="826"/>
      <c r="O23" s="826"/>
      <c r="P23" s="826"/>
      <c r="Q23" s="826"/>
      <c r="R23" s="826"/>
      <c r="S23" s="826"/>
      <c r="T23" s="826"/>
      <c r="U23" s="826"/>
      <c r="V23" s="826"/>
      <c r="W23" s="826"/>
      <c r="X23" s="717"/>
      <c r="Y23" s="1290"/>
      <c r="Z23" s="825"/>
      <c r="AA23" s="826"/>
      <c r="AB23" s="826"/>
      <c r="AC23" s="826"/>
      <c r="AD23" s="826"/>
      <c r="AE23" s="826"/>
      <c r="AF23" s="826"/>
      <c r="AG23" s="826"/>
      <c r="AH23" s="826"/>
      <c r="AI23" s="826"/>
      <c r="AJ23" s="826"/>
      <c r="AK23" s="826"/>
      <c r="AL23" s="826"/>
      <c r="AM23" s="826"/>
      <c r="AN23" s="826"/>
      <c r="AO23" s="826"/>
      <c r="AP23" s="717"/>
      <c r="AR23" s="721"/>
      <c r="AS23" s="722"/>
      <c r="AU23" s="1028">
        <f t="shared" si="0"/>
        <v>0</v>
      </c>
      <c r="AW23" s="702">
        <f t="shared" si="1"/>
        <v>17</v>
      </c>
      <c r="AX23" s="1293" t="str">
        <f t="shared" si="2"/>
        <v>Number of customers receiving hardship funds</v>
      </c>
      <c r="AY23" s="703" t="str">
        <f t="shared" si="3"/>
        <v>nr</v>
      </c>
      <c r="AZ23" s="1513">
        <f t="shared" si="4"/>
        <v>0</v>
      </c>
      <c r="BA23" s="1514" t="s">
        <v>2532</v>
      </c>
      <c r="BB23" s="1312" t="s">
        <v>2547</v>
      </c>
      <c r="BE23" s="1029">
        <f>IF('Validation flags'!$P$3=1,0,IF(ISNUMBER(H23),0,1))</f>
        <v>0</v>
      </c>
      <c r="BF23" s="1029">
        <f>IF('Validation flags'!$P$3=1,0,IF(ISNUMBER(I23),0,1))</f>
        <v>0</v>
      </c>
      <c r="BG23" s="1029">
        <f>IF('Validation flags'!$P$3=1,0,IF(ISNUMBER(J23),0,1))</f>
        <v>0</v>
      </c>
      <c r="BH23" s="1029">
        <f>IF('Validation flags'!$P$3=1,0,IF(ISNUMBER(K23),0,1))</f>
        <v>0</v>
      </c>
      <c r="BI23" s="1029">
        <f>IF('Validation flags'!$P$3=1,0,IF(ISNUMBER(L23),0,1))</f>
        <v>0</v>
      </c>
      <c r="BJ23" s="1029">
        <f>IF('Validation flags'!$P$3=1,0,IF(ISNUMBER(M23),0,1))</f>
        <v>0</v>
      </c>
      <c r="BK23" s="1029">
        <f>IF('Validation flags'!$P$3=1,0,IF(ISNUMBER(N23),0,1))</f>
        <v>0</v>
      </c>
      <c r="BL23" s="1029">
        <f>IF('Validation flags'!$P$3=1,0,IF(ISNUMBER(O23),0,1))</f>
        <v>0</v>
      </c>
      <c r="BM23" s="1029">
        <f>IF('Validation flags'!$P$3=1,0,IF(ISNUMBER(P23),0,1))</f>
        <v>0</v>
      </c>
      <c r="BN23" s="1029">
        <f>IF('Validation flags'!$P$3=1,0,IF(ISNUMBER(Q23),0,1))</f>
        <v>0</v>
      </c>
      <c r="BO23" s="1029">
        <f>IF('Validation flags'!$P$3=1,0,IF(ISNUMBER(R23),0,1))</f>
        <v>0</v>
      </c>
      <c r="BP23" s="1029">
        <f>IF('Validation flags'!$P$3=1,0,IF(ISNUMBER(S23),0,1))</f>
        <v>0</v>
      </c>
      <c r="BQ23" s="1029">
        <f>IF('Validation flags'!$P$3=1,0,IF(ISNUMBER(T23),0,1))</f>
        <v>0</v>
      </c>
      <c r="BR23" s="1029">
        <f>IF('Validation flags'!$P$3=1,0,IF(ISNUMBER(U23),0,1))</f>
        <v>0</v>
      </c>
      <c r="BS23" s="1029">
        <f>IF('Validation flags'!$P$3=1,0,IF(ISNUMBER(V23),0,1))</f>
        <v>0</v>
      </c>
      <c r="BT23" s="1029">
        <f>IF('Validation flags'!$P$3=1,0,IF(ISNUMBER(W23),0,1))</f>
        <v>0</v>
      </c>
      <c r="BU23" s="1029">
        <f>IF('Validation flags'!$P$3=1,0,IF(ISNUMBER(X23),0,1))</f>
        <v>0</v>
      </c>
      <c r="BV23" s="1175"/>
      <c r="BW23" s="1029">
        <f>IF('Validation flags'!$P$3=1,0,IF(ISNUMBER(Z23),0,1))</f>
        <v>0</v>
      </c>
      <c r="BX23" s="1029">
        <f>IF('Validation flags'!$P$3=1,0,IF(ISNUMBER(AA23),0,1))</f>
        <v>0</v>
      </c>
      <c r="BY23" s="1029">
        <f>IF('Validation flags'!$P$3=1,0,IF(ISNUMBER(AB23),0,1))</f>
        <v>0</v>
      </c>
      <c r="BZ23" s="1029">
        <f>IF('Validation flags'!$P$3=1,0,IF(ISNUMBER(AC23),0,1))</f>
        <v>0</v>
      </c>
      <c r="CA23" s="1029">
        <f>IF('Validation flags'!$P$3=1,0,IF(ISNUMBER(AD23),0,1))</f>
        <v>0</v>
      </c>
      <c r="CB23" s="1029">
        <f>IF('Validation flags'!$P$3=1,0,IF(ISNUMBER(AE23),0,1))</f>
        <v>0</v>
      </c>
      <c r="CC23" s="1029">
        <f>IF('Validation flags'!$P$3=1,0,IF(ISNUMBER(AF23),0,1))</f>
        <v>0</v>
      </c>
      <c r="CD23" s="1029">
        <f>IF('Validation flags'!$P$3=1,0,IF(ISNUMBER(AG23),0,1))</f>
        <v>0</v>
      </c>
      <c r="CE23" s="1029">
        <f>IF('Validation flags'!$P$3=1,0,IF(ISNUMBER(AH23),0,1))</f>
        <v>0</v>
      </c>
      <c r="CF23" s="1029">
        <f>IF('Validation flags'!$P$3=1,0,IF(ISNUMBER(AI23),0,1))</f>
        <v>0</v>
      </c>
      <c r="CG23" s="1029">
        <f>IF('Validation flags'!$P$3=1,0,IF(ISNUMBER(AJ23),0,1))</f>
        <v>0</v>
      </c>
      <c r="CH23" s="1029">
        <f>IF('Validation flags'!$P$3=1,0,IF(ISNUMBER(AK23),0,1))</f>
        <v>0</v>
      </c>
      <c r="CI23" s="1029">
        <f>IF('Validation flags'!$P$3=1,0,IF(ISNUMBER(AL23),0,1))</f>
        <v>0</v>
      </c>
      <c r="CJ23" s="1029">
        <f>IF('Validation flags'!$P$3=1,0,IF(ISNUMBER(AM23),0,1))</f>
        <v>0</v>
      </c>
      <c r="CK23" s="1029">
        <f>IF('Validation flags'!$P$3=1,0,IF(ISNUMBER(AN23),0,1))</f>
        <v>0</v>
      </c>
      <c r="CL23" s="1029">
        <f>IF('Validation flags'!$P$3=1,0,IF(ISNUMBER(AO23),0,1))</f>
        <v>0</v>
      </c>
      <c r="CM23" s="1029">
        <f>IF('Validation flags'!$P$3=1,0,IF(ISNUMBER(AP23),0,1))</f>
        <v>0</v>
      </c>
    </row>
    <row r="24" spans="2:91" ht="15" customHeight="1">
      <c r="B24" s="709">
        <v>18</v>
      </c>
      <c r="C24" s="1294" t="s">
        <v>2498</v>
      </c>
      <c r="D24" s="1307"/>
      <c r="E24" s="1307" t="s">
        <v>43</v>
      </c>
      <c r="F24" s="1308">
        <v>3</v>
      </c>
      <c r="G24" s="1555"/>
      <c r="H24" s="1529"/>
      <c r="I24" s="1364"/>
      <c r="J24" s="1364"/>
      <c r="K24" s="1364"/>
      <c r="L24" s="1364"/>
      <c r="M24" s="1364"/>
      <c r="N24" s="1364"/>
      <c r="O24" s="1364"/>
      <c r="P24" s="1364"/>
      <c r="Q24" s="1364"/>
      <c r="R24" s="1364"/>
      <c r="S24" s="1364"/>
      <c r="T24" s="1364"/>
      <c r="U24" s="1364"/>
      <c r="V24" s="1364"/>
      <c r="W24" s="1364"/>
      <c r="X24" s="1530"/>
      <c r="Y24" s="1287"/>
      <c r="Z24" s="1529"/>
      <c r="AA24" s="1364"/>
      <c r="AB24" s="1364"/>
      <c r="AC24" s="1364"/>
      <c r="AD24" s="1364"/>
      <c r="AE24" s="1364"/>
      <c r="AF24" s="1364"/>
      <c r="AG24" s="1364"/>
      <c r="AH24" s="1364"/>
      <c r="AI24" s="1364"/>
      <c r="AJ24" s="1364"/>
      <c r="AK24" s="1364"/>
      <c r="AL24" s="1364"/>
      <c r="AM24" s="1364"/>
      <c r="AN24" s="1364"/>
      <c r="AO24" s="1364"/>
      <c r="AP24" s="1530"/>
      <c r="AR24" s="721"/>
      <c r="AS24" s="722"/>
      <c r="AU24" s="1028">
        <f t="shared" si="0"/>
        <v>0</v>
      </c>
      <c r="AW24" s="702">
        <f t="shared" si="1"/>
        <v>18</v>
      </c>
      <c r="AX24" s="1293" t="str">
        <f t="shared" si="2"/>
        <v>Total value of payment matching support</v>
      </c>
      <c r="AY24" s="703" t="str">
        <f t="shared" si="3"/>
        <v>£m</v>
      </c>
      <c r="AZ24" s="1513">
        <f t="shared" si="4"/>
        <v>3</v>
      </c>
      <c r="BA24" s="1514" t="s">
        <v>2533</v>
      </c>
      <c r="BB24" s="1312" t="s">
        <v>2548</v>
      </c>
      <c r="BE24" s="1029">
        <f>IF('Validation flags'!$P$3=1,0,IF(ISNUMBER(H24),0,1))</f>
        <v>0</v>
      </c>
      <c r="BF24" s="1029">
        <f>IF('Validation flags'!$P$3=1,0,IF(ISNUMBER(I24),0,1))</f>
        <v>0</v>
      </c>
      <c r="BG24" s="1029">
        <f>IF('Validation flags'!$P$3=1,0,IF(ISNUMBER(J24),0,1))</f>
        <v>0</v>
      </c>
      <c r="BH24" s="1029">
        <f>IF('Validation flags'!$P$3=1,0,IF(ISNUMBER(K24),0,1))</f>
        <v>0</v>
      </c>
      <c r="BI24" s="1029">
        <f>IF('Validation flags'!$P$3=1,0,IF(ISNUMBER(L24),0,1))</f>
        <v>0</v>
      </c>
      <c r="BJ24" s="1029">
        <f>IF('Validation flags'!$P$3=1,0,IF(ISNUMBER(M24),0,1))</f>
        <v>0</v>
      </c>
      <c r="BK24" s="1029">
        <f>IF('Validation flags'!$P$3=1,0,IF(ISNUMBER(N24),0,1))</f>
        <v>0</v>
      </c>
      <c r="BL24" s="1029">
        <f>IF('Validation flags'!$P$3=1,0,IF(ISNUMBER(O24),0,1))</f>
        <v>0</v>
      </c>
      <c r="BM24" s="1029">
        <f>IF('Validation flags'!$P$3=1,0,IF(ISNUMBER(P24),0,1))</f>
        <v>0</v>
      </c>
      <c r="BN24" s="1029">
        <f>IF('Validation flags'!$P$3=1,0,IF(ISNUMBER(Q24),0,1))</f>
        <v>0</v>
      </c>
      <c r="BO24" s="1029">
        <f>IF('Validation flags'!$P$3=1,0,IF(ISNUMBER(R24),0,1))</f>
        <v>0</v>
      </c>
      <c r="BP24" s="1029">
        <f>IF('Validation flags'!$P$3=1,0,IF(ISNUMBER(S24),0,1))</f>
        <v>0</v>
      </c>
      <c r="BQ24" s="1029">
        <f>IF('Validation flags'!$P$3=1,0,IF(ISNUMBER(T24),0,1))</f>
        <v>0</v>
      </c>
      <c r="BR24" s="1029">
        <f>IF('Validation flags'!$P$3=1,0,IF(ISNUMBER(U24),0,1))</f>
        <v>0</v>
      </c>
      <c r="BS24" s="1029">
        <f>IF('Validation flags'!$P$3=1,0,IF(ISNUMBER(V24),0,1))</f>
        <v>0</v>
      </c>
      <c r="BT24" s="1029">
        <f>IF('Validation flags'!$P$3=1,0,IF(ISNUMBER(W24),0,1))</f>
        <v>0</v>
      </c>
      <c r="BU24" s="1029">
        <f>IF('Validation flags'!$P$3=1,0,IF(ISNUMBER(X24),0,1))</f>
        <v>0</v>
      </c>
      <c r="BV24" s="1175"/>
      <c r="BW24" s="1029">
        <f>IF('Validation flags'!$P$3=1,0,IF(ISNUMBER(Z24),0,1))</f>
        <v>0</v>
      </c>
      <c r="BX24" s="1029">
        <f>IF('Validation flags'!$P$3=1,0,IF(ISNUMBER(AA24),0,1))</f>
        <v>0</v>
      </c>
      <c r="BY24" s="1029">
        <f>IF('Validation flags'!$P$3=1,0,IF(ISNUMBER(AB24),0,1))</f>
        <v>0</v>
      </c>
      <c r="BZ24" s="1029">
        <f>IF('Validation flags'!$P$3=1,0,IF(ISNUMBER(AC24),0,1))</f>
        <v>0</v>
      </c>
      <c r="CA24" s="1029">
        <f>IF('Validation flags'!$P$3=1,0,IF(ISNUMBER(AD24),0,1))</f>
        <v>0</v>
      </c>
      <c r="CB24" s="1029">
        <f>IF('Validation flags'!$P$3=1,0,IF(ISNUMBER(AE24),0,1))</f>
        <v>0</v>
      </c>
      <c r="CC24" s="1029">
        <f>IF('Validation flags'!$P$3=1,0,IF(ISNUMBER(AF24),0,1))</f>
        <v>0</v>
      </c>
      <c r="CD24" s="1029">
        <f>IF('Validation flags'!$P$3=1,0,IF(ISNUMBER(AG24),0,1))</f>
        <v>0</v>
      </c>
      <c r="CE24" s="1029">
        <f>IF('Validation flags'!$P$3=1,0,IF(ISNUMBER(AH24),0,1))</f>
        <v>0</v>
      </c>
      <c r="CF24" s="1029">
        <f>IF('Validation flags'!$P$3=1,0,IF(ISNUMBER(AI24),0,1))</f>
        <v>0</v>
      </c>
      <c r="CG24" s="1029">
        <f>IF('Validation flags'!$P$3=1,0,IF(ISNUMBER(AJ24),0,1))</f>
        <v>0</v>
      </c>
      <c r="CH24" s="1029">
        <f>IF('Validation flags'!$P$3=1,0,IF(ISNUMBER(AK24),0,1))</f>
        <v>0</v>
      </c>
      <c r="CI24" s="1029">
        <f>IF('Validation flags'!$P$3=1,0,IF(ISNUMBER(AL24),0,1))</f>
        <v>0</v>
      </c>
      <c r="CJ24" s="1029">
        <f>IF('Validation flags'!$P$3=1,0,IF(ISNUMBER(AM24),0,1))</f>
        <v>0</v>
      </c>
      <c r="CK24" s="1029">
        <f>IF('Validation flags'!$P$3=1,0,IF(ISNUMBER(AN24),0,1))</f>
        <v>0</v>
      </c>
      <c r="CL24" s="1029">
        <f>IF('Validation flags'!$P$3=1,0,IF(ISNUMBER(AO24),0,1))</f>
        <v>0</v>
      </c>
      <c r="CM24" s="1029">
        <f>IF('Validation flags'!$P$3=1,0,IF(ISNUMBER(AP24),0,1))</f>
        <v>0</v>
      </c>
    </row>
    <row r="25" spans="2:91" ht="15" customHeight="1">
      <c r="B25" s="709">
        <v>19</v>
      </c>
      <c r="C25" s="1294" t="s">
        <v>2499</v>
      </c>
      <c r="D25" s="1307"/>
      <c r="E25" s="1307" t="s">
        <v>43</v>
      </c>
      <c r="F25" s="1308">
        <v>3</v>
      </c>
      <c r="G25" s="1555"/>
      <c r="H25" s="1529"/>
      <c r="I25" s="1364"/>
      <c r="J25" s="1364"/>
      <c r="K25" s="1364"/>
      <c r="L25" s="1364"/>
      <c r="M25" s="1364"/>
      <c r="N25" s="1364"/>
      <c r="O25" s="1364"/>
      <c r="P25" s="1364"/>
      <c r="Q25" s="1364"/>
      <c r="R25" s="1364"/>
      <c r="S25" s="1364"/>
      <c r="T25" s="1364"/>
      <c r="U25" s="1364"/>
      <c r="V25" s="1364"/>
      <c r="W25" s="1364"/>
      <c r="X25" s="1530"/>
      <c r="Y25" s="1287"/>
      <c r="Z25" s="1529"/>
      <c r="AA25" s="1364"/>
      <c r="AB25" s="1364"/>
      <c r="AC25" s="1364"/>
      <c r="AD25" s="1364"/>
      <c r="AE25" s="1364"/>
      <c r="AF25" s="1364"/>
      <c r="AG25" s="1364"/>
      <c r="AH25" s="1364"/>
      <c r="AI25" s="1364"/>
      <c r="AJ25" s="1364"/>
      <c r="AK25" s="1364"/>
      <c r="AL25" s="1364"/>
      <c r="AM25" s="1364"/>
      <c r="AN25" s="1364"/>
      <c r="AO25" s="1364"/>
      <c r="AP25" s="1530"/>
      <c r="AR25" s="721"/>
      <c r="AS25" s="722"/>
      <c r="AU25" s="1028">
        <f t="shared" si="0"/>
        <v>0</v>
      </c>
      <c r="AW25" s="702">
        <f t="shared" si="1"/>
        <v>19</v>
      </c>
      <c r="AX25" s="1293" t="str">
        <f t="shared" si="2"/>
        <v>Cost of payment matching cross-subsidy</v>
      </c>
      <c r="AY25" s="703" t="str">
        <f t="shared" si="3"/>
        <v>£m</v>
      </c>
      <c r="AZ25" s="1513">
        <f t="shared" si="4"/>
        <v>3</v>
      </c>
      <c r="BA25" s="1514" t="s">
        <v>2534</v>
      </c>
      <c r="BB25" s="1312" t="s">
        <v>2549</v>
      </c>
      <c r="BE25" s="1029">
        <f>IF('Validation flags'!$P$3=1,0,IF(ISNUMBER(H25),0,1))</f>
        <v>0</v>
      </c>
      <c r="BF25" s="1029">
        <f>IF('Validation flags'!$P$3=1,0,IF(ISNUMBER(I25),0,1))</f>
        <v>0</v>
      </c>
      <c r="BG25" s="1029">
        <f>IF('Validation flags'!$P$3=1,0,IF(ISNUMBER(J25),0,1))</f>
        <v>0</v>
      </c>
      <c r="BH25" s="1029">
        <f>IF('Validation flags'!$P$3=1,0,IF(ISNUMBER(K25),0,1))</f>
        <v>0</v>
      </c>
      <c r="BI25" s="1029">
        <f>IF('Validation flags'!$P$3=1,0,IF(ISNUMBER(L25),0,1))</f>
        <v>0</v>
      </c>
      <c r="BJ25" s="1029">
        <f>IF('Validation flags'!$P$3=1,0,IF(ISNUMBER(M25),0,1))</f>
        <v>0</v>
      </c>
      <c r="BK25" s="1029">
        <f>IF('Validation flags'!$P$3=1,0,IF(ISNUMBER(N25),0,1))</f>
        <v>0</v>
      </c>
      <c r="BL25" s="1029">
        <f>IF('Validation flags'!$P$3=1,0,IF(ISNUMBER(O25),0,1))</f>
        <v>0</v>
      </c>
      <c r="BM25" s="1029">
        <f>IF('Validation flags'!$P$3=1,0,IF(ISNUMBER(P25),0,1))</f>
        <v>0</v>
      </c>
      <c r="BN25" s="1029">
        <f>IF('Validation flags'!$P$3=1,0,IF(ISNUMBER(Q25),0,1))</f>
        <v>0</v>
      </c>
      <c r="BO25" s="1029">
        <f>IF('Validation flags'!$P$3=1,0,IF(ISNUMBER(R25),0,1))</f>
        <v>0</v>
      </c>
      <c r="BP25" s="1029">
        <f>IF('Validation flags'!$P$3=1,0,IF(ISNUMBER(S25),0,1))</f>
        <v>0</v>
      </c>
      <c r="BQ25" s="1029">
        <f>IF('Validation flags'!$P$3=1,0,IF(ISNUMBER(T25),0,1))</f>
        <v>0</v>
      </c>
      <c r="BR25" s="1029">
        <f>IF('Validation flags'!$P$3=1,0,IF(ISNUMBER(U25),0,1))</f>
        <v>0</v>
      </c>
      <c r="BS25" s="1029">
        <f>IF('Validation flags'!$P$3=1,0,IF(ISNUMBER(V25),0,1))</f>
        <v>0</v>
      </c>
      <c r="BT25" s="1029">
        <f>IF('Validation flags'!$P$3=1,0,IF(ISNUMBER(W25),0,1))</f>
        <v>0</v>
      </c>
      <c r="BU25" s="1029">
        <f>IF('Validation flags'!$P$3=1,0,IF(ISNUMBER(X25),0,1))</f>
        <v>0</v>
      </c>
      <c r="BV25" s="1175"/>
      <c r="BW25" s="1029">
        <f>IF('Validation flags'!$P$3=1,0,IF(ISNUMBER(Z25),0,1))</f>
        <v>0</v>
      </c>
      <c r="BX25" s="1029">
        <f>IF('Validation flags'!$P$3=1,0,IF(ISNUMBER(AA25),0,1))</f>
        <v>0</v>
      </c>
      <c r="BY25" s="1029">
        <f>IF('Validation flags'!$P$3=1,0,IF(ISNUMBER(AB25),0,1))</f>
        <v>0</v>
      </c>
      <c r="BZ25" s="1029">
        <f>IF('Validation flags'!$P$3=1,0,IF(ISNUMBER(AC25),0,1))</f>
        <v>0</v>
      </c>
      <c r="CA25" s="1029">
        <f>IF('Validation flags'!$P$3=1,0,IF(ISNUMBER(AD25),0,1))</f>
        <v>0</v>
      </c>
      <c r="CB25" s="1029">
        <f>IF('Validation flags'!$P$3=1,0,IF(ISNUMBER(AE25),0,1))</f>
        <v>0</v>
      </c>
      <c r="CC25" s="1029">
        <f>IF('Validation flags'!$P$3=1,0,IF(ISNUMBER(AF25),0,1))</f>
        <v>0</v>
      </c>
      <c r="CD25" s="1029">
        <f>IF('Validation flags'!$P$3=1,0,IF(ISNUMBER(AG25),0,1))</f>
        <v>0</v>
      </c>
      <c r="CE25" s="1029">
        <f>IF('Validation flags'!$P$3=1,0,IF(ISNUMBER(AH25),0,1))</f>
        <v>0</v>
      </c>
      <c r="CF25" s="1029">
        <f>IF('Validation flags'!$P$3=1,0,IF(ISNUMBER(AI25),0,1))</f>
        <v>0</v>
      </c>
      <c r="CG25" s="1029">
        <f>IF('Validation flags'!$P$3=1,0,IF(ISNUMBER(AJ25),0,1))</f>
        <v>0</v>
      </c>
      <c r="CH25" s="1029">
        <f>IF('Validation flags'!$P$3=1,0,IF(ISNUMBER(AK25),0,1))</f>
        <v>0</v>
      </c>
      <c r="CI25" s="1029">
        <f>IF('Validation flags'!$P$3=1,0,IF(ISNUMBER(AL25),0,1))</f>
        <v>0</v>
      </c>
      <c r="CJ25" s="1029">
        <f>IF('Validation flags'!$P$3=1,0,IF(ISNUMBER(AM25),0,1))</f>
        <v>0</v>
      </c>
      <c r="CK25" s="1029">
        <f>IF('Validation flags'!$P$3=1,0,IF(ISNUMBER(AN25),0,1))</f>
        <v>0</v>
      </c>
      <c r="CL25" s="1029">
        <f>IF('Validation flags'!$P$3=1,0,IF(ISNUMBER(AO25),0,1))</f>
        <v>0</v>
      </c>
      <c r="CM25" s="1029">
        <f>IF('Validation flags'!$P$3=1,0,IF(ISNUMBER(AP25),0,1))</f>
        <v>0</v>
      </c>
    </row>
    <row r="26" spans="2:91" ht="15" customHeight="1">
      <c r="B26" s="709">
        <v>20</v>
      </c>
      <c r="C26" s="1294" t="s">
        <v>2500</v>
      </c>
      <c r="D26" s="1307"/>
      <c r="E26" s="1307" t="s">
        <v>76</v>
      </c>
      <c r="F26" s="1308">
        <v>0</v>
      </c>
      <c r="G26" s="1555"/>
      <c r="H26" s="825"/>
      <c r="I26" s="826"/>
      <c r="J26" s="826"/>
      <c r="K26" s="826"/>
      <c r="L26" s="826"/>
      <c r="M26" s="826"/>
      <c r="N26" s="826"/>
      <c r="O26" s="826"/>
      <c r="P26" s="826"/>
      <c r="Q26" s="826"/>
      <c r="R26" s="826"/>
      <c r="S26" s="826"/>
      <c r="T26" s="826"/>
      <c r="U26" s="826"/>
      <c r="V26" s="826"/>
      <c r="W26" s="826"/>
      <c r="X26" s="717"/>
      <c r="Y26" s="1290"/>
      <c r="Z26" s="825"/>
      <c r="AA26" s="826"/>
      <c r="AB26" s="826"/>
      <c r="AC26" s="826"/>
      <c r="AD26" s="826"/>
      <c r="AE26" s="826"/>
      <c r="AF26" s="826"/>
      <c r="AG26" s="826"/>
      <c r="AH26" s="826"/>
      <c r="AI26" s="826"/>
      <c r="AJ26" s="826"/>
      <c r="AK26" s="826"/>
      <c r="AL26" s="826"/>
      <c r="AM26" s="826"/>
      <c r="AN26" s="826"/>
      <c r="AO26" s="826"/>
      <c r="AP26" s="717"/>
      <c r="AR26" s="721"/>
      <c r="AS26" s="722"/>
      <c r="AU26" s="1028">
        <f t="shared" si="0"/>
        <v>0</v>
      </c>
      <c r="AW26" s="702">
        <f t="shared" si="1"/>
        <v>20</v>
      </c>
      <c r="AX26" s="1293" t="str">
        <f t="shared" si="2"/>
        <v>Number of customers receiving payment matching support</v>
      </c>
      <c r="AY26" s="703" t="str">
        <f t="shared" si="3"/>
        <v>nr</v>
      </c>
      <c r="AZ26" s="1513">
        <f t="shared" si="4"/>
        <v>0</v>
      </c>
      <c r="BA26" s="1514" t="s">
        <v>2535</v>
      </c>
      <c r="BB26" s="1312" t="s">
        <v>2550</v>
      </c>
      <c r="BE26" s="1029">
        <f>IF('Validation flags'!$P$3=1,0,IF(ISNUMBER(H26),0,1))</f>
        <v>0</v>
      </c>
      <c r="BF26" s="1029">
        <f>IF('Validation flags'!$P$3=1,0,IF(ISNUMBER(I26),0,1))</f>
        <v>0</v>
      </c>
      <c r="BG26" s="1029">
        <f>IF('Validation flags'!$P$3=1,0,IF(ISNUMBER(J26),0,1))</f>
        <v>0</v>
      </c>
      <c r="BH26" s="1029">
        <f>IF('Validation flags'!$P$3=1,0,IF(ISNUMBER(K26),0,1))</f>
        <v>0</v>
      </c>
      <c r="BI26" s="1029">
        <f>IF('Validation flags'!$P$3=1,0,IF(ISNUMBER(L26),0,1))</f>
        <v>0</v>
      </c>
      <c r="BJ26" s="1029">
        <f>IF('Validation flags'!$P$3=1,0,IF(ISNUMBER(M26),0,1))</f>
        <v>0</v>
      </c>
      <c r="BK26" s="1029">
        <f>IF('Validation flags'!$P$3=1,0,IF(ISNUMBER(N26),0,1))</f>
        <v>0</v>
      </c>
      <c r="BL26" s="1029">
        <f>IF('Validation flags'!$P$3=1,0,IF(ISNUMBER(O26),0,1))</f>
        <v>0</v>
      </c>
      <c r="BM26" s="1029">
        <f>IF('Validation flags'!$P$3=1,0,IF(ISNUMBER(P26),0,1))</f>
        <v>0</v>
      </c>
      <c r="BN26" s="1029">
        <f>IF('Validation flags'!$P$3=1,0,IF(ISNUMBER(Q26),0,1))</f>
        <v>0</v>
      </c>
      <c r="BO26" s="1029">
        <f>IF('Validation flags'!$P$3=1,0,IF(ISNUMBER(R26),0,1))</f>
        <v>0</v>
      </c>
      <c r="BP26" s="1029">
        <f>IF('Validation flags'!$P$3=1,0,IF(ISNUMBER(S26),0,1))</f>
        <v>0</v>
      </c>
      <c r="BQ26" s="1029">
        <f>IF('Validation flags'!$P$3=1,0,IF(ISNUMBER(T26),0,1))</f>
        <v>0</v>
      </c>
      <c r="BR26" s="1029">
        <f>IF('Validation flags'!$P$3=1,0,IF(ISNUMBER(U26),0,1))</f>
        <v>0</v>
      </c>
      <c r="BS26" s="1029">
        <f>IF('Validation flags'!$P$3=1,0,IF(ISNUMBER(V26),0,1))</f>
        <v>0</v>
      </c>
      <c r="BT26" s="1029">
        <f>IF('Validation flags'!$P$3=1,0,IF(ISNUMBER(W26),0,1))</f>
        <v>0</v>
      </c>
      <c r="BU26" s="1029">
        <f>IF('Validation flags'!$P$3=1,0,IF(ISNUMBER(X26),0,1))</f>
        <v>0</v>
      </c>
      <c r="BV26" s="1175"/>
      <c r="BW26" s="1029">
        <f>IF('Validation flags'!$P$3=1,0,IF(ISNUMBER(Z26),0,1))</f>
        <v>0</v>
      </c>
      <c r="BX26" s="1029">
        <f>IF('Validation flags'!$P$3=1,0,IF(ISNUMBER(AA26),0,1))</f>
        <v>0</v>
      </c>
      <c r="BY26" s="1029">
        <f>IF('Validation flags'!$P$3=1,0,IF(ISNUMBER(AB26),0,1))</f>
        <v>0</v>
      </c>
      <c r="BZ26" s="1029">
        <f>IF('Validation flags'!$P$3=1,0,IF(ISNUMBER(AC26),0,1))</f>
        <v>0</v>
      </c>
      <c r="CA26" s="1029">
        <f>IF('Validation flags'!$P$3=1,0,IF(ISNUMBER(AD26),0,1))</f>
        <v>0</v>
      </c>
      <c r="CB26" s="1029">
        <f>IF('Validation flags'!$P$3=1,0,IF(ISNUMBER(AE26),0,1))</f>
        <v>0</v>
      </c>
      <c r="CC26" s="1029">
        <f>IF('Validation flags'!$P$3=1,0,IF(ISNUMBER(AF26),0,1))</f>
        <v>0</v>
      </c>
      <c r="CD26" s="1029">
        <f>IF('Validation flags'!$P$3=1,0,IF(ISNUMBER(AG26),0,1))</f>
        <v>0</v>
      </c>
      <c r="CE26" s="1029">
        <f>IF('Validation flags'!$P$3=1,0,IF(ISNUMBER(AH26),0,1))</f>
        <v>0</v>
      </c>
      <c r="CF26" s="1029">
        <f>IF('Validation flags'!$P$3=1,0,IF(ISNUMBER(AI26),0,1))</f>
        <v>0</v>
      </c>
      <c r="CG26" s="1029">
        <f>IF('Validation flags'!$P$3=1,0,IF(ISNUMBER(AJ26),0,1))</f>
        <v>0</v>
      </c>
      <c r="CH26" s="1029">
        <f>IF('Validation flags'!$P$3=1,0,IF(ISNUMBER(AK26),0,1))</f>
        <v>0</v>
      </c>
      <c r="CI26" s="1029">
        <f>IF('Validation flags'!$P$3=1,0,IF(ISNUMBER(AL26),0,1))</f>
        <v>0</v>
      </c>
      <c r="CJ26" s="1029">
        <f>IF('Validation flags'!$P$3=1,0,IF(ISNUMBER(AM26),0,1))</f>
        <v>0</v>
      </c>
      <c r="CK26" s="1029">
        <f>IF('Validation flags'!$P$3=1,0,IF(ISNUMBER(AN26),0,1))</f>
        <v>0</v>
      </c>
      <c r="CL26" s="1029">
        <f>IF('Validation flags'!$P$3=1,0,IF(ISNUMBER(AO26),0,1))</f>
        <v>0</v>
      </c>
      <c r="CM26" s="1029">
        <f>IF('Validation flags'!$P$3=1,0,IF(ISNUMBER(AP26),0,1))</f>
        <v>0</v>
      </c>
    </row>
    <row r="27" spans="2:91" ht="15" customHeight="1" thickBot="1">
      <c r="B27" s="705">
        <v>21</v>
      </c>
      <c r="C27" s="1295" t="s">
        <v>2501</v>
      </c>
      <c r="D27" s="706"/>
      <c r="E27" s="706" t="s">
        <v>43</v>
      </c>
      <c r="F27" s="707">
        <v>3</v>
      </c>
      <c r="G27" s="1556"/>
      <c r="H27" s="1532"/>
      <c r="I27" s="1533"/>
      <c r="J27" s="1533"/>
      <c r="K27" s="1533"/>
      <c r="L27" s="1533"/>
      <c r="M27" s="1533"/>
      <c r="N27" s="1533"/>
      <c r="O27" s="1533"/>
      <c r="P27" s="1533"/>
      <c r="Q27" s="1533"/>
      <c r="R27" s="1533"/>
      <c r="S27" s="1533"/>
      <c r="T27" s="1533"/>
      <c r="U27" s="1533"/>
      <c r="V27" s="1533"/>
      <c r="W27" s="1533"/>
      <c r="X27" s="1534"/>
      <c r="Y27" s="1287"/>
      <c r="Z27" s="1532"/>
      <c r="AA27" s="1533"/>
      <c r="AB27" s="1533"/>
      <c r="AC27" s="1533"/>
      <c r="AD27" s="1533"/>
      <c r="AE27" s="1533"/>
      <c r="AF27" s="1533"/>
      <c r="AG27" s="1533"/>
      <c r="AH27" s="1533"/>
      <c r="AI27" s="1533"/>
      <c r="AJ27" s="1533"/>
      <c r="AK27" s="1533"/>
      <c r="AL27" s="1533"/>
      <c r="AM27" s="1533"/>
      <c r="AN27" s="1533"/>
      <c r="AO27" s="1533"/>
      <c r="AP27" s="1534"/>
      <c r="AR27" s="723"/>
      <c r="AS27" s="724"/>
      <c r="AU27" s="1028">
        <f t="shared" si="0"/>
        <v>0</v>
      </c>
      <c r="AW27" s="705">
        <f t="shared" si="1"/>
        <v>21</v>
      </c>
      <c r="AX27" s="1295" t="str">
        <f t="shared" si="2"/>
        <v>Cost of company contribution to payment matching support (per customer)</v>
      </c>
      <c r="AY27" s="706" t="str">
        <f t="shared" si="3"/>
        <v>£m</v>
      </c>
      <c r="AZ27" s="1527">
        <f t="shared" si="4"/>
        <v>3</v>
      </c>
      <c r="BA27" s="1515" t="s">
        <v>2536</v>
      </c>
      <c r="BB27" s="1313" t="s">
        <v>2551</v>
      </c>
      <c r="BE27" s="1029">
        <f>IF('Validation flags'!$P$3=1,0,IF(ISNUMBER(H27),0,1))</f>
        <v>0</v>
      </c>
      <c r="BF27" s="1029">
        <f>IF('Validation flags'!$P$3=1,0,IF(ISNUMBER(I27),0,1))</f>
        <v>0</v>
      </c>
      <c r="BG27" s="1029">
        <f>IF('Validation flags'!$P$3=1,0,IF(ISNUMBER(J27),0,1))</f>
        <v>0</v>
      </c>
      <c r="BH27" s="1029">
        <f>IF('Validation flags'!$P$3=1,0,IF(ISNUMBER(K27),0,1))</f>
        <v>0</v>
      </c>
      <c r="BI27" s="1029">
        <f>IF('Validation flags'!$P$3=1,0,IF(ISNUMBER(L27),0,1))</f>
        <v>0</v>
      </c>
      <c r="BJ27" s="1029">
        <f>IF('Validation flags'!$P$3=1,0,IF(ISNUMBER(M27),0,1))</f>
        <v>0</v>
      </c>
      <c r="BK27" s="1029">
        <f>IF('Validation flags'!$P$3=1,0,IF(ISNUMBER(N27),0,1))</f>
        <v>0</v>
      </c>
      <c r="BL27" s="1029">
        <f>IF('Validation flags'!$P$3=1,0,IF(ISNUMBER(O27),0,1))</f>
        <v>0</v>
      </c>
      <c r="BM27" s="1029">
        <f>IF('Validation flags'!$P$3=1,0,IF(ISNUMBER(P27),0,1))</f>
        <v>0</v>
      </c>
      <c r="BN27" s="1029">
        <f>IF('Validation flags'!$P$3=1,0,IF(ISNUMBER(Q27),0,1))</f>
        <v>0</v>
      </c>
      <c r="BO27" s="1029">
        <f>IF('Validation flags'!$P$3=1,0,IF(ISNUMBER(R27),0,1))</f>
        <v>0</v>
      </c>
      <c r="BP27" s="1029">
        <f>IF('Validation flags'!$P$3=1,0,IF(ISNUMBER(S27),0,1))</f>
        <v>0</v>
      </c>
      <c r="BQ27" s="1029">
        <f>IF('Validation flags'!$P$3=1,0,IF(ISNUMBER(T27),0,1))</f>
        <v>0</v>
      </c>
      <c r="BR27" s="1029">
        <f>IF('Validation flags'!$P$3=1,0,IF(ISNUMBER(U27),0,1))</f>
        <v>0</v>
      </c>
      <c r="BS27" s="1029">
        <f>IF('Validation flags'!$P$3=1,0,IF(ISNUMBER(V27),0,1))</f>
        <v>0</v>
      </c>
      <c r="BT27" s="1029">
        <f>IF('Validation flags'!$P$3=1,0,IF(ISNUMBER(W27),0,1))</f>
        <v>0</v>
      </c>
      <c r="BU27" s="1029">
        <f>IF('Validation flags'!$P$3=1,0,IF(ISNUMBER(X27),0,1))</f>
        <v>0</v>
      </c>
      <c r="BV27" s="1175"/>
      <c r="BW27" s="1029">
        <f>IF('Validation flags'!$P$3=1,0,IF(ISNUMBER(Z27),0,1))</f>
        <v>0</v>
      </c>
      <c r="BX27" s="1029">
        <f>IF('Validation flags'!$P$3=1,0,IF(ISNUMBER(AA27),0,1))</f>
        <v>0</v>
      </c>
      <c r="BY27" s="1029">
        <f>IF('Validation flags'!$P$3=1,0,IF(ISNUMBER(AB27),0,1))</f>
        <v>0</v>
      </c>
      <c r="BZ27" s="1029">
        <f>IF('Validation flags'!$P$3=1,0,IF(ISNUMBER(AC27),0,1))</f>
        <v>0</v>
      </c>
      <c r="CA27" s="1029">
        <f>IF('Validation flags'!$P$3=1,0,IF(ISNUMBER(AD27),0,1))</f>
        <v>0</v>
      </c>
      <c r="CB27" s="1029">
        <f>IF('Validation flags'!$P$3=1,0,IF(ISNUMBER(AE27),0,1))</f>
        <v>0</v>
      </c>
      <c r="CC27" s="1029">
        <f>IF('Validation flags'!$P$3=1,0,IF(ISNUMBER(AF27),0,1))</f>
        <v>0</v>
      </c>
      <c r="CD27" s="1029">
        <f>IF('Validation flags'!$P$3=1,0,IF(ISNUMBER(AG27),0,1))</f>
        <v>0</v>
      </c>
      <c r="CE27" s="1029">
        <f>IF('Validation flags'!$P$3=1,0,IF(ISNUMBER(AH27),0,1))</f>
        <v>0</v>
      </c>
      <c r="CF27" s="1029">
        <f>IF('Validation flags'!$P$3=1,0,IF(ISNUMBER(AI27),0,1))</f>
        <v>0</v>
      </c>
      <c r="CG27" s="1029">
        <f>IF('Validation flags'!$P$3=1,0,IF(ISNUMBER(AJ27),0,1))</f>
        <v>0</v>
      </c>
      <c r="CH27" s="1029">
        <f>IF('Validation flags'!$P$3=1,0,IF(ISNUMBER(AK27),0,1))</f>
        <v>0</v>
      </c>
      <c r="CI27" s="1029">
        <f>IF('Validation flags'!$P$3=1,0,IF(ISNUMBER(AL27),0,1))</f>
        <v>0</v>
      </c>
      <c r="CJ27" s="1029">
        <f>IF('Validation flags'!$P$3=1,0,IF(ISNUMBER(AM27),0,1))</f>
        <v>0</v>
      </c>
      <c r="CK27" s="1029">
        <f>IF('Validation flags'!$P$3=1,0,IF(ISNUMBER(AN27),0,1))</f>
        <v>0</v>
      </c>
      <c r="CL27" s="1029">
        <f>IF('Validation flags'!$P$3=1,0,IF(ISNUMBER(AO27),0,1))</f>
        <v>0</v>
      </c>
      <c r="CM27" s="1029">
        <f>IF('Validation flags'!$P$3=1,0,IF(ISNUMBER(AP27),0,1))</f>
        <v>0</v>
      </c>
    </row>
    <row r="28" spans="2:91" ht="15" customHeight="1" thickBot="1">
      <c r="B28" s="1098"/>
      <c r="C28" s="1099"/>
      <c r="D28" s="1104"/>
      <c r="E28" s="1104"/>
      <c r="F28" s="1104"/>
      <c r="G28" s="1104"/>
      <c r="H28" s="1101"/>
      <c r="I28" s="1101"/>
      <c r="J28" s="1101"/>
      <c r="K28" s="1101"/>
      <c r="L28" s="1101"/>
      <c r="M28" s="1101"/>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c r="AK28" s="1101"/>
      <c r="AL28" s="1101"/>
      <c r="AM28" s="1101"/>
      <c r="AN28" s="1101"/>
      <c r="AO28" s="1101"/>
      <c r="AP28" s="1101"/>
      <c r="AR28" s="1099"/>
      <c r="AS28" s="1099"/>
      <c r="AU28" s="1028"/>
      <c r="AW28" s="1314"/>
      <c r="AX28" s="496"/>
      <c r="AY28" s="1104"/>
      <c r="AZ28" s="1104"/>
      <c r="BA28" s="1100"/>
      <c r="BB28" s="1100"/>
      <c r="BE28" s="1027"/>
      <c r="BF28" s="1027"/>
      <c r="BG28" s="1027"/>
      <c r="BH28" s="1027"/>
      <c r="BI28" s="1027"/>
      <c r="BJ28" s="1027"/>
      <c r="BK28" s="1027"/>
      <c r="BL28" s="1027"/>
      <c r="BM28" s="1027"/>
      <c r="BN28" s="1027"/>
      <c r="BO28" s="1027"/>
      <c r="BP28" s="1027"/>
      <c r="BQ28" s="1027"/>
      <c r="BR28" s="1027"/>
      <c r="BS28" s="1027"/>
      <c r="BT28" s="1027"/>
      <c r="BU28" s="1027"/>
      <c r="BV28" s="1175"/>
      <c r="BW28" s="1027"/>
      <c r="BX28" s="1027"/>
      <c r="BY28" s="1027"/>
      <c r="BZ28" s="1027"/>
      <c r="CA28" s="1027"/>
      <c r="CB28" s="1027"/>
      <c r="CC28" s="1027"/>
      <c r="CD28" s="1027"/>
      <c r="CE28" s="1027"/>
      <c r="CF28" s="1027"/>
      <c r="CG28" s="1027"/>
      <c r="CH28" s="1027"/>
      <c r="CI28" s="1027"/>
      <c r="CJ28" s="1027"/>
      <c r="CK28" s="1027"/>
      <c r="CL28" s="1027"/>
      <c r="CM28" s="1027"/>
    </row>
    <row r="29" spans="2:91" ht="15" customHeight="1" thickBot="1">
      <c r="B29" s="686" t="s">
        <v>435</v>
      </c>
      <c r="C29" s="1518" t="s">
        <v>497</v>
      </c>
      <c r="D29" s="1519"/>
      <c r="E29" s="1519"/>
      <c r="F29" s="1519"/>
      <c r="G29" s="1104"/>
      <c r="H29" s="1101"/>
      <c r="I29" s="1101"/>
      <c r="J29" s="1101"/>
      <c r="K29" s="1101"/>
      <c r="L29" s="1101"/>
      <c r="M29" s="1101"/>
      <c r="N29" s="1101"/>
      <c r="O29" s="1101"/>
      <c r="P29" s="1101"/>
      <c r="Q29" s="1101"/>
      <c r="R29" s="1101"/>
      <c r="S29" s="1101"/>
      <c r="T29" s="1101"/>
      <c r="U29" s="1101"/>
      <c r="V29" s="1101"/>
      <c r="W29" s="1101"/>
      <c r="X29" s="1101"/>
      <c r="Y29" s="1101"/>
      <c r="Z29" s="1101"/>
      <c r="AA29" s="1101"/>
      <c r="AB29" s="1101"/>
      <c r="AC29" s="1101"/>
      <c r="AD29" s="1101"/>
      <c r="AE29" s="1101"/>
      <c r="AF29" s="1101"/>
      <c r="AG29" s="1101"/>
      <c r="AH29" s="1101"/>
      <c r="AI29" s="1101"/>
      <c r="AJ29" s="1101"/>
      <c r="AK29" s="1101"/>
      <c r="AL29" s="1101"/>
      <c r="AM29" s="1101"/>
      <c r="AN29" s="1101"/>
      <c r="AO29" s="1101"/>
      <c r="AP29" s="1101"/>
      <c r="AR29" s="1099"/>
      <c r="AS29" s="1099"/>
      <c r="AU29" s="1028"/>
      <c r="AW29" s="686" t="s">
        <v>435</v>
      </c>
      <c r="AX29" s="1518" t="s">
        <v>497</v>
      </c>
      <c r="AY29" s="1528"/>
      <c r="AZ29" s="1104"/>
      <c r="BA29" s="1100"/>
      <c r="BB29" s="1100"/>
      <c r="BE29" s="1027"/>
      <c r="BF29" s="1027"/>
      <c r="BG29" s="1027"/>
      <c r="BH29" s="1027"/>
      <c r="BI29" s="1027"/>
      <c r="BJ29" s="1027"/>
      <c r="BK29" s="1027"/>
      <c r="BL29" s="1027"/>
      <c r="BM29" s="1027"/>
      <c r="BN29" s="1027"/>
      <c r="BO29" s="1027"/>
      <c r="BP29" s="1027"/>
      <c r="BQ29" s="1027"/>
      <c r="BR29" s="1027"/>
      <c r="BS29" s="1027"/>
      <c r="BT29" s="1027"/>
      <c r="BU29" s="1027"/>
      <c r="BV29" s="1175"/>
      <c r="BW29" s="1027"/>
      <c r="BX29" s="1027"/>
      <c r="BY29" s="1027"/>
      <c r="BZ29" s="1027"/>
      <c r="CA29" s="1027"/>
      <c r="CB29" s="1027"/>
      <c r="CC29" s="1027"/>
      <c r="CD29" s="1027"/>
      <c r="CE29" s="1027"/>
      <c r="CF29" s="1027"/>
      <c r="CG29" s="1027"/>
      <c r="CH29" s="1027"/>
      <c r="CI29" s="1027"/>
      <c r="CJ29" s="1027"/>
      <c r="CK29" s="1027"/>
      <c r="CL29" s="1027"/>
      <c r="CM29" s="1027"/>
    </row>
    <row r="30" spans="2:91" ht="15" customHeight="1">
      <c r="B30" s="702">
        <v>22</v>
      </c>
      <c r="C30" s="1293" t="s">
        <v>498</v>
      </c>
      <c r="D30" s="703"/>
      <c r="E30" s="703" t="s">
        <v>28</v>
      </c>
      <c r="F30" s="704">
        <v>1</v>
      </c>
      <c r="G30" s="1552"/>
      <c r="H30" s="819" t="s">
        <v>2685</v>
      </c>
      <c r="I30" s="820" t="s">
        <v>2685</v>
      </c>
      <c r="J30" s="820" t="s">
        <v>2685</v>
      </c>
      <c r="K30" s="820"/>
      <c r="L30" s="820"/>
      <c r="M30" s="820"/>
      <c r="N30" s="820"/>
      <c r="O30" s="820"/>
      <c r="P30" s="820"/>
      <c r="Q30" s="820"/>
      <c r="R30" s="820"/>
      <c r="S30" s="820"/>
      <c r="T30" s="820"/>
      <c r="U30" s="820"/>
      <c r="V30" s="820"/>
      <c r="W30" s="820"/>
      <c r="X30" s="821"/>
      <c r="Y30" s="1289"/>
      <c r="Z30" s="819"/>
      <c r="AA30" s="820"/>
      <c r="AB30" s="820"/>
      <c r="AC30" s="820"/>
      <c r="AD30" s="820"/>
      <c r="AE30" s="820"/>
      <c r="AF30" s="820"/>
      <c r="AG30" s="820"/>
      <c r="AH30" s="820"/>
      <c r="AI30" s="820"/>
      <c r="AJ30" s="820"/>
      <c r="AK30" s="820"/>
      <c r="AL30" s="820"/>
      <c r="AM30" s="820"/>
      <c r="AN30" s="820"/>
      <c r="AO30" s="820"/>
      <c r="AP30" s="821"/>
      <c r="AR30" s="719"/>
      <c r="AS30" s="720"/>
      <c r="AU30" s="1028">
        <f t="shared" ref="AU30:AU39" si="5" xml:space="preserve"> IF( SUM( BE30:CM30 ) = 0, 0, $BE$5 )</f>
        <v>0</v>
      </c>
      <c r="AW30" s="702">
        <f>B30</f>
        <v>22</v>
      </c>
      <c r="AX30" s="1293" t="str">
        <f>C30</f>
        <v>Customers aware of the non-financial vulnerability assistance measures offered</v>
      </c>
      <c r="AY30" s="1516" t="str">
        <f>E30</f>
        <v>%</v>
      </c>
      <c r="AZ30" s="1516">
        <f>F30</f>
        <v>1</v>
      </c>
      <c r="BA30" s="1512" t="s">
        <v>1619</v>
      </c>
      <c r="BB30" s="1311" t="s">
        <v>1635</v>
      </c>
      <c r="BE30" s="1029">
        <f>IF('Validation flags'!$P$3=1,0,IF(ISNUMBER(H30),0,1))</f>
        <v>0</v>
      </c>
      <c r="BF30" s="1029">
        <f>IF('Validation flags'!$P$3=1,0,IF(ISNUMBER(I30),0,1))</f>
        <v>0</v>
      </c>
      <c r="BG30" s="1029">
        <f>IF('Validation flags'!$P$3=1,0,IF(ISNUMBER(J30),0,1))</f>
        <v>0</v>
      </c>
      <c r="BH30" s="1029">
        <f>IF('Validation flags'!$P$3=1,0,IF(ISNUMBER(K30),0,1))</f>
        <v>0</v>
      </c>
      <c r="BI30" s="1029">
        <f>IF('Validation flags'!$P$3=1,0,IF(ISNUMBER(L30),0,1))</f>
        <v>0</v>
      </c>
      <c r="BJ30" s="1029">
        <f>IF('Validation flags'!$P$3=1,0,IF(ISNUMBER(M30),0,1))</f>
        <v>0</v>
      </c>
      <c r="BK30" s="1029">
        <f>IF('Validation flags'!$P$3=1,0,IF(ISNUMBER(N30),0,1))</f>
        <v>0</v>
      </c>
      <c r="BL30" s="1029">
        <f>IF('Validation flags'!$P$3=1,0,IF(ISNUMBER(O30),0,1))</f>
        <v>0</v>
      </c>
      <c r="BM30" s="1029">
        <f>IF('Validation flags'!$P$3=1,0,IF(ISNUMBER(P30),0,1))</f>
        <v>0</v>
      </c>
      <c r="BN30" s="1029">
        <f>IF('Validation flags'!$P$3=1,0,IF(ISNUMBER(Q30),0,1))</f>
        <v>0</v>
      </c>
      <c r="BO30" s="1029">
        <f>IF('Validation flags'!$P$3=1,0,IF(ISNUMBER(R30),0,1))</f>
        <v>0</v>
      </c>
      <c r="BP30" s="1029">
        <f>IF('Validation flags'!$P$3=1,0,IF(ISNUMBER(S30),0,1))</f>
        <v>0</v>
      </c>
      <c r="BQ30" s="1029">
        <f>IF('Validation flags'!$P$3=1,0,IF(ISNUMBER(T30),0,1))</f>
        <v>0</v>
      </c>
      <c r="BR30" s="1029">
        <f>IF('Validation flags'!$P$3=1,0,IF(ISNUMBER(U30),0,1))</f>
        <v>0</v>
      </c>
      <c r="BS30" s="1029">
        <f>IF('Validation flags'!$P$3=1,0,IF(ISNUMBER(V30),0,1))</f>
        <v>0</v>
      </c>
      <c r="BT30" s="1029">
        <f>IF('Validation flags'!$P$3=1,0,IF(ISNUMBER(W30),0,1))</f>
        <v>0</v>
      </c>
      <c r="BU30" s="1029">
        <f>IF('Validation flags'!$P$3=1,0,IF(ISNUMBER(X30),0,1))</f>
        <v>0</v>
      </c>
      <c r="BV30" s="1175"/>
      <c r="BW30" s="1029">
        <f>IF('Validation flags'!$P$3=1,0,IF(ISNUMBER(Z30),0,1))</f>
        <v>0</v>
      </c>
      <c r="BX30" s="1029">
        <f>IF('Validation flags'!$P$3=1,0,IF(ISNUMBER(AA30),0,1))</f>
        <v>0</v>
      </c>
      <c r="BY30" s="1029">
        <f>IF('Validation flags'!$P$3=1,0,IF(ISNUMBER(AB30),0,1))</f>
        <v>0</v>
      </c>
      <c r="BZ30" s="1029">
        <f>IF('Validation flags'!$P$3=1,0,IF(ISNUMBER(AC30),0,1))</f>
        <v>0</v>
      </c>
      <c r="CA30" s="1029">
        <f>IF('Validation flags'!$P$3=1,0,IF(ISNUMBER(AD30),0,1))</f>
        <v>0</v>
      </c>
      <c r="CB30" s="1029">
        <f>IF('Validation flags'!$P$3=1,0,IF(ISNUMBER(AE30),0,1))</f>
        <v>0</v>
      </c>
      <c r="CC30" s="1029">
        <f>IF('Validation flags'!$P$3=1,0,IF(ISNUMBER(AF30),0,1))</f>
        <v>0</v>
      </c>
      <c r="CD30" s="1029">
        <f>IF('Validation flags'!$P$3=1,0,IF(ISNUMBER(AG30),0,1))</f>
        <v>0</v>
      </c>
      <c r="CE30" s="1029">
        <f>IF('Validation flags'!$P$3=1,0,IF(ISNUMBER(AH30),0,1))</f>
        <v>0</v>
      </c>
      <c r="CF30" s="1029">
        <f>IF('Validation flags'!$P$3=1,0,IF(ISNUMBER(AI30),0,1))</f>
        <v>0</v>
      </c>
      <c r="CG30" s="1029">
        <f>IF('Validation flags'!$P$3=1,0,IF(ISNUMBER(AJ30),0,1))</f>
        <v>0</v>
      </c>
      <c r="CH30" s="1029">
        <f>IF('Validation flags'!$P$3=1,0,IF(ISNUMBER(AK30),0,1))</f>
        <v>0</v>
      </c>
      <c r="CI30" s="1029">
        <f>IF('Validation flags'!$P$3=1,0,IF(ISNUMBER(AL30),0,1))</f>
        <v>0</v>
      </c>
      <c r="CJ30" s="1029">
        <f>IF('Validation flags'!$P$3=1,0,IF(ISNUMBER(AM30),0,1))</f>
        <v>0</v>
      </c>
      <c r="CK30" s="1029">
        <f>IF('Validation flags'!$P$3=1,0,IF(ISNUMBER(AN30),0,1))</f>
        <v>0</v>
      </c>
      <c r="CL30" s="1029">
        <f>IF('Validation flags'!$P$3=1,0,IF(ISNUMBER(AO30),0,1))</f>
        <v>0</v>
      </c>
      <c r="CM30" s="1029">
        <f>IF('Validation flags'!$P$3=1,0,IF(ISNUMBER(AP30),0,1))</f>
        <v>0</v>
      </c>
    </row>
    <row r="31" spans="2:91" ht="15" customHeight="1">
      <c r="B31" s="702">
        <v>23</v>
      </c>
      <c r="C31" s="1293" t="s">
        <v>499</v>
      </c>
      <c r="D31" s="703"/>
      <c r="E31" s="703" t="s">
        <v>76</v>
      </c>
      <c r="F31" s="704">
        <v>0</v>
      </c>
      <c r="G31" s="1553" t="s">
        <v>6</v>
      </c>
      <c r="H31" s="825">
        <v>17929</v>
      </c>
      <c r="I31" s="826">
        <v>19016</v>
      </c>
      <c r="J31" s="826">
        <v>20351</v>
      </c>
      <c r="K31" s="826">
        <v>31006</v>
      </c>
      <c r="L31" s="826">
        <v>52367</v>
      </c>
      <c r="M31" s="826">
        <v>72200</v>
      </c>
      <c r="N31" s="826">
        <v>96947.4809344924</v>
      </c>
      <c r="O31" s="826">
        <v>121694.9618689848</v>
      </c>
      <c r="P31" s="826">
        <v>146442.4428034772</v>
      </c>
      <c r="Q31" s="826">
        <v>171189.9237379696</v>
      </c>
      <c r="R31" s="826">
        <v>195937.404672462</v>
      </c>
      <c r="S31" s="826">
        <v>220684.8856069544</v>
      </c>
      <c r="T31" s="826">
        <v>222339.50555356589</v>
      </c>
      <c r="U31" s="826">
        <v>223993.02220192616</v>
      </c>
      <c r="V31" s="826">
        <v>225640.38329083368</v>
      </c>
      <c r="W31" s="826">
        <v>227281.48847967089</v>
      </c>
      <c r="X31" s="717">
        <v>228856.35991028525</v>
      </c>
      <c r="Y31" s="1531"/>
      <c r="Z31" s="825"/>
      <c r="AA31" s="826"/>
      <c r="AB31" s="826"/>
      <c r="AC31" s="826"/>
      <c r="AD31" s="826"/>
      <c r="AE31" s="826"/>
      <c r="AF31" s="826"/>
      <c r="AG31" s="826"/>
      <c r="AH31" s="826"/>
      <c r="AI31" s="826"/>
      <c r="AJ31" s="826"/>
      <c r="AK31" s="826"/>
      <c r="AL31" s="826"/>
      <c r="AM31" s="826"/>
      <c r="AN31" s="826"/>
      <c r="AO31" s="826"/>
      <c r="AP31" s="717"/>
      <c r="AR31" s="721"/>
      <c r="AS31" s="722"/>
      <c r="AU31" s="1028">
        <f t="shared" si="5"/>
        <v>0</v>
      </c>
      <c r="AW31" s="702">
        <f t="shared" ref="AW31:AW39" si="6">B31</f>
        <v>23</v>
      </c>
      <c r="AX31" s="1293" t="str">
        <f t="shared" ref="AX31:AX39" si="7">C31</f>
        <v>Customers on Special Assistance Register/ Priority Service Register (SAR/PSR)</v>
      </c>
      <c r="AY31" s="703" t="str">
        <f t="shared" ref="AY31:AY39" si="8">E31</f>
        <v>nr</v>
      </c>
      <c r="AZ31" s="703">
        <f t="shared" ref="AZ31:AZ39" si="9">F31</f>
        <v>0</v>
      </c>
      <c r="BA31" s="1517" t="s">
        <v>1620</v>
      </c>
      <c r="BB31" s="1315" t="s">
        <v>1636</v>
      </c>
      <c r="BE31" s="1029">
        <f t="shared" ref="BE31:BE39" si="10" xml:space="preserve"> IF( ISNUMBER( H31 ), 0, 1 )</f>
        <v>0</v>
      </c>
      <c r="BF31" s="1029">
        <f t="shared" ref="BF31:BF39" si="11" xml:space="preserve"> IF( ISNUMBER( I31 ), 0, 1 )</f>
        <v>0</v>
      </c>
      <c r="BG31" s="1029">
        <f t="shared" ref="BG31:BG39" si="12" xml:space="preserve"> IF( ISNUMBER( J31 ), 0, 1 )</f>
        <v>0</v>
      </c>
      <c r="BH31" s="1029">
        <f t="shared" ref="BH31:BH39" si="13" xml:space="preserve"> IF( ISNUMBER( K31 ), 0, 1 )</f>
        <v>0</v>
      </c>
      <c r="BI31" s="1029">
        <f t="shared" ref="BI31:BI39" si="14" xml:space="preserve"> IF( ISNUMBER( L31 ), 0, 1 )</f>
        <v>0</v>
      </c>
      <c r="BJ31" s="1029">
        <f t="shared" ref="BJ31:BJ39" si="15" xml:space="preserve"> IF( ISNUMBER( M31 ), 0, 1 )</f>
        <v>0</v>
      </c>
      <c r="BK31" s="1029">
        <f t="shared" ref="BK31:BK39" si="16" xml:space="preserve"> IF( ISNUMBER( N31 ), 0, 1 )</f>
        <v>0</v>
      </c>
      <c r="BL31" s="1029">
        <f t="shared" ref="BL31:BL39" si="17" xml:space="preserve"> IF( ISNUMBER( O31 ), 0, 1 )</f>
        <v>0</v>
      </c>
      <c r="BM31" s="1029">
        <f t="shared" ref="BM31:BM39" si="18" xml:space="preserve"> IF( ISNUMBER( P31 ), 0, 1 )</f>
        <v>0</v>
      </c>
      <c r="BN31" s="1029">
        <f t="shared" ref="BN31:BN39" si="19" xml:space="preserve"> IF( ISNUMBER( Q31 ), 0, 1 )</f>
        <v>0</v>
      </c>
      <c r="BO31" s="1029">
        <f t="shared" ref="BO31:BO39" si="20" xml:space="preserve"> IF( ISNUMBER( R31 ), 0, 1 )</f>
        <v>0</v>
      </c>
      <c r="BP31" s="1029">
        <f t="shared" ref="BP31:BP39" si="21" xml:space="preserve"> IF( ISNUMBER( S31 ), 0, 1 )</f>
        <v>0</v>
      </c>
      <c r="BQ31" s="1029">
        <f t="shared" ref="BQ31:BQ39" si="22" xml:space="preserve"> IF( ISNUMBER( T31 ), 0, 1 )</f>
        <v>0</v>
      </c>
      <c r="BR31" s="1029">
        <f t="shared" ref="BR31:BR39" si="23" xml:space="preserve"> IF( ISNUMBER( U31 ), 0, 1 )</f>
        <v>0</v>
      </c>
      <c r="BS31" s="1029">
        <f t="shared" ref="BS31:BS39" si="24" xml:space="preserve"> IF( ISNUMBER( V31 ), 0, 1 )</f>
        <v>0</v>
      </c>
      <c r="BT31" s="1029">
        <f t="shared" ref="BT31:BT39" si="25" xml:space="preserve"> IF( ISNUMBER( W31 ), 0, 1 )</f>
        <v>0</v>
      </c>
      <c r="BU31" s="1029">
        <f t="shared" ref="BU31:BU39" si="26" xml:space="preserve"> IF( ISNUMBER( X31 ), 0, 1 )</f>
        <v>0</v>
      </c>
      <c r="BV31" s="1175"/>
      <c r="BW31" s="1029">
        <f xml:space="preserve"> IF('Validation flags'!$O$3=0,0,IF( ISNUMBER( Z31 ), 0, 1 ))</f>
        <v>0</v>
      </c>
      <c r="BX31" s="1029">
        <f xml:space="preserve"> IF('Validation flags'!$O$3=0,0,IF( ISNUMBER( AA31 ), 0, 1 ))</f>
        <v>0</v>
      </c>
      <c r="BY31" s="1029">
        <f xml:space="preserve"> IF('Validation flags'!$O$3=0,0,IF( ISNUMBER( AB31 ), 0, 1 ))</f>
        <v>0</v>
      </c>
      <c r="BZ31" s="1029">
        <f xml:space="preserve"> IF('Validation flags'!$O$3=0,0,IF( ISNUMBER( AC31 ), 0, 1 ))</f>
        <v>0</v>
      </c>
      <c r="CA31" s="1029">
        <f xml:space="preserve"> IF('Validation flags'!$O$3=0,0,IF( ISNUMBER( AD31 ), 0, 1 ))</f>
        <v>0</v>
      </c>
      <c r="CB31" s="1029">
        <f xml:space="preserve"> IF('Validation flags'!$O$3=0,0,IF( ISNUMBER( AE31 ), 0, 1 ))</f>
        <v>0</v>
      </c>
      <c r="CC31" s="1029">
        <f xml:space="preserve"> IF('Validation flags'!$O$3=0,0,IF( ISNUMBER( AF31 ), 0, 1 ))</f>
        <v>0</v>
      </c>
      <c r="CD31" s="1029">
        <f xml:space="preserve"> IF('Validation flags'!$O$3=0,0,IF( ISNUMBER( AG31 ), 0, 1 ))</f>
        <v>0</v>
      </c>
      <c r="CE31" s="1029">
        <f xml:space="preserve"> IF('Validation flags'!$O$3=0,0,IF( ISNUMBER( AH31 ), 0, 1 ))</f>
        <v>0</v>
      </c>
      <c r="CF31" s="1029">
        <f xml:space="preserve"> IF('Validation flags'!$O$3=0,0,IF( ISNUMBER( AI31 ), 0, 1 ))</f>
        <v>0</v>
      </c>
      <c r="CG31" s="1029">
        <f xml:space="preserve"> IF('Validation flags'!$O$3=0,0,IF( ISNUMBER( AJ31 ), 0, 1 ))</f>
        <v>0</v>
      </c>
      <c r="CH31" s="1029">
        <f xml:space="preserve"> IF('Validation flags'!$O$3=0,0,IF( ISNUMBER( AK31 ), 0, 1 ))</f>
        <v>0</v>
      </c>
      <c r="CI31" s="1029">
        <f xml:space="preserve"> IF('Validation flags'!$O$3=0,0,IF( ISNUMBER( AL31 ), 0, 1 ))</f>
        <v>0</v>
      </c>
      <c r="CJ31" s="1029">
        <f xml:space="preserve"> IF('Validation flags'!$O$3=0,0,IF( ISNUMBER( AM31 ), 0, 1 ))</f>
        <v>0</v>
      </c>
      <c r="CK31" s="1029">
        <f xml:space="preserve"> IF('Validation flags'!$O$3=0,0,IF( ISNUMBER( AN31 ), 0, 1 ))</f>
        <v>0</v>
      </c>
      <c r="CL31" s="1029">
        <f xml:space="preserve"> IF('Validation flags'!$O$3=0,0,IF( ISNUMBER( AO31 ), 0, 1 ))</f>
        <v>0</v>
      </c>
      <c r="CM31" s="1029">
        <f xml:space="preserve"> IF('Validation flags'!$O$3=0,0,IF( ISNUMBER( AP31 ), 0, 1 ))</f>
        <v>0</v>
      </c>
    </row>
    <row r="32" spans="2:91" ht="15" customHeight="1">
      <c r="B32" s="702">
        <v>24</v>
      </c>
      <c r="C32" s="1293" t="s">
        <v>499</v>
      </c>
      <c r="D32" s="703"/>
      <c r="E32" s="703" t="s">
        <v>28</v>
      </c>
      <c r="F32" s="704">
        <v>1</v>
      </c>
      <c r="G32" s="1553" t="s">
        <v>6</v>
      </c>
      <c r="H32" s="827">
        <v>6.1514571154678835E-3</v>
      </c>
      <c r="I32" s="824">
        <v>6.5302332353706777E-3</v>
      </c>
      <c r="J32" s="824">
        <v>6.9146415011000027E-3</v>
      </c>
      <c r="K32" s="824">
        <v>1.0426965506201836E-2</v>
      </c>
      <c r="L32" s="824">
        <v>1.7515733956983148E-2</v>
      </c>
      <c r="M32" s="824">
        <v>2.39892523816971E-2</v>
      </c>
      <c r="N32" s="824">
        <v>3.1983519094825046E-2</v>
      </c>
      <c r="O32" s="824">
        <v>3.9855477555831423E-2</v>
      </c>
      <c r="P32" s="824">
        <v>4.7597674245071074E-2</v>
      </c>
      <c r="Q32" s="824">
        <v>5.520531910856339E-2</v>
      </c>
      <c r="R32" s="824">
        <v>6.267407158514228E-2</v>
      </c>
      <c r="S32" s="824">
        <v>6.9999999999999993E-2</v>
      </c>
      <c r="T32" s="824">
        <v>6.9999999999999993E-2</v>
      </c>
      <c r="U32" s="824">
        <v>6.9999999999999993E-2</v>
      </c>
      <c r="V32" s="824">
        <v>6.9999999999999993E-2</v>
      </c>
      <c r="W32" s="824">
        <v>6.9999999999999993E-2</v>
      </c>
      <c r="X32" s="716">
        <v>6.9999999999999993E-2</v>
      </c>
      <c r="Y32" s="1289"/>
      <c r="Z32" s="827"/>
      <c r="AA32" s="824"/>
      <c r="AB32" s="824"/>
      <c r="AC32" s="824"/>
      <c r="AD32" s="824"/>
      <c r="AE32" s="824"/>
      <c r="AF32" s="824"/>
      <c r="AG32" s="824"/>
      <c r="AH32" s="824"/>
      <c r="AI32" s="824"/>
      <c r="AJ32" s="824"/>
      <c r="AK32" s="824"/>
      <c r="AL32" s="824"/>
      <c r="AM32" s="824"/>
      <c r="AN32" s="824"/>
      <c r="AO32" s="824"/>
      <c r="AP32" s="716"/>
      <c r="AR32" s="721"/>
      <c r="AS32" s="722"/>
      <c r="AU32" s="1028">
        <f t="shared" si="5"/>
        <v>0</v>
      </c>
      <c r="AW32" s="702">
        <f t="shared" si="6"/>
        <v>24</v>
      </c>
      <c r="AX32" s="1293" t="str">
        <f t="shared" si="7"/>
        <v>Customers on Special Assistance Register/ Priority Service Register (SAR/PSR)</v>
      </c>
      <c r="AY32" s="703" t="str">
        <f t="shared" si="8"/>
        <v>%</v>
      </c>
      <c r="AZ32" s="703">
        <f t="shared" si="9"/>
        <v>1</v>
      </c>
      <c r="BA32" s="1514" t="s">
        <v>1621</v>
      </c>
      <c r="BB32" s="1312" t="s">
        <v>1637</v>
      </c>
      <c r="BE32" s="1029">
        <f t="shared" si="10"/>
        <v>0</v>
      </c>
      <c r="BF32" s="1029">
        <f t="shared" si="11"/>
        <v>0</v>
      </c>
      <c r="BG32" s="1029">
        <f t="shared" si="12"/>
        <v>0</v>
      </c>
      <c r="BH32" s="1029">
        <f t="shared" si="13"/>
        <v>0</v>
      </c>
      <c r="BI32" s="1029">
        <f t="shared" si="14"/>
        <v>0</v>
      </c>
      <c r="BJ32" s="1029">
        <f t="shared" si="15"/>
        <v>0</v>
      </c>
      <c r="BK32" s="1029">
        <f t="shared" si="16"/>
        <v>0</v>
      </c>
      <c r="BL32" s="1029">
        <f t="shared" si="17"/>
        <v>0</v>
      </c>
      <c r="BM32" s="1029">
        <f t="shared" si="18"/>
        <v>0</v>
      </c>
      <c r="BN32" s="1029">
        <f t="shared" si="19"/>
        <v>0</v>
      </c>
      <c r="BO32" s="1029">
        <f t="shared" si="20"/>
        <v>0</v>
      </c>
      <c r="BP32" s="1029">
        <f t="shared" si="21"/>
        <v>0</v>
      </c>
      <c r="BQ32" s="1029">
        <f t="shared" si="22"/>
        <v>0</v>
      </c>
      <c r="BR32" s="1029">
        <f t="shared" si="23"/>
        <v>0</v>
      </c>
      <c r="BS32" s="1029">
        <f t="shared" si="24"/>
        <v>0</v>
      </c>
      <c r="BT32" s="1029">
        <f t="shared" si="25"/>
        <v>0</v>
      </c>
      <c r="BU32" s="1029">
        <f t="shared" si="26"/>
        <v>0</v>
      </c>
      <c r="BV32" s="1175"/>
      <c r="BW32" s="1029">
        <f xml:space="preserve"> IF('Validation flags'!$O$3=0,0,IF( ISNUMBER( Z32 ), 0, 1 ))</f>
        <v>0</v>
      </c>
      <c r="BX32" s="1029">
        <f xml:space="preserve"> IF('Validation flags'!$O$3=0,0,IF( ISNUMBER( AA32 ), 0, 1 ))</f>
        <v>0</v>
      </c>
      <c r="BY32" s="1029">
        <f xml:space="preserve"> IF('Validation flags'!$O$3=0,0,IF( ISNUMBER( AB32 ), 0, 1 ))</f>
        <v>0</v>
      </c>
      <c r="BZ32" s="1029">
        <f xml:space="preserve"> IF('Validation flags'!$O$3=0,0,IF( ISNUMBER( AC32 ), 0, 1 ))</f>
        <v>0</v>
      </c>
      <c r="CA32" s="1029">
        <f xml:space="preserve"> IF('Validation flags'!$O$3=0,0,IF( ISNUMBER( AD32 ), 0, 1 ))</f>
        <v>0</v>
      </c>
      <c r="CB32" s="1029">
        <f xml:space="preserve"> IF('Validation flags'!$O$3=0,0,IF( ISNUMBER( AE32 ), 0, 1 ))</f>
        <v>0</v>
      </c>
      <c r="CC32" s="1029">
        <f xml:space="preserve"> IF('Validation flags'!$O$3=0,0,IF( ISNUMBER( AF32 ), 0, 1 ))</f>
        <v>0</v>
      </c>
      <c r="CD32" s="1029">
        <f xml:space="preserve"> IF('Validation flags'!$O$3=0,0,IF( ISNUMBER( AG32 ), 0, 1 ))</f>
        <v>0</v>
      </c>
      <c r="CE32" s="1029">
        <f xml:space="preserve"> IF('Validation flags'!$O$3=0,0,IF( ISNUMBER( AH32 ), 0, 1 ))</f>
        <v>0</v>
      </c>
      <c r="CF32" s="1029">
        <f xml:space="preserve"> IF('Validation flags'!$O$3=0,0,IF( ISNUMBER( AI32 ), 0, 1 ))</f>
        <v>0</v>
      </c>
      <c r="CG32" s="1029">
        <f xml:space="preserve"> IF('Validation flags'!$O$3=0,0,IF( ISNUMBER( AJ32 ), 0, 1 ))</f>
        <v>0</v>
      </c>
      <c r="CH32" s="1029">
        <f xml:space="preserve"> IF('Validation flags'!$O$3=0,0,IF( ISNUMBER( AK32 ), 0, 1 ))</f>
        <v>0</v>
      </c>
      <c r="CI32" s="1029">
        <f xml:space="preserve"> IF('Validation flags'!$O$3=0,0,IF( ISNUMBER( AL32 ), 0, 1 ))</f>
        <v>0</v>
      </c>
      <c r="CJ32" s="1029">
        <f xml:space="preserve"> IF('Validation flags'!$O$3=0,0,IF( ISNUMBER( AM32 ), 0, 1 ))</f>
        <v>0</v>
      </c>
      <c r="CK32" s="1029">
        <f xml:space="preserve"> IF('Validation flags'!$O$3=0,0,IF( ISNUMBER( AN32 ), 0, 1 ))</f>
        <v>0</v>
      </c>
      <c r="CL32" s="1029">
        <f xml:space="preserve"> IF('Validation flags'!$O$3=0,0,IF( ISNUMBER( AO32 ), 0, 1 ))</f>
        <v>0</v>
      </c>
      <c r="CM32" s="1029">
        <f xml:space="preserve"> IF('Validation flags'!$O$3=0,0,IF( ISNUMBER( AP32 ), 0, 1 ))</f>
        <v>0</v>
      </c>
    </row>
    <row r="33" spans="2:92" ht="15" customHeight="1">
      <c r="B33" s="702">
        <v>25</v>
      </c>
      <c r="C33" s="1293" t="s">
        <v>500</v>
      </c>
      <c r="D33" s="703"/>
      <c r="E33" s="703" t="s">
        <v>76</v>
      </c>
      <c r="F33" s="704">
        <v>0</v>
      </c>
      <c r="G33" s="1553" t="s">
        <v>6</v>
      </c>
      <c r="H33" s="825">
        <v>16120</v>
      </c>
      <c r="I33" s="826">
        <v>15861</v>
      </c>
      <c r="J33" s="826">
        <v>16290</v>
      </c>
      <c r="K33" s="826">
        <v>29486</v>
      </c>
      <c r="L33" s="826">
        <v>50833</v>
      </c>
      <c r="M33" s="826">
        <v>69470</v>
      </c>
      <c r="N33" s="826">
        <v>93069.581697112706</v>
      </c>
      <c r="O33" s="826">
        <v>116827.1633942254</v>
      </c>
      <c r="P33" s="826">
        <v>140584.74509133812</v>
      </c>
      <c r="Q33" s="826">
        <v>164342.32678845079</v>
      </c>
      <c r="R33" s="826">
        <v>188099.9084855635</v>
      </c>
      <c r="S33" s="826">
        <v>214064.33903874576</v>
      </c>
      <c r="T33" s="826">
        <v>215669.32038695892</v>
      </c>
      <c r="U33" s="826">
        <v>217273.23153586837</v>
      </c>
      <c r="V33" s="826">
        <v>218871.17179210865</v>
      </c>
      <c r="W33" s="826">
        <v>220463.04382528077</v>
      </c>
      <c r="X33" s="717">
        <v>221990.66911297667</v>
      </c>
      <c r="Y33" s="1531"/>
      <c r="Z33" s="825"/>
      <c r="AA33" s="826"/>
      <c r="AB33" s="826"/>
      <c r="AC33" s="826"/>
      <c r="AD33" s="826"/>
      <c r="AE33" s="826"/>
      <c r="AF33" s="826"/>
      <c r="AG33" s="826"/>
      <c r="AH33" s="826"/>
      <c r="AI33" s="826"/>
      <c r="AJ33" s="826"/>
      <c r="AK33" s="826"/>
      <c r="AL33" s="826"/>
      <c r="AM33" s="826"/>
      <c r="AN33" s="826"/>
      <c r="AO33" s="826"/>
      <c r="AP33" s="717"/>
      <c r="AR33" s="721"/>
      <c r="AS33" s="722"/>
      <c r="AU33" s="1028">
        <f t="shared" si="5"/>
        <v>0</v>
      </c>
      <c r="AW33" s="702">
        <f t="shared" si="6"/>
        <v>25</v>
      </c>
      <c r="AX33" s="1293" t="str">
        <f t="shared" si="7"/>
        <v>Customers receiving services through the SAR/PSR: (a) support with communication</v>
      </c>
      <c r="AY33" s="703" t="str">
        <f t="shared" si="8"/>
        <v>nr</v>
      </c>
      <c r="AZ33" s="703">
        <f t="shared" si="9"/>
        <v>0</v>
      </c>
      <c r="BA33" s="1517" t="s">
        <v>1622</v>
      </c>
      <c r="BB33" s="1315" t="s">
        <v>1638</v>
      </c>
      <c r="BD33" s="1030"/>
      <c r="BE33" s="1029">
        <f t="shared" si="10"/>
        <v>0</v>
      </c>
      <c r="BF33" s="1029">
        <f t="shared" si="11"/>
        <v>0</v>
      </c>
      <c r="BG33" s="1029">
        <f t="shared" si="12"/>
        <v>0</v>
      </c>
      <c r="BH33" s="1029">
        <f t="shared" si="13"/>
        <v>0</v>
      </c>
      <c r="BI33" s="1029">
        <f t="shared" si="14"/>
        <v>0</v>
      </c>
      <c r="BJ33" s="1029">
        <f t="shared" si="15"/>
        <v>0</v>
      </c>
      <c r="BK33" s="1029">
        <f t="shared" si="16"/>
        <v>0</v>
      </c>
      <c r="BL33" s="1029">
        <f t="shared" si="17"/>
        <v>0</v>
      </c>
      <c r="BM33" s="1029">
        <f t="shared" si="18"/>
        <v>0</v>
      </c>
      <c r="BN33" s="1029">
        <f t="shared" si="19"/>
        <v>0</v>
      </c>
      <c r="BO33" s="1029">
        <f t="shared" si="20"/>
        <v>0</v>
      </c>
      <c r="BP33" s="1029">
        <f t="shared" si="21"/>
        <v>0</v>
      </c>
      <c r="BQ33" s="1029">
        <f t="shared" si="22"/>
        <v>0</v>
      </c>
      <c r="BR33" s="1029">
        <f t="shared" si="23"/>
        <v>0</v>
      </c>
      <c r="BS33" s="1029">
        <f t="shared" si="24"/>
        <v>0</v>
      </c>
      <c r="BT33" s="1029">
        <f t="shared" si="25"/>
        <v>0</v>
      </c>
      <c r="BU33" s="1029">
        <f t="shared" si="26"/>
        <v>0</v>
      </c>
      <c r="BV33" s="1175"/>
      <c r="BW33" s="1029">
        <f xml:space="preserve"> IF('Validation flags'!$O$3=0,0,IF( ISNUMBER( Z33 ), 0, 1 ))</f>
        <v>0</v>
      </c>
      <c r="BX33" s="1029">
        <f xml:space="preserve"> IF('Validation flags'!$O$3=0,0,IF( ISNUMBER( AA33 ), 0, 1 ))</f>
        <v>0</v>
      </c>
      <c r="BY33" s="1029">
        <f xml:space="preserve"> IF('Validation flags'!$O$3=0,0,IF( ISNUMBER( AB33 ), 0, 1 ))</f>
        <v>0</v>
      </c>
      <c r="BZ33" s="1029">
        <f xml:space="preserve"> IF('Validation flags'!$O$3=0,0,IF( ISNUMBER( AC33 ), 0, 1 ))</f>
        <v>0</v>
      </c>
      <c r="CA33" s="1029">
        <f xml:space="preserve"> IF('Validation flags'!$O$3=0,0,IF( ISNUMBER( AD33 ), 0, 1 ))</f>
        <v>0</v>
      </c>
      <c r="CB33" s="1029">
        <f xml:space="preserve"> IF('Validation flags'!$O$3=0,0,IF( ISNUMBER( AE33 ), 0, 1 ))</f>
        <v>0</v>
      </c>
      <c r="CC33" s="1029">
        <f xml:space="preserve"> IF('Validation flags'!$O$3=0,0,IF( ISNUMBER( AF33 ), 0, 1 ))</f>
        <v>0</v>
      </c>
      <c r="CD33" s="1029">
        <f xml:space="preserve"> IF('Validation flags'!$O$3=0,0,IF( ISNUMBER( AG33 ), 0, 1 ))</f>
        <v>0</v>
      </c>
      <c r="CE33" s="1029">
        <f xml:space="preserve"> IF('Validation flags'!$O$3=0,0,IF( ISNUMBER( AH33 ), 0, 1 ))</f>
        <v>0</v>
      </c>
      <c r="CF33" s="1029">
        <f xml:space="preserve"> IF('Validation flags'!$O$3=0,0,IF( ISNUMBER( AI33 ), 0, 1 ))</f>
        <v>0</v>
      </c>
      <c r="CG33" s="1029">
        <f xml:space="preserve"> IF('Validation flags'!$O$3=0,0,IF( ISNUMBER( AJ33 ), 0, 1 ))</f>
        <v>0</v>
      </c>
      <c r="CH33" s="1029">
        <f xml:space="preserve"> IF('Validation flags'!$O$3=0,0,IF( ISNUMBER( AK33 ), 0, 1 ))</f>
        <v>0</v>
      </c>
      <c r="CI33" s="1029">
        <f xml:space="preserve"> IF('Validation flags'!$O$3=0,0,IF( ISNUMBER( AL33 ), 0, 1 ))</f>
        <v>0</v>
      </c>
      <c r="CJ33" s="1029">
        <f xml:space="preserve"> IF('Validation flags'!$O$3=0,0,IF( ISNUMBER( AM33 ), 0, 1 ))</f>
        <v>0</v>
      </c>
      <c r="CK33" s="1029">
        <f xml:space="preserve"> IF('Validation flags'!$O$3=0,0,IF( ISNUMBER( AN33 ), 0, 1 ))</f>
        <v>0</v>
      </c>
      <c r="CL33" s="1029">
        <f xml:space="preserve"> IF('Validation flags'!$O$3=0,0,IF( ISNUMBER( AO33 ), 0, 1 ))</f>
        <v>0</v>
      </c>
      <c r="CM33" s="1029">
        <f xml:space="preserve"> IF('Validation flags'!$O$3=0,0,IF( ISNUMBER( AP33 ), 0, 1 ))</f>
        <v>0</v>
      </c>
      <c r="CN33" s="1030"/>
    </row>
    <row r="34" spans="2:92" ht="15" customHeight="1">
      <c r="B34" s="702">
        <v>26</v>
      </c>
      <c r="C34" s="1293" t="s">
        <v>501</v>
      </c>
      <c r="D34" s="703"/>
      <c r="E34" s="703" t="s">
        <v>76</v>
      </c>
      <c r="F34" s="704">
        <v>0</v>
      </c>
      <c r="G34" s="1553" t="s">
        <v>6</v>
      </c>
      <c r="H34" s="825">
        <v>11362</v>
      </c>
      <c r="I34" s="826">
        <v>11136</v>
      </c>
      <c r="J34" s="826">
        <v>11483</v>
      </c>
      <c r="K34" s="826">
        <v>21840</v>
      </c>
      <c r="L34" s="826">
        <v>46884</v>
      </c>
      <c r="M34" s="826">
        <v>64074</v>
      </c>
      <c r="N34" s="826">
        <v>86283.258031698235</v>
      </c>
      <c r="O34" s="826">
        <v>108308.51606339647</v>
      </c>
      <c r="P34" s="826">
        <v>130333.7740950947</v>
      </c>
      <c r="Q34" s="826">
        <v>152359.03212679294</v>
      </c>
      <c r="R34" s="826">
        <v>174384.29015849117</v>
      </c>
      <c r="S34" s="826">
        <v>198616.39704625896</v>
      </c>
      <c r="T34" s="826">
        <v>200105.55499820929</v>
      </c>
      <c r="U34" s="826">
        <v>201593.71998173353</v>
      </c>
      <c r="V34" s="826">
        <v>203076.34496175032</v>
      </c>
      <c r="W34" s="826">
        <v>204553.3396317038</v>
      </c>
      <c r="X34" s="717">
        <v>205970.72391925674</v>
      </c>
      <c r="Y34" s="1531"/>
      <c r="Z34" s="825"/>
      <c r="AA34" s="826"/>
      <c r="AB34" s="826"/>
      <c r="AC34" s="826"/>
      <c r="AD34" s="826"/>
      <c r="AE34" s="826"/>
      <c r="AF34" s="826"/>
      <c r="AG34" s="826"/>
      <c r="AH34" s="826"/>
      <c r="AI34" s="826"/>
      <c r="AJ34" s="826"/>
      <c r="AK34" s="826"/>
      <c r="AL34" s="826"/>
      <c r="AM34" s="826"/>
      <c r="AN34" s="826"/>
      <c r="AO34" s="826"/>
      <c r="AP34" s="717"/>
      <c r="AR34" s="721"/>
      <c r="AS34" s="722"/>
      <c r="AU34" s="1028">
        <f t="shared" si="5"/>
        <v>0</v>
      </c>
      <c r="AW34" s="702">
        <f t="shared" si="6"/>
        <v>26</v>
      </c>
      <c r="AX34" s="1293" t="str">
        <f t="shared" si="7"/>
        <v>Customers receiving services through the SAR/PSR: (b) support with mobility and access restrictions</v>
      </c>
      <c r="AY34" s="703" t="str">
        <f t="shared" si="8"/>
        <v>nr</v>
      </c>
      <c r="AZ34" s="703">
        <f t="shared" si="9"/>
        <v>0</v>
      </c>
      <c r="BA34" s="1517" t="s">
        <v>1623</v>
      </c>
      <c r="BB34" s="1315" t="s">
        <v>1639</v>
      </c>
      <c r="BD34" s="1030"/>
      <c r="BE34" s="1029">
        <f t="shared" si="10"/>
        <v>0</v>
      </c>
      <c r="BF34" s="1029">
        <f t="shared" si="11"/>
        <v>0</v>
      </c>
      <c r="BG34" s="1029">
        <f t="shared" si="12"/>
        <v>0</v>
      </c>
      <c r="BH34" s="1029">
        <f t="shared" si="13"/>
        <v>0</v>
      </c>
      <c r="BI34" s="1029">
        <f t="shared" si="14"/>
        <v>0</v>
      </c>
      <c r="BJ34" s="1029">
        <f t="shared" si="15"/>
        <v>0</v>
      </c>
      <c r="BK34" s="1029">
        <f t="shared" si="16"/>
        <v>0</v>
      </c>
      <c r="BL34" s="1029">
        <f t="shared" si="17"/>
        <v>0</v>
      </c>
      <c r="BM34" s="1029">
        <f t="shared" si="18"/>
        <v>0</v>
      </c>
      <c r="BN34" s="1029">
        <f t="shared" si="19"/>
        <v>0</v>
      </c>
      <c r="BO34" s="1029">
        <f t="shared" si="20"/>
        <v>0</v>
      </c>
      <c r="BP34" s="1029">
        <f t="shared" si="21"/>
        <v>0</v>
      </c>
      <c r="BQ34" s="1029">
        <f t="shared" si="22"/>
        <v>0</v>
      </c>
      <c r="BR34" s="1029">
        <f t="shared" si="23"/>
        <v>0</v>
      </c>
      <c r="BS34" s="1029">
        <f t="shared" si="24"/>
        <v>0</v>
      </c>
      <c r="BT34" s="1029">
        <f t="shared" si="25"/>
        <v>0</v>
      </c>
      <c r="BU34" s="1029">
        <f t="shared" si="26"/>
        <v>0</v>
      </c>
      <c r="BV34" s="1175"/>
      <c r="BW34" s="1029">
        <f xml:space="preserve"> IF('Validation flags'!$O$3=0,0,IF( ISNUMBER( Z34 ), 0, 1 ))</f>
        <v>0</v>
      </c>
      <c r="BX34" s="1029">
        <f xml:space="preserve"> IF('Validation flags'!$O$3=0,0,IF( ISNUMBER( AA34 ), 0, 1 ))</f>
        <v>0</v>
      </c>
      <c r="BY34" s="1029">
        <f xml:space="preserve"> IF('Validation flags'!$O$3=0,0,IF( ISNUMBER( AB34 ), 0, 1 ))</f>
        <v>0</v>
      </c>
      <c r="BZ34" s="1029">
        <f xml:space="preserve"> IF('Validation flags'!$O$3=0,0,IF( ISNUMBER( AC34 ), 0, 1 ))</f>
        <v>0</v>
      </c>
      <c r="CA34" s="1029">
        <f xml:space="preserve"> IF('Validation flags'!$O$3=0,0,IF( ISNUMBER( AD34 ), 0, 1 ))</f>
        <v>0</v>
      </c>
      <c r="CB34" s="1029">
        <f xml:space="preserve"> IF('Validation flags'!$O$3=0,0,IF( ISNUMBER( AE34 ), 0, 1 ))</f>
        <v>0</v>
      </c>
      <c r="CC34" s="1029">
        <f xml:space="preserve"> IF('Validation flags'!$O$3=0,0,IF( ISNUMBER( AF34 ), 0, 1 ))</f>
        <v>0</v>
      </c>
      <c r="CD34" s="1029">
        <f xml:space="preserve"> IF('Validation flags'!$O$3=0,0,IF( ISNUMBER( AG34 ), 0, 1 ))</f>
        <v>0</v>
      </c>
      <c r="CE34" s="1029">
        <f xml:space="preserve"> IF('Validation flags'!$O$3=0,0,IF( ISNUMBER( AH34 ), 0, 1 ))</f>
        <v>0</v>
      </c>
      <c r="CF34" s="1029">
        <f xml:space="preserve"> IF('Validation flags'!$O$3=0,0,IF( ISNUMBER( AI34 ), 0, 1 ))</f>
        <v>0</v>
      </c>
      <c r="CG34" s="1029">
        <f xml:space="preserve"> IF('Validation flags'!$O$3=0,0,IF( ISNUMBER( AJ34 ), 0, 1 ))</f>
        <v>0</v>
      </c>
      <c r="CH34" s="1029">
        <f xml:space="preserve"> IF('Validation flags'!$O$3=0,0,IF( ISNUMBER( AK34 ), 0, 1 ))</f>
        <v>0</v>
      </c>
      <c r="CI34" s="1029">
        <f xml:space="preserve"> IF('Validation flags'!$O$3=0,0,IF( ISNUMBER( AL34 ), 0, 1 ))</f>
        <v>0</v>
      </c>
      <c r="CJ34" s="1029">
        <f xml:space="preserve"> IF('Validation flags'!$O$3=0,0,IF( ISNUMBER( AM34 ), 0, 1 ))</f>
        <v>0</v>
      </c>
      <c r="CK34" s="1029">
        <f xml:space="preserve"> IF('Validation flags'!$O$3=0,0,IF( ISNUMBER( AN34 ), 0, 1 ))</f>
        <v>0</v>
      </c>
      <c r="CL34" s="1029">
        <f xml:space="preserve"> IF('Validation flags'!$O$3=0,0,IF( ISNUMBER( AO34 ), 0, 1 ))</f>
        <v>0</v>
      </c>
      <c r="CM34" s="1029">
        <f xml:space="preserve"> IF('Validation flags'!$O$3=0,0,IF( ISNUMBER( AP34 ), 0, 1 ))</f>
        <v>0</v>
      </c>
      <c r="CN34" s="1030"/>
    </row>
    <row r="35" spans="2:92" ht="15" customHeight="1">
      <c r="B35" s="702">
        <v>27</v>
      </c>
      <c r="C35" s="1293" t="s">
        <v>502</v>
      </c>
      <c r="D35" s="703"/>
      <c r="E35" s="703" t="s">
        <v>76</v>
      </c>
      <c r="F35" s="704">
        <v>0</v>
      </c>
      <c r="G35" s="1553" t="s">
        <v>6</v>
      </c>
      <c r="H35" s="825">
        <v>17929</v>
      </c>
      <c r="I35" s="826">
        <v>19016</v>
      </c>
      <c r="J35" s="826">
        <v>20351</v>
      </c>
      <c r="K35" s="826">
        <v>31006</v>
      </c>
      <c r="L35" s="826">
        <v>52367</v>
      </c>
      <c r="M35" s="826">
        <v>72200</v>
      </c>
      <c r="N35" s="826">
        <v>96947.4809344924</v>
      </c>
      <c r="O35" s="826">
        <v>121694.9618689848</v>
      </c>
      <c r="P35" s="826">
        <v>146442.4428034772</v>
      </c>
      <c r="Q35" s="826">
        <v>171189.9237379696</v>
      </c>
      <c r="R35" s="826">
        <v>195937.404672462</v>
      </c>
      <c r="S35" s="826">
        <v>220684.8856069544</v>
      </c>
      <c r="T35" s="826">
        <v>222339.50555356589</v>
      </c>
      <c r="U35" s="826">
        <v>223993.02220192616</v>
      </c>
      <c r="V35" s="826">
        <v>225640.38329083368</v>
      </c>
      <c r="W35" s="826">
        <v>227281.48847967089</v>
      </c>
      <c r="X35" s="717">
        <v>228856.35991028525</v>
      </c>
      <c r="Y35" s="1531"/>
      <c r="Z35" s="825"/>
      <c r="AA35" s="826"/>
      <c r="AB35" s="826"/>
      <c r="AC35" s="826"/>
      <c r="AD35" s="826"/>
      <c r="AE35" s="826"/>
      <c r="AF35" s="826"/>
      <c r="AG35" s="826"/>
      <c r="AH35" s="826"/>
      <c r="AI35" s="826"/>
      <c r="AJ35" s="826"/>
      <c r="AK35" s="826"/>
      <c r="AL35" s="826"/>
      <c r="AM35" s="826"/>
      <c r="AN35" s="826"/>
      <c r="AO35" s="826"/>
      <c r="AP35" s="717"/>
      <c r="AR35" s="721"/>
      <c r="AS35" s="722"/>
      <c r="AU35" s="1028">
        <f t="shared" si="5"/>
        <v>0</v>
      </c>
      <c r="AW35" s="702">
        <f t="shared" si="6"/>
        <v>27</v>
      </c>
      <c r="AX35" s="1293" t="str">
        <f t="shared" si="7"/>
        <v>Customers receiving services through the SAR/PSR: (c) support with supply interruption</v>
      </c>
      <c r="AY35" s="703" t="str">
        <f t="shared" si="8"/>
        <v>nr</v>
      </c>
      <c r="AZ35" s="703">
        <f t="shared" si="9"/>
        <v>0</v>
      </c>
      <c r="BA35" s="1517" t="s">
        <v>1624</v>
      </c>
      <c r="BB35" s="1315" t="s">
        <v>1640</v>
      </c>
      <c r="BD35" s="1030"/>
      <c r="BE35" s="1029">
        <f t="shared" si="10"/>
        <v>0</v>
      </c>
      <c r="BF35" s="1029">
        <f t="shared" si="11"/>
        <v>0</v>
      </c>
      <c r="BG35" s="1029">
        <f t="shared" si="12"/>
        <v>0</v>
      </c>
      <c r="BH35" s="1029">
        <f t="shared" si="13"/>
        <v>0</v>
      </c>
      <c r="BI35" s="1029">
        <f t="shared" si="14"/>
        <v>0</v>
      </c>
      <c r="BJ35" s="1029">
        <f t="shared" si="15"/>
        <v>0</v>
      </c>
      <c r="BK35" s="1029">
        <f t="shared" si="16"/>
        <v>0</v>
      </c>
      <c r="BL35" s="1029">
        <f t="shared" si="17"/>
        <v>0</v>
      </c>
      <c r="BM35" s="1029">
        <f t="shared" si="18"/>
        <v>0</v>
      </c>
      <c r="BN35" s="1029">
        <f t="shared" si="19"/>
        <v>0</v>
      </c>
      <c r="BO35" s="1029">
        <f t="shared" si="20"/>
        <v>0</v>
      </c>
      <c r="BP35" s="1029">
        <f t="shared" si="21"/>
        <v>0</v>
      </c>
      <c r="BQ35" s="1029">
        <f t="shared" si="22"/>
        <v>0</v>
      </c>
      <c r="BR35" s="1029">
        <f t="shared" si="23"/>
        <v>0</v>
      </c>
      <c r="BS35" s="1029">
        <f t="shared" si="24"/>
        <v>0</v>
      </c>
      <c r="BT35" s="1029">
        <f t="shared" si="25"/>
        <v>0</v>
      </c>
      <c r="BU35" s="1029">
        <f t="shared" si="26"/>
        <v>0</v>
      </c>
      <c r="BV35" s="1175"/>
      <c r="BW35" s="1029">
        <f xml:space="preserve"> IF('Validation flags'!$O$3=0,0,IF( ISNUMBER( Z35 ), 0, 1 ))</f>
        <v>0</v>
      </c>
      <c r="BX35" s="1029">
        <f xml:space="preserve"> IF('Validation flags'!$O$3=0,0,IF( ISNUMBER( AA35 ), 0, 1 ))</f>
        <v>0</v>
      </c>
      <c r="BY35" s="1029">
        <f xml:space="preserve"> IF('Validation flags'!$O$3=0,0,IF( ISNUMBER( AB35 ), 0, 1 ))</f>
        <v>0</v>
      </c>
      <c r="BZ35" s="1029">
        <f xml:space="preserve"> IF('Validation flags'!$O$3=0,0,IF( ISNUMBER( AC35 ), 0, 1 ))</f>
        <v>0</v>
      </c>
      <c r="CA35" s="1029">
        <f xml:space="preserve"> IF('Validation flags'!$O$3=0,0,IF( ISNUMBER( AD35 ), 0, 1 ))</f>
        <v>0</v>
      </c>
      <c r="CB35" s="1029">
        <f xml:space="preserve"> IF('Validation flags'!$O$3=0,0,IF( ISNUMBER( AE35 ), 0, 1 ))</f>
        <v>0</v>
      </c>
      <c r="CC35" s="1029">
        <f xml:space="preserve"> IF('Validation flags'!$O$3=0,0,IF( ISNUMBER( AF35 ), 0, 1 ))</f>
        <v>0</v>
      </c>
      <c r="CD35" s="1029">
        <f xml:space="preserve"> IF('Validation flags'!$O$3=0,0,IF( ISNUMBER( AG35 ), 0, 1 ))</f>
        <v>0</v>
      </c>
      <c r="CE35" s="1029">
        <f xml:space="preserve"> IF('Validation flags'!$O$3=0,0,IF( ISNUMBER( AH35 ), 0, 1 ))</f>
        <v>0</v>
      </c>
      <c r="CF35" s="1029">
        <f xml:space="preserve"> IF('Validation flags'!$O$3=0,0,IF( ISNUMBER( AI35 ), 0, 1 ))</f>
        <v>0</v>
      </c>
      <c r="CG35" s="1029">
        <f xml:space="preserve"> IF('Validation flags'!$O$3=0,0,IF( ISNUMBER( AJ35 ), 0, 1 ))</f>
        <v>0</v>
      </c>
      <c r="CH35" s="1029">
        <f xml:space="preserve"> IF('Validation flags'!$O$3=0,0,IF( ISNUMBER( AK35 ), 0, 1 ))</f>
        <v>0</v>
      </c>
      <c r="CI35" s="1029">
        <f xml:space="preserve"> IF('Validation flags'!$O$3=0,0,IF( ISNUMBER( AL35 ), 0, 1 ))</f>
        <v>0</v>
      </c>
      <c r="CJ35" s="1029">
        <f xml:space="preserve"> IF('Validation flags'!$O$3=0,0,IF( ISNUMBER( AM35 ), 0, 1 ))</f>
        <v>0</v>
      </c>
      <c r="CK35" s="1029">
        <f xml:space="preserve"> IF('Validation flags'!$O$3=0,0,IF( ISNUMBER( AN35 ), 0, 1 ))</f>
        <v>0</v>
      </c>
      <c r="CL35" s="1029">
        <f xml:space="preserve"> IF('Validation flags'!$O$3=0,0,IF( ISNUMBER( AO35 ), 0, 1 ))</f>
        <v>0</v>
      </c>
      <c r="CM35" s="1029">
        <f xml:space="preserve"> IF('Validation flags'!$O$3=0,0,IF( ISNUMBER( AP35 ), 0, 1 ))</f>
        <v>0</v>
      </c>
      <c r="CN35" s="1030"/>
    </row>
    <row r="36" spans="2:92" ht="15" customHeight="1">
      <c r="B36" s="702">
        <v>28</v>
      </c>
      <c r="C36" s="1293" t="s">
        <v>503</v>
      </c>
      <c r="D36" s="703"/>
      <c r="E36" s="703" t="s">
        <v>504</v>
      </c>
      <c r="F36" s="704">
        <v>0</v>
      </c>
      <c r="G36" s="1553" t="s">
        <v>6</v>
      </c>
      <c r="H36" s="825">
        <v>17929</v>
      </c>
      <c r="I36" s="826">
        <v>19016</v>
      </c>
      <c r="J36" s="826">
        <v>20351</v>
      </c>
      <c r="K36" s="826">
        <v>31006</v>
      </c>
      <c r="L36" s="826">
        <v>52367</v>
      </c>
      <c r="M36" s="826">
        <v>72200</v>
      </c>
      <c r="N36" s="826">
        <v>96947.4809344924</v>
      </c>
      <c r="O36" s="826">
        <v>121694.9618689848</v>
      </c>
      <c r="P36" s="826">
        <v>146442.4428034772</v>
      </c>
      <c r="Q36" s="826">
        <v>171189.9237379696</v>
      </c>
      <c r="R36" s="826">
        <v>195937.404672462</v>
      </c>
      <c r="S36" s="826">
        <v>220684.8856069544</v>
      </c>
      <c r="T36" s="826">
        <v>222339.50555356589</v>
      </c>
      <c r="U36" s="826">
        <v>223993.02220192616</v>
      </c>
      <c r="V36" s="826">
        <v>225640.38329083368</v>
      </c>
      <c r="W36" s="826">
        <v>227281.48847967089</v>
      </c>
      <c r="X36" s="717">
        <v>228856.35991028525</v>
      </c>
      <c r="Y36" s="1531"/>
      <c r="Z36" s="825"/>
      <c r="AA36" s="826"/>
      <c r="AB36" s="826"/>
      <c r="AC36" s="826"/>
      <c r="AD36" s="826"/>
      <c r="AE36" s="826"/>
      <c r="AF36" s="826"/>
      <c r="AG36" s="826"/>
      <c r="AH36" s="826"/>
      <c r="AI36" s="826"/>
      <c r="AJ36" s="826"/>
      <c r="AK36" s="826"/>
      <c r="AL36" s="826"/>
      <c r="AM36" s="826"/>
      <c r="AN36" s="826"/>
      <c r="AO36" s="826"/>
      <c r="AP36" s="717"/>
      <c r="AR36" s="721"/>
      <c r="AS36" s="722"/>
      <c r="AU36" s="1028">
        <f t="shared" si="5"/>
        <v>0</v>
      </c>
      <c r="AW36" s="702">
        <f t="shared" si="6"/>
        <v>28</v>
      </c>
      <c r="AX36" s="1293" t="str">
        <f t="shared" si="7"/>
        <v>Customers receiving services through the SAR/PSR: (d) support with security</v>
      </c>
      <c r="AY36" s="703" t="str">
        <f t="shared" si="8"/>
        <v xml:space="preserve">nr </v>
      </c>
      <c r="AZ36" s="703">
        <f t="shared" si="9"/>
        <v>0</v>
      </c>
      <c r="BA36" s="1517" t="s">
        <v>1625</v>
      </c>
      <c r="BB36" s="1315" t="s">
        <v>1641</v>
      </c>
      <c r="BE36" s="1029">
        <f t="shared" si="10"/>
        <v>0</v>
      </c>
      <c r="BF36" s="1029">
        <f t="shared" si="11"/>
        <v>0</v>
      </c>
      <c r="BG36" s="1029">
        <f t="shared" si="12"/>
        <v>0</v>
      </c>
      <c r="BH36" s="1029">
        <f t="shared" si="13"/>
        <v>0</v>
      </c>
      <c r="BI36" s="1029">
        <f t="shared" si="14"/>
        <v>0</v>
      </c>
      <c r="BJ36" s="1029">
        <f t="shared" si="15"/>
        <v>0</v>
      </c>
      <c r="BK36" s="1029">
        <f t="shared" si="16"/>
        <v>0</v>
      </c>
      <c r="BL36" s="1029">
        <f t="shared" si="17"/>
        <v>0</v>
      </c>
      <c r="BM36" s="1029">
        <f t="shared" si="18"/>
        <v>0</v>
      </c>
      <c r="BN36" s="1029">
        <f t="shared" si="19"/>
        <v>0</v>
      </c>
      <c r="BO36" s="1029">
        <f t="shared" si="20"/>
        <v>0</v>
      </c>
      <c r="BP36" s="1029">
        <f t="shared" si="21"/>
        <v>0</v>
      </c>
      <c r="BQ36" s="1029">
        <f t="shared" si="22"/>
        <v>0</v>
      </c>
      <c r="BR36" s="1029">
        <f t="shared" si="23"/>
        <v>0</v>
      </c>
      <c r="BS36" s="1029">
        <f t="shared" si="24"/>
        <v>0</v>
      </c>
      <c r="BT36" s="1029">
        <f t="shared" si="25"/>
        <v>0</v>
      </c>
      <c r="BU36" s="1029">
        <f t="shared" si="26"/>
        <v>0</v>
      </c>
      <c r="BV36" s="1175"/>
      <c r="BW36" s="1029">
        <f xml:space="preserve"> IF('Validation flags'!$O$3=0,0,IF( ISNUMBER( Z36 ), 0, 1 ))</f>
        <v>0</v>
      </c>
      <c r="BX36" s="1029">
        <f xml:space="preserve"> IF('Validation flags'!$O$3=0,0,IF( ISNUMBER( AA36 ), 0, 1 ))</f>
        <v>0</v>
      </c>
      <c r="BY36" s="1029">
        <f xml:space="preserve"> IF('Validation flags'!$O$3=0,0,IF( ISNUMBER( AB36 ), 0, 1 ))</f>
        <v>0</v>
      </c>
      <c r="BZ36" s="1029">
        <f xml:space="preserve"> IF('Validation flags'!$O$3=0,0,IF( ISNUMBER( AC36 ), 0, 1 ))</f>
        <v>0</v>
      </c>
      <c r="CA36" s="1029">
        <f xml:space="preserve"> IF('Validation flags'!$O$3=0,0,IF( ISNUMBER( AD36 ), 0, 1 ))</f>
        <v>0</v>
      </c>
      <c r="CB36" s="1029">
        <f xml:space="preserve"> IF('Validation flags'!$O$3=0,0,IF( ISNUMBER( AE36 ), 0, 1 ))</f>
        <v>0</v>
      </c>
      <c r="CC36" s="1029">
        <f xml:space="preserve"> IF('Validation flags'!$O$3=0,0,IF( ISNUMBER( AF36 ), 0, 1 ))</f>
        <v>0</v>
      </c>
      <c r="CD36" s="1029">
        <f xml:space="preserve"> IF('Validation flags'!$O$3=0,0,IF( ISNUMBER( AG36 ), 0, 1 ))</f>
        <v>0</v>
      </c>
      <c r="CE36" s="1029">
        <f xml:space="preserve"> IF('Validation flags'!$O$3=0,0,IF( ISNUMBER( AH36 ), 0, 1 ))</f>
        <v>0</v>
      </c>
      <c r="CF36" s="1029">
        <f xml:space="preserve"> IF('Validation flags'!$O$3=0,0,IF( ISNUMBER( AI36 ), 0, 1 ))</f>
        <v>0</v>
      </c>
      <c r="CG36" s="1029">
        <f xml:space="preserve"> IF('Validation flags'!$O$3=0,0,IF( ISNUMBER( AJ36 ), 0, 1 ))</f>
        <v>0</v>
      </c>
      <c r="CH36" s="1029">
        <f xml:space="preserve"> IF('Validation flags'!$O$3=0,0,IF( ISNUMBER( AK36 ), 0, 1 ))</f>
        <v>0</v>
      </c>
      <c r="CI36" s="1029">
        <f xml:space="preserve"> IF('Validation flags'!$O$3=0,0,IF( ISNUMBER( AL36 ), 0, 1 ))</f>
        <v>0</v>
      </c>
      <c r="CJ36" s="1029">
        <f xml:space="preserve"> IF('Validation flags'!$O$3=0,0,IF( ISNUMBER( AM36 ), 0, 1 ))</f>
        <v>0</v>
      </c>
      <c r="CK36" s="1029">
        <f xml:space="preserve"> IF('Validation flags'!$O$3=0,0,IF( ISNUMBER( AN36 ), 0, 1 ))</f>
        <v>0</v>
      </c>
      <c r="CL36" s="1029">
        <f xml:space="preserve"> IF('Validation flags'!$O$3=0,0,IF( ISNUMBER( AO36 ), 0, 1 ))</f>
        <v>0</v>
      </c>
      <c r="CM36" s="1029">
        <f xml:space="preserve"> IF('Validation flags'!$O$3=0,0,IF( ISNUMBER( AP36 ), 0, 1 ))</f>
        <v>0</v>
      </c>
    </row>
    <row r="37" spans="2:92" ht="15" customHeight="1">
      <c r="B37" s="702">
        <v>29</v>
      </c>
      <c r="C37" s="1293" t="s">
        <v>505</v>
      </c>
      <c r="D37" s="703"/>
      <c r="E37" s="703" t="s">
        <v>76</v>
      </c>
      <c r="F37" s="704">
        <v>0</v>
      </c>
      <c r="G37" s="1553" t="s">
        <v>6</v>
      </c>
      <c r="H37" s="825">
        <v>0</v>
      </c>
      <c r="I37" s="826">
        <v>0</v>
      </c>
      <c r="J37" s="826">
        <v>0</v>
      </c>
      <c r="K37" s="826">
        <v>1436</v>
      </c>
      <c r="L37" s="826">
        <v>3468</v>
      </c>
      <c r="M37" s="826">
        <v>4740</v>
      </c>
      <c r="N37" s="826">
        <v>6786.3236654144685</v>
      </c>
      <c r="O37" s="826">
        <v>8518.6473308289369</v>
      </c>
      <c r="P37" s="826">
        <v>10250.970996243404</v>
      </c>
      <c r="Q37" s="826">
        <v>11983.294661657874</v>
      </c>
      <c r="R37" s="826">
        <v>13715.618327072341</v>
      </c>
      <c r="S37" s="826">
        <v>15447.941992486809</v>
      </c>
      <c r="T37" s="826">
        <v>15563.765388749614</v>
      </c>
      <c r="U37" s="826">
        <v>15679.511554134833</v>
      </c>
      <c r="V37" s="826">
        <v>15794.826830358359</v>
      </c>
      <c r="W37" s="826">
        <v>15909.704193576965</v>
      </c>
      <c r="X37" s="717">
        <v>16019.945193719968</v>
      </c>
      <c r="Y37" s="1531"/>
      <c r="Z37" s="825"/>
      <c r="AA37" s="826"/>
      <c r="AB37" s="826"/>
      <c r="AC37" s="826"/>
      <c r="AD37" s="826"/>
      <c r="AE37" s="826"/>
      <c r="AF37" s="826"/>
      <c r="AG37" s="826"/>
      <c r="AH37" s="826"/>
      <c r="AI37" s="826"/>
      <c r="AJ37" s="826"/>
      <c r="AK37" s="826"/>
      <c r="AL37" s="826"/>
      <c r="AM37" s="826"/>
      <c r="AN37" s="826"/>
      <c r="AO37" s="826"/>
      <c r="AP37" s="717"/>
      <c r="AR37" s="721"/>
      <c r="AS37" s="722"/>
      <c r="AU37" s="1028">
        <f t="shared" si="5"/>
        <v>0</v>
      </c>
      <c r="AW37" s="702">
        <f t="shared" si="6"/>
        <v>29</v>
      </c>
      <c r="AX37" s="1293" t="str">
        <f t="shared" si="7"/>
        <v>Customers receiving services through the SAR/PSR: (e) support with 'other needs'</v>
      </c>
      <c r="AY37" s="703" t="str">
        <f t="shared" si="8"/>
        <v>nr</v>
      </c>
      <c r="AZ37" s="703">
        <f t="shared" si="9"/>
        <v>0</v>
      </c>
      <c r="BA37" s="1517" t="s">
        <v>1626</v>
      </c>
      <c r="BB37" s="1315" t="s">
        <v>1642</v>
      </c>
      <c r="BE37" s="1029">
        <f t="shared" si="10"/>
        <v>0</v>
      </c>
      <c r="BF37" s="1029">
        <f t="shared" si="11"/>
        <v>0</v>
      </c>
      <c r="BG37" s="1029">
        <f t="shared" si="12"/>
        <v>0</v>
      </c>
      <c r="BH37" s="1029">
        <f t="shared" si="13"/>
        <v>0</v>
      </c>
      <c r="BI37" s="1029">
        <f t="shared" si="14"/>
        <v>0</v>
      </c>
      <c r="BJ37" s="1029">
        <f t="shared" si="15"/>
        <v>0</v>
      </c>
      <c r="BK37" s="1029">
        <f t="shared" si="16"/>
        <v>0</v>
      </c>
      <c r="BL37" s="1029">
        <f t="shared" si="17"/>
        <v>0</v>
      </c>
      <c r="BM37" s="1029">
        <f t="shared" si="18"/>
        <v>0</v>
      </c>
      <c r="BN37" s="1029">
        <f t="shared" si="19"/>
        <v>0</v>
      </c>
      <c r="BO37" s="1029">
        <f t="shared" si="20"/>
        <v>0</v>
      </c>
      <c r="BP37" s="1029">
        <f t="shared" si="21"/>
        <v>0</v>
      </c>
      <c r="BQ37" s="1029">
        <f t="shared" si="22"/>
        <v>0</v>
      </c>
      <c r="BR37" s="1029">
        <f t="shared" si="23"/>
        <v>0</v>
      </c>
      <c r="BS37" s="1029">
        <f t="shared" si="24"/>
        <v>0</v>
      </c>
      <c r="BT37" s="1029">
        <f t="shared" si="25"/>
        <v>0</v>
      </c>
      <c r="BU37" s="1029">
        <f t="shared" si="26"/>
        <v>0</v>
      </c>
      <c r="BV37" s="1175"/>
      <c r="BW37" s="1029">
        <f xml:space="preserve"> IF('Validation flags'!$O$3=0,0,IF( ISNUMBER( Z37 ), 0, 1 ))</f>
        <v>0</v>
      </c>
      <c r="BX37" s="1029">
        <f xml:space="preserve"> IF('Validation flags'!$O$3=0,0,IF( ISNUMBER( AA37 ), 0, 1 ))</f>
        <v>0</v>
      </c>
      <c r="BY37" s="1029">
        <f xml:space="preserve"> IF('Validation flags'!$O$3=0,0,IF( ISNUMBER( AB37 ), 0, 1 ))</f>
        <v>0</v>
      </c>
      <c r="BZ37" s="1029">
        <f xml:space="preserve"> IF('Validation flags'!$O$3=0,0,IF( ISNUMBER( AC37 ), 0, 1 ))</f>
        <v>0</v>
      </c>
      <c r="CA37" s="1029">
        <f xml:space="preserve"> IF('Validation flags'!$O$3=0,0,IF( ISNUMBER( AD37 ), 0, 1 ))</f>
        <v>0</v>
      </c>
      <c r="CB37" s="1029">
        <f xml:space="preserve"> IF('Validation flags'!$O$3=0,0,IF( ISNUMBER( AE37 ), 0, 1 ))</f>
        <v>0</v>
      </c>
      <c r="CC37" s="1029">
        <f xml:space="preserve"> IF('Validation flags'!$O$3=0,0,IF( ISNUMBER( AF37 ), 0, 1 ))</f>
        <v>0</v>
      </c>
      <c r="CD37" s="1029">
        <f xml:space="preserve"> IF('Validation flags'!$O$3=0,0,IF( ISNUMBER( AG37 ), 0, 1 ))</f>
        <v>0</v>
      </c>
      <c r="CE37" s="1029">
        <f xml:space="preserve"> IF('Validation flags'!$O$3=0,0,IF( ISNUMBER( AH37 ), 0, 1 ))</f>
        <v>0</v>
      </c>
      <c r="CF37" s="1029">
        <f xml:space="preserve"> IF('Validation flags'!$O$3=0,0,IF( ISNUMBER( AI37 ), 0, 1 ))</f>
        <v>0</v>
      </c>
      <c r="CG37" s="1029">
        <f xml:space="preserve"> IF('Validation flags'!$O$3=0,0,IF( ISNUMBER( AJ37 ), 0, 1 ))</f>
        <v>0</v>
      </c>
      <c r="CH37" s="1029">
        <f xml:space="preserve"> IF('Validation flags'!$O$3=0,0,IF( ISNUMBER( AK37 ), 0, 1 ))</f>
        <v>0</v>
      </c>
      <c r="CI37" s="1029">
        <f xml:space="preserve"> IF('Validation flags'!$O$3=0,0,IF( ISNUMBER( AL37 ), 0, 1 ))</f>
        <v>0</v>
      </c>
      <c r="CJ37" s="1029">
        <f xml:space="preserve"> IF('Validation flags'!$O$3=0,0,IF( ISNUMBER( AM37 ), 0, 1 ))</f>
        <v>0</v>
      </c>
      <c r="CK37" s="1029">
        <f xml:space="preserve"> IF('Validation flags'!$O$3=0,0,IF( ISNUMBER( AN37 ), 0, 1 ))</f>
        <v>0</v>
      </c>
      <c r="CL37" s="1029">
        <f xml:space="preserve"> IF('Validation flags'!$O$3=0,0,IF( ISNUMBER( AO37 ), 0, 1 ))</f>
        <v>0</v>
      </c>
      <c r="CM37" s="1029">
        <f xml:space="preserve"> IF('Validation flags'!$O$3=0,0,IF( ISNUMBER( AP37 ), 0, 1 ))</f>
        <v>0</v>
      </c>
    </row>
    <row r="38" spans="2:92" ht="15" customHeight="1">
      <c r="B38" s="702">
        <v>30</v>
      </c>
      <c r="C38" s="1293" t="s">
        <v>506</v>
      </c>
      <c r="D38" s="703"/>
      <c r="E38" s="703" t="s">
        <v>28</v>
      </c>
      <c r="F38" s="704">
        <v>1</v>
      </c>
      <c r="G38" s="1553"/>
      <c r="H38" s="827" t="s">
        <v>2685</v>
      </c>
      <c r="I38" s="824" t="s">
        <v>2685</v>
      </c>
      <c r="J38" s="824" t="s">
        <v>2685</v>
      </c>
      <c r="K38" s="824" t="s">
        <v>2685</v>
      </c>
      <c r="L38" s="824"/>
      <c r="M38" s="824"/>
      <c r="N38" s="824"/>
      <c r="O38" s="824"/>
      <c r="P38" s="824"/>
      <c r="Q38" s="824"/>
      <c r="R38" s="824"/>
      <c r="S38" s="824"/>
      <c r="T38" s="824"/>
      <c r="U38" s="824"/>
      <c r="V38" s="824"/>
      <c r="W38" s="824"/>
      <c r="X38" s="716"/>
      <c r="Y38" s="1289"/>
      <c r="Z38" s="827"/>
      <c r="AA38" s="824"/>
      <c r="AB38" s="824"/>
      <c r="AC38" s="824"/>
      <c r="AD38" s="824"/>
      <c r="AE38" s="824"/>
      <c r="AF38" s="824"/>
      <c r="AG38" s="824"/>
      <c r="AH38" s="824"/>
      <c r="AI38" s="824"/>
      <c r="AJ38" s="824"/>
      <c r="AK38" s="824"/>
      <c r="AL38" s="824"/>
      <c r="AM38" s="824"/>
      <c r="AN38" s="824"/>
      <c r="AO38" s="824"/>
      <c r="AP38" s="716"/>
      <c r="AR38" s="721"/>
      <c r="AS38" s="722"/>
      <c r="AU38" s="1135">
        <f t="shared" si="5"/>
        <v>0</v>
      </c>
      <c r="AW38" s="702">
        <f t="shared" si="6"/>
        <v>30</v>
      </c>
      <c r="AX38" s="1293" t="str">
        <f t="shared" si="7"/>
        <v>Customers satisfied that the services are easy to access</v>
      </c>
      <c r="AY38" s="703" t="str">
        <f t="shared" si="8"/>
        <v>%</v>
      </c>
      <c r="AZ38" s="703">
        <f t="shared" si="9"/>
        <v>1</v>
      </c>
      <c r="BA38" s="1517" t="s">
        <v>1627</v>
      </c>
      <c r="BB38" s="1315" t="s">
        <v>1643</v>
      </c>
      <c r="BE38" s="1029">
        <f>IF('Validation flags'!$P$3=1,0,IF(ISNUMBER(H38),0,1))</f>
        <v>0</v>
      </c>
      <c r="BF38" s="1029">
        <f>IF('Validation flags'!$P$3=1,0,IF(ISNUMBER(I38),0,1))</f>
        <v>0</v>
      </c>
      <c r="BG38" s="1029">
        <f>IF('Validation flags'!$P$3=1,0,IF(ISNUMBER(J38),0,1))</f>
        <v>0</v>
      </c>
      <c r="BH38" s="1029">
        <f>IF('Validation flags'!$P$3=1,0,IF(ISNUMBER(K38),0,1))</f>
        <v>0</v>
      </c>
      <c r="BI38" s="1029">
        <f>IF('Validation flags'!$P$3=1,0,IF(ISNUMBER(L38),0,1))</f>
        <v>0</v>
      </c>
      <c r="BJ38" s="1029">
        <f>IF('Validation flags'!$P$3=1,0,IF(ISNUMBER(M38),0,1))</f>
        <v>0</v>
      </c>
      <c r="BK38" s="1029">
        <f>IF('Validation flags'!$P$3=1,0,IF(ISNUMBER(N38),0,1))</f>
        <v>0</v>
      </c>
      <c r="BL38" s="1029">
        <f>IF('Validation flags'!$P$3=1,0,IF(ISNUMBER(O38),0,1))</f>
        <v>0</v>
      </c>
      <c r="BM38" s="1029">
        <f>IF('Validation flags'!$P$3=1,0,IF(ISNUMBER(P38),0,1))</f>
        <v>0</v>
      </c>
      <c r="BN38" s="1029">
        <f>IF('Validation flags'!$P$3=1,0,IF(ISNUMBER(Q38),0,1))</f>
        <v>0</v>
      </c>
      <c r="BO38" s="1029">
        <f>IF('Validation flags'!$P$3=1,0,IF(ISNUMBER(R38),0,1))</f>
        <v>0</v>
      </c>
      <c r="BP38" s="1029">
        <f>IF('Validation flags'!$P$3=1,0,IF(ISNUMBER(S38),0,1))</f>
        <v>0</v>
      </c>
      <c r="BQ38" s="1029">
        <f>IF('Validation flags'!$P$3=1,0,IF(ISNUMBER(T38),0,1))</f>
        <v>0</v>
      </c>
      <c r="BR38" s="1029">
        <f>IF('Validation flags'!$P$3=1,0,IF(ISNUMBER(U38),0,1))</f>
        <v>0</v>
      </c>
      <c r="BS38" s="1029">
        <f>IF('Validation flags'!$P$3=1,0,IF(ISNUMBER(V38),0,1))</f>
        <v>0</v>
      </c>
      <c r="BT38" s="1029">
        <f>IF('Validation flags'!$P$3=1,0,IF(ISNUMBER(W38),0,1))</f>
        <v>0</v>
      </c>
      <c r="BU38" s="1029">
        <f>IF('Validation flags'!$P$3=1,0,IF(ISNUMBER(X38),0,1))</f>
        <v>0</v>
      </c>
      <c r="BV38" s="1175"/>
      <c r="BW38" s="1029">
        <f>IF('Validation flags'!$P$3=1,0,IF(ISNUMBER(Z38),0,1))</f>
        <v>0</v>
      </c>
      <c r="BX38" s="1029">
        <f>IF('Validation flags'!$P$3=1,0,IF(ISNUMBER(AA38),0,1))</f>
        <v>0</v>
      </c>
      <c r="BY38" s="1029">
        <f>IF('Validation flags'!$P$3=1,0,IF(ISNUMBER(AB38),0,1))</f>
        <v>0</v>
      </c>
      <c r="BZ38" s="1029">
        <f>IF('Validation flags'!$P$3=1,0,IF(ISNUMBER(AC38),0,1))</f>
        <v>0</v>
      </c>
      <c r="CA38" s="1029">
        <f>IF('Validation flags'!$P$3=1,0,IF(ISNUMBER(AD38),0,1))</f>
        <v>0</v>
      </c>
      <c r="CB38" s="1029">
        <f>IF('Validation flags'!$P$3=1,0,IF(ISNUMBER(AE38),0,1))</f>
        <v>0</v>
      </c>
      <c r="CC38" s="1029">
        <f>IF('Validation flags'!$P$3=1,0,IF(ISNUMBER(AF38),0,1))</f>
        <v>0</v>
      </c>
      <c r="CD38" s="1029">
        <f>IF('Validation flags'!$P$3=1,0,IF(ISNUMBER(AG38),0,1))</f>
        <v>0</v>
      </c>
      <c r="CE38" s="1029">
        <f>IF('Validation flags'!$P$3=1,0,IF(ISNUMBER(AH38),0,1))</f>
        <v>0</v>
      </c>
      <c r="CF38" s="1029">
        <f>IF('Validation flags'!$P$3=1,0,IF(ISNUMBER(AI38),0,1))</f>
        <v>0</v>
      </c>
      <c r="CG38" s="1029">
        <f>IF('Validation flags'!$P$3=1,0,IF(ISNUMBER(AJ38),0,1))</f>
        <v>0</v>
      </c>
      <c r="CH38" s="1029">
        <f>IF('Validation flags'!$P$3=1,0,IF(ISNUMBER(AK38),0,1))</f>
        <v>0</v>
      </c>
      <c r="CI38" s="1029">
        <f>IF('Validation flags'!$P$3=1,0,IF(ISNUMBER(AL38),0,1))</f>
        <v>0</v>
      </c>
      <c r="CJ38" s="1029">
        <f>IF('Validation flags'!$P$3=1,0,IF(ISNUMBER(AM38),0,1))</f>
        <v>0</v>
      </c>
      <c r="CK38" s="1029">
        <f>IF('Validation flags'!$P$3=1,0,IF(ISNUMBER(AN38),0,1))</f>
        <v>0</v>
      </c>
      <c r="CL38" s="1029">
        <f>IF('Validation flags'!$P$3=1,0,IF(ISNUMBER(AO38),0,1))</f>
        <v>0</v>
      </c>
      <c r="CM38" s="1029">
        <f>IF('Validation flags'!$P$3=1,0,IF(ISNUMBER(AP38),0,1))</f>
        <v>0</v>
      </c>
    </row>
    <row r="39" spans="2:92" ht="15" customHeight="1" thickBot="1">
      <c r="B39" s="705">
        <v>31</v>
      </c>
      <c r="C39" s="1295" t="s">
        <v>507</v>
      </c>
      <c r="D39" s="706"/>
      <c r="E39" s="706" t="s">
        <v>28</v>
      </c>
      <c r="F39" s="707">
        <v>1</v>
      </c>
      <c r="G39" s="1556" t="s">
        <v>6</v>
      </c>
      <c r="H39" s="822"/>
      <c r="I39" s="823"/>
      <c r="J39" s="823"/>
      <c r="K39" s="823"/>
      <c r="L39" s="823">
        <v>0.27200000000000002</v>
      </c>
      <c r="M39" s="823">
        <v>0.27200000000000002</v>
      </c>
      <c r="N39" s="823">
        <v>0.9</v>
      </c>
      <c r="O39" s="823">
        <v>0.9</v>
      </c>
      <c r="P39" s="823">
        <v>0.9</v>
      </c>
      <c r="Q39" s="823">
        <v>0.9</v>
      </c>
      <c r="R39" s="823">
        <v>0.9</v>
      </c>
      <c r="S39" s="823">
        <v>0.9</v>
      </c>
      <c r="T39" s="823">
        <v>0.9</v>
      </c>
      <c r="U39" s="823">
        <v>0.9</v>
      </c>
      <c r="V39" s="823">
        <v>0.9</v>
      </c>
      <c r="W39" s="823">
        <v>0.9</v>
      </c>
      <c r="X39" s="718">
        <v>0.9</v>
      </c>
      <c r="Y39" s="1288"/>
      <c r="Z39" s="822"/>
      <c r="AA39" s="823"/>
      <c r="AB39" s="823"/>
      <c r="AC39" s="823"/>
      <c r="AD39" s="823"/>
      <c r="AE39" s="823"/>
      <c r="AF39" s="823"/>
      <c r="AG39" s="823"/>
      <c r="AH39" s="823"/>
      <c r="AI39" s="823"/>
      <c r="AJ39" s="823"/>
      <c r="AK39" s="823"/>
      <c r="AL39" s="823"/>
      <c r="AM39" s="823"/>
      <c r="AN39" s="823"/>
      <c r="AO39" s="823"/>
      <c r="AP39" s="718"/>
      <c r="AR39" s="723"/>
      <c r="AS39" s="724"/>
      <c r="AU39" s="1135" t="str">
        <f t="shared" si="5"/>
        <v>Please complete all cells in row</v>
      </c>
      <c r="AW39" s="705">
        <f t="shared" si="6"/>
        <v>31</v>
      </c>
      <c r="AX39" s="1295" t="str">
        <f t="shared" si="7"/>
        <v>Customers on SAR/PSR contacted over the previous two years to ensure they are still receiving the right support</v>
      </c>
      <c r="AY39" s="706" t="str">
        <f t="shared" si="8"/>
        <v>%</v>
      </c>
      <c r="AZ39" s="706">
        <f t="shared" si="9"/>
        <v>1</v>
      </c>
      <c r="BA39" s="1560" t="s">
        <v>1628</v>
      </c>
      <c r="BB39" s="1561" t="s">
        <v>1644</v>
      </c>
      <c r="BE39" s="1029">
        <f t="shared" si="10"/>
        <v>1</v>
      </c>
      <c r="BF39" s="1029">
        <f t="shared" si="11"/>
        <v>1</v>
      </c>
      <c r="BG39" s="1029">
        <f t="shared" si="12"/>
        <v>1</v>
      </c>
      <c r="BH39" s="1029">
        <f t="shared" si="13"/>
        <v>1</v>
      </c>
      <c r="BI39" s="1029">
        <f t="shared" si="14"/>
        <v>0</v>
      </c>
      <c r="BJ39" s="1029">
        <f t="shared" si="15"/>
        <v>0</v>
      </c>
      <c r="BK39" s="1029">
        <f t="shared" si="16"/>
        <v>0</v>
      </c>
      <c r="BL39" s="1029">
        <f t="shared" si="17"/>
        <v>0</v>
      </c>
      <c r="BM39" s="1029">
        <f t="shared" si="18"/>
        <v>0</v>
      </c>
      <c r="BN39" s="1029">
        <f t="shared" si="19"/>
        <v>0</v>
      </c>
      <c r="BO39" s="1029">
        <f t="shared" si="20"/>
        <v>0</v>
      </c>
      <c r="BP39" s="1029">
        <f t="shared" si="21"/>
        <v>0</v>
      </c>
      <c r="BQ39" s="1029">
        <f t="shared" si="22"/>
        <v>0</v>
      </c>
      <c r="BR39" s="1029">
        <f t="shared" si="23"/>
        <v>0</v>
      </c>
      <c r="BS39" s="1029">
        <f t="shared" si="24"/>
        <v>0</v>
      </c>
      <c r="BT39" s="1029">
        <f t="shared" si="25"/>
        <v>0</v>
      </c>
      <c r="BU39" s="1029">
        <f t="shared" si="26"/>
        <v>0</v>
      </c>
      <c r="BV39" s="1175"/>
      <c r="BW39" s="1029">
        <f xml:space="preserve"> IF('Validation flags'!$O$3=0,0,IF( ISNUMBER( Z39 ), 0, 1 ))</f>
        <v>0</v>
      </c>
      <c r="BX39" s="1029">
        <f xml:space="preserve"> IF('Validation flags'!$O$3=0,0,IF( ISNUMBER( AA39 ), 0, 1 ))</f>
        <v>0</v>
      </c>
      <c r="BY39" s="1029">
        <f xml:space="preserve"> IF('Validation flags'!$O$3=0,0,IF( ISNUMBER( AB39 ), 0, 1 ))</f>
        <v>0</v>
      </c>
      <c r="BZ39" s="1029">
        <f xml:space="preserve"> IF('Validation flags'!$O$3=0,0,IF( ISNUMBER( AC39 ), 0, 1 ))</f>
        <v>0</v>
      </c>
      <c r="CA39" s="1029">
        <f xml:space="preserve"> IF('Validation flags'!$O$3=0,0,IF( ISNUMBER( AD39 ), 0, 1 ))</f>
        <v>0</v>
      </c>
      <c r="CB39" s="1029">
        <f xml:space="preserve"> IF('Validation flags'!$O$3=0,0,IF( ISNUMBER( AE39 ), 0, 1 ))</f>
        <v>0</v>
      </c>
      <c r="CC39" s="1029">
        <f xml:space="preserve"> IF('Validation flags'!$O$3=0,0,IF( ISNUMBER( AF39 ), 0, 1 ))</f>
        <v>0</v>
      </c>
      <c r="CD39" s="1029">
        <f xml:space="preserve"> IF('Validation flags'!$O$3=0,0,IF( ISNUMBER( AG39 ), 0, 1 ))</f>
        <v>0</v>
      </c>
      <c r="CE39" s="1029">
        <f xml:space="preserve"> IF('Validation flags'!$O$3=0,0,IF( ISNUMBER( AH39 ), 0, 1 ))</f>
        <v>0</v>
      </c>
      <c r="CF39" s="1029">
        <f xml:space="preserve"> IF('Validation flags'!$O$3=0,0,IF( ISNUMBER( AI39 ), 0, 1 ))</f>
        <v>0</v>
      </c>
      <c r="CG39" s="1029">
        <f xml:space="preserve"> IF('Validation flags'!$O$3=0,0,IF( ISNUMBER( AJ39 ), 0, 1 ))</f>
        <v>0</v>
      </c>
      <c r="CH39" s="1029">
        <f xml:space="preserve"> IF('Validation flags'!$O$3=0,0,IF( ISNUMBER( AK39 ), 0, 1 ))</f>
        <v>0</v>
      </c>
      <c r="CI39" s="1029">
        <f xml:space="preserve"> IF('Validation flags'!$O$3=0,0,IF( ISNUMBER( AL39 ), 0, 1 ))</f>
        <v>0</v>
      </c>
      <c r="CJ39" s="1029">
        <f xml:space="preserve"> IF('Validation flags'!$O$3=0,0,IF( ISNUMBER( AM39 ), 0, 1 ))</f>
        <v>0</v>
      </c>
      <c r="CK39" s="1029">
        <f xml:space="preserve"> IF('Validation flags'!$O$3=0,0,IF( ISNUMBER( AN39 ), 0, 1 ))</f>
        <v>0</v>
      </c>
      <c r="CL39" s="1029">
        <f xml:space="preserve"> IF('Validation flags'!$O$3=0,0,IF( ISNUMBER( AO39 ), 0, 1 ))</f>
        <v>0</v>
      </c>
      <c r="CM39" s="1029">
        <f xml:space="preserve"> IF('Validation flags'!$O$3=0,0,IF( ISNUMBER( AP39 ), 0, 1 ))</f>
        <v>0</v>
      </c>
    </row>
    <row r="40" spans="2:92" ht="15" customHeight="1">
      <c r="B40" s="1098"/>
      <c r="C40" s="1099"/>
      <c r="D40" s="1104"/>
      <c r="E40" s="1104"/>
      <c r="F40" s="1104"/>
      <c r="G40" s="1104"/>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1"/>
      <c r="AH40" s="1101"/>
      <c r="AI40" s="1101"/>
      <c r="AJ40" s="1101"/>
      <c r="AK40" s="1101"/>
      <c r="AL40" s="1101"/>
      <c r="AM40" s="1101"/>
      <c r="AN40" s="1101"/>
      <c r="AO40" s="1101"/>
      <c r="AP40" s="1101"/>
      <c r="AR40" s="1099"/>
      <c r="AS40" s="1099"/>
      <c r="AU40" s="223"/>
      <c r="BD40" s="1030"/>
      <c r="BE40" s="1031"/>
      <c r="BF40" s="234"/>
      <c r="BG40" s="234"/>
      <c r="BH40" s="234"/>
      <c r="BI40" s="1027"/>
      <c r="BJ40" s="234"/>
      <c r="BK40" s="234"/>
      <c r="BL40" s="234"/>
      <c r="BM40" s="234"/>
      <c r="BN40" s="234"/>
      <c r="BO40" s="234"/>
      <c r="BP40" s="234"/>
      <c r="BQ40" s="234"/>
      <c r="BR40" s="234"/>
      <c r="BS40" s="234"/>
      <c r="BT40" s="234"/>
      <c r="BU40" s="234"/>
      <c r="BV40" s="1054"/>
      <c r="BW40" s="234"/>
      <c r="BX40" s="234"/>
      <c r="BY40" s="234"/>
      <c r="BZ40" s="234"/>
      <c r="CA40" s="234"/>
      <c r="CB40" s="234"/>
      <c r="CC40" s="234"/>
      <c r="CD40" s="234"/>
      <c r="CE40" s="234"/>
      <c r="CF40" s="234"/>
      <c r="CG40" s="234"/>
      <c r="CH40" s="234"/>
      <c r="CI40" s="234"/>
      <c r="CJ40" s="234"/>
      <c r="CK40" s="234"/>
      <c r="CL40" s="234"/>
      <c r="CM40" s="234"/>
      <c r="CN40" s="1030"/>
    </row>
    <row r="41" spans="2:92">
      <c r="B41" s="742" t="s">
        <v>508</v>
      </c>
      <c r="C41" s="682"/>
      <c r="D41" s="682"/>
      <c r="E41" s="682"/>
      <c r="F41" s="682"/>
      <c r="G41" s="682"/>
      <c r="H41" s="682"/>
      <c r="I41" s="682"/>
      <c r="J41" s="682"/>
      <c r="K41" s="682"/>
      <c r="L41" s="682"/>
      <c r="M41" s="682"/>
      <c r="N41" s="682"/>
      <c r="O41" s="682"/>
      <c r="P41" s="682"/>
      <c r="Q41" s="682"/>
      <c r="R41" s="682"/>
      <c r="S41" s="682"/>
      <c r="T41" s="682"/>
      <c r="U41" s="682"/>
      <c r="V41" s="682"/>
      <c r="W41" s="682"/>
      <c r="X41" s="682"/>
      <c r="Y41" s="1121"/>
      <c r="Z41" s="682"/>
      <c r="AA41" s="682"/>
      <c r="AB41" s="682"/>
      <c r="AC41" s="682"/>
      <c r="AD41" s="682"/>
      <c r="AE41" s="682"/>
      <c r="AF41" s="682"/>
      <c r="AG41" s="682"/>
      <c r="AH41" s="682"/>
      <c r="AI41" s="682"/>
      <c r="AJ41" s="682"/>
      <c r="AK41" s="682"/>
      <c r="AL41" s="682"/>
      <c r="AM41" s="682"/>
      <c r="AN41" s="682"/>
      <c r="AO41" s="682"/>
      <c r="AP41" s="682"/>
      <c r="AU41" s="223"/>
      <c r="BD41" s="1030"/>
      <c r="BE41" s="1031"/>
      <c r="BF41" s="234"/>
      <c r="BG41" s="234"/>
      <c r="BH41" s="234"/>
      <c r="BI41" s="234"/>
      <c r="BJ41" s="234"/>
      <c r="BK41" s="234"/>
      <c r="BL41" s="234"/>
      <c r="BM41" s="234"/>
      <c r="BN41" s="234"/>
      <c r="BO41" s="234"/>
      <c r="BP41" s="234"/>
      <c r="BQ41" s="234"/>
      <c r="BR41" s="234"/>
      <c r="BS41" s="234"/>
      <c r="BT41" s="234"/>
      <c r="BU41" s="234"/>
      <c r="BV41" s="1054"/>
      <c r="BW41" s="234"/>
      <c r="BX41" s="234"/>
      <c r="BY41" s="234"/>
      <c r="BZ41" s="234"/>
      <c r="CA41" s="234"/>
      <c r="CB41" s="234"/>
      <c r="CC41" s="234"/>
      <c r="CD41" s="234"/>
      <c r="CE41" s="234"/>
      <c r="CF41" s="234"/>
      <c r="CG41" s="234"/>
      <c r="CH41" s="234"/>
      <c r="CI41" s="234"/>
      <c r="CJ41" s="234"/>
      <c r="CK41" s="234"/>
      <c r="CL41" s="234"/>
      <c r="CM41" s="234"/>
      <c r="CN41" s="1030"/>
    </row>
    <row r="42" spans="2:92">
      <c r="B42" s="43"/>
      <c r="C42" s="44" t="s">
        <v>306</v>
      </c>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U42" s="223"/>
    </row>
    <row r="43" spans="2:92">
      <c r="B43" s="45"/>
      <c r="C43" s="44" t="s">
        <v>307</v>
      </c>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U43" s="1091"/>
      <c r="BE43" s="1027"/>
      <c r="BF43" s="1027"/>
      <c r="BG43" s="1027"/>
      <c r="BH43" s="1027"/>
      <c r="BI43" s="1027"/>
      <c r="BJ43" s="1027"/>
      <c r="BK43" s="1027"/>
      <c r="BL43" s="1027"/>
      <c r="BM43" s="1027"/>
      <c r="BN43" s="1027"/>
      <c r="BO43" s="1027"/>
      <c r="BP43" s="1027"/>
      <c r="BQ43" s="1027"/>
      <c r="BR43" s="1027"/>
      <c r="BS43" s="1027"/>
      <c r="BT43" s="1027"/>
      <c r="BU43" s="1027"/>
      <c r="BV43" s="1175"/>
      <c r="BW43" s="1027"/>
      <c r="BX43" s="1027"/>
      <c r="BY43" s="1027"/>
      <c r="BZ43" s="1027"/>
      <c r="CA43" s="1027"/>
      <c r="CB43" s="1027"/>
      <c r="CC43" s="1027"/>
      <c r="CD43" s="1027"/>
      <c r="CE43" s="1027"/>
      <c r="CF43" s="1027"/>
      <c r="CG43" s="1027"/>
      <c r="CH43" s="1027"/>
      <c r="CI43" s="1027"/>
      <c r="CJ43" s="1027"/>
      <c r="CK43" s="1027"/>
      <c r="CL43" s="1027"/>
      <c r="CM43" s="1027"/>
    </row>
    <row r="44" spans="2:92">
      <c r="B44" s="46"/>
      <c r="C44" s="44" t="s">
        <v>308</v>
      </c>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U44" s="1091"/>
      <c r="BE44" s="1027"/>
      <c r="BF44" s="1027"/>
      <c r="BG44" s="1027"/>
      <c r="BH44" s="1027"/>
      <c r="BI44" s="1027"/>
      <c r="BJ44" s="1027"/>
      <c r="BK44" s="1027"/>
      <c r="BL44" s="1027"/>
      <c r="BM44" s="1027"/>
      <c r="BN44" s="1027"/>
      <c r="BO44" s="1027"/>
      <c r="BP44" s="1027"/>
      <c r="BQ44" s="1027"/>
      <c r="BR44" s="1027"/>
      <c r="BS44" s="1027"/>
      <c r="BT44" s="1027"/>
      <c r="BU44" s="1027"/>
      <c r="BV44" s="1175"/>
      <c r="BW44" s="1027"/>
      <c r="BX44" s="1027"/>
      <c r="BY44" s="1027"/>
      <c r="BZ44" s="1027"/>
      <c r="CA44" s="1027"/>
      <c r="CB44" s="1027"/>
      <c r="CC44" s="1027"/>
      <c r="CD44" s="1027"/>
      <c r="CE44" s="1027"/>
      <c r="CF44" s="1027"/>
      <c r="CG44" s="1027"/>
      <c r="CH44" s="1027"/>
      <c r="CI44" s="1027"/>
      <c r="CJ44" s="1027"/>
      <c r="CK44" s="1027"/>
      <c r="CL44" s="1027"/>
      <c r="CM44" s="1027"/>
    </row>
    <row r="45" spans="2:92">
      <c r="B45" s="726"/>
      <c r="C45" s="44" t="s">
        <v>309</v>
      </c>
      <c r="AU45" s="1091"/>
      <c r="BE45" s="1027"/>
      <c r="BF45" s="1027"/>
      <c r="BG45" s="1027"/>
      <c r="BH45" s="1027"/>
      <c r="BI45" s="1027"/>
      <c r="BJ45" s="1027"/>
      <c r="BK45" s="1027"/>
      <c r="BL45" s="1027"/>
      <c r="BM45" s="1027"/>
      <c r="BN45" s="1027"/>
      <c r="BO45" s="1027"/>
      <c r="BP45" s="1027"/>
      <c r="BQ45" s="1027"/>
      <c r="BR45" s="1027"/>
      <c r="BS45" s="1027"/>
      <c r="BT45" s="1027"/>
      <c r="BU45" s="1027"/>
      <c r="BV45" s="1175"/>
      <c r="BW45" s="1027"/>
      <c r="BX45" s="1027"/>
      <c r="BY45" s="1027"/>
      <c r="BZ45" s="1027"/>
      <c r="CA45" s="1027"/>
      <c r="CB45" s="1027"/>
      <c r="CC45" s="1027"/>
      <c r="CD45" s="1027"/>
      <c r="CE45" s="1027"/>
      <c r="CF45" s="1027"/>
      <c r="CG45" s="1027"/>
      <c r="CH45" s="1027"/>
      <c r="CI45" s="1027"/>
      <c r="CJ45" s="1027"/>
      <c r="CK45" s="1027"/>
      <c r="CL45" s="1027"/>
      <c r="CM45" s="1027"/>
    </row>
    <row r="46" spans="2:92" ht="15.75" thickBot="1">
      <c r="AU46" s="223"/>
    </row>
    <row r="47" spans="2:92" ht="16.5" thickBot="1">
      <c r="B47" s="1768" t="s">
        <v>509</v>
      </c>
      <c r="C47" s="1783"/>
      <c r="D47" s="1783"/>
      <c r="E47" s="1783"/>
      <c r="F47" s="1784"/>
      <c r="G47" s="1548"/>
      <c r="H47" s="1094"/>
      <c r="I47" s="1094"/>
      <c r="J47" s="1094"/>
      <c r="K47" s="1094"/>
      <c r="L47" s="1094"/>
      <c r="M47" s="1094"/>
      <c r="N47" s="1094"/>
      <c r="O47" s="1094"/>
      <c r="P47" s="1094"/>
      <c r="Q47" s="1094"/>
      <c r="R47" s="1094"/>
      <c r="S47" s="1094"/>
      <c r="T47" s="1094"/>
      <c r="U47" s="1094"/>
      <c r="V47" s="1094"/>
      <c r="W47" s="1094"/>
      <c r="X47" s="1094"/>
      <c r="Y47" s="1094"/>
      <c r="Z47" s="1094"/>
      <c r="AA47" s="1094"/>
      <c r="AB47" s="1094"/>
      <c r="AC47" s="1094"/>
      <c r="AD47" s="1094"/>
      <c r="AE47" s="1094"/>
      <c r="AF47" s="1094"/>
      <c r="AG47" s="1094"/>
      <c r="AH47" s="1094"/>
      <c r="AI47" s="1094"/>
      <c r="AJ47" s="1094"/>
      <c r="AK47" s="1094"/>
      <c r="AL47" s="1094"/>
      <c r="AM47" s="1094"/>
      <c r="AN47" s="1094"/>
      <c r="AO47" s="1094"/>
      <c r="AP47" s="1094"/>
      <c r="AQ47" s="47"/>
      <c r="AR47" s="47"/>
      <c r="AS47" s="47"/>
      <c r="AU47" s="223"/>
      <c r="AV47" s="47"/>
      <c r="AW47" s="47"/>
      <c r="AX47" s="47"/>
      <c r="AY47" s="47"/>
      <c r="AZ47" s="47"/>
      <c r="BA47" s="47"/>
      <c r="BB47" s="47"/>
      <c r="BD47" s="1032"/>
      <c r="BE47" s="1033"/>
      <c r="BF47" s="1034"/>
      <c r="BG47" s="1034"/>
      <c r="BH47" s="1034"/>
      <c r="BI47" s="1034"/>
      <c r="BJ47" s="1034"/>
      <c r="BK47" s="1034"/>
      <c r="BL47" s="1034"/>
      <c r="BM47" s="1034"/>
      <c r="BN47" s="1034"/>
      <c r="BO47" s="1034"/>
      <c r="BP47" s="1034"/>
      <c r="BQ47" s="1034"/>
      <c r="BR47" s="1034"/>
      <c r="BS47" s="1034"/>
      <c r="BT47" s="1034"/>
      <c r="BU47" s="1034"/>
      <c r="BV47" s="1052"/>
      <c r="BW47" s="1034"/>
      <c r="BX47" s="1034"/>
      <c r="BY47" s="1034"/>
      <c r="BZ47" s="1034"/>
      <c r="CA47" s="1034"/>
      <c r="CB47" s="1034"/>
      <c r="CC47" s="1034"/>
      <c r="CD47" s="1034"/>
      <c r="CE47" s="1034"/>
      <c r="CF47" s="1034"/>
      <c r="CG47" s="1034"/>
      <c r="CH47" s="1034"/>
      <c r="CI47" s="1034"/>
      <c r="CJ47" s="1034"/>
      <c r="CK47" s="1034"/>
      <c r="CL47" s="1034"/>
      <c r="CM47" s="1034"/>
      <c r="CN47" s="1032"/>
    </row>
    <row r="48" spans="2:92" ht="16.5" thickBot="1">
      <c r="B48" s="47"/>
      <c r="C48" s="48"/>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2"/>
      <c r="AR48" s="42"/>
      <c r="AS48" s="42"/>
      <c r="AU48" s="223"/>
      <c r="AV48" s="42"/>
      <c r="AW48" s="42"/>
      <c r="AX48" s="42"/>
      <c r="AY48" s="42"/>
      <c r="AZ48" s="42"/>
      <c r="BA48" s="42"/>
      <c r="BB48" s="42"/>
      <c r="BD48" s="1032"/>
      <c r="BE48" s="1033"/>
      <c r="BF48" s="1034"/>
      <c r="BG48" s="1034"/>
      <c r="BH48" s="1034"/>
      <c r="BI48" s="1034"/>
      <c r="BJ48" s="1034"/>
      <c r="BK48" s="1034"/>
      <c r="BL48" s="1034"/>
      <c r="BM48" s="1034"/>
      <c r="BN48" s="1034"/>
      <c r="BO48" s="1034"/>
      <c r="BP48" s="1034"/>
      <c r="BQ48" s="1034"/>
      <c r="BR48" s="1034"/>
      <c r="BS48" s="1034"/>
      <c r="BT48" s="1034"/>
      <c r="BU48" s="1034"/>
      <c r="BV48" s="1052"/>
      <c r="BW48" s="1034"/>
      <c r="BX48" s="1034"/>
      <c r="BY48" s="1034"/>
      <c r="BZ48" s="1034"/>
      <c r="CA48" s="1034"/>
      <c r="CB48" s="1034"/>
      <c r="CC48" s="1034"/>
      <c r="CD48" s="1034"/>
      <c r="CE48" s="1034"/>
      <c r="CF48" s="1034"/>
      <c r="CG48" s="1034"/>
      <c r="CH48" s="1034"/>
      <c r="CI48" s="1034"/>
      <c r="CJ48" s="1034"/>
      <c r="CK48" s="1034"/>
      <c r="CL48" s="1034"/>
      <c r="CM48" s="1034"/>
      <c r="CN48" s="1032"/>
    </row>
    <row r="49" spans="2:92" ht="30" customHeight="1">
      <c r="B49" s="1538" t="s">
        <v>525</v>
      </c>
      <c r="C49" s="1539"/>
      <c r="D49" s="1540"/>
      <c r="E49" s="1540"/>
      <c r="F49" s="1541"/>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2"/>
      <c r="AR49" s="42"/>
      <c r="AS49" s="42"/>
      <c r="AU49" s="223"/>
      <c r="AV49" s="42"/>
      <c r="AW49" s="42"/>
      <c r="AX49" s="42"/>
      <c r="AY49" s="42"/>
      <c r="AZ49" s="42"/>
      <c r="BA49" s="42"/>
      <c r="BB49" s="42"/>
      <c r="BD49" s="1032"/>
      <c r="BE49" s="1033"/>
      <c r="BF49" s="1034"/>
      <c r="BG49" s="1034"/>
      <c r="BH49" s="1034"/>
      <c r="BI49" s="1034"/>
      <c r="BJ49" s="1034"/>
      <c r="BK49" s="1034"/>
      <c r="BL49" s="1034"/>
      <c r="BM49" s="1034"/>
      <c r="BN49" s="1034"/>
      <c r="BO49" s="1034"/>
      <c r="BP49" s="1034"/>
      <c r="BQ49" s="1034"/>
      <c r="BR49" s="1034"/>
      <c r="BS49" s="1034"/>
      <c r="BT49" s="1034"/>
      <c r="BU49" s="1034"/>
      <c r="BV49" s="1052"/>
      <c r="BW49" s="1034"/>
      <c r="BX49" s="1034"/>
      <c r="BY49" s="1034"/>
      <c r="BZ49" s="1034"/>
      <c r="CA49" s="1034"/>
      <c r="CB49" s="1034"/>
      <c r="CC49" s="1034"/>
      <c r="CD49" s="1034"/>
      <c r="CE49" s="1034"/>
      <c r="CF49" s="1034"/>
      <c r="CG49" s="1034"/>
      <c r="CH49" s="1034"/>
      <c r="CI49" s="1034"/>
      <c r="CJ49" s="1034"/>
      <c r="CK49" s="1034"/>
      <c r="CL49" s="1034"/>
      <c r="CM49" s="1034"/>
      <c r="CN49" s="1032"/>
    </row>
    <row r="50" spans="2:92" ht="177.75" customHeight="1">
      <c r="B50" s="1791" t="s">
        <v>2505</v>
      </c>
      <c r="C50" s="1679"/>
      <c r="D50" s="1679"/>
      <c r="E50" s="1679"/>
      <c r="F50" s="1792"/>
      <c r="G50" s="978"/>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2"/>
      <c r="AR50" s="42"/>
      <c r="AS50" s="42"/>
      <c r="AU50" s="223"/>
      <c r="AV50" s="42"/>
      <c r="AW50" s="42"/>
      <c r="AX50" s="42"/>
      <c r="AY50" s="42"/>
      <c r="AZ50" s="42"/>
      <c r="BA50" s="42"/>
      <c r="BB50" s="42"/>
      <c r="BD50" s="1032"/>
      <c r="BE50" s="1033"/>
      <c r="BF50" s="1034"/>
      <c r="BG50" s="1034"/>
      <c r="BH50" s="1034"/>
      <c r="BI50" s="1034"/>
      <c r="BJ50" s="1034"/>
      <c r="BK50" s="1034"/>
      <c r="BL50" s="1034"/>
      <c r="BM50" s="1034"/>
      <c r="BN50" s="1034"/>
      <c r="BO50" s="1034"/>
      <c r="BP50" s="1034"/>
      <c r="BQ50" s="1034"/>
      <c r="BR50" s="1034"/>
      <c r="BS50" s="1034"/>
      <c r="BT50" s="1034"/>
      <c r="BU50" s="1034"/>
      <c r="BV50" s="1052"/>
      <c r="BW50" s="1034"/>
      <c r="BX50" s="1034"/>
      <c r="BY50" s="1034"/>
      <c r="BZ50" s="1034"/>
      <c r="CA50" s="1034"/>
      <c r="CB50" s="1034"/>
      <c r="CC50" s="1034"/>
      <c r="CD50" s="1034"/>
      <c r="CE50" s="1034"/>
      <c r="CF50" s="1034"/>
      <c r="CG50" s="1034"/>
      <c r="CH50" s="1034"/>
      <c r="CI50" s="1034"/>
      <c r="CJ50" s="1034"/>
      <c r="CK50" s="1034"/>
      <c r="CL50" s="1034"/>
      <c r="CM50" s="1034"/>
      <c r="CN50" s="1032"/>
    </row>
    <row r="51" spans="2:92" ht="176.25" customHeight="1">
      <c r="B51" s="1791" t="s">
        <v>2506</v>
      </c>
      <c r="C51" s="1679"/>
      <c r="D51" s="1679"/>
      <c r="E51" s="1679"/>
      <c r="F51" s="1792"/>
      <c r="G51" s="155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2"/>
      <c r="AR51" s="42"/>
      <c r="AS51" s="42"/>
      <c r="AU51" s="223"/>
      <c r="AV51" s="42"/>
      <c r="AW51" s="42"/>
      <c r="AX51" s="42"/>
      <c r="AY51" s="42"/>
      <c r="AZ51" s="42"/>
      <c r="BA51" s="42"/>
      <c r="BB51" s="42"/>
      <c r="BD51" s="1032"/>
      <c r="BE51" s="1033"/>
      <c r="BF51" s="1034"/>
      <c r="BG51" s="1034"/>
      <c r="BH51" s="1034"/>
      <c r="BI51" s="1034"/>
      <c r="BJ51" s="1034"/>
      <c r="BK51" s="1034"/>
      <c r="BL51" s="1034"/>
      <c r="BM51" s="1034"/>
      <c r="BN51" s="1034"/>
      <c r="BO51" s="1034"/>
      <c r="BP51" s="1034"/>
      <c r="BQ51" s="1034"/>
      <c r="BR51" s="1034"/>
      <c r="BS51" s="1034"/>
      <c r="BT51" s="1034"/>
      <c r="BU51" s="1034"/>
      <c r="BV51" s="1052"/>
      <c r="BW51" s="1034"/>
      <c r="BX51" s="1034"/>
      <c r="BY51" s="1034"/>
      <c r="BZ51" s="1034"/>
      <c r="CA51" s="1034"/>
      <c r="CB51" s="1034"/>
      <c r="CC51" s="1034"/>
      <c r="CD51" s="1034"/>
      <c r="CE51" s="1034"/>
      <c r="CF51" s="1034"/>
      <c r="CG51" s="1034"/>
      <c r="CH51" s="1034"/>
      <c r="CI51" s="1034"/>
      <c r="CJ51" s="1034"/>
      <c r="CK51" s="1034"/>
      <c r="CL51" s="1034"/>
      <c r="CM51" s="1034"/>
      <c r="CN51" s="1032"/>
    </row>
    <row r="52" spans="2:92" ht="202.5" customHeight="1" thickBot="1">
      <c r="B52" s="1785" t="s">
        <v>2665</v>
      </c>
      <c r="C52" s="1786"/>
      <c r="D52" s="1786"/>
      <c r="E52" s="1786"/>
      <c r="F52" s="1787"/>
      <c r="G52" s="409"/>
      <c r="H52" s="1078"/>
      <c r="I52" s="1078"/>
      <c r="J52" s="1078"/>
      <c r="K52" s="1078"/>
      <c r="L52" s="1078"/>
      <c r="M52" s="1078"/>
      <c r="N52" s="1078"/>
      <c r="O52" s="1078"/>
      <c r="P52" s="1078"/>
      <c r="Q52" s="1078"/>
      <c r="R52" s="1078"/>
      <c r="S52" s="1078"/>
      <c r="T52" s="1078"/>
      <c r="U52" s="1078"/>
      <c r="V52" s="1078"/>
      <c r="W52" s="1078"/>
      <c r="X52" s="1078"/>
      <c r="Y52" s="1078"/>
      <c r="Z52" s="1078"/>
      <c r="AA52" s="1078"/>
      <c r="AB52" s="1078"/>
      <c r="AC52" s="1078"/>
      <c r="AD52" s="1078"/>
      <c r="AE52" s="1078"/>
      <c r="AF52" s="1078"/>
      <c r="AG52" s="1078"/>
      <c r="AH52" s="1078"/>
      <c r="AI52" s="1078"/>
      <c r="AJ52" s="1078"/>
      <c r="AK52" s="1078"/>
      <c r="AL52" s="1078"/>
      <c r="AM52" s="1078"/>
      <c r="AN52" s="1078"/>
      <c r="AO52" s="1078"/>
      <c r="AP52" s="1078"/>
      <c r="AQ52" s="88"/>
      <c r="AR52" s="88"/>
      <c r="AS52" s="88"/>
      <c r="AU52" s="223"/>
      <c r="AV52" s="88"/>
      <c r="AW52" s="88"/>
      <c r="AX52" s="88"/>
      <c r="AY52" s="88"/>
      <c r="AZ52" s="88"/>
      <c r="BA52" s="88"/>
      <c r="BB52" s="88"/>
      <c r="BD52" s="1032"/>
      <c r="BE52" s="1033"/>
      <c r="BF52" s="1034"/>
      <c r="BG52" s="1034"/>
      <c r="BH52" s="1034"/>
      <c r="BI52" s="1034"/>
      <c r="BJ52" s="1034"/>
      <c r="BK52" s="1034"/>
      <c r="BL52" s="1034"/>
      <c r="BM52" s="1034"/>
      <c r="BN52" s="1034"/>
      <c r="BO52" s="1034"/>
      <c r="BP52" s="1034"/>
      <c r="BQ52" s="1034"/>
      <c r="BR52" s="1034"/>
      <c r="BS52" s="1034"/>
      <c r="BT52" s="1034"/>
      <c r="BU52" s="1034"/>
      <c r="BV52" s="1052"/>
      <c r="BW52" s="1034"/>
      <c r="BX52" s="1034"/>
      <c r="BY52" s="1034"/>
      <c r="BZ52" s="1034"/>
      <c r="CA52" s="1034"/>
      <c r="CB52" s="1034"/>
      <c r="CC52" s="1034"/>
      <c r="CD52" s="1034"/>
      <c r="CE52" s="1034"/>
      <c r="CF52" s="1034"/>
      <c r="CG52" s="1034"/>
      <c r="CH52" s="1034"/>
      <c r="CI52" s="1034"/>
      <c r="CJ52" s="1034"/>
      <c r="CK52" s="1034"/>
      <c r="CL52" s="1034"/>
      <c r="CM52" s="1034"/>
      <c r="CN52" s="1032"/>
    </row>
    <row r="53" spans="2:92" ht="11.25" customHeight="1" thickBot="1">
      <c r="B53" s="116"/>
      <c r="C53" s="50"/>
      <c r="D53" s="116"/>
      <c r="E53" s="116"/>
      <c r="F53" s="116"/>
      <c r="G53" s="72"/>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42"/>
      <c r="AR53" s="42"/>
      <c r="AS53" s="42"/>
      <c r="AU53" s="223"/>
      <c r="AV53" s="42"/>
      <c r="AW53" s="42"/>
      <c r="AX53" s="42"/>
      <c r="AY53" s="42"/>
      <c r="AZ53" s="42"/>
      <c r="BA53" s="42"/>
      <c r="BB53" s="42"/>
      <c r="BD53" s="1032"/>
      <c r="BE53" s="1033"/>
      <c r="BF53" s="1034"/>
      <c r="BG53" s="1034"/>
      <c r="BH53" s="1034"/>
      <c r="BI53" s="1034"/>
      <c r="BJ53" s="1034"/>
      <c r="BK53" s="1034"/>
      <c r="BL53" s="1034"/>
      <c r="BM53" s="1034"/>
      <c r="BN53" s="1034"/>
      <c r="BO53" s="1034"/>
      <c r="BP53" s="1034"/>
      <c r="BQ53" s="1034"/>
      <c r="BR53" s="1034"/>
      <c r="BS53" s="1034"/>
      <c r="BT53" s="1034"/>
      <c r="BU53" s="1034"/>
      <c r="BV53" s="1052"/>
      <c r="BW53" s="1034"/>
      <c r="BX53" s="1034"/>
      <c r="BY53" s="1034"/>
      <c r="BZ53" s="1034"/>
      <c r="CA53" s="1034"/>
      <c r="CB53" s="1034"/>
      <c r="CC53" s="1034"/>
      <c r="CD53" s="1034"/>
      <c r="CE53" s="1034"/>
      <c r="CF53" s="1034"/>
      <c r="CG53" s="1034"/>
      <c r="CH53" s="1034"/>
      <c r="CI53" s="1034"/>
      <c r="CJ53" s="1034"/>
      <c r="CK53" s="1034"/>
      <c r="CL53" s="1034"/>
      <c r="CM53" s="1034"/>
      <c r="CN53" s="1032"/>
    </row>
    <row r="54" spans="2:92" ht="18.75" customHeight="1">
      <c r="B54" s="231" t="s">
        <v>463</v>
      </c>
      <c r="C54" s="1788" t="s">
        <v>313</v>
      </c>
      <c r="D54" s="1789"/>
      <c r="E54" s="1789"/>
      <c r="F54" s="1790"/>
      <c r="G54" s="1548"/>
      <c r="H54" s="992"/>
      <c r="I54" s="992"/>
      <c r="J54" s="992"/>
      <c r="K54" s="992"/>
      <c r="L54" s="992"/>
      <c r="M54" s="992"/>
      <c r="N54" s="992"/>
      <c r="O54" s="992"/>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c r="AN54" s="992"/>
      <c r="AO54" s="992"/>
      <c r="AP54" s="992"/>
      <c r="AQ54" s="89"/>
      <c r="AR54" s="89"/>
      <c r="AS54" s="89"/>
      <c r="AU54" s="223"/>
      <c r="AV54" s="89"/>
      <c r="AW54" s="89"/>
      <c r="AX54" s="89"/>
      <c r="AY54" s="89"/>
      <c r="AZ54" s="89"/>
      <c r="BA54" s="89"/>
      <c r="BB54" s="89"/>
      <c r="BD54" s="1032"/>
      <c r="BE54" s="1033"/>
      <c r="BF54" s="1034"/>
      <c r="BG54" s="1034"/>
      <c r="BH54" s="1034"/>
      <c r="BI54" s="1034"/>
      <c r="BJ54" s="1034"/>
      <c r="BK54" s="1034"/>
      <c r="BL54" s="1034"/>
      <c r="BM54" s="1034"/>
      <c r="BN54" s="1034"/>
      <c r="BO54" s="1034"/>
      <c r="BP54" s="1034"/>
      <c r="BQ54" s="1034"/>
      <c r="BR54" s="1034"/>
      <c r="BS54" s="1034"/>
      <c r="BT54" s="1034"/>
      <c r="BU54" s="1034"/>
      <c r="BV54" s="1052"/>
      <c r="BW54" s="1034"/>
      <c r="BX54" s="1034"/>
      <c r="BY54" s="1034"/>
      <c r="BZ54" s="1034"/>
      <c r="CA54" s="1034"/>
      <c r="CB54" s="1034"/>
      <c r="CC54" s="1034"/>
      <c r="CD54" s="1034"/>
      <c r="CE54" s="1034"/>
      <c r="CF54" s="1034"/>
      <c r="CG54" s="1034"/>
      <c r="CH54" s="1034"/>
      <c r="CI54" s="1034"/>
      <c r="CJ54" s="1034"/>
      <c r="CK54" s="1034"/>
      <c r="CL54" s="1034"/>
      <c r="CM54" s="1034"/>
      <c r="CN54" s="1032"/>
    </row>
    <row r="55" spans="2:92" ht="18.75" customHeight="1">
      <c r="B55" s="1543" t="s">
        <v>2484</v>
      </c>
      <c r="C55" s="987"/>
      <c r="D55" s="1169"/>
      <c r="E55" s="1169"/>
      <c r="F55" s="1170"/>
      <c r="G55" s="1557"/>
      <c r="H55" s="741"/>
      <c r="I55" s="741"/>
      <c r="J55" s="741"/>
      <c r="K55" s="741"/>
      <c r="L55" s="741"/>
      <c r="M55" s="741"/>
      <c r="N55" s="741"/>
      <c r="O55" s="741"/>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90"/>
      <c r="AR55" s="90"/>
      <c r="AS55" s="90"/>
      <c r="AU55" s="332"/>
      <c r="AV55" s="90"/>
      <c r="AW55" s="90"/>
      <c r="AX55" s="90"/>
      <c r="AY55" s="90"/>
      <c r="AZ55" s="90"/>
      <c r="BA55" s="90"/>
      <c r="BB55" s="90"/>
      <c r="BD55" s="1038"/>
      <c r="BE55" s="1039"/>
      <c r="BF55" s="1037"/>
      <c r="BG55" s="1037"/>
      <c r="BH55" s="1037"/>
      <c r="BI55" s="1037"/>
      <c r="BJ55" s="1037"/>
      <c r="BK55" s="1037"/>
      <c r="BL55" s="1037"/>
      <c r="BM55" s="1037"/>
      <c r="BN55" s="1037"/>
      <c r="BO55" s="1037"/>
      <c r="BP55" s="1037"/>
      <c r="BQ55" s="1037"/>
      <c r="BR55" s="1037"/>
      <c r="BS55" s="1037"/>
      <c r="BT55" s="1037"/>
      <c r="BU55" s="1037"/>
      <c r="BV55" s="1564"/>
      <c r="BW55" s="1037"/>
      <c r="BX55" s="1037"/>
      <c r="BY55" s="1037"/>
      <c r="BZ55" s="1037"/>
      <c r="CA55" s="1037"/>
      <c r="CB55" s="1037"/>
      <c r="CC55" s="1037"/>
      <c r="CD55" s="1037"/>
      <c r="CE55" s="1037"/>
      <c r="CF55" s="1037"/>
      <c r="CG55" s="1037"/>
      <c r="CH55" s="1037"/>
      <c r="CI55" s="1037"/>
      <c r="CJ55" s="1037"/>
      <c r="CK55" s="1037"/>
      <c r="CL55" s="1037"/>
      <c r="CM55" s="1037"/>
      <c r="CN55" s="1030"/>
    </row>
    <row r="56" spans="2:92" ht="18.75" customHeight="1">
      <c r="B56" s="1563" t="s">
        <v>2521</v>
      </c>
      <c r="C56" s="987"/>
      <c r="D56" s="1169"/>
      <c r="E56" s="1169"/>
      <c r="F56" s="1170"/>
      <c r="G56" s="1557"/>
      <c r="H56" s="741"/>
      <c r="I56" s="741"/>
      <c r="J56" s="741"/>
      <c r="K56" s="741"/>
      <c r="L56" s="741"/>
      <c r="M56" s="741"/>
      <c r="N56" s="741"/>
      <c r="O56" s="741"/>
      <c r="P56" s="741"/>
      <c r="Q56" s="741"/>
      <c r="R56" s="741"/>
      <c r="S56" s="741"/>
      <c r="T56" s="741"/>
      <c r="U56" s="741"/>
      <c r="V56" s="741"/>
      <c r="W56" s="741"/>
      <c r="X56" s="741"/>
      <c r="Y56" s="741"/>
      <c r="Z56" s="741"/>
      <c r="AA56" s="741"/>
      <c r="AB56" s="741"/>
      <c r="AC56" s="741"/>
      <c r="AD56" s="741"/>
      <c r="AE56" s="741"/>
      <c r="AF56" s="741"/>
      <c r="AG56" s="741"/>
      <c r="AH56" s="741"/>
      <c r="AI56" s="741"/>
      <c r="AJ56" s="741"/>
      <c r="AK56" s="741"/>
      <c r="AL56" s="741"/>
      <c r="AM56" s="741"/>
      <c r="AN56" s="741"/>
      <c r="AO56" s="741"/>
      <c r="AP56" s="741"/>
      <c r="AQ56" s="90"/>
      <c r="AR56" s="90"/>
      <c r="AS56" s="90"/>
      <c r="AU56" s="332"/>
      <c r="AV56" s="90"/>
      <c r="AW56" s="90"/>
      <c r="AX56" s="90"/>
      <c r="AY56" s="90"/>
      <c r="AZ56" s="90"/>
      <c r="BA56" s="90"/>
      <c r="BB56" s="90"/>
      <c r="BD56" s="1038"/>
      <c r="BE56" s="1039"/>
      <c r="BF56" s="1037"/>
      <c r="BG56" s="1037"/>
      <c r="BH56" s="1037"/>
      <c r="BI56" s="1037"/>
      <c r="BJ56" s="1037"/>
      <c r="BK56" s="1037"/>
      <c r="BL56" s="1037"/>
      <c r="BM56" s="1037"/>
      <c r="BN56" s="1037"/>
      <c r="BO56" s="1037"/>
      <c r="BP56" s="1037"/>
      <c r="BQ56" s="1037"/>
      <c r="BR56" s="1037"/>
      <c r="BS56" s="1037"/>
      <c r="BT56" s="1037"/>
      <c r="BU56" s="1037"/>
      <c r="BV56" s="1564"/>
      <c r="BW56" s="1037"/>
      <c r="BX56" s="1037"/>
      <c r="BY56" s="1037"/>
      <c r="BZ56" s="1037"/>
      <c r="CA56" s="1037"/>
      <c r="CB56" s="1037"/>
      <c r="CC56" s="1037"/>
      <c r="CD56" s="1037"/>
      <c r="CE56" s="1037"/>
      <c r="CF56" s="1037"/>
      <c r="CG56" s="1037"/>
      <c r="CH56" s="1037"/>
      <c r="CI56" s="1037"/>
      <c r="CJ56" s="1037"/>
      <c r="CK56" s="1037"/>
      <c r="CL56" s="1037"/>
      <c r="CM56" s="1037"/>
      <c r="CN56" s="1030"/>
    </row>
    <row r="57" spans="2:92" ht="18.75" customHeight="1">
      <c r="B57" s="1542">
        <v>1</v>
      </c>
      <c r="C57" s="1761" t="s">
        <v>2513</v>
      </c>
      <c r="D57" s="1759"/>
      <c r="E57" s="1759"/>
      <c r="F57" s="1760"/>
      <c r="G57" s="1549"/>
      <c r="H57" s="741"/>
      <c r="I57" s="741"/>
      <c r="J57" s="741"/>
      <c r="K57" s="741"/>
      <c r="L57" s="741"/>
      <c r="M57" s="741"/>
      <c r="N57" s="741"/>
      <c r="O57" s="741"/>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741"/>
      <c r="AP57" s="741"/>
      <c r="AQ57" s="232"/>
      <c r="AR57" s="232"/>
      <c r="AS57" s="232"/>
      <c r="AU57" s="223"/>
      <c r="AV57" s="232"/>
      <c r="AW57" s="232"/>
      <c r="AX57" s="232"/>
      <c r="AY57" s="232"/>
      <c r="AZ57" s="232"/>
      <c r="BA57" s="232"/>
      <c r="BB57" s="232"/>
      <c r="BD57" s="1032"/>
      <c r="BE57" s="1035"/>
      <c r="BF57" s="1036"/>
      <c r="BG57" s="1036"/>
      <c r="BH57" s="1036"/>
      <c r="BI57" s="1036"/>
      <c r="BJ57" s="1036"/>
      <c r="BK57" s="1036"/>
      <c r="BL57" s="1036"/>
      <c r="BM57" s="1036"/>
      <c r="BN57" s="1036"/>
      <c r="BO57" s="1036"/>
      <c r="BP57" s="1036"/>
      <c r="BQ57" s="1036"/>
      <c r="BR57" s="1036"/>
      <c r="BS57" s="1036"/>
      <c r="BT57" s="1036"/>
      <c r="BU57" s="1036"/>
      <c r="BV57" s="1053"/>
      <c r="BW57" s="1036"/>
      <c r="BX57" s="1036"/>
      <c r="BY57" s="1036"/>
      <c r="BZ57" s="1036"/>
      <c r="CA57" s="1036"/>
      <c r="CB57" s="1036"/>
      <c r="CC57" s="1036"/>
      <c r="CD57" s="1036"/>
      <c r="CE57" s="1036"/>
      <c r="CF57" s="1036"/>
      <c r="CG57" s="1036"/>
      <c r="CH57" s="1036"/>
      <c r="CI57" s="1036"/>
      <c r="CJ57" s="1036"/>
      <c r="CK57" s="1036"/>
      <c r="CL57" s="1036"/>
      <c r="CM57" s="1036"/>
      <c r="CN57" s="1032"/>
    </row>
    <row r="58" spans="2:92" ht="18.75" customHeight="1">
      <c r="B58" s="1542">
        <f>SUM(B57+1)</f>
        <v>2</v>
      </c>
      <c r="C58" s="1776" t="s">
        <v>2514</v>
      </c>
      <c r="D58" s="1781"/>
      <c r="E58" s="1781"/>
      <c r="F58" s="1782"/>
      <c r="G58" s="1558"/>
      <c r="H58" s="741"/>
      <c r="I58" s="741"/>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90"/>
      <c r="AR58" s="90"/>
      <c r="AS58" s="90"/>
      <c r="AU58" s="223"/>
      <c r="AV58" s="90"/>
      <c r="AW58" s="90"/>
      <c r="AX58" s="90"/>
      <c r="AY58" s="90"/>
      <c r="AZ58" s="90"/>
      <c r="BA58" s="90"/>
      <c r="BB58" s="90"/>
      <c r="BD58" s="1032"/>
      <c r="BE58" s="1035"/>
      <c r="BF58" s="1036"/>
      <c r="BG58" s="1036"/>
      <c r="BH58" s="1036"/>
      <c r="BI58" s="1036"/>
      <c r="BJ58" s="1036"/>
      <c r="BK58" s="1036"/>
      <c r="BL58" s="1036"/>
      <c r="BM58" s="1036"/>
      <c r="BN58" s="1036"/>
      <c r="BO58" s="1036"/>
      <c r="BP58" s="1036"/>
      <c r="BQ58" s="1036"/>
      <c r="BR58" s="1036"/>
      <c r="BS58" s="1036"/>
      <c r="BT58" s="1036"/>
      <c r="BU58" s="1036"/>
      <c r="BV58" s="1053"/>
      <c r="BW58" s="1036"/>
      <c r="BX58" s="1036"/>
      <c r="BY58" s="1036"/>
      <c r="BZ58" s="1036"/>
      <c r="CA58" s="1036"/>
      <c r="CB58" s="1036"/>
      <c r="CC58" s="1036"/>
      <c r="CD58" s="1036"/>
      <c r="CE58" s="1036"/>
      <c r="CF58" s="1036"/>
      <c r="CG58" s="1036"/>
      <c r="CH58" s="1036"/>
      <c r="CI58" s="1036"/>
      <c r="CJ58" s="1036"/>
      <c r="CK58" s="1036"/>
      <c r="CL58" s="1036"/>
      <c r="CM58" s="1036"/>
      <c r="CN58" s="1032"/>
    </row>
    <row r="59" spans="2:92" ht="30" customHeight="1">
      <c r="B59" s="1542">
        <f t="shared" ref="B59:B77" si="27">SUM(B58+1)</f>
        <v>3</v>
      </c>
      <c r="C59" s="1761" t="s">
        <v>2515</v>
      </c>
      <c r="D59" s="1759"/>
      <c r="E59" s="1759"/>
      <c r="F59" s="1760"/>
      <c r="G59" s="1549"/>
      <c r="H59" s="741"/>
      <c r="I59" s="741"/>
      <c r="J59" s="741"/>
      <c r="K59" s="741"/>
      <c r="L59" s="741"/>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90"/>
      <c r="AR59" s="90"/>
      <c r="AS59" s="90"/>
      <c r="AU59" s="223"/>
      <c r="AV59" s="90"/>
      <c r="AW59" s="90"/>
      <c r="AX59" s="90"/>
      <c r="AY59" s="90"/>
      <c r="AZ59" s="90"/>
      <c r="BA59" s="90"/>
      <c r="BB59" s="90"/>
      <c r="BD59" s="1032"/>
      <c r="BE59" s="1035"/>
      <c r="BF59" s="1036"/>
      <c r="BG59" s="1036"/>
      <c r="BH59" s="1036"/>
      <c r="BI59" s="1036"/>
      <c r="BJ59" s="1036"/>
      <c r="BK59" s="1036"/>
      <c r="BL59" s="1036"/>
      <c r="BM59" s="1036"/>
      <c r="BN59" s="1036"/>
      <c r="BO59" s="1036"/>
      <c r="BP59" s="1036"/>
      <c r="BQ59" s="1036"/>
      <c r="BR59" s="1036"/>
      <c r="BS59" s="1036"/>
      <c r="BT59" s="1036"/>
      <c r="BU59" s="1036"/>
      <c r="BV59" s="1053"/>
      <c r="BW59" s="1036"/>
      <c r="BX59" s="1036"/>
      <c r="BY59" s="1036"/>
      <c r="BZ59" s="1036"/>
      <c r="CA59" s="1036"/>
      <c r="CB59" s="1036"/>
      <c r="CC59" s="1036"/>
      <c r="CD59" s="1036"/>
      <c r="CE59" s="1036"/>
      <c r="CF59" s="1036"/>
      <c r="CG59" s="1036"/>
      <c r="CH59" s="1036"/>
      <c r="CI59" s="1036"/>
      <c r="CJ59" s="1036"/>
      <c r="CK59" s="1036"/>
      <c r="CL59" s="1036"/>
      <c r="CM59" s="1036"/>
      <c r="CN59" s="1032"/>
    </row>
    <row r="60" spans="2:92" ht="30" customHeight="1">
      <c r="B60" s="1542">
        <f t="shared" si="27"/>
        <v>4</v>
      </c>
      <c r="C60" s="1761" t="s">
        <v>2516</v>
      </c>
      <c r="D60" s="1759"/>
      <c r="E60" s="1759"/>
      <c r="F60" s="1760"/>
      <c r="G60" s="1549"/>
      <c r="H60" s="741"/>
      <c r="I60" s="741"/>
      <c r="J60" s="741"/>
      <c r="K60" s="741"/>
      <c r="L60" s="741"/>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90"/>
      <c r="AR60" s="90"/>
      <c r="AS60" s="90"/>
      <c r="AU60" s="332"/>
      <c r="AV60" s="90"/>
      <c r="AW60" s="90"/>
      <c r="AX60" s="90"/>
      <c r="AY60" s="90"/>
      <c r="AZ60" s="90"/>
      <c r="BA60" s="90"/>
      <c r="BB60" s="90"/>
      <c r="BD60" s="1030"/>
      <c r="BE60" s="1031"/>
      <c r="BF60" s="234"/>
      <c r="BG60" s="234"/>
      <c r="BH60" s="234"/>
      <c r="BI60" s="234"/>
      <c r="BJ60" s="234"/>
      <c r="BK60" s="234"/>
      <c r="BL60" s="234"/>
      <c r="BM60" s="234"/>
      <c r="BN60" s="234"/>
      <c r="BO60" s="234"/>
      <c r="BP60" s="234"/>
      <c r="BQ60" s="234"/>
      <c r="BR60" s="234"/>
      <c r="BS60" s="234"/>
      <c r="BT60" s="234"/>
      <c r="BU60" s="234"/>
      <c r="BV60" s="1054"/>
      <c r="BW60" s="234"/>
      <c r="BX60" s="234"/>
      <c r="BY60" s="234"/>
      <c r="BZ60" s="234"/>
      <c r="CA60" s="234"/>
      <c r="CB60" s="234"/>
      <c r="CC60" s="234"/>
      <c r="CD60" s="234"/>
      <c r="CE60" s="234"/>
      <c r="CF60" s="234"/>
      <c r="CG60" s="234"/>
      <c r="CH60" s="234"/>
      <c r="CI60" s="234"/>
      <c r="CJ60" s="234"/>
      <c r="CK60" s="234"/>
      <c r="CL60" s="234"/>
      <c r="CM60" s="234"/>
      <c r="CN60" s="1030"/>
    </row>
    <row r="61" spans="2:92" ht="30" customHeight="1">
      <c r="B61" s="1542">
        <f t="shared" si="27"/>
        <v>5</v>
      </c>
      <c r="C61" s="1761" t="s">
        <v>2517</v>
      </c>
      <c r="D61" s="1759"/>
      <c r="E61" s="1759"/>
      <c r="F61" s="1760"/>
      <c r="G61" s="1549"/>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90"/>
      <c r="AR61" s="90"/>
      <c r="AS61" s="90"/>
      <c r="AU61" s="332"/>
      <c r="AV61" s="90"/>
      <c r="AW61" s="90"/>
      <c r="AX61" s="90"/>
      <c r="AY61" s="90"/>
      <c r="AZ61" s="90"/>
      <c r="BA61" s="90"/>
      <c r="BB61" s="90"/>
      <c r="BD61" s="1030"/>
      <c r="BE61" s="1031"/>
      <c r="BF61" s="234"/>
      <c r="BG61" s="234"/>
      <c r="BH61" s="234"/>
      <c r="BI61" s="234"/>
      <c r="BJ61" s="234"/>
      <c r="BK61" s="234"/>
      <c r="BL61" s="234"/>
      <c r="BM61" s="234"/>
      <c r="BN61" s="234"/>
      <c r="BO61" s="234"/>
      <c r="BP61" s="234"/>
      <c r="BQ61" s="234"/>
      <c r="BR61" s="234"/>
      <c r="BS61" s="234"/>
      <c r="BT61" s="234"/>
      <c r="BU61" s="234"/>
      <c r="BV61" s="1054"/>
      <c r="BW61" s="234"/>
      <c r="BX61" s="234"/>
      <c r="BY61" s="234"/>
      <c r="BZ61" s="234"/>
      <c r="CA61" s="234"/>
      <c r="CB61" s="234"/>
      <c r="CC61" s="234"/>
      <c r="CD61" s="234"/>
      <c r="CE61" s="234"/>
      <c r="CF61" s="234"/>
      <c r="CG61" s="234"/>
      <c r="CH61" s="234"/>
      <c r="CI61" s="234"/>
      <c r="CJ61" s="234"/>
      <c r="CK61" s="234"/>
      <c r="CL61" s="234"/>
      <c r="CM61" s="234"/>
      <c r="CN61" s="1030"/>
    </row>
    <row r="62" spans="2:92" ht="30" customHeight="1">
      <c r="B62" s="1542">
        <f t="shared" si="27"/>
        <v>6</v>
      </c>
      <c r="C62" s="1761" t="s">
        <v>2518</v>
      </c>
      <c r="D62" s="1759"/>
      <c r="E62" s="1759"/>
      <c r="F62" s="1760"/>
      <c r="G62" s="1549"/>
      <c r="H62" s="741"/>
      <c r="I62" s="741"/>
      <c r="J62" s="741"/>
      <c r="K62" s="741"/>
      <c r="L62" s="741"/>
      <c r="M62" s="741"/>
      <c r="N62" s="741"/>
      <c r="O62" s="741"/>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741"/>
      <c r="AP62" s="741"/>
      <c r="AQ62" s="90"/>
      <c r="AR62" s="90"/>
      <c r="AS62" s="90"/>
      <c r="AU62" s="226"/>
      <c r="AV62" s="90"/>
      <c r="AW62" s="90"/>
      <c r="AX62" s="90"/>
      <c r="AY62" s="90"/>
      <c r="AZ62" s="90"/>
      <c r="BA62" s="90"/>
      <c r="BB62" s="90"/>
      <c r="BD62" s="1030"/>
      <c r="BE62" s="1026"/>
      <c r="BF62" s="1036"/>
      <c r="BG62" s="1036"/>
      <c r="BH62" s="1036"/>
      <c r="BI62" s="1036"/>
      <c r="BJ62" s="1036"/>
      <c r="BK62" s="1036"/>
      <c r="BL62" s="1036"/>
      <c r="BM62" s="1036"/>
      <c r="BN62" s="1036"/>
      <c r="BO62" s="1036"/>
      <c r="BP62" s="1036"/>
      <c r="BQ62" s="1036"/>
      <c r="BR62" s="1036"/>
      <c r="BS62" s="1036"/>
      <c r="BT62" s="1036"/>
      <c r="BU62" s="1036"/>
      <c r="BV62" s="1053"/>
      <c r="BW62" s="1036"/>
      <c r="BX62" s="1036"/>
      <c r="BY62" s="1036"/>
      <c r="BZ62" s="1036"/>
      <c r="CA62" s="1036"/>
      <c r="CB62" s="1036"/>
      <c r="CC62" s="1036"/>
      <c r="CD62" s="1036"/>
      <c r="CE62" s="1036"/>
      <c r="CF62" s="1036"/>
      <c r="CG62" s="1036"/>
      <c r="CH62" s="1036"/>
      <c r="CI62" s="1036"/>
      <c r="CJ62" s="1036"/>
      <c r="CK62" s="1036"/>
      <c r="CL62" s="1036"/>
      <c r="CM62" s="1036"/>
      <c r="CN62" s="1030"/>
    </row>
    <row r="63" spans="2:92" ht="30" customHeight="1">
      <c r="B63" s="1542">
        <f t="shared" si="27"/>
        <v>7</v>
      </c>
      <c r="C63" s="1761" t="s">
        <v>2519</v>
      </c>
      <c r="D63" s="1759"/>
      <c r="E63" s="1759"/>
      <c r="F63" s="1760"/>
      <c r="G63" s="1549"/>
      <c r="H63" s="741"/>
      <c r="I63" s="741"/>
      <c r="J63" s="741"/>
      <c r="K63" s="741"/>
      <c r="L63" s="741"/>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741"/>
      <c r="AP63" s="741"/>
      <c r="AQ63" s="90"/>
      <c r="AR63" s="90"/>
      <c r="AS63" s="90"/>
      <c r="AU63" s="332"/>
      <c r="AV63" s="90"/>
      <c r="AW63" s="90"/>
      <c r="AX63" s="90"/>
      <c r="AY63" s="90"/>
      <c r="AZ63" s="90"/>
      <c r="BA63" s="90"/>
      <c r="BB63" s="90"/>
      <c r="BD63" s="1038"/>
      <c r="BE63" s="1039"/>
      <c r="BF63" s="234"/>
      <c r="BG63" s="234"/>
      <c r="BH63" s="234"/>
      <c r="BI63" s="234"/>
      <c r="BJ63" s="234"/>
      <c r="BK63" s="234"/>
      <c r="BL63" s="234"/>
      <c r="BM63" s="234"/>
      <c r="BN63" s="234"/>
      <c r="BO63" s="234"/>
      <c r="BP63" s="234"/>
      <c r="BQ63" s="234"/>
      <c r="BR63" s="234"/>
      <c r="BS63" s="234"/>
      <c r="BT63" s="234"/>
      <c r="BU63" s="234"/>
      <c r="BV63" s="1054"/>
      <c r="BW63" s="234"/>
      <c r="BX63" s="234"/>
      <c r="BY63" s="234"/>
      <c r="BZ63" s="234"/>
      <c r="CA63" s="234"/>
      <c r="CB63" s="234"/>
      <c r="CC63" s="234"/>
      <c r="CD63" s="234"/>
      <c r="CE63" s="234"/>
      <c r="CF63" s="234"/>
      <c r="CG63" s="234"/>
      <c r="CH63" s="234"/>
      <c r="CI63" s="234"/>
      <c r="CJ63" s="234"/>
      <c r="CK63" s="234"/>
      <c r="CL63" s="234"/>
      <c r="CM63" s="234"/>
      <c r="CN63" s="1030"/>
    </row>
    <row r="64" spans="2:92" ht="30" customHeight="1">
      <c r="B64" s="1542">
        <f t="shared" si="27"/>
        <v>8</v>
      </c>
      <c r="C64" s="1761" t="s">
        <v>2520</v>
      </c>
      <c r="D64" s="1759"/>
      <c r="E64" s="1759"/>
      <c r="F64" s="1760"/>
      <c r="G64" s="1549"/>
      <c r="H64" s="741"/>
      <c r="I64" s="741"/>
      <c r="J64" s="741"/>
      <c r="K64" s="741"/>
      <c r="L64" s="741"/>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741"/>
      <c r="AP64" s="741"/>
      <c r="AQ64" s="90"/>
      <c r="AR64" s="90"/>
      <c r="AS64" s="90"/>
      <c r="AU64" s="332"/>
      <c r="AV64" s="90"/>
      <c r="AW64" s="90"/>
      <c r="AX64" s="90"/>
      <c r="AY64" s="90"/>
      <c r="AZ64" s="90"/>
      <c r="BA64" s="90"/>
      <c r="BB64" s="90"/>
      <c r="BD64" s="1030"/>
      <c r="BE64" s="1031"/>
      <c r="BF64" s="234"/>
      <c r="BG64" s="234"/>
      <c r="BH64" s="234"/>
      <c r="BI64" s="234"/>
      <c r="BJ64" s="234"/>
      <c r="BK64" s="234"/>
      <c r="BL64" s="234"/>
      <c r="BM64" s="234"/>
      <c r="BN64" s="234"/>
      <c r="BO64" s="234"/>
      <c r="BP64" s="234"/>
      <c r="BQ64" s="234"/>
      <c r="BR64" s="234"/>
      <c r="BS64" s="234"/>
      <c r="BT64" s="234"/>
      <c r="BU64" s="234"/>
      <c r="BV64" s="1054"/>
      <c r="BW64" s="234"/>
      <c r="BX64" s="234"/>
      <c r="BY64" s="234"/>
      <c r="BZ64" s="234"/>
      <c r="CA64" s="234"/>
      <c r="CB64" s="234"/>
      <c r="CC64" s="234"/>
      <c r="CD64" s="234"/>
      <c r="CE64" s="234"/>
      <c r="CF64" s="234"/>
      <c r="CG64" s="234"/>
      <c r="CH64" s="234"/>
      <c r="CI64" s="234"/>
      <c r="CJ64" s="234"/>
      <c r="CK64" s="234"/>
      <c r="CL64" s="234"/>
      <c r="CM64" s="234"/>
      <c r="CN64" s="1030"/>
    </row>
    <row r="65" spans="2:92" ht="30" customHeight="1">
      <c r="B65" s="1542">
        <f t="shared" si="27"/>
        <v>9</v>
      </c>
      <c r="C65" s="1776" t="s">
        <v>2507</v>
      </c>
      <c r="D65" s="1781"/>
      <c r="E65" s="1781"/>
      <c r="F65" s="1782"/>
      <c r="G65" s="1558"/>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90"/>
      <c r="AR65" s="90"/>
      <c r="AS65" s="90"/>
      <c r="AU65" s="332"/>
      <c r="AV65" s="90"/>
      <c r="AW65" s="90"/>
      <c r="AX65" s="90"/>
      <c r="AY65" s="90"/>
      <c r="AZ65" s="90"/>
      <c r="BA65" s="90"/>
      <c r="BB65" s="90"/>
      <c r="BD65" s="1038"/>
      <c r="BE65" s="1040"/>
      <c r="BF65" s="1037"/>
      <c r="BG65" s="1037"/>
      <c r="BH65" s="1037"/>
      <c r="BI65" s="1037"/>
      <c r="BJ65" s="1037"/>
      <c r="BK65" s="1037"/>
      <c r="BL65" s="1037"/>
      <c r="BM65" s="1037"/>
      <c r="BN65" s="1037"/>
      <c r="BO65" s="1037"/>
      <c r="BP65" s="1037"/>
      <c r="BQ65" s="1037"/>
      <c r="BR65" s="1037"/>
      <c r="BS65" s="1037"/>
      <c r="BT65" s="1037"/>
      <c r="BU65" s="1037"/>
      <c r="BV65" s="1564"/>
      <c r="BW65" s="1037"/>
      <c r="BX65" s="1037"/>
      <c r="BY65" s="1037"/>
      <c r="BZ65" s="1037"/>
      <c r="CA65" s="1037"/>
      <c r="CB65" s="1037"/>
      <c r="CC65" s="1037"/>
      <c r="CD65" s="1037"/>
      <c r="CE65" s="1037"/>
      <c r="CF65" s="1037"/>
      <c r="CG65" s="1037"/>
      <c r="CH65" s="1037"/>
      <c r="CI65" s="1037"/>
      <c r="CJ65" s="1037"/>
      <c r="CK65" s="1037"/>
      <c r="CL65" s="1037"/>
      <c r="CM65" s="1037"/>
      <c r="CN65" s="1030"/>
    </row>
    <row r="66" spans="2:92" ht="42.75" customHeight="1">
      <c r="B66" s="1542">
        <f t="shared" si="27"/>
        <v>10</v>
      </c>
      <c r="C66" s="1776" t="s">
        <v>2666</v>
      </c>
      <c r="D66" s="1781"/>
      <c r="E66" s="1781"/>
      <c r="F66" s="1782"/>
      <c r="G66" s="1558"/>
      <c r="H66" s="741"/>
      <c r="I66" s="741"/>
      <c r="J66" s="741"/>
      <c r="K66" s="741"/>
      <c r="L66" s="741"/>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90"/>
      <c r="AR66" s="90"/>
      <c r="AS66" s="90"/>
      <c r="AU66" s="332"/>
      <c r="AV66" s="90"/>
      <c r="AW66" s="90"/>
      <c r="AX66" s="90"/>
      <c r="AY66" s="90"/>
      <c r="AZ66" s="90"/>
      <c r="BA66" s="90"/>
      <c r="BB66" s="90"/>
      <c r="BD66" s="1038"/>
      <c r="BE66" s="1041"/>
      <c r="BF66" s="234"/>
      <c r="BG66" s="234"/>
      <c r="BH66" s="234"/>
      <c r="BI66" s="234"/>
      <c r="BJ66" s="234"/>
      <c r="BK66" s="234"/>
      <c r="BL66" s="234"/>
      <c r="BM66" s="234"/>
      <c r="BN66" s="234"/>
      <c r="BO66" s="234"/>
      <c r="BP66" s="234"/>
      <c r="BQ66" s="234"/>
      <c r="BR66" s="234"/>
      <c r="BS66" s="234"/>
      <c r="BT66" s="234"/>
      <c r="BU66" s="234"/>
      <c r="BV66" s="1054"/>
      <c r="BW66" s="234"/>
      <c r="BX66" s="234"/>
      <c r="BY66" s="234"/>
      <c r="BZ66" s="234"/>
      <c r="CA66" s="234"/>
      <c r="CB66" s="234"/>
      <c r="CC66" s="234"/>
      <c r="CD66" s="234"/>
      <c r="CE66" s="234"/>
      <c r="CF66" s="234"/>
      <c r="CG66" s="234"/>
      <c r="CH66" s="234"/>
      <c r="CI66" s="234"/>
      <c r="CJ66" s="234"/>
      <c r="CK66" s="234"/>
      <c r="CL66" s="234"/>
      <c r="CM66" s="234"/>
      <c r="CN66" s="1030"/>
    </row>
    <row r="67" spans="2:92" ht="30" customHeight="1">
      <c r="B67" s="1542">
        <f t="shared" si="27"/>
        <v>11</v>
      </c>
      <c r="C67" s="1776" t="s">
        <v>2667</v>
      </c>
      <c r="D67" s="1781"/>
      <c r="E67" s="1781"/>
      <c r="F67" s="1782"/>
      <c r="G67" s="1558"/>
      <c r="H67" s="741"/>
      <c r="I67" s="741"/>
      <c r="J67" s="741"/>
      <c r="K67" s="741"/>
      <c r="L67" s="741"/>
      <c r="M67" s="741"/>
      <c r="N67" s="741"/>
      <c r="O67" s="741"/>
      <c r="P67" s="741"/>
      <c r="Q67" s="741"/>
      <c r="R67" s="741"/>
      <c r="S67" s="741"/>
      <c r="T67" s="741"/>
      <c r="U67" s="741"/>
      <c r="V67" s="741"/>
      <c r="W67" s="741"/>
      <c r="X67" s="741"/>
      <c r="Y67" s="741"/>
      <c r="Z67" s="741"/>
      <c r="AA67" s="741"/>
      <c r="AB67" s="741"/>
      <c r="AC67" s="741"/>
      <c r="AD67" s="741"/>
      <c r="AE67" s="741"/>
      <c r="AF67" s="741"/>
      <c r="AG67" s="741"/>
      <c r="AH67" s="741"/>
      <c r="AI67" s="741"/>
      <c r="AJ67" s="741"/>
      <c r="AK67" s="741"/>
      <c r="AL67" s="741"/>
      <c r="AM67" s="741"/>
      <c r="AN67" s="741"/>
      <c r="AO67" s="741"/>
      <c r="AP67" s="741"/>
      <c r="AQ67" s="90"/>
      <c r="AR67" s="90"/>
      <c r="AS67" s="90"/>
      <c r="AU67" s="332"/>
      <c r="AV67" s="90"/>
      <c r="AW67" s="90"/>
      <c r="AX67" s="90"/>
      <c r="AY67" s="90"/>
      <c r="AZ67" s="90"/>
      <c r="BA67" s="90"/>
      <c r="BB67" s="90"/>
      <c r="BD67" s="1038"/>
      <c r="BE67" s="1041"/>
      <c r="BF67" s="234"/>
      <c r="BG67" s="234"/>
      <c r="BH67" s="234"/>
      <c r="BI67" s="234"/>
      <c r="BJ67" s="234"/>
      <c r="BK67" s="234"/>
      <c r="BL67" s="234"/>
      <c r="BM67" s="234"/>
      <c r="BN67" s="234"/>
      <c r="BO67" s="234"/>
      <c r="BP67" s="234"/>
      <c r="BQ67" s="234"/>
      <c r="BR67" s="234"/>
      <c r="BS67" s="234"/>
      <c r="BT67" s="234"/>
      <c r="BU67" s="234"/>
      <c r="BV67" s="1054"/>
      <c r="BW67" s="234"/>
      <c r="BX67" s="234"/>
      <c r="BY67" s="234"/>
      <c r="BZ67" s="234"/>
      <c r="CA67" s="234"/>
      <c r="CB67" s="234"/>
      <c r="CC67" s="234"/>
      <c r="CD67" s="234"/>
      <c r="CE67" s="234"/>
      <c r="CF67" s="234"/>
      <c r="CG67" s="234"/>
      <c r="CH67" s="234"/>
      <c r="CI67" s="234"/>
      <c r="CJ67" s="234"/>
      <c r="CK67" s="234"/>
      <c r="CL67" s="234"/>
      <c r="CM67" s="234"/>
      <c r="CN67" s="1030"/>
    </row>
    <row r="68" spans="2:92" ht="30" customHeight="1">
      <c r="B68" s="1542">
        <f t="shared" si="27"/>
        <v>12</v>
      </c>
      <c r="C68" s="1776" t="s">
        <v>2485</v>
      </c>
      <c r="D68" s="1781"/>
      <c r="E68" s="1781"/>
      <c r="F68" s="1782"/>
      <c r="G68" s="1558"/>
      <c r="H68" s="741"/>
      <c r="I68" s="741"/>
      <c r="J68" s="741"/>
      <c r="K68" s="741"/>
      <c r="L68" s="741"/>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1"/>
      <c r="AK68" s="741"/>
      <c r="AL68" s="741"/>
      <c r="AM68" s="741"/>
      <c r="AN68" s="741"/>
      <c r="AO68" s="741"/>
      <c r="AP68" s="741"/>
      <c r="AQ68" s="90"/>
      <c r="AR68" s="90"/>
      <c r="AS68" s="90"/>
      <c r="AU68" s="332"/>
      <c r="AV68" s="90"/>
      <c r="AW68" s="90"/>
      <c r="AX68" s="90"/>
      <c r="AY68" s="90"/>
      <c r="AZ68" s="90"/>
      <c r="BA68" s="90"/>
      <c r="BB68" s="90"/>
      <c r="BD68" s="1038"/>
      <c r="BE68" s="1040"/>
      <c r="BF68" s="1037"/>
      <c r="BG68" s="1037"/>
      <c r="BH68" s="1037"/>
      <c r="BI68" s="1037"/>
      <c r="BJ68" s="1037"/>
      <c r="BK68" s="1037"/>
      <c r="BL68" s="1037"/>
      <c r="BM68" s="1037"/>
      <c r="BN68" s="1037"/>
      <c r="BO68" s="1037"/>
      <c r="BP68" s="1037"/>
      <c r="BQ68" s="1037"/>
      <c r="BR68" s="1037"/>
      <c r="BS68" s="1037"/>
      <c r="BT68" s="1037"/>
      <c r="BU68" s="1037"/>
      <c r="BV68" s="1564"/>
      <c r="BW68" s="1037"/>
      <c r="BX68" s="1037"/>
      <c r="BY68" s="1037"/>
      <c r="BZ68" s="1037"/>
      <c r="CA68" s="1037"/>
      <c r="CB68" s="1037"/>
      <c r="CC68" s="1037"/>
      <c r="CD68" s="1037"/>
      <c r="CE68" s="1037"/>
      <c r="CF68" s="1037"/>
      <c r="CG68" s="1037"/>
      <c r="CH68" s="1037"/>
      <c r="CI68" s="1037"/>
      <c r="CJ68" s="1037"/>
      <c r="CK68" s="1037"/>
      <c r="CL68" s="1037"/>
      <c r="CM68" s="1037"/>
      <c r="CN68" s="1030"/>
    </row>
    <row r="69" spans="2:92" ht="44.25" customHeight="1">
      <c r="B69" s="1542">
        <f t="shared" si="27"/>
        <v>13</v>
      </c>
      <c r="C69" s="1776" t="s">
        <v>2486</v>
      </c>
      <c r="D69" s="1781"/>
      <c r="E69" s="1781"/>
      <c r="F69" s="1782"/>
      <c r="G69" s="1558"/>
      <c r="H69" s="741"/>
      <c r="I69" s="741"/>
      <c r="J69" s="741"/>
      <c r="K69" s="741"/>
      <c r="L69" s="741"/>
      <c r="M69" s="741"/>
      <c r="N69" s="741"/>
      <c r="O69" s="741"/>
      <c r="P69" s="741"/>
      <c r="Q69" s="741"/>
      <c r="R69" s="741"/>
      <c r="S69" s="741"/>
      <c r="T69" s="741"/>
      <c r="U69" s="741"/>
      <c r="V69" s="741"/>
      <c r="W69" s="741"/>
      <c r="X69" s="741"/>
      <c r="Y69" s="741"/>
      <c r="Z69" s="741"/>
      <c r="AA69" s="741"/>
      <c r="AB69" s="741"/>
      <c r="AC69" s="741"/>
      <c r="AD69" s="741"/>
      <c r="AE69" s="741"/>
      <c r="AF69" s="741"/>
      <c r="AG69" s="741"/>
      <c r="AH69" s="741"/>
      <c r="AI69" s="741"/>
      <c r="AJ69" s="741"/>
      <c r="AK69" s="741"/>
      <c r="AL69" s="741"/>
      <c r="AM69" s="741"/>
      <c r="AN69" s="741"/>
      <c r="AO69" s="741"/>
      <c r="AP69" s="741"/>
      <c r="AQ69" s="90"/>
      <c r="AR69" s="90"/>
      <c r="AS69" s="90"/>
      <c r="AU69" s="332"/>
      <c r="AV69" s="90"/>
      <c r="AW69" s="90"/>
      <c r="AX69" s="90"/>
      <c r="AY69" s="90"/>
      <c r="AZ69" s="90"/>
      <c r="BA69" s="90"/>
      <c r="BB69" s="90"/>
      <c r="BD69" s="1038"/>
      <c r="BE69" s="1041"/>
      <c r="BF69" s="234"/>
      <c r="BG69" s="234"/>
      <c r="BH69" s="234"/>
      <c r="BI69" s="234"/>
      <c r="BJ69" s="234"/>
      <c r="BK69" s="234"/>
      <c r="BL69" s="234"/>
      <c r="BM69" s="234"/>
      <c r="BN69" s="234"/>
      <c r="BO69" s="234"/>
      <c r="BP69" s="234"/>
      <c r="BQ69" s="234"/>
      <c r="BR69" s="234"/>
      <c r="BS69" s="234"/>
      <c r="BT69" s="234"/>
      <c r="BU69" s="234"/>
      <c r="BV69" s="1054"/>
      <c r="BW69" s="234"/>
      <c r="BX69" s="234"/>
      <c r="BY69" s="234"/>
      <c r="BZ69" s="234"/>
      <c r="CA69" s="234"/>
      <c r="CB69" s="234"/>
      <c r="CC69" s="234"/>
      <c r="CD69" s="234"/>
      <c r="CE69" s="234"/>
      <c r="CF69" s="234"/>
      <c r="CG69" s="234"/>
      <c r="CH69" s="234"/>
      <c r="CI69" s="234"/>
      <c r="CJ69" s="234"/>
      <c r="CK69" s="234"/>
      <c r="CL69" s="234"/>
      <c r="CM69" s="234"/>
      <c r="CN69" s="1030"/>
    </row>
    <row r="70" spans="2:92" ht="30" customHeight="1">
      <c r="B70" s="1542">
        <f t="shared" si="27"/>
        <v>14</v>
      </c>
      <c r="C70" s="1776" t="s">
        <v>2668</v>
      </c>
      <c r="D70" s="1781"/>
      <c r="E70" s="1781"/>
      <c r="F70" s="1782"/>
      <c r="G70" s="1558"/>
      <c r="H70" s="741"/>
      <c r="I70" s="741"/>
      <c r="J70" s="741"/>
      <c r="K70" s="741"/>
      <c r="L70" s="741"/>
      <c r="M70" s="741"/>
      <c r="N70" s="741"/>
      <c r="O70" s="741"/>
      <c r="P70" s="741"/>
      <c r="Q70" s="741"/>
      <c r="R70" s="741"/>
      <c r="S70" s="741"/>
      <c r="T70" s="741"/>
      <c r="U70" s="741"/>
      <c r="V70" s="741"/>
      <c r="W70" s="741"/>
      <c r="X70" s="741"/>
      <c r="Y70" s="741"/>
      <c r="Z70" s="741"/>
      <c r="AA70" s="741"/>
      <c r="AB70" s="741"/>
      <c r="AC70" s="741"/>
      <c r="AD70" s="741"/>
      <c r="AE70" s="741"/>
      <c r="AF70" s="741"/>
      <c r="AG70" s="741"/>
      <c r="AH70" s="741"/>
      <c r="AI70" s="741"/>
      <c r="AJ70" s="741"/>
      <c r="AK70" s="741"/>
      <c r="AL70" s="741"/>
      <c r="AM70" s="741"/>
      <c r="AN70" s="741"/>
      <c r="AO70" s="741"/>
      <c r="AP70" s="741"/>
      <c r="AQ70" s="90"/>
      <c r="AR70" s="90"/>
      <c r="AS70" s="90"/>
      <c r="AU70" s="332"/>
      <c r="AV70" s="90"/>
      <c r="AW70" s="90"/>
      <c r="AX70" s="90"/>
      <c r="AY70" s="90"/>
      <c r="AZ70" s="90"/>
      <c r="BA70" s="90"/>
      <c r="BB70" s="90"/>
      <c r="BD70" s="1038"/>
      <c r="BE70" s="1040"/>
      <c r="BF70" s="1037"/>
      <c r="BG70" s="1037"/>
      <c r="BH70" s="1037"/>
      <c r="BI70" s="1037"/>
      <c r="BJ70" s="1037"/>
      <c r="BK70" s="1037"/>
      <c r="BL70" s="1037"/>
      <c r="BM70" s="1037"/>
      <c r="BN70" s="1037"/>
      <c r="BO70" s="1037"/>
      <c r="BP70" s="1037"/>
      <c r="BQ70" s="1037"/>
      <c r="BR70" s="1037"/>
      <c r="BS70" s="1037"/>
      <c r="BT70" s="1037"/>
      <c r="BU70" s="1037"/>
      <c r="BV70" s="1564"/>
      <c r="BW70" s="1037"/>
      <c r="BX70" s="1037"/>
      <c r="BY70" s="1037"/>
      <c r="BZ70" s="1037"/>
      <c r="CA70" s="1037"/>
      <c r="CB70" s="1037"/>
      <c r="CC70" s="1037"/>
      <c r="CD70" s="1037"/>
      <c r="CE70" s="1037"/>
      <c r="CF70" s="1037"/>
      <c r="CG70" s="1037"/>
      <c r="CH70" s="1037"/>
      <c r="CI70" s="1037"/>
      <c r="CJ70" s="1037"/>
      <c r="CK70" s="1037"/>
      <c r="CL70" s="1037"/>
      <c r="CM70" s="1037"/>
      <c r="CN70" s="1030"/>
    </row>
    <row r="71" spans="2:92" ht="30" customHeight="1">
      <c r="B71" s="1542">
        <f t="shared" si="27"/>
        <v>15</v>
      </c>
      <c r="C71" s="1776" t="s">
        <v>2487</v>
      </c>
      <c r="D71" s="1781"/>
      <c r="E71" s="1781"/>
      <c r="F71" s="1782"/>
      <c r="G71" s="1558"/>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741"/>
      <c r="AF71" s="741"/>
      <c r="AG71" s="741"/>
      <c r="AH71" s="741"/>
      <c r="AI71" s="741"/>
      <c r="AJ71" s="741"/>
      <c r="AK71" s="741"/>
      <c r="AL71" s="741"/>
      <c r="AM71" s="741"/>
      <c r="AN71" s="741"/>
      <c r="AO71" s="741"/>
      <c r="AP71" s="741"/>
      <c r="AQ71" s="90"/>
      <c r="AR71" s="90"/>
      <c r="AS71" s="90"/>
      <c r="AU71" s="332"/>
      <c r="AV71" s="90"/>
      <c r="AW71" s="90"/>
      <c r="AX71" s="90"/>
      <c r="AY71" s="90"/>
      <c r="AZ71" s="90"/>
      <c r="BA71" s="90"/>
      <c r="BB71" s="90"/>
      <c r="BD71" s="1038"/>
      <c r="BE71" s="1041"/>
      <c r="BF71" s="234"/>
      <c r="BG71" s="234"/>
      <c r="BH71" s="234"/>
      <c r="BI71" s="234"/>
      <c r="BJ71" s="234"/>
      <c r="BK71" s="234"/>
      <c r="BL71" s="234"/>
      <c r="BM71" s="234"/>
      <c r="BN71" s="234"/>
      <c r="BO71" s="234"/>
      <c r="BP71" s="234"/>
      <c r="BQ71" s="234"/>
      <c r="BR71" s="234"/>
      <c r="BS71" s="234"/>
      <c r="BT71" s="234"/>
      <c r="BU71" s="234"/>
      <c r="BV71" s="1054"/>
      <c r="BW71" s="234"/>
      <c r="BX71" s="234"/>
      <c r="BY71" s="234"/>
      <c r="BZ71" s="234"/>
      <c r="CA71" s="234"/>
      <c r="CB71" s="234"/>
      <c r="CC71" s="234"/>
      <c r="CD71" s="234"/>
      <c r="CE71" s="234"/>
      <c r="CF71" s="234"/>
      <c r="CG71" s="234"/>
      <c r="CH71" s="234"/>
      <c r="CI71" s="234"/>
      <c r="CJ71" s="234"/>
      <c r="CK71" s="234"/>
      <c r="CL71" s="234"/>
      <c r="CM71" s="234"/>
      <c r="CN71" s="1030"/>
    </row>
    <row r="72" spans="2:92" ht="41.25" customHeight="1">
      <c r="B72" s="1542">
        <f t="shared" si="27"/>
        <v>16</v>
      </c>
      <c r="C72" s="1776" t="s">
        <v>2488</v>
      </c>
      <c r="D72" s="1781"/>
      <c r="E72" s="1781"/>
      <c r="F72" s="1782"/>
      <c r="G72" s="1558"/>
      <c r="H72" s="741"/>
      <c r="I72" s="741"/>
      <c r="J72" s="741"/>
      <c r="K72" s="741"/>
      <c r="L72" s="741"/>
      <c r="M72" s="741"/>
      <c r="N72" s="741"/>
      <c r="O72" s="741"/>
      <c r="P72" s="741"/>
      <c r="Q72" s="741"/>
      <c r="R72" s="741"/>
      <c r="S72" s="741"/>
      <c r="T72" s="741"/>
      <c r="U72" s="741"/>
      <c r="V72" s="741"/>
      <c r="W72" s="741"/>
      <c r="X72" s="741"/>
      <c r="Y72" s="741"/>
      <c r="Z72" s="741"/>
      <c r="AA72" s="741"/>
      <c r="AB72" s="741"/>
      <c r="AC72" s="741"/>
      <c r="AD72" s="741"/>
      <c r="AE72" s="741"/>
      <c r="AF72" s="741"/>
      <c r="AG72" s="741"/>
      <c r="AH72" s="741"/>
      <c r="AI72" s="741"/>
      <c r="AJ72" s="741"/>
      <c r="AK72" s="741"/>
      <c r="AL72" s="741"/>
      <c r="AM72" s="741"/>
      <c r="AN72" s="741"/>
      <c r="AO72" s="741"/>
      <c r="AP72" s="741"/>
      <c r="AQ72" s="90"/>
      <c r="AR72" s="90"/>
      <c r="AS72" s="90"/>
      <c r="AU72" s="332"/>
      <c r="AV72" s="90"/>
      <c r="AW72" s="90"/>
      <c r="AX72" s="90"/>
      <c r="AY72" s="90"/>
      <c r="AZ72" s="90"/>
      <c r="BA72" s="90"/>
      <c r="BB72" s="90"/>
      <c r="BD72" s="1038"/>
      <c r="BE72" s="1040"/>
      <c r="BF72" s="1037"/>
      <c r="BG72" s="1037"/>
      <c r="BH72" s="1037"/>
      <c r="BI72" s="1037"/>
      <c r="BJ72" s="1037"/>
      <c r="BK72" s="1037"/>
      <c r="BL72" s="1037"/>
      <c r="BM72" s="1037"/>
      <c r="BN72" s="1037"/>
      <c r="BO72" s="1037"/>
      <c r="BP72" s="1037"/>
      <c r="BQ72" s="1037"/>
      <c r="BR72" s="1037"/>
      <c r="BS72" s="1037"/>
      <c r="BT72" s="1037"/>
      <c r="BU72" s="1037"/>
      <c r="BV72" s="1564"/>
      <c r="BW72" s="1037"/>
      <c r="BX72" s="1037"/>
      <c r="BY72" s="1037"/>
      <c r="BZ72" s="1037"/>
      <c r="CA72" s="1037"/>
      <c r="CB72" s="1037"/>
      <c r="CC72" s="1037"/>
      <c r="CD72" s="1037"/>
      <c r="CE72" s="1037"/>
      <c r="CF72" s="1037"/>
      <c r="CG72" s="1037"/>
      <c r="CH72" s="1037"/>
      <c r="CI72" s="1037"/>
      <c r="CJ72" s="1037"/>
      <c r="CK72" s="1037"/>
      <c r="CL72" s="1037"/>
      <c r="CM72" s="1037"/>
      <c r="CN72" s="1030"/>
    </row>
    <row r="73" spans="2:92" ht="18" customHeight="1">
      <c r="B73" s="1542">
        <f t="shared" si="27"/>
        <v>17</v>
      </c>
      <c r="C73" s="1761" t="s">
        <v>2508</v>
      </c>
      <c r="D73" s="1759"/>
      <c r="E73" s="1759"/>
      <c r="F73" s="1760"/>
      <c r="G73" s="1549"/>
      <c r="H73" s="741"/>
      <c r="I73" s="741"/>
      <c r="J73" s="741"/>
      <c r="K73" s="741"/>
      <c r="L73" s="741"/>
      <c r="M73" s="741"/>
      <c r="N73" s="741"/>
      <c r="O73" s="741"/>
      <c r="P73" s="741"/>
      <c r="Q73" s="741"/>
      <c r="R73" s="741"/>
      <c r="S73" s="741"/>
      <c r="T73" s="741"/>
      <c r="U73" s="741"/>
      <c r="V73" s="741"/>
      <c r="W73" s="741"/>
      <c r="X73" s="741"/>
      <c r="Y73" s="741"/>
      <c r="Z73" s="741"/>
      <c r="AA73" s="741"/>
      <c r="AB73" s="741"/>
      <c r="AC73" s="741"/>
      <c r="AD73" s="741"/>
      <c r="AE73" s="741"/>
      <c r="AF73" s="741"/>
      <c r="AG73" s="741"/>
      <c r="AH73" s="741"/>
      <c r="AI73" s="741"/>
      <c r="AJ73" s="741"/>
      <c r="AK73" s="741"/>
      <c r="AL73" s="741"/>
      <c r="AM73" s="741"/>
      <c r="AN73" s="741"/>
      <c r="AO73" s="741"/>
      <c r="AP73" s="741"/>
      <c r="AQ73" s="90"/>
      <c r="AR73" s="90"/>
      <c r="AS73" s="90"/>
      <c r="AU73" s="332"/>
      <c r="AV73" s="90"/>
      <c r="AW73" s="90"/>
      <c r="AX73" s="90"/>
      <c r="AY73" s="90"/>
      <c r="AZ73" s="90"/>
      <c r="BA73" s="90"/>
      <c r="BB73" s="90"/>
      <c r="BD73" s="1038"/>
      <c r="BE73" s="1040"/>
      <c r="BF73" s="234"/>
      <c r="BG73" s="234"/>
      <c r="BH73" s="234"/>
      <c r="BI73" s="234"/>
      <c r="BJ73" s="234"/>
      <c r="BK73" s="234"/>
      <c r="BL73" s="234"/>
      <c r="BM73" s="234"/>
      <c r="BN73" s="234"/>
      <c r="BO73" s="234"/>
      <c r="BP73" s="234"/>
      <c r="BQ73" s="234"/>
      <c r="BR73" s="234"/>
      <c r="BS73" s="234"/>
      <c r="BT73" s="234"/>
      <c r="BU73" s="234"/>
      <c r="BV73" s="1054"/>
      <c r="BW73" s="234"/>
      <c r="BX73" s="234"/>
      <c r="BY73" s="234"/>
      <c r="BZ73" s="234"/>
      <c r="CA73" s="234"/>
      <c r="CB73" s="234"/>
      <c r="CC73" s="234"/>
      <c r="CD73" s="234"/>
      <c r="CE73" s="234"/>
      <c r="CF73" s="234"/>
      <c r="CG73" s="234"/>
      <c r="CH73" s="234"/>
      <c r="CI73" s="234"/>
      <c r="CJ73" s="234"/>
      <c r="CK73" s="234"/>
      <c r="CL73" s="234"/>
      <c r="CM73" s="234"/>
      <c r="CN73" s="1030"/>
    </row>
    <row r="74" spans="2:92" ht="45" customHeight="1">
      <c r="B74" s="1542">
        <f t="shared" si="27"/>
        <v>18</v>
      </c>
      <c r="C74" s="1761" t="s">
        <v>2509</v>
      </c>
      <c r="D74" s="1759"/>
      <c r="E74" s="1759"/>
      <c r="F74" s="1760"/>
      <c r="G74" s="1558"/>
      <c r="H74" s="741"/>
      <c r="I74" s="741"/>
      <c r="J74" s="741"/>
      <c r="K74" s="741"/>
      <c r="L74" s="741"/>
      <c r="M74" s="741"/>
      <c r="N74" s="741"/>
      <c r="O74" s="741"/>
      <c r="P74" s="741"/>
      <c r="Q74" s="741"/>
      <c r="R74" s="741"/>
      <c r="S74" s="741"/>
      <c r="T74" s="741"/>
      <c r="U74" s="741"/>
      <c r="V74" s="741"/>
      <c r="W74" s="741"/>
      <c r="X74" s="741"/>
      <c r="Y74" s="741"/>
      <c r="Z74" s="741"/>
      <c r="AA74" s="741"/>
      <c r="AB74" s="741"/>
      <c r="AC74" s="741"/>
      <c r="AD74" s="741"/>
      <c r="AE74" s="741"/>
      <c r="AF74" s="741"/>
      <c r="AG74" s="741"/>
      <c r="AH74" s="741"/>
      <c r="AI74" s="741"/>
      <c r="AJ74" s="741"/>
      <c r="AK74" s="741"/>
      <c r="AL74" s="741"/>
      <c r="AM74" s="741"/>
      <c r="AN74" s="741"/>
      <c r="AO74" s="741"/>
      <c r="AP74" s="741"/>
      <c r="AQ74" s="90"/>
      <c r="AR74" s="90"/>
      <c r="AS74" s="90"/>
      <c r="AU74" s="332"/>
      <c r="AV74" s="90"/>
      <c r="AW74" s="90"/>
      <c r="AX74" s="90"/>
      <c r="AY74" s="90"/>
      <c r="AZ74" s="90"/>
      <c r="BA74" s="90"/>
      <c r="BB74" s="90"/>
      <c r="BD74" s="1038"/>
      <c r="BE74" s="1040"/>
      <c r="BF74" s="234"/>
      <c r="BG74" s="234"/>
      <c r="BH74" s="234"/>
      <c r="BI74" s="234"/>
      <c r="BJ74" s="234"/>
      <c r="BK74" s="234"/>
      <c r="BL74" s="234"/>
      <c r="BM74" s="234"/>
      <c r="BN74" s="234"/>
      <c r="BO74" s="234"/>
      <c r="BP74" s="234"/>
      <c r="BQ74" s="234"/>
      <c r="BR74" s="234"/>
      <c r="BS74" s="234"/>
      <c r="BT74" s="234"/>
      <c r="BU74" s="234"/>
      <c r="BV74" s="1054"/>
      <c r="BW74" s="234"/>
      <c r="BX74" s="234"/>
      <c r="BY74" s="234"/>
      <c r="BZ74" s="234"/>
      <c r="CA74" s="234"/>
      <c r="CB74" s="234"/>
      <c r="CC74" s="234"/>
      <c r="CD74" s="234"/>
      <c r="CE74" s="234"/>
      <c r="CF74" s="234"/>
      <c r="CG74" s="234"/>
      <c r="CH74" s="234"/>
      <c r="CI74" s="234"/>
      <c r="CJ74" s="234"/>
      <c r="CK74" s="234"/>
      <c r="CL74" s="234"/>
      <c r="CM74" s="234"/>
      <c r="CN74" s="1030"/>
    </row>
    <row r="75" spans="2:92" ht="30" customHeight="1">
      <c r="B75" s="1542">
        <f t="shared" si="27"/>
        <v>19</v>
      </c>
      <c r="C75" s="1761" t="s">
        <v>2669</v>
      </c>
      <c r="D75" s="1759"/>
      <c r="E75" s="1759"/>
      <c r="F75" s="1760"/>
      <c r="G75" s="1558"/>
      <c r="H75" s="741"/>
      <c r="I75" s="741"/>
      <c r="J75" s="741"/>
      <c r="K75" s="741"/>
      <c r="L75" s="741"/>
      <c r="M75" s="741"/>
      <c r="N75" s="741"/>
      <c r="O75" s="741"/>
      <c r="P75" s="741"/>
      <c r="Q75" s="741"/>
      <c r="R75" s="741"/>
      <c r="S75" s="741"/>
      <c r="T75" s="741"/>
      <c r="U75" s="741"/>
      <c r="V75" s="741"/>
      <c r="W75" s="741"/>
      <c r="X75" s="741"/>
      <c r="Y75" s="741"/>
      <c r="Z75" s="741"/>
      <c r="AA75" s="741"/>
      <c r="AB75" s="741"/>
      <c r="AC75" s="741"/>
      <c r="AD75" s="741"/>
      <c r="AE75" s="741"/>
      <c r="AF75" s="741"/>
      <c r="AG75" s="741"/>
      <c r="AH75" s="741"/>
      <c r="AI75" s="741"/>
      <c r="AJ75" s="741"/>
      <c r="AK75" s="741"/>
      <c r="AL75" s="741"/>
      <c r="AM75" s="741"/>
      <c r="AN75" s="741"/>
      <c r="AO75" s="741"/>
      <c r="AP75" s="741"/>
      <c r="AQ75" s="90"/>
      <c r="AR75" s="90"/>
      <c r="AS75" s="90"/>
      <c r="AU75" s="332"/>
      <c r="AV75" s="90"/>
      <c r="AW75" s="90"/>
      <c r="AX75" s="90"/>
      <c r="AY75" s="90"/>
      <c r="AZ75" s="90"/>
      <c r="BA75" s="90"/>
      <c r="BB75" s="90"/>
      <c r="BD75" s="1038"/>
      <c r="BE75" s="1041"/>
      <c r="BF75" s="234"/>
      <c r="BG75" s="234"/>
      <c r="BH75" s="234"/>
      <c r="BI75" s="234"/>
      <c r="BJ75" s="234"/>
      <c r="BK75" s="234"/>
      <c r="BL75" s="234"/>
      <c r="BM75" s="234"/>
      <c r="BN75" s="234"/>
      <c r="BO75" s="234"/>
      <c r="BP75" s="234"/>
      <c r="BQ75" s="234"/>
      <c r="BR75" s="234"/>
      <c r="BS75" s="234"/>
      <c r="BT75" s="234"/>
      <c r="BU75" s="234"/>
      <c r="BV75" s="1054"/>
      <c r="BW75" s="234"/>
      <c r="BX75" s="234"/>
      <c r="BY75" s="234"/>
      <c r="BZ75" s="234"/>
      <c r="CA75" s="234"/>
      <c r="CB75" s="234"/>
      <c r="CC75" s="234"/>
      <c r="CD75" s="234"/>
      <c r="CE75" s="234"/>
      <c r="CF75" s="234"/>
      <c r="CG75" s="234"/>
      <c r="CH75" s="234"/>
      <c r="CI75" s="234"/>
      <c r="CJ75" s="234"/>
      <c r="CK75" s="234"/>
      <c r="CL75" s="234"/>
      <c r="CM75" s="234"/>
      <c r="CN75" s="1030"/>
    </row>
    <row r="76" spans="2:92" ht="18" customHeight="1">
      <c r="B76" s="1542">
        <f t="shared" si="27"/>
        <v>20</v>
      </c>
      <c r="C76" s="1761" t="s">
        <v>2510</v>
      </c>
      <c r="D76" s="1759"/>
      <c r="E76" s="1759"/>
      <c r="F76" s="1760"/>
      <c r="G76" s="1558"/>
      <c r="H76" s="741"/>
      <c r="I76" s="741"/>
      <c r="J76" s="741"/>
      <c r="K76" s="741"/>
      <c r="L76" s="741"/>
      <c r="M76" s="741"/>
      <c r="N76" s="741"/>
      <c r="O76" s="741"/>
      <c r="P76" s="741"/>
      <c r="Q76" s="741"/>
      <c r="R76" s="741"/>
      <c r="S76" s="741"/>
      <c r="T76" s="741"/>
      <c r="U76" s="741"/>
      <c r="V76" s="741"/>
      <c r="W76" s="741"/>
      <c r="X76" s="741"/>
      <c r="Y76" s="741"/>
      <c r="Z76" s="741"/>
      <c r="AA76" s="741"/>
      <c r="AB76" s="741"/>
      <c r="AC76" s="741"/>
      <c r="AD76" s="741"/>
      <c r="AE76" s="741"/>
      <c r="AF76" s="741"/>
      <c r="AG76" s="741"/>
      <c r="AH76" s="741"/>
      <c r="AI76" s="741"/>
      <c r="AJ76" s="741"/>
      <c r="AK76" s="741"/>
      <c r="AL76" s="741"/>
      <c r="AM76" s="741"/>
      <c r="AN76" s="741"/>
      <c r="AO76" s="741"/>
      <c r="AP76" s="741"/>
      <c r="AQ76" s="90"/>
      <c r="AR76" s="90"/>
      <c r="AS76" s="90"/>
      <c r="AU76" s="332"/>
      <c r="AV76" s="90"/>
      <c r="AW76" s="90"/>
      <c r="AX76" s="90"/>
      <c r="AY76" s="90"/>
      <c r="AZ76" s="90"/>
      <c r="BA76" s="90"/>
      <c r="BB76" s="90"/>
      <c r="BD76" s="1038"/>
      <c r="BE76" s="1040"/>
      <c r="BF76" s="1037"/>
      <c r="BG76" s="1037"/>
      <c r="BH76" s="1037"/>
      <c r="BI76" s="1037"/>
      <c r="BJ76" s="1037"/>
      <c r="BK76" s="1037"/>
      <c r="BL76" s="1037"/>
      <c r="BM76" s="1037"/>
      <c r="BN76" s="1037"/>
      <c r="BO76" s="1037"/>
      <c r="BP76" s="1037"/>
      <c r="BQ76" s="1037"/>
      <c r="BR76" s="1037"/>
      <c r="BS76" s="1037"/>
      <c r="BT76" s="1037"/>
      <c r="BU76" s="1037"/>
      <c r="BV76" s="1564"/>
      <c r="BW76" s="1037"/>
      <c r="BX76" s="1037"/>
      <c r="BY76" s="1037"/>
      <c r="BZ76" s="1037"/>
      <c r="CA76" s="1037"/>
      <c r="CB76" s="1037"/>
      <c r="CC76" s="1037"/>
      <c r="CD76" s="1037"/>
      <c r="CE76" s="1037"/>
      <c r="CF76" s="1037"/>
      <c r="CG76" s="1037"/>
      <c r="CH76" s="1037"/>
      <c r="CI76" s="1037"/>
      <c r="CJ76" s="1037"/>
      <c r="CK76" s="1037"/>
      <c r="CL76" s="1037"/>
      <c r="CM76" s="1037"/>
      <c r="CN76" s="1030"/>
    </row>
    <row r="77" spans="2:92" ht="30" customHeight="1">
      <c r="B77" s="1542">
        <f t="shared" si="27"/>
        <v>21</v>
      </c>
      <c r="C77" s="1761" t="s">
        <v>2670</v>
      </c>
      <c r="D77" s="1759"/>
      <c r="E77" s="1759"/>
      <c r="F77" s="1760"/>
      <c r="G77" s="1558"/>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1"/>
      <c r="AF77" s="741"/>
      <c r="AG77" s="741"/>
      <c r="AH77" s="741"/>
      <c r="AI77" s="741"/>
      <c r="AJ77" s="741"/>
      <c r="AK77" s="741"/>
      <c r="AL77" s="741"/>
      <c r="AM77" s="741"/>
      <c r="AN77" s="741"/>
      <c r="AO77" s="741"/>
      <c r="AP77" s="741"/>
      <c r="AQ77" s="90"/>
      <c r="AR77" s="90"/>
      <c r="AS77" s="90"/>
      <c r="AU77" s="332"/>
      <c r="AV77" s="90"/>
      <c r="AW77" s="90"/>
      <c r="AX77" s="90"/>
      <c r="AY77" s="90"/>
      <c r="AZ77" s="90"/>
      <c r="BA77" s="90"/>
      <c r="BB77" s="90"/>
      <c r="BD77" s="1038"/>
      <c r="BE77" s="1039"/>
      <c r="BF77" s="1037"/>
      <c r="BG77" s="1037"/>
      <c r="BH77" s="1037"/>
      <c r="BI77" s="1037"/>
      <c r="BJ77" s="1037"/>
      <c r="BK77" s="1037"/>
      <c r="BL77" s="1037"/>
      <c r="BM77" s="1037"/>
      <c r="BN77" s="1037"/>
      <c r="BO77" s="1037"/>
      <c r="BP77" s="1037"/>
      <c r="BQ77" s="1037"/>
      <c r="BR77" s="1037"/>
      <c r="BS77" s="1037"/>
      <c r="BT77" s="1037"/>
      <c r="BU77" s="1037"/>
      <c r="BV77" s="1564"/>
      <c r="BW77" s="1037"/>
      <c r="BX77" s="1037"/>
      <c r="BY77" s="1037"/>
      <c r="BZ77" s="1037"/>
      <c r="CA77" s="1037"/>
      <c r="CB77" s="1037"/>
      <c r="CC77" s="1037"/>
      <c r="CD77" s="1037"/>
      <c r="CE77" s="1037"/>
      <c r="CF77" s="1037"/>
      <c r="CG77" s="1037"/>
      <c r="CH77" s="1037"/>
      <c r="CI77" s="1037"/>
      <c r="CJ77" s="1037"/>
      <c r="CK77" s="1037"/>
      <c r="CL77" s="1037"/>
      <c r="CM77" s="1037"/>
      <c r="CN77" s="1030"/>
    </row>
    <row r="78" spans="2:92" ht="18.75" customHeight="1">
      <c r="B78" s="1543" t="s">
        <v>2483</v>
      </c>
      <c r="C78" s="987"/>
      <c r="D78" s="1169"/>
      <c r="E78" s="1169"/>
      <c r="F78" s="1170"/>
      <c r="G78" s="1557"/>
      <c r="H78" s="741"/>
      <c r="I78" s="741"/>
      <c r="J78" s="741"/>
      <c r="K78" s="741"/>
      <c r="L78" s="741"/>
      <c r="M78" s="741"/>
      <c r="N78" s="741"/>
      <c r="O78" s="741"/>
      <c r="P78" s="741"/>
      <c r="Q78" s="741"/>
      <c r="R78" s="741"/>
      <c r="S78" s="741"/>
      <c r="T78" s="741"/>
      <c r="U78" s="741"/>
      <c r="V78" s="741"/>
      <c r="W78" s="741"/>
      <c r="X78" s="741"/>
      <c r="Y78" s="741"/>
      <c r="Z78" s="741"/>
      <c r="AA78" s="741"/>
      <c r="AB78" s="741"/>
      <c r="AC78" s="741"/>
      <c r="AD78" s="741"/>
      <c r="AE78" s="741"/>
      <c r="AF78" s="741"/>
      <c r="AG78" s="741"/>
      <c r="AH78" s="741"/>
      <c r="AI78" s="741"/>
      <c r="AJ78" s="741"/>
      <c r="AK78" s="741"/>
      <c r="AL78" s="741"/>
      <c r="AM78" s="741"/>
      <c r="AN78" s="741"/>
      <c r="AO78" s="741"/>
      <c r="AP78" s="741"/>
      <c r="AQ78" s="90"/>
      <c r="AR78" s="90"/>
      <c r="AS78" s="90"/>
      <c r="AU78" s="332"/>
      <c r="AV78" s="90"/>
      <c r="AW78" s="90"/>
      <c r="AX78" s="90"/>
      <c r="AY78" s="90"/>
      <c r="AZ78" s="90"/>
      <c r="BA78" s="90"/>
      <c r="BB78" s="90"/>
      <c r="BD78" s="1038"/>
      <c r="BE78" s="1039"/>
      <c r="BF78" s="1037"/>
      <c r="BG78" s="1037"/>
      <c r="BH78" s="1037"/>
      <c r="BI78" s="1037"/>
      <c r="BJ78" s="1037"/>
      <c r="BK78" s="1037"/>
      <c r="BL78" s="1037"/>
      <c r="BM78" s="1037"/>
      <c r="BN78" s="1037"/>
      <c r="BO78" s="1037"/>
      <c r="BP78" s="1037"/>
      <c r="BQ78" s="1037"/>
      <c r="BR78" s="1037"/>
      <c r="BS78" s="1037"/>
      <c r="BT78" s="1037"/>
      <c r="BU78" s="1037"/>
      <c r="BV78" s="1564"/>
      <c r="BW78" s="1037"/>
      <c r="BX78" s="1037"/>
      <c r="BY78" s="1037"/>
      <c r="BZ78" s="1037"/>
      <c r="CA78" s="1037"/>
      <c r="CB78" s="1037"/>
      <c r="CC78" s="1037"/>
      <c r="CD78" s="1037"/>
      <c r="CE78" s="1037"/>
      <c r="CF78" s="1037"/>
      <c r="CG78" s="1037"/>
      <c r="CH78" s="1037"/>
      <c r="CI78" s="1037"/>
      <c r="CJ78" s="1037"/>
      <c r="CK78" s="1037"/>
      <c r="CL78" s="1037"/>
      <c r="CM78" s="1037"/>
      <c r="CN78" s="1030"/>
    </row>
    <row r="79" spans="2:92" ht="43.5" customHeight="1">
      <c r="B79" s="1542">
        <f>B77+1</f>
        <v>22</v>
      </c>
      <c r="C79" s="1776" t="s">
        <v>2511</v>
      </c>
      <c r="D79" s="1776"/>
      <c r="E79" s="1776"/>
      <c r="F79" s="1777"/>
      <c r="G79" s="1549"/>
      <c r="H79" s="741"/>
      <c r="I79" s="741"/>
      <c r="J79" s="741"/>
      <c r="K79" s="741"/>
      <c r="L79" s="741"/>
      <c r="M79" s="741"/>
      <c r="N79" s="741"/>
      <c r="O79" s="741"/>
      <c r="P79" s="741"/>
      <c r="Q79" s="741"/>
      <c r="R79" s="741"/>
      <c r="S79" s="741"/>
      <c r="T79" s="741"/>
      <c r="U79" s="741"/>
      <c r="V79" s="741"/>
      <c r="W79" s="741"/>
      <c r="X79" s="741"/>
      <c r="Y79" s="741"/>
      <c r="Z79" s="741"/>
      <c r="AA79" s="741"/>
      <c r="AB79" s="741"/>
      <c r="AC79" s="741"/>
      <c r="AD79" s="741"/>
      <c r="AE79" s="741"/>
      <c r="AF79" s="741"/>
      <c r="AG79" s="741"/>
      <c r="AH79" s="741"/>
      <c r="AI79" s="741"/>
      <c r="AJ79" s="741"/>
      <c r="AK79" s="741"/>
      <c r="AL79" s="741"/>
      <c r="AM79" s="741"/>
      <c r="AN79" s="741"/>
      <c r="AO79" s="741"/>
      <c r="AP79" s="741"/>
      <c r="AQ79" s="90"/>
      <c r="AR79" s="90"/>
      <c r="AS79" s="90"/>
      <c r="AU79" s="332"/>
      <c r="AV79" s="90"/>
      <c r="AW79" s="90"/>
      <c r="AX79" s="90"/>
      <c r="AY79" s="90"/>
      <c r="AZ79" s="90"/>
      <c r="BA79" s="90"/>
      <c r="BB79" s="90"/>
      <c r="BD79" s="1038"/>
      <c r="BE79" s="1040"/>
      <c r="BF79" s="1037"/>
      <c r="BG79" s="1037"/>
      <c r="BH79" s="1037"/>
      <c r="BI79" s="1037"/>
      <c r="BJ79" s="1037"/>
      <c r="BK79" s="1037"/>
      <c r="BL79" s="1037"/>
      <c r="BM79" s="1037"/>
      <c r="BN79" s="1037"/>
      <c r="BO79" s="1037"/>
      <c r="BP79" s="1037"/>
      <c r="BQ79" s="1037"/>
      <c r="BR79" s="1037"/>
      <c r="BS79" s="1037"/>
      <c r="BT79" s="1037"/>
      <c r="BU79" s="1037"/>
      <c r="BV79" s="1564"/>
      <c r="BW79" s="1037"/>
      <c r="BX79" s="1037"/>
      <c r="BY79" s="1037"/>
      <c r="BZ79" s="1037"/>
      <c r="CA79" s="1037"/>
      <c r="CB79" s="1037"/>
      <c r="CC79" s="1037"/>
      <c r="CD79" s="1037"/>
      <c r="CE79" s="1037"/>
      <c r="CF79" s="1037"/>
      <c r="CG79" s="1037"/>
      <c r="CH79" s="1037"/>
      <c r="CI79" s="1037"/>
      <c r="CJ79" s="1037"/>
      <c r="CK79" s="1037"/>
      <c r="CL79" s="1037"/>
      <c r="CM79" s="1037"/>
      <c r="CN79" s="1030"/>
    </row>
    <row r="80" spans="2:92" ht="29.25" customHeight="1">
      <c r="B80" s="1542">
        <f>B79+1</f>
        <v>23</v>
      </c>
      <c r="C80" s="1776" t="s">
        <v>2489</v>
      </c>
      <c r="D80" s="1776"/>
      <c r="E80" s="1776"/>
      <c r="F80" s="1777"/>
      <c r="G80" s="1549"/>
      <c r="H80" s="741"/>
      <c r="I80" s="741"/>
      <c r="J80" s="741"/>
      <c r="K80" s="741"/>
      <c r="L80" s="741"/>
      <c r="M80" s="741"/>
      <c r="N80" s="741"/>
      <c r="O80" s="741"/>
      <c r="P80" s="741"/>
      <c r="Q80" s="741"/>
      <c r="R80" s="741"/>
      <c r="S80" s="741"/>
      <c r="T80" s="741"/>
      <c r="U80" s="741"/>
      <c r="V80" s="741"/>
      <c r="W80" s="741"/>
      <c r="X80" s="741"/>
      <c r="Y80" s="741"/>
      <c r="Z80" s="741"/>
      <c r="AA80" s="741"/>
      <c r="AB80" s="741"/>
      <c r="AC80" s="741"/>
      <c r="AD80" s="741"/>
      <c r="AE80" s="741"/>
      <c r="AF80" s="741"/>
      <c r="AG80" s="741"/>
      <c r="AH80" s="741"/>
      <c r="AI80" s="741"/>
      <c r="AJ80" s="741"/>
      <c r="AK80" s="741"/>
      <c r="AL80" s="741"/>
      <c r="AM80" s="741"/>
      <c r="AN80" s="741"/>
      <c r="AO80" s="741"/>
      <c r="AP80" s="741"/>
      <c r="AQ80" s="90"/>
      <c r="AR80" s="90"/>
      <c r="AS80" s="90"/>
      <c r="AV80" s="90"/>
      <c r="AW80" s="90"/>
      <c r="AX80" s="90"/>
      <c r="AY80" s="90"/>
      <c r="AZ80" s="90"/>
      <c r="BA80" s="90"/>
      <c r="BB80" s="90"/>
      <c r="BD80" s="1042"/>
      <c r="BE80" s="1043"/>
    </row>
    <row r="81" spans="2:57" ht="30" customHeight="1">
      <c r="B81" s="1542">
        <f t="shared" ref="B81:B88" si="28">B80+1</f>
        <v>24</v>
      </c>
      <c r="C81" s="1776" t="s">
        <v>2490</v>
      </c>
      <c r="D81" s="1776"/>
      <c r="E81" s="1776"/>
      <c r="F81" s="1777"/>
      <c r="G81" s="1549"/>
      <c r="H81" s="741"/>
      <c r="I81" s="741"/>
      <c r="J81" s="741"/>
      <c r="K81" s="741"/>
      <c r="L81" s="741"/>
      <c r="M81" s="741"/>
      <c r="N81" s="741"/>
      <c r="O81" s="741"/>
      <c r="P81" s="741"/>
      <c r="Q81" s="741"/>
      <c r="R81" s="741"/>
      <c r="S81" s="741"/>
      <c r="T81" s="741"/>
      <c r="U81" s="741"/>
      <c r="V81" s="741"/>
      <c r="W81" s="741"/>
      <c r="X81" s="741"/>
      <c r="Y81" s="741"/>
      <c r="Z81" s="741"/>
      <c r="AA81" s="741"/>
      <c r="AB81" s="741"/>
      <c r="AC81" s="741"/>
      <c r="AD81" s="741"/>
      <c r="AE81" s="741"/>
      <c r="AF81" s="741"/>
      <c r="AG81" s="741"/>
      <c r="AH81" s="741"/>
      <c r="AI81" s="741"/>
      <c r="AJ81" s="741"/>
      <c r="AK81" s="741"/>
      <c r="AL81" s="741"/>
      <c r="AM81" s="741"/>
      <c r="AN81" s="741"/>
      <c r="AO81" s="741"/>
      <c r="AP81" s="741"/>
      <c r="AQ81" s="90"/>
      <c r="AR81" s="90"/>
      <c r="AS81" s="90"/>
      <c r="AV81" s="90"/>
      <c r="AW81" s="90"/>
      <c r="AX81" s="90"/>
      <c r="AY81" s="90"/>
      <c r="AZ81" s="90"/>
      <c r="BA81" s="90"/>
      <c r="BB81" s="90"/>
      <c r="BD81" s="1042"/>
      <c r="BE81" s="1039"/>
    </row>
    <row r="82" spans="2:57" ht="29.25" customHeight="1">
      <c r="B82" s="1542">
        <f t="shared" si="28"/>
        <v>25</v>
      </c>
      <c r="C82" s="1776" t="s">
        <v>2491</v>
      </c>
      <c r="D82" s="1776"/>
      <c r="E82" s="1776"/>
      <c r="F82" s="1777"/>
      <c r="G82" s="1549"/>
      <c r="H82" s="741"/>
      <c r="I82" s="741"/>
      <c r="J82" s="741"/>
      <c r="K82" s="741"/>
      <c r="L82" s="741"/>
      <c r="M82" s="741"/>
      <c r="N82" s="741"/>
      <c r="O82" s="741"/>
      <c r="P82" s="741"/>
      <c r="Q82" s="741"/>
      <c r="R82" s="741"/>
      <c r="S82" s="741"/>
      <c r="T82" s="741"/>
      <c r="U82" s="741"/>
      <c r="V82" s="741"/>
      <c r="W82" s="741"/>
      <c r="X82" s="741"/>
      <c r="Y82" s="741"/>
      <c r="Z82" s="741"/>
      <c r="AA82" s="741"/>
      <c r="AB82" s="741"/>
      <c r="AC82" s="741"/>
      <c r="AD82" s="741"/>
      <c r="AE82" s="741"/>
      <c r="AF82" s="741"/>
      <c r="AG82" s="741"/>
      <c r="AH82" s="741"/>
      <c r="AI82" s="741"/>
      <c r="AJ82" s="741"/>
      <c r="AK82" s="741"/>
      <c r="AL82" s="741"/>
      <c r="AM82" s="741"/>
      <c r="AN82" s="741"/>
      <c r="AO82" s="741"/>
      <c r="AP82" s="741"/>
      <c r="AQ82" s="90"/>
      <c r="AR82" s="90"/>
      <c r="AS82" s="90"/>
      <c r="AV82" s="90"/>
      <c r="AW82" s="90"/>
      <c r="AX82" s="90"/>
      <c r="AY82" s="90"/>
      <c r="AZ82" s="90"/>
      <c r="BA82" s="90"/>
      <c r="BB82" s="90"/>
      <c r="BD82" s="1042"/>
      <c r="BE82" s="1043"/>
    </row>
    <row r="83" spans="2:57" ht="30" customHeight="1">
      <c r="B83" s="1542">
        <f t="shared" si="28"/>
        <v>26</v>
      </c>
      <c r="C83" s="1776" t="s">
        <v>2492</v>
      </c>
      <c r="D83" s="1776"/>
      <c r="E83" s="1776"/>
      <c r="F83" s="1777"/>
      <c r="G83" s="1549"/>
      <c r="H83" s="741"/>
      <c r="I83" s="741"/>
      <c r="J83" s="741"/>
      <c r="K83" s="741"/>
      <c r="L83" s="741"/>
      <c r="M83" s="741"/>
      <c r="N83" s="741"/>
      <c r="O83" s="741"/>
      <c r="P83" s="741"/>
      <c r="Q83" s="741"/>
      <c r="R83" s="741"/>
      <c r="S83" s="741"/>
      <c r="T83" s="741"/>
      <c r="U83" s="741"/>
      <c r="V83" s="741"/>
      <c r="W83" s="741"/>
      <c r="X83" s="741"/>
      <c r="Y83" s="741"/>
      <c r="Z83" s="741"/>
      <c r="AA83" s="741"/>
      <c r="AB83" s="741"/>
      <c r="AC83" s="741"/>
      <c r="AD83" s="741"/>
      <c r="AE83" s="741"/>
      <c r="AF83" s="741"/>
      <c r="AG83" s="741"/>
      <c r="AH83" s="741"/>
      <c r="AI83" s="741"/>
      <c r="AJ83" s="741"/>
      <c r="AK83" s="741"/>
      <c r="AL83" s="741"/>
      <c r="AM83" s="741"/>
      <c r="AN83" s="741"/>
      <c r="AO83" s="741"/>
      <c r="AP83" s="741"/>
      <c r="AQ83" s="90"/>
      <c r="AR83" s="90"/>
      <c r="AS83" s="90"/>
      <c r="AV83" s="90"/>
      <c r="AW83" s="90"/>
      <c r="AX83" s="90"/>
      <c r="AY83" s="90"/>
      <c r="AZ83" s="90"/>
      <c r="BA83" s="90"/>
      <c r="BB83" s="90"/>
      <c r="BD83" s="1042"/>
      <c r="BE83" s="1039"/>
    </row>
    <row r="84" spans="2:57" ht="30" customHeight="1">
      <c r="B84" s="1542">
        <f t="shared" si="28"/>
        <v>27</v>
      </c>
      <c r="C84" s="1776" t="s">
        <v>2493</v>
      </c>
      <c r="D84" s="1776"/>
      <c r="E84" s="1776"/>
      <c r="F84" s="1777"/>
      <c r="G84" s="1549"/>
      <c r="H84" s="741"/>
      <c r="I84" s="741"/>
      <c r="J84" s="741"/>
      <c r="K84" s="741"/>
      <c r="L84" s="741"/>
      <c r="M84" s="741"/>
      <c r="N84" s="741"/>
      <c r="O84" s="741"/>
      <c r="P84" s="741"/>
      <c r="Q84" s="741"/>
      <c r="R84" s="741"/>
      <c r="S84" s="741"/>
      <c r="T84" s="741"/>
      <c r="U84" s="741"/>
      <c r="V84" s="741"/>
      <c r="W84" s="741"/>
      <c r="X84" s="741"/>
      <c r="Y84" s="741"/>
      <c r="Z84" s="741"/>
      <c r="AA84" s="741"/>
      <c r="AB84" s="741"/>
      <c r="AC84" s="741"/>
      <c r="AD84" s="741"/>
      <c r="AE84" s="741"/>
      <c r="AF84" s="741"/>
      <c r="AG84" s="741"/>
      <c r="AH84" s="741"/>
      <c r="AI84" s="741"/>
      <c r="AJ84" s="741"/>
      <c r="AK84" s="741"/>
      <c r="AL84" s="741"/>
      <c r="AM84" s="741"/>
      <c r="AN84" s="741"/>
      <c r="AO84" s="741"/>
      <c r="AP84" s="741"/>
      <c r="AQ84" s="90"/>
      <c r="AR84" s="90"/>
      <c r="AS84" s="90"/>
      <c r="AV84" s="90"/>
      <c r="AW84" s="90"/>
      <c r="AX84" s="90"/>
      <c r="AY84" s="90"/>
      <c r="AZ84" s="90"/>
      <c r="BA84" s="90"/>
      <c r="BB84" s="90"/>
      <c r="BD84" s="1042"/>
      <c r="BE84" s="1043"/>
    </row>
    <row r="85" spans="2:57" ht="18.75" customHeight="1">
      <c r="B85" s="1542">
        <f t="shared" si="28"/>
        <v>28</v>
      </c>
      <c r="C85" s="1776" t="s">
        <v>2494</v>
      </c>
      <c r="D85" s="1776"/>
      <c r="E85" s="1776"/>
      <c r="F85" s="1777"/>
      <c r="G85" s="1549"/>
      <c r="H85" s="741"/>
      <c r="I85" s="741"/>
      <c r="J85" s="741"/>
      <c r="K85" s="741"/>
      <c r="L85" s="741"/>
      <c r="M85" s="741"/>
      <c r="N85" s="741"/>
      <c r="O85" s="741"/>
      <c r="P85" s="741"/>
      <c r="Q85" s="741"/>
      <c r="R85" s="741"/>
      <c r="S85" s="741"/>
      <c r="T85" s="741"/>
      <c r="U85" s="741"/>
      <c r="V85" s="741"/>
      <c r="W85" s="741"/>
      <c r="X85" s="741"/>
      <c r="Y85" s="741"/>
      <c r="Z85" s="741"/>
      <c r="AA85" s="741"/>
      <c r="AB85" s="741"/>
      <c r="AC85" s="741"/>
      <c r="AD85" s="741"/>
      <c r="AE85" s="741"/>
      <c r="AF85" s="741"/>
      <c r="AG85" s="741"/>
      <c r="AH85" s="741"/>
      <c r="AI85" s="741"/>
      <c r="AJ85" s="741"/>
      <c r="AK85" s="741"/>
      <c r="AL85" s="741"/>
      <c r="AM85" s="741"/>
      <c r="AN85" s="741"/>
      <c r="AO85" s="741"/>
      <c r="AP85" s="741"/>
      <c r="AQ85" s="90"/>
      <c r="AR85" s="90"/>
      <c r="AS85" s="90"/>
      <c r="AV85" s="90"/>
      <c r="AW85" s="90"/>
      <c r="AX85" s="90"/>
      <c r="AY85" s="90"/>
      <c r="AZ85" s="90"/>
      <c r="BA85" s="90"/>
      <c r="BB85" s="90"/>
      <c r="BD85" s="1042"/>
      <c r="BE85" s="1039"/>
    </row>
    <row r="86" spans="2:57" ht="30" customHeight="1">
      <c r="B86" s="1542">
        <f t="shared" si="28"/>
        <v>29</v>
      </c>
      <c r="C86" s="1776" t="s">
        <v>2495</v>
      </c>
      <c r="D86" s="1776"/>
      <c r="E86" s="1776"/>
      <c r="F86" s="1777"/>
      <c r="G86" s="1549"/>
      <c r="H86" s="741"/>
      <c r="I86" s="741"/>
      <c r="J86" s="741"/>
      <c r="K86" s="741"/>
      <c r="L86" s="741"/>
      <c r="M86" s="741"/>
      <c r="N86" s="741"/>
      <c r="O86" s="741"/>
      <c r="P86" s="741"/>
      <c r="Q86" s="741"/>
      <c r="R86" s="741"/>
      <c r="S86" s="741"/>
      <c r="T86" s="741"/>
      <c r="U86" s="741"/>
      <c r="V86" s="741"/>
      <c r="W86" s="741"/>
      <c r="X86" s="741"/>
      <c r="Y86" s="741"/>
      <c r="Z86" s="741"/>
      <c r="AA86" s="741"/>
      <c r="AB86" s="741"/>
      <c r="AC86" s="741"/>
      <c r="AD86" s="741"/>
      <c r="AE86" s="741"/>
      <c r="AF86" s="741"/>
      <c r="AG86" s="741"/>
      <c r="AH86" s="741"/>
      <c r="AI86" s="741"/>
      <c r="AJ86" s="741"/>
      <c r="AK86" s="741"/>
      <c r="AL86" s="741"/>
      <c r="AM86" s="741"/>
      <c r="AN86" s="741"/>
      <c r="AO86" s="741"/>
      <c r="AP86" s="741"/>
      <c r="AQ86" s="90"/>
      <c r="AR86" s="90"/>
      <c r="AS86" s="90"/>
      <c r="AV86" s="90"/>
      <c r="AW86" s="90"/>
      <c r="AX86" s="90"/>
      <c r="AY86" s="90"/>
      <c r="AZ86" s="90"/>
      <c r="BA86" s="90"/>
      <c r="BB86" s="90"/>
      <c r="BD86" s="1042"/>
      <c r="BE86" s="1043"/>
    </row>
    <row r="87" spans="2:57" ht="55.5" customHeight="1">
      <c r="B87" s="1542">
        <f t="shared" si="28"/>
        <v>30</v>
      </c>
      <c r="C87" s="1776" t="s">
        <v>2512</v>
      </c>
      <c r="D87" s="1776"/>
      <c r="E87" s="1776"/>
      <c r="F87" s="1777"/>
      <c r="G87" s="1549"/>
      <c r="H87" s="741"/>
      <c r="I87" s="741"/>
      <c r="J87" s="741"/>
      <c r="K87" s="741"/>
      <c r="L87" s="741"/>
      <c r="M87" s="741"/>
      <c r="N87" s="741"/>
      <c r="O87" s="741"/>
      <c r="P87" s="741"/>
      <c r="Q87" s="741"/>
      <c r="R87" s="741"/>
      <c r="S87" s="741"/>
      <c r="T87" s="741"/>
      <c r="U87" s="741"/>
      <c r="V87" s="741"/>
      <c r="W87" s="741"/>
      <c r="X87" s="741"/>
      <c r="Y87" s="741"/>
      <c r="Z87" s="741"/>
      <c r="AA87" s="741"/>
      <c r="AB87" s="741"/>
      <c r="AC87" s="741"/>
      <c r="AD87" s="741"/>
      <c r="AE87" s="741"/>
      <c r="AF87" s="741"/>
      <c r="AG87" s="741"/>
      <c r="AH87" s="741"/>
      <c r="AI87" s="741"/>
      <c r="AJ87" s="741"/>
      <c r="AK87" s="741"/>
      <c r="AL87" s="741"/>
      <c r="AM87" s="741"/>
      <c r="AN87" s="741"/>
      <c r="AO87" s="741"/>
      <c r="AP87" s="741"/>
      <c r="AQ87" s="90"/>
      <c r="AR87" s="90"/>
      <c r="AS87" s="90"/>
      <c r="AV87" s="90"/>
      <c r="AW87" s="90"/>
      <c r="AX87" s="90"/>
      <c r="AY87" s="90"/>
      <c r="AZ87" s="90"/>
      <c r="BA87" s="90"/>
      <c r="BB87" s="90"/>
      <c r="BD87" s="1042"/>
      <c r="BE87" s="1039"/>
    </row>
    <row r="88" spans="2:57" ht="45" customHeight="1" thickBot="1">
      <c r="B88" s="1542">
        <f t="shared" si="28"/>
        <v>31</v>
      </c>
      <c r="C88" s="1793" t="s">
        <v>2496</v>
      </c>
      <c r="D88" s="1793"/>
      <c r="E88" s="1793"/>
      <c r="F88" s="1794"/>
      <c r="G88" s="1549"/>
      <c r="H88" s="741"/>
      <c r="I88" s="741"/>
      <c r="J88" s="741"/>
      <c r="K88" s="741"/>
      <c r="L88" s="741"/>
      <c r="M88" s="741"/>
      <c r="N88" s="741"/>
      <c r="O88" s="741"/>
      <c r="P88" s="741"/>
      <c r="Q88" s="741"/>
      <c r="R88" s="741"/>
      <c r="S88" s="741"/>
      <c r="T88" s="741"/>
      <c r="U88" s="741"/>
      <c r="V88" s="741"/>
      <c r="W88" s="741"/>
      <c r="X88" s="741"/>
      <c r="Y88" s="741"/>
      <c r="Z88" s="741"/>
      <c r="AA88" s="741"/>
      <c r="AB88" s="741"/>
      <c r="AC88" s="741"/>
      <c r="AD88" s="741"/>
      <c r="AE88" s="741"/>
      <c r="AF88" s="741"/>
      <c r="AG88" s="741"/>
      <c r="AH88" s="741"/>
      <c r="AI88" s="741"/>
      <c r="AJ88" s="741"/>
      <c r="AK88" s="741"/>
      <c r="AL88" s="741"/>
      <c r="AM88" s="741"/>
      <c r="AN88" s="741"/>
      <c r="AO88" s="741"/>
      <c r="AP88" s="741"/>
      <c r="AQ88" s="90"/>
      <c r="AR88" s="90"/>
      <c r="AS88" s="90"/>
      <c r="AV88" s="90"/>
      <c r="AW88" s="90"/>
      <c r="AX88" s="90"/>
      <c r="AY88" s="90"/>
      <c r="AZ88" s="90"/>
      <c r="BA88" s="90"/>
      <c r="BB88" s="90"/>
      <c r="BD88" s="1042"/>
      <c r="BE88" s="1043"/>
    </row>
    <row r="89" spans="2:57"/>
    <row r="90" spans="2:57"/>
    <row r="91" spans="2:57"/>
    <row r="92" spans="2:57"/>
    <row r="93" spans="2:57"/>
    <row r="94" spans="2:57"/>
    <row r="95" spans="2:57"/>
    <row r="96" spans="2:57"/>
    <row r="97"/>
    <row r="98"/>
    <row r="99"/>
    <row r="100"/>
    <row r="101"/>
    <row r="102"/>
    <row r="103"/>
    <row r="104"/>
    <row r="105"/>
    <row r="106"/>
    <row r="107"/>
    <row r="108"/>
    <row r="109"/>
  </sheetData>
  <sheetProtection algorithmName="SHA-512" hashValue="1gWL4hY14JM+Mfuyi8r3vyvoI+gsgqBhCufJ0ek530cmDekTxQI7ukPtvA9X7faAxEkhC63nF7Kk1kQyEzJNxw==" saltValue="BkNXPYDYt/E69fTwG3IIqg==" spinCount="100000" sheet="1" objects="1" scenarios="1" autoFilter="0"/>
  <sortState xmlns:xlrd2="http://schemas.microsoft.com/office/spreadsheetml/2017/richdata2" ref="B8:F12">
    <sortCondition sortBy="icon" ref="D7"/>
  </sortState>
  <mergeCells count="38">
    <mergeCell ref="C72:F72"/>
    <mergeCell ref="C71:F71"/>
    <mergeCell ref="C63:F63"/>
    <mergeCell ref="C70:F70"/>
    <mergeCell ref="C65:F65"/>
    <mergeCell ref="C66:F66"/>
    <mergeCell ref="C67:F67"/>
    <mergeCell ref="C68:F68"/>
    <mergeCell ref="C69:F69"/>
    <mergeCell ref="C88:F88"/>
    <mergeCell ref="C73:F73"/>
    <mergeCell ref="C79:F79"/>
    <mergeCell ref="C80:F80"/>
    <mergeCell ref="C81:F81"/>
    <mergeCell ref="C87:F87"/>
    <mergeCell ref="C76:F76"/>
    <mergeCell ref="C77:F77"/>
    <mergeCell ref="C82:F82"/>
    <mergeCell ref="C83:F83"/>
    <mergeCell ref="C84:F84"/>
    <mergeCell ref="C86:F86"/>
    <mergeCell ref="C85:F85"/>
    <mergeCell ref="C74:F74"/>
    <mergeCell ref="C75:F75"/>
    <mergeCell ref="AR1:AU1"/>
    <mergeCell ref="BE4:CH4"/>
    <mergeCell ref="B47:F47"/>
    <mergeCell ref="B52:F52"/>
    <mergeCell ref="C54:F54"/>
    <mergeCell ref="B50:F50"/>
    <mergeCell ref="B51:F51"/>
    <mergeCell ref="C57:F57"/>
    <mergeCell ref="C58:F58"/>
    <mergeCell ref="C59:F59"/>
    <mergeCell ref="C60:F60"/>
    <mergeCell ref="C64:F64"/>
    <mergeCell ref="C61:F61"/>
    <mergeCell ref="C62:F62"/>
  </mergeCells>
  <conditionalFormatting sqref="AU45">
    <cfRule type="cellIs" dxfId="110" priority="58" operator="equal">
      <formula>0</formula>
    </cfRule>
  </conditionalFormatting>
  <conditionalFormatting sqref="AU6">
    <cfRule type="cellIs" dxfId="109" priority="64" operator="equal">
      <formula>0</formula>
    </cfRule>
  </conditionalFormatting>
  <conditionalFormatting sqref="AU43">
    <cfRule type="cellIs" dxfId="108" priority="60" operator="equal">
      <formula>0</formula>
    </cfRule>
  </conditionalFormatting>
  <conditionalFormatting sqref="AU44">
    <cfRule type="cellIs" dxfId="107" priority="59" operator="equal">
      <formula>0</formula>
    </cfRule>
  </conditionalFormatting>
  <conditionalFormatting sqref="AU28:AU29">
    <cfRule type="cellIs" dxfId="106" priority="56" operator="equal">
      <formula>0</formula>
    </cfRule>
  </conditionalFormatting>
  <conditionalFormatting sqref="AU7:AU27 AU30:AU39">
    <cfRule type="cellIs" dxfId="105" priority="55"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EAE1656C-7844-4847-BE37-D8B04CCCD8DD}">
            <xm:f>'Validation flags'!$H$3=0</xm:f>
            <x14:dxf>
              <fill>
                <patternFill>
                  <bgColor rgb="FFDBDBDB"/>
                </patternFill>
              </fill>
            </x14:dxf>
          </x14:cfRule>
          <xm:sqref>H9:X9 H11:X12 H14:X14 Z9:AP9 Z11:AP12 Z14:AP14</xm:sqref>
        </x14:conditionalFormatting>
        <x14:conditionalFormatting xmlns:xm="http://schemas.microsoft.com/office/excel/2006/main">
          <x14:cfRule type="expression" priority="8" id="{B81B4F98-A986-4F16-968E-D9992019C570}">
            <xm:f>'Validation flags'!$H$3=1</xm:f>
            <x14:dxf>
              <fill>
                <patternFill patternType="solid">
                  <bgColor theme="6" tint="0.59996337778862885"/>
                </patternFill>
              </fill>
            </x14:dxf>
          </x14:cfRule>
          <xm:sqref>H10:X10 H13:X13 Z10:AP10 Z13:AP13</xm:sqref>
        </x14:conditionalFormatting>
        <x14:conditionalFormatting xmlns:xm="http://schemas.microsoft.com/office/excel/2006/main">
          <x14:cfRule type="expression" priority="9" id="{76AF396F-CBF4-4DDE-9A10-09F314A9A3E3}">
            <xm:f>'Validation flags'!$P$3=1</xm:f>
            <x14:dxf>
              <fill>
                <patternFill patternType="solid">
                  <bgColor theme="6" tint="0.59996337778862885"/>
                </patternFill>
              </fill>
            </x14:dxf>
          </x14:cfRule>
          <xm:sqref>H7:X27 Z7:AP27</xm:sqref>
        </x14:conditionalFormatting>
        <x14:conditionalFormatting xmlns:xm="http://schemas.microsoft.com/office/excel/2006/main">
          <x14:cfRule type="expression" priority="7" id="{842B7DDA-AD9E-486B-8E5C-51607BF17CC7}">
            <xm:f>'Validation flags'!$P$3=1</xm:f>
            <x14:dxf>
              <fill>
                <patternFill>
                  <bgColor theme="6" tint="0.59996337778862885"/>
                </patternFill>
              </fill>
            </x14:dxf>
          </x14:cfRule>
          <xm:sqref>G30:X30 Z30:AP30 G38:X38 Z38:AP38</xm:sqref>
        </x14:conditionalFormatting>
        <x14:conditionalFormatting xmlns:xm="http://schemas.microsoft.com/office/excel/2006/main">
          <x14:cfRule type="expression" priority="4" id="{E9DAA747-A7B1-4D1C-99F0-CCAD7ACA7BB2}">
            <xm:f>'Validation flags'!$P$3=1</xm:f>
            <x14:dxf>
              <fill>
                <patternFill>
                  <bgColor theme="6" tint="0.59996337778862885"/>
                </patternFill>
              </fill>
            </x14:dxf>
          </x14:cfRule>
          <xm:sqref>G7:G27</xm:sqref>
        </x14:conditionalFormatting>
        <x14:conditionalFormatting xmlns:xm="http://schemas.microsoft.com/office/excel/2006/main">
          <x14:cfRule type="expression" priority="3" id="{80D35CAC-9387-4BAE-900D-2CFC30E953E0}">
            <xm:f>'Validation flags'!$H$3=1</xm:f>
            <x14:dxf>
              <fill>
                <patternFill>
                  <bgColor rgb="FFDBDBDB"/>
                </patternFill>
              </fill>
            </x14:dxf>
          </x14:cfRule>
          <xm:sqref>G10 G13</xm:sqref>
        </x14:conditionalFormatting>
        <x14:conditionalFormatting xmlns:xm="http://schemas.microsoft.com/office/excel/2006/main">
          <x14:cfRule type="expression" priority="2" id="{1B67946F-414A-4A6B-9556-C855876CCF20}">
            <xm:f>'Validation flags'!$H$3=0</xm:f>
            <x14:dxf>
              <fill>
                <patternFill>
                  <bgColor rgb="FFDBDBDB"/>
                </patternFill>
              </fill>
            </x14:dxf>
          </x14:cfRule>
          <xm:sqref>G9 G11:G12 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AppValidation!$BF$7:$BF$8</xm:f>
          </x14:formula1>
          <xm:sqref>G30:G39 G9:G27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tabColor rgb="FFCA0083"/>
  </sheetPr>
  <dimension ref="A1:P65"/>
  <sheetViews>
    <sheetView workbookViewId="0">
      <selection activeCell="L8" sqref="L8"/>
    </sheetView>
  </sheetViews>
  <sheetFormatPr defaultColWidth="0" defaultRowHeight="14.25" zeroHeight="1"/>
  <cols>
    <col min="1" max="1" width="1.625" style="1" customWidth="1"/>
    <col min="2" max="2" width="4.625" style="1" customWidth="1"/>
    <col min="3" max="3" width="87.125" style="1" customWidth="1"/>
    <col min="4" max="4" width="14" style="1" bestFit="1" customWidth="1"/>
    <col min="5" max="6" width="5.625" style="1" customWidth="1"/>
    <col min="7" max="12" width="9.625" style="1" customWidth="1"/>
    <col min="13" max="13" width="2.625" style="1" customWidth="1"/>
    <col min="14" max="14" width="61.625" style="1" bestFit="1" customWidth="1"/>
    <col min="15" max="15" width="44.125" style="1" customWidth="1"/>
    <col min="16" max="16" width="9.625" style="1" customWidth="1"/>
    <col min="17" max="16384" width="9.625" style="1" hidden="1"/>
  </cols>
  <sheetData>
    <row r="1" spans="2:15" ht="20.25">
      <c r="B1" s="2" t="s">
        <v>544</v>
      </c>
      <c r="C1" s="2"/>
      <c r="D1" s="2"/>
      <c r="E1" s="2"/>
      <c r="F1" s="2"/>
      <c r="G1" s="2"/>
      <c r="H1" s="2"/>
      <c r="I1" s="2"/>
      <c r="J1" s="2"/>
      <c r="K1" s="2"/>
      <c r="L1" s="874" t="str">
        <f>AppValidation!$D$2</f>
        <v>United Utilities</v>
      </c>
      <c r="M1" s="3"/>
      <c r="N1" s="986" t="s">
        <v>377</v>
      </c>
      <c r="O1" s="986"/>
    </row>
    <row r="2" spans="2:15" ht="15" thickBot="1">
      <c r="B2" s="4"/>
      <c r="C2" s="4"/>
      <c r="D2" s="4"/>
      <c r="E2" s="4"/>
      <c r="F2" s="4"/>
      <c r="G2" s="4"/>
      <c r="H2" s="4"/>
      <c r="I2" s="4"/>
      <c r="J2" s="4"/>
      <c r="K2" s="4"/>
      <c r="L2" s="4"/>
      <c r="M2" s="4"/>
      <c r="N2" s="4"/>
      <c r="O2" s="4"/>
    </row>
    <row r="3" spans="2:15" ht="15" thickBot="1">
      <c r="B3" s="1795" t="s">
        <v>379</v>
      </c>
      <c r="C3" s="1796"/>
      <c r="D3" s="5" t="s">
        <v>380</v>
      </c>
      <c r="E3" s="6" t="s">
        <v>381</v>
      </c>
      <c r="F3" s="7" t="s">
        <v>382</v>
      </c>
      <c r="G3" s="6" t="s">
        <v>197</v>
      </c>
      <c r="H3" s="6" t="s">
        <v>198</v>
      </c>
      <c r="I3" s="6" t="s">
        <v>199</v>
      </c>
      <c r="J3" s="6" t="s">
        <v>200</v>
      </c>
      <c r="K3" s="6" t="s">
        <v>201</v>
      </c>
      <c r="L3" s="7" t="s">
        <v>528</v>
      </c>
      <c r="M3" s="4"/>
      <c r="N3" s="8" t="s">
        <v>391</v>
      </c>
      <c r="O3" s="9" t="s">
        <v>392</v>
      </c>
    </row>
    <row r="4" spans="2:15" ht="14.25" customHeight="1" thickBot="1">
      <c r="B4" s="4"/>
      <c r="C4" s="4"/>
      <c r="D4" s="4"/>
      <c r="E4" s="4"/>
      <c r="F4" s="4"/>
      <c r="G4" s="4"/>
      <c r="H4" s="4"/>
      <c r="I4" s="4"/>
      <c r="J4" s="4"/>
      <c r="K4" s="4"/>
      <c r="L4" s="4"/>
      <c r="M4" s="4"/>
      <c r="N4" s="4"/>
      <c r="O4" s="4"/>
    </row>
    <row r="5" spans="2:15" ht="15" thickBot="1">
      <c r="B5" s="1795" t="s">
        <v>529</v>
      </c>
      <c r="C5" s="1797"/>
      <c r="D5" s="1797"/>
      <c r="E5" s="1797"/>
      <c r="F5" s="1798"/>
      <c r="G5" s="1799" t="s">
        <v>531</v>
      </c>
      <c r="H5" s="1800"/>
      <c r="I5" s="1800"/>
      <c r="J5" s="1800"/>
      <c r="K5" s="1800"/>
      <c r="L5" s="1801"/>
      <c r="M5" s="4"/>
      <c r="N5" s="4"/>
      <c r="O5" s="4"/>
    </row>
    <row r="6" spans="2:15" ht="14.25" customHeight="1" thickBot="1">
      <c r="B6" s="4"/>
      <c r="C6" s="4"/>
      <c r="D6" s="4"/>
      <c r="E6" s="4"/>
      <c r="F6" s="4"/>
      <c r="G6" s="4"/>
      <c r="H6" s="4"/>
      <c r="I6" s="4"/>
      <c r="J6" s="4"/>
      <c r="K6" s="4"/>
      <c r="L6" s="4"/>
      <c r="M6" s="4"/>
      <c r="N6" s="4"/>
      <c r="O6" s="4"/>
    </row>
    <row r="7" spans="2:15" ht="15" customHeight="1" thickBot="1">
      <c r="B7" s="29" t="s">
        <v>534</v>
      </c>
      <c r="C7" s="30" t="s">
        <v>545</v>
      </c>
      <c r="D7" s="4"/>
      <c r="E7" s="4"/>
      <c r="F7" s="4"/>
      <c r="G7" s="689"/>
      <c r="H7" s="689"/>
      <c r="I7" s="689"/>
      <c r="J7" s="689"/>
      <c r="K7" s="689"/>
      <c r="L7" s="689"/>
      <c r="M7" s="4"/>
      <c r="N7" s="4"/>
      <c r="O7" s="4"/>
    </row>
    <row r="8" spans="2:15" ht="15" customHeight="1">
      <c r="B8" s="12">
        <v>25</v>
      </c>
      <c r="C8" s="13" t="s">
        <v>2191</v>
      </c>
      <c r="D8" s="728" t="s">
        <v>2192</v>
      </c>
      <c r="E8" s="14" t="s">
        <v>43</v>
      </c>
      <c r="F8" s="38">
        <v>3</v>
      </c>
      <c r="G8" s="36">
        <f>SUM('Wr3'!H8,'Wn3'!H8,'WWn5'!H8,Dmmy7!H8)</f>
        <v>1.7968278227398706</v>
      </c>
      <c r="H8" s="16">
        <f>SUM('Wr3'!I8,'Wn3'!I8,'WWn5'!I8,Dmmy7!I8)</f>
        <v>1.8144437817863397</v>
      </c>
      <c r="I8" s="16">
        <f>SUM('Wr3'!J8,'Wn3'!J8,'WWn5'!J8,Dmmy7!J8)</f>
        <v>1.8322324463136574</v>
      </c>
      <c r="J8" s="16">
        <f>SUM('Wr3'!K8,'Wn3'!K8,'WWn5'!K8,Dmmy7!K8)</f>
        <v>1.8501955095128102</v>
      </c>
      <c r="K8" s="17">
        <f>SUM('Wr3'!L8,'Wn3'!L8,'WWn5'!L8,Dmmy7!L8)</f>
        <v>1.8683346811747006</v>
      </c>
      <c r="L8" s="17">
        <f>SUM(G8:K8)</f>
        <v>9.1620342415273797</v>
      </c>
      <c r="M8" s="4"/>
      <c r="N8" s="54" t="s">
        <v>1654</v>
      </c>
      <c r="O8" s="104"/>
    </row>
    <row r="9" spans="2:15" ht="15" customHeight="1">
      <c r="B9" s="18">
        <v>26</v>
      </c>
      <c r="C9" s="99" t="s">
        <v>2193</v>
      </c>
      <c r="D9" s="729" t="s">
        <v>2194</v>
      </c>
      <c r="E9" s="1339" t="s">
        <v>43</v>
      </c>
      <c r="F9" s="1340">
        <v>3</v>
      </c>
      <c r="G9" s="37">
        <f>SUM('Wr3'!H9,'Wn3'!H9,'WWn5'!H9,Dmmy7!H9)</f>
        <v>12.81404449519389</v>
      </c>
      <c r="H9" s="19">
        <f>SUM('Wr3'!I9,'Wn3'!I9,'WWn5'!I9,Dmmy7!I9)</f>
        <v>12.763264851434627</v>
      </c>
      <c r="I9" s="19">
        <f>SUM('Wr3'!J9,'Wn3'!J9,'WWn5'!J9,Dmmy7!J9)</f>
        <v>12.710412649606337</v>
      </c>
      <c r="J9" s="19">
        <f>SUM('Wr3'!K9,'Wn3'!K9,'WWn5'!K9,Dmmy7!K9)</f>
        <v>12.725493381973532</v>
      </c>
      <c r="K9" s="20">
        <f>SUM('Wr3'!L9,'Wn3'!L9,'WWn5'!L9,Dmmy7!L9)</f>
        <v>12.794076672296322</v>
      </c>
      <c r="L9" s="20">
        <f>SUM(G9:K9)</f>
        <v>63.807292050504707</v>
      </c>
      <c r="M9" s="4"/>
      <c r="N9" s="55" t="s">
        <v>1694</v>
      </c>
      <c r="O9" s="21"/>
    </row>
    <row r="10" spans="2:15" ht="15" customHeight="1">
      <c r="B10" s="18">
        <v>27</v>
      </c>
      <c r="C10" s="99" t="s">
        <v>2195</v>
      </c>
      <c r="D10" s="729" t="s">
        <v>2196</v>
      </c>
      <c r="E10" s="1339" t="s">
        <v>43</v>
      </c>
      <c r="F10" s="1340">
        <v>3</v>
      </c>
      <c r="G10" s="37">
        <f>SUM('Wr3'!H10,'Wn3'!H10,'WWn5'!H10,Dmmy7!H10)</f>
        <v>9.2049060122054236</v>
      </c>
      <c r="H10" s="19">
        <f>SUM('Wr3'!I10,'Wn3'!I10,'WWn5'!I10,Dmmy7!I10)</f>
        <v>9.2959950571553236</v>
      </c>
      <c r="I10" s="19">
        <f>SUM('Wr3'!J10,'Wn3'!J10,'WWn5'!J10,Dmmy7!J10)</f>
        <v>9.3879846737545982</v>
      </c>
      <c r="J10" s="19">
        <f>SUM('Wr3'!K10,'Wn3'!K10,'WWn5'!K10,Dmmy7!K10)</f>
        <v>32.780884506302471</v>
      </c>
      <c r="K10" s="20">
        <f>SUM('Wr3'!L10,'Wn3'!L10,'WWn5'!L10,Dmmy7!L10)</f>
        <v>32.874702804584345</v>
      </c>
      <c r="L10" s="20">
        <f>SUM(G10:K10)</f>
        <v>93.544473054002168</v>
      </c>
      <c r="M10" s="4"/>
      <c r="N10" s="55" t="s">
        <v>2346</v>
      </c>
      <c r="O10" s="21"/>
    </row>
    <row r="11" spans="2:15" ht="15" customHeight="1" thickBot="1">
      <c r="B11" s="22">
        <v>28</v>
      </c>
      <c r="C11" s="23" t="s">
        <v>2197</v>
      </c>
      <c r="D11" s="730" t="s">
        <v>2198</v>
      </c>
      <c r="E11" s="24" t="s">
        <v>43</v>
      </c>
      <c r="F11" s="52">
        <v>3</v>
      </c>
      <c r="G11" s="39">
        <f>SUM('Wr3'!H11,'Wn3'!H11,'WWn5'!H11,Dmmy7!H11)</f>
        <v>9.213304622994567E-2</v>
      </c>
      <c r="H11" s="26">
        <f>SUM('Wr3'!I11,'Wn3'!I11,'WWn5'!I11,Dmmy7!I11)</f>
        <v>9.3036311389066206E-2</v>
      </c>
      <c r="I11" s="26">
        <f>SUM('Wr3'!J11,'Wn3'!J11,'WWn5'!J11,Dmmy7!J11)</f>
        <v>9.3948432088958533E-2</v>
      </c>
      <c r="J11" s="26">
        <f>SUM('Wr3'!K11,'Wn3'!K11,'WWn5'!K11,Dmmy7!K11)</f>
        <v>9.4869495148640404E-2</v>
      </c>
      <c r="K11" s="27">
        <f>SUM('Wr3'!L11,'Wn3'!L11,'WWn5'!L11,Dmmy7!L11)</f>
        <v>9.5799588238359767E-2</v>
      </c>
      <c r="L11" s="27">
        <f>SUM(G11:K11)</f>
        <v>0.46978687309497058</v>
      </c>
      <c r="M11" s="4"/>
      <c r="N11" s="40" t="s">
        <v>2190</v>
      </c>
      <c r="O11" s="106"/>
    </row>
    <row r="12" spans="2:15" ht="15" customHeight="1">
      <c r="B12" s="4"/>
      <c r="C12" s="4"/>
      <c r="D12" s="4"/>
      <c r="E12" s="4"/>
      <c r="F12" s="4"/>
      <c r="G12" s="4"/>
      <c r="H12" s="4"/>
      <c r="I12" s="4"/>
      <c r="J12" s="4"/>
      <c r="K12" s="4"/>
      <c r="L12" s="4"/>
      <c r="M12" s="4"/>
      <c r="N12" s="4"/>
      <c r="O12" s="4"/>
    </row>
    <row r="13" spans="2:15" ht="15" customHeight="1">
      <c r="B13" s="41" t="s">
        <v>305</v>
      </c>
      <c r="C13" s="42"/>
      <c r="D13" s="42"/>
      <c r="E13" s="42"/>
      <c r="F13" s="42"/>
      <c r="G13" s="42"/>
      <c r="H13" s="42"/>
      <c r="I13" s="42"/>
      <c r="J13" s="42"/>
      <c r="K13" s="201"/>
      <c r="L13" s="4"/>
      <c r="M13" s="4"/>
      <c r="N13" s="4"/>
      <c r="O13" s="4"/>
    </row>
    <row r="14" spans="2:15" ht="15" customHeight="1">
      <c r="B14" s="43"/>
      <c r="C14" s="44" t="s">
        <v>306</v>
      </c>
      <c r="D14" s="44"/>
      <c r="E14" s="42"/>
      <c r="F14" s="42"/>
      <c r="G14" s="42"/>
      <c r="H14" s="42"/>
      <c r="I14" s="42"/>
      <c r="J14" s="42"/>
      <c r="K14" s="201"/>
      <c r="L14" s="4"/>
      <c r="M14" s="4"/>
      <c r="N14" s="4"/>
      <c r="O14" s="4"/>
    </row>
    <row r="15" spans="2:15">
      <c r="B15" s="45"/>
      <c r="C15" s="44" t="s">
        <v>307</v>
      </c>
      <c r="D15" s="44"/>
      <c r="E15" s="42"/>
      <c r="F15" s="42"/>
      <c r="G15" s="42"/>
      <c r="H15" s="42"/>
      <c r="I15" s="42"/>
      <c r="J15" s="42"/>
      <c r="K15" s="201"/>
      <c r="L15" s="4"/>
      <c r="M15" s="4"/>
      <c r="N15" s="4"/>
    </row>
    <row r="16" spans="2:15">
      <c r="B16" s="46"/>
      <c r="C16" s="44" t="s">
        <v>308</v>
      </c>
      <c r="D16" s="44"/>
      <c r="E16" s="42"/>
      <c r="F16" s="42"/>
      <c r="G16" s="42"/>
      <c r="H16" s="42"/>
      <c r="I16" s="42"/>
      <c r="J16" s="42"/>
      <c r="K16" s="201"/>
      <c r="L16" s="4"/>
      <c r="M16" s="4"/>
      <c r="N16" s="4"/>
    </row>
    <row r="17" spans="2:14">
      <c r="B17" s="726"/>
      <c r="C17" s="44" t="s">
        <v>309</v>
      </c>
      <c r="D17" s="44"/>
      <c r="E17" s="42"/>
      <c r="F17" s="42"/>
      <c r="G17" s="42"/>
      <c r="H17" s="42"/>
      <c r="I17" s="42"/>
      <c r="J17" s="42"/>
      <c r="K17" s="201"/>
      <c r="L17" s="4"/>
      <c r="M17" s="4"/>
      <c r="N17" s="4"/>
    </row>
    <row r="18" spans="2:14" ht="15" thickBot="1">
      <c r="B18" s="42"/>
      <c r="C18" s="42"/>
      <c r="D18" s="42"/>
      <c r="E18" s="42"/>
      <c r="F18" s="42"/>
      <c r="G18" s="42"/>
      <c r="H18" s="42"/>
      <c r="I18" s="42"/>
      <c r="J18" s="42"/>
      <c r="K18" s="201"/>
      <c r="L18" s="4"/>
      <c r="M18" s="4"/>
    </row>
    <row r="19" spans="2:14" ht="16.5" thickBot="1">
      <c r="B19" s="1768" t="s">
        <v>546</v>
      </c>
      <c r="C19" s="1769"/>
      <c r="D19" s="1769"/>
      <c r="E19" s="1769"/>
      <c r="F19" s="1769"/>
      <c r="G19" s="1769"/>
      <c r="H19" s="1769"/>
      <c r="I19" s="1769"/>
      <c r="J19" s="1769"/>
      <c r="K19" s="1769"/>
      <c r="L19" s="1770"/>
      <c r="M19" s="4"/>
    </row>
    <row r="20" spans="2:14" ht="16.5" thickBot="1">
      <c r="B20" s="47"/>
      <c r="C20" s="48"/>
      <c r="D20" s="49"/>
      <c r="E20" s="49"/>
      <c r="F20" s="49"/>
      <c r="G20" s="49"/>
      <c r="H20" s="49"/>
      <c r="I20" s="42"/>
      <c r="J20" s="42"/>
      <c r="K20" s="201"/>
      <c r="L20" s="4"/>
      <c r="M20" s="4"/>
    </row>
    <row r="21" spans="2:14" ht="60" customHeight="1" thickBot="1">
      <c r="B21" s="1771" t="s">
        <v>1695</v>
      </c>
      <c r="C21" s="1772"/>
      <c r="D21" s="1772"/>
      <c r="E21" s="1772"/>
      <c r="F21" s="1772"/>
      <c r="G21" s="1772"/>
      <c r="H21" s="1772"/>
      <c r="I21" s="1772"/>
      <c r="J21" s="1772"/>
      <c r="K21" s="1772"/>
      <c r="L21" s="1773"/>
      <c r="M21" s="4"/>
    </row>
    <row r="22" spans="2:14"/>
    <row r="23" spans="2:14"/>
    <row r="24" spans="2:14"/>
    <row r="25" spans="2:14"/>
    <row r="26" spans="2:14"/>
    <row r="27" spans="2:14"/>
    <row r="28" spans="2:14"/>
    <row r="29" spans="2:14"/>
    <row r="30" spans="2:14"/>
    <row r="31" spans="2:14"/>
    <row r="32" spans="2:14"/>
    <row r="33"/>
    <row r="34"/>
    <row r="35"/>
    <row r="36"/>
    <row r="37"/>
    <row r="38"/>
    <row r="39"/>
    <row r="40"/>
    <row r="41"/>
    <row r="42"/>
    <row r="43"/>
    <row r="44"/>
    <row r="45"/>
    <row r="46"/>
    <row r="47"/>
    <row r="48"/>
    <row r="49"/>
    <row r="50"/>
    <row r="51"/>
    <row r="52"/>
    <row r="53"/>
    <row r="54"/>
    <row r="55"/>
    <row r="56"/>
    <row r="57"/>
    <row r="58"/>
    <row r="59"/>
    <row r="60"/>
    <row r="61"/>
    <row r="62"/>
    <row r="63"/>
    <row r="64"/>
    <row r="65"/>
  </sheetData>
  <sheetProtection autoFilter="0"/>
  <mergeCells count="5">
    <mergeCell ref="B3:C3"/>
    <mergeCell ref="B5:F5"/>
    <mergeCell ref="G5:L5"/>
    <mergeCell ref="B19:L19"/>
    <mergeCell ref="B21:L21"/>
  </mergeCell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rgb="FFCA0083"/>
  </sheetPr>
  <dimension ref="A1:AF318"/>
  <sheetViews>
    <sheetView workbookViewId="0">
      <selection activeCell="I129" sqref="I129"/>
    </sheetView>
  </sheetViews>
  <sheetFormatPr defaultColWidth="0" defaultRowHeight="14.25" zeroHeight="1" outlineLevelRow="1"/>
  <cols>
    <col min="1" max="1" width="1.625" style="1" customWidth="1"/>
    <col min="2" max="2" width="6.625" style="1" customWidth="1"/>
    <col min="3" max="3" width="83.625" style="1" bestFit="1" customWidth="1"/>
    <col min="4" max="4" width="12.125" style="1" bestFit="1" customWidth="1"/>
    <col min="5" max="6" width="5.625" style="1" customWidth="1"/>
    <col min="7" max="11" width="9.625" style="1" customWidth="1"/>
    <col min="12" max="12" width="2.625" style="1" customWidth="1"/>
    <col min="13" max="13" width="53.625" style="1" bestFit="1" customWidth="1"/>
    <col min="14" max="14" width="27.125" style="1" bestFit="1" customWidth="1"/>
    <col min="15" max="15" width="2.625" style="1" customWidth="1"/>
    <col min="16" max="16" width="21.625" style="1024" customWidth="1"/>
    <col min="17" max="17" width="36" style="1024" bestFit="1" customWidth="1"/>
    <col min="18" max="18" width="3" style="4" customWidth="1"/>
    <col min="19" max="19" width="2.625" style="1024" hidden="1" customWidth="1"/>
    <col min="20" max="24" width="8.125" style="1024" hidden="1" customWidth="1"/>
    <col min="25" max="25" width="1.625" style="1024" hidden="1" customWidth="1"/>
    <col min="26" max="26" width="2.625" style="1024" hidden="1" customWidth="1"/>
    <col min="27" max="31" width="9.625" style="1202" hidden="1" customWidth="1"/>
    <col min="32" max="32" width="1.625" style="1024" hidden="1" customWidth="1"/>
    <col min="33" max="16384" width="9.625" style="1" hidden="1"/>
  </cols>
  <sheetData>
    <row r="1" spans="2:32" ht="20.25">
      <c r="B1" s="194" t="s">
        <v>555</v>
      </c>
      <c r="C1" s="194"/>
      <c r="D1" s="194"/>
      <c r="E1" s="194"/>
      <c r="F1" s="194"/>
      <c r="G1" s="194"/>
      <c r="H1" s="194"/>
      <c r="I1" s="194"/>
      <c r="J1" s="194"/>
      <c r="K1" s="874" t="str">
        <f>AppValidation!$D$2</f>
        <v>United Utilities</v>
      </c>
      <c r="L1" s="56"/>
      <c r="M1" s="1804" t="s">
        <v>377</v>
      </c>
      <c r="N1" s="1804"/>
      <c r="O1" s="1804"/>
      <c r="P1" s="1804"/>
      <c r="Q1" s="1197"/>
      <c r="S1" s="1025"/>
      <c r="Y1" s="1025"/>
      <c r="Z1" s="1025"/>
      <c r="AF1" s="1025"/>
    </row>
    <row r="2" spans="2:32" ht="15" thickBot="1">
      <c r="B2" s="201"/>
      <c r="C2" s="201"/>
      <c r="D2" s="201"/>
      <c r="E2" s="201"/>
      <c r="F2" s="201"/>
      <c r="G2" s="201"/>
      <c r="H2" s="201"/>
      <c r="I2" s="201"/>
      <c r="J2" s="201"/>
      <c r="K2" s="201"/>
      <c r="L2" s="201"/>
      <c r="M2" s="201"/>
      <c r="N2" s="201"/>
      <c r="P2" s="4"/>
      <c r="Q2" s="4"/>
      <c r="S2" s="1025"/>
      <c r="Y2" s="1025"/>
      <c r="Z2" s="1025"/>
      <c r="AF2" s="1025"/>
    </row>
    <row r="3" spans="2:32" ht="15" thickBot="1">
      <c r="B3" s="1810" t="s">
        <v>379</v>
      </c>
      <c r="C3" s="1811"/>
      <c r="D3" s="57" t="s">
        <v>380</v>
      </c>
      <c r="E3" s="58" t="s">
        <v>381</v>
      </c>
      <c r="F3" s="59" t="s">
        <v>382</v>
      </c>
      <c r="G3" s="882" t="s">
        <v>197</v>
      </c>
      <c r="H3" s="58" t="s">
        <v>198</v>
      </c>
      <c r="I3" s="58" t="s">
        <v>199</v>
      </c>
      <c r="J3" s="58" t="s">
        <v>200</v>
      </c>
      <c r="K3" s="60" t="s">
        <v>201</v>
      </c>
      <c r="L3" s="118"/>
      <c r="M3" s="204" t="s">
        <v>391</v>
      </c>
      <c r="N3" s="129" t="s">
        <v>392</v>
      </c>
      <c r="P3" s="1130" t="s">
        <v>1606</v>
      </c>
      <c r="Q3" s="696" t="s">
        <v>314</v>
      </c>
      <c r="S3" s="1025"/>
      <c r="Y3" s="1025"/>
      <c r="Z3" s="1025"/>
      <c r="AF3" s="1025"/>
    </row>
    <row r="4" spans="2:32" ht="15" customHeight="1" thickBot="1">
      <c r="B4" s="201"/>
      <c r="C4" s="201"/>
      <c r="D4" s="201"/>
      <c r="E4" s="201"/>
      <c r="F4" s="201"/>
      <c r="G4" s="201"/>
      <c r="H4" s="201"/>
      <c r="I4" s="201"/>
      <c r="J4" s="201"/>
      <c r="K4" s="201"/>
      <c r="L4" s="201"/>
      <c r="M4" s="201"/>
      <c r="N4" s="201"/>
      <c r="P4" s="1131"/>
      <c r="Q4" s="1155"/>
      <c r="S4" s="1025"/>
      <c r="T4" s="1757" t="s">
        <v>1607</v>
      </c>
      <c r="U4" s="1757"/>
      <c r="V4" s="1757"/>
      <c r="W4" s="1757"/>
      <c r="X4" s="1757"/>
      <c r="Y4" s="1025"/>
      <c r="Z4" s="1025"/>
      <c r="AA4" s="1757" t="s">
        <v>1611</v>
      </c>
      <c r="AB4" s="1757"/>
      <c r="AC4" s="1757"/>
      <c r="AD4" s="1757"/>
      <c r="AE4" s="1757"/>
      <c r="AF4" s="1025"/>
    </row>
    <row r="5" spans="2:32" ht="15" thickBot="1">
      <c r="B5" s="1810" t="s">
        <v>529</v>
      </c>
      <c r="C5" s="1812"/>
      <c r="D5" s="1812"/>
      <c r="E5" s="1812"/>
      <c r="F5" s="1813"/>
      <c r="G5" s="1814" t="s">
        <v>531</v>
      </c>
      <c r="H5" s="1815"/>
      <c r="I5" s="1815"/>
      <c r="J5" s="1815"/>
      <c r="K5" s="1816"/>
      <c r="L5" s="201"/>
      <c r="M5" s="201"/>
      <c r="N5" s="201"/>
      <c r="P5" s="4"/>
      <c r="Q5" s="4"/>
      <c r="S5" s="1025"/>
      <c r="T5" s="1026" t="s">
        <v>1608</v>
      </c>
      <c r="U5" s="1027"/>
      <c r="V5" s="1027"/>
      <c r="W5" s="1027"/>
      <c r="X5" s="1027"/>
      <c r="Y5" s="1025"/>
      <c r="Z5" s="1025"/>
      <c r="AB5" s="1027"/>
      <c r="AC5" s="1027"/>
      <c r="AD5" s="1027"/>
      <c r="AE5" s="1027"/>
      <c r="AF5" s="1025"/>
    </row>
    <row r="6" spans="2:32" ht="15" thickBot="1">
      <c r="B6" s="201"/>
      <c r="C6" s="837"/>
      <c r="D6" s="201"/>
      <c r="E6" s="201"/>
      <c r="F6" s="201"/>
      <c r="G6" s="201"/>
      <c r="H6" s="201"/>
      <c r="I6" s="201"/>
      <c r="J6" s="201"/>
      <c r="K6" s="201"/>
      <c r="L6" s="201"/>
      <c r="M6" s="201"/>
      <c r="N6" s="201"/>
      <c r="P6" s="1028"/>
      <c r="Q6" s="1092"/>
      <c r="S6" s="1025"/>
      <c r="T6" s="1027"/>
      <c r="U6" s="1027"/>
      <c r="V6" s="1027"/>
      <c r="W6" s="1027"/>
      <c r="X6" s="1027"/>
      <c r="Y6" s="1025"/>
      <c r="Z6" s="1025"/>
      <c r="AA6" s="1027"/>
      <c r="AB6" s="1027"/>
      <c r="AC6" s="1027"/>
      <c r="AD6" s="1027"/>
      <c r="AE6" s="1027"/>
      <c r="AF6" s="1025"/>
    </row>
    <row r="7" spans="2:32" ht="15" thickBot="1">
      <c r="B7" s="882" t="s">
        <v>393</v>
      </c>
      <c r="C7" s="883" t="s">
        <v>556</v>
      </c>
      <c r="D7" s="201"/>
      <c r="E7" s="201"/>
      <c r="F7" s="201"/>
      <c r="G7" s="201"/>
      <c r="H7" s="201"/>
      <c r="I7" s="201"/>
      <c r="J7" s="201"/>
      <c r="K7" s="201"/>
      <c r="L7" s="201"/>
      <c r="M7" s="201"/>
      <c r="N7" s="201"/>
      <c r="P7" s="1028"/>
      <c r="Q7" s="1092"/>
      <c r="S7" s="1025"/>
      <c r="Y7" s="1025"/>
      <c r="Z7" s="1025"/>
      <c r="AA7" s="1202" t="s">
        <v>1706</v>
      </c>
      <c r="AF7" s="1025"/>
    </row>
    <row r="8" spans="2:32">
      <c r="B8" s="113">
        <v>1</v>
      </c>
      <c r="C8" s="131" t="s">
        <v>557</v>
      </c>
      <c r="D8" s="891" t="s">
        <v>558</v>
      </c>
      <c r="E8" s="212" t="s">
        <v>43</v>
      </c>
      <c r="F8" s="61">
        <v>3</v>
      </c>
      <c r="G8" s="1212">
        <v>5.7196767549249392</v>
      </c>
      <c r="H8" s="1206">
        <v>5.8205764771580517</v>
      </c>
      <c r="I8" s="1206">
        <v>5.8172994400552271</v>
      </c>
      <c r="J8" s="1206">
        <v>5.7811527729175234</v>
      </c>
      <c r="K8" s="1207">
        <v>5.7246141385580405</v>
      </c>
      <c r="L8" s="201"/>
      <c r="M8" s="132"/>
      <c r="N8" s="890" t="s">
        <v>1704</v>
      </c>
      <c r="O8" s="130"/>
      <c r="P8" s="1028">
        <f t="shared" ref="P8:P18" si="0" xml:space="preserve"> IF( SUM( T8:X8 ) = 0, 0, $T$5 )</f>
        <v>0</v>
      </c>
      <c r="Q8" s="1028">
        <f xml:space="preserve"> IF( SUM( AA8:AE8 ) = 0, 0, $AA$7 )</f>
        <v>0</v>
      </c>
      <c r="S8" s="1025"/>
      <c r="T8" s="1029">
        <f t="shared" ref="T8:T18" si="1" xml:space="preserve"> IF( ISNUMBER(G8), 0, 1 )</f>
        <v>0</v>
      </c>
      <c r="U8" s="1029">
        <f t="shared" ref="U8:U18" si="2" xml:space="preserve"> IF( ISNUMBER(H8), 0, 1 )</f>
        <v>0</v>
      </c>
      <c r="V8" s="1029">
        <f t="shared" ref="V8:V18" si="3" xml:space="preserve"> IF( ISNUMBER(I8), 0, 1 )</f>
        <v>0</v>
      </c>
      <c r="W8" s="1029">
        <f t="shared" ref="W8:W18" si="4" xml:space="preserve"> IF( ISNUMBER(J8), 0, 1 )</f>
        <v>0</v>
      </c>
      <c r="X8" s="1029">
        <f t="shared" ref="X8:X18" si="5" xml:space="preserve"> IF( ISNUMBER(K8), 0, 1 )</f>
        <v>0</v>
      </c>
      <c r="Y8" s="1025"/>
      <c r="Z8" s="1025"/>
      <c r="AA8" s="1029">
        <f t="shared" ref="AA8:AA18" si="6">IF( AND( ISNUMBER( G8), G8&gt;=0), 0, 1)</f>
        <v>0</v>
      </c>
      <c r="AB8" s="1029">
        <f t="shared" ref="AB8:AB18" si="7">IF( AND( ISNUMBER( H8), H8&gt;=0), 0, 1)</f>
        <v>0</v>
      </c>
      <c r="AC8" s="1029">
        <f t="shared" ref="AC8:AC18" si="8">IF( AND( ISNUMBER( I8), I8&gt;=0), 0, 1)</f>
        <v>0</v>
      </c>
      <c r="AD8" s="1029">
        <f t="shared" ref="AD8:AD18" si="9">IF( AND( ISNUMBER( J8), J8&gt;=0), 0, 1)</f>
        <v>0</v>
      </c>
      <c r="AE8" s="1029">
        <f t="shared" ref="AE8:AE18" si="10">IF( AND( ISNUMBER( K8), K8&gt;=0), 0, 1)</f>
        <v>0</v>
      </c>
      <c r="AF8" s="1025"/>
    </row>
    <row r="9" spans="2:32">
      <c r="B9" s="213">
        <f>B8+1</f>
        <v>2</v>
      </c>
      <c r="C9" s="53" t="s">
        <v>559</v>
      </c>
      <c r="D9" s="892" t="s">
        <v>560</v>
      </c>
      <c r="E9" s="215" t="s">
        <v>43</v>
      </c>
      <c r="F9" s="64">
        <v>3</v>
      </c>
      <c r="G9" s="1205">
        <v>0</v>
      </c>
      <c r="H9" s="216">
        <v>0</v>
      </c>
      <c r="I9" s="216">
        <v>0</v>
      </c>
      <c r="J9" s="216">
        <v>0</v>
      </c>
      <c r="K9" s="1213">
        <v>0</v>
      </c>
      <c r="L9" s="201"/>
      <c r="M9" s="86"/>
      <c r="N9" s="889" t="s">
        <v>1704</v>
      </c>
      <c r="O9" s="130"/>
      <c r="P9" s="1028">
        <f t="shared" si="0"/>
        <v>0</v>
      </c>
      <c r="Q9" s="1028">
        <f t="shared" ref="Q9:Q18" si="11" xml:space="preserve"> IF( SUM( AA9:AE9 ) = 0, 0, $AA$7 )</f>
        <v>0</v>
      </c>
      <c r="S9" s="1025"/>
      <c r="T9" s="1029">
        <f t="shared" si="1"/>
        <v>0</v>
      </c>
      <c r="U9" s="1029">
        <f t="shared" si="2"/>
        <v>0</v>
      </c>
      <c r="V9" s="1029">
        <f t="shared" si="3"/>
        <v>0</v>
      </c>
      <c r="W9" s="1029">
        <f t="shared" si="4"/>
        <v>0</v>
      </c>
      <c r="X9" s="1029">
        <f t="shared" si="5"/>
        <v>0</v>
      </c>
      <c r="Y9" s="1025"/>
      <c r="Z9" s="1025"/>
      <c r="AA9" s="1029">
        <f t="shared" si="6"/>
        <v>0</v>
      </c>
      <c r="AB9" s="1029">
        <f t="shared" si="7"/>
        <v>0</v>
      </c>
      <c r="AC9" s="1029">
        <f t="shared" si="8"/>
        <v>0</v>
      </c>
      <c r="AD9" s="1029">
        <f t="shared" si="9"/>
        <v>0</v>
      </c>
      <c r="AE9" s="1029">
        <f t="shared" si="10"/>
        <v>0</v>
      </c>
      <c r="AF9" s="1025"/>
    </row>
    <row r="10" spans="2:32">
      <c r="B10" s="213">
        <f t="shared" ref="B10:B18" si="12">B9+1</f>
        <v>3</v>
      </c>
      <c r="C10" s="53" t="s">
        <v>561</v>
      </c>
      <c r="D10" s="892" t="s">
        <v>562</v>
      </c>
      <c r="E10" s="215" t="s">
        <v>43</v>
      </c>
      <c r="F10" s="64">
        <v>3</v>
      </c>
      <c r="G10" s="1205">
        <v>0</v>
      </c>
      <c r="H10" s="216">
        <v>0</v>
      </c>
      <c r="I10" s="216">
        <v>0</v>
      </c>
      <c r="J10" s="216">
        <v>0</v>
      </c>
      <c r="K10" s="1213">
        <v>0</v>
      </c>
      <c r="L10" s="201"/>
      <c r="M10" s="86"/>
      <c r="N10" s="889" t="s">
        <v>1704</v>
      </c>
      <c r="O10" s="130"/>
      <c r="P10" s="1028">
        <f t="shared" si="0"/>
        <v>0</v>
      </c>
      <c r="Q10" s="1028">
        <f t="shared" si="11"/>
        <v>0</v>
      </c>
      <c r="S10" s="1025"/>
      <c r="T10" s="1029">
        <f t="shared" si="1"/>
        <v>0</v>
      </c>
      <c r="U10" s="1029">
        <f t="shared" si="2"/>
        <v>0</v>
      </c>
      <c r="V10" s="1029">
        <f t="shared" si="3"/>
        <v>0</v>
      </c>
      <c r="W10" s="1029">
        <f t="shared" si="4"/>
        <v>0</v>
      </c>
      <c r="X10" s="1029">
        <f t="shared" si="5"/>
        <v>0</v>
      </c>
      <c r="Y10" s="1025"/>
      <c r="Z10" s="1025"/>
      <c r="AA10" s="1029">
        <f t="shared" si="6"/>
        <v>0</v>
      </c>
      <c r="AB10" s="1029">
        <f t="shared" si="7"/>
        <v>0</v>
      </c>
      <c r="AC10" s="1029">
        <f t="shared" si="8"/>
        <v>0</v>
      </c>
      <c r="AD10" s="1029">
        <f t="shared" si="9"/>
        <v>0</v>
      </c>
      <c r="AE10" s="1029">
        <f t="shared" si="10"/>
        <v>0</v>
      </c>
      <c r="AF10" s="1025"/>
    </row>
    <row r="11" spans="2:32">
      <c r="B11" s="213">
        <f t="shared" si="12"/>
        <v>4</v>
      </c>
      <c r="C11" s="53" t="s">
        <v>563</v>
      </c>
      <c r="D11" s="892" t="s">
        <v>564</v>
      </c>
      <c r="E11" s="215" t="s">
        <v>43</v>
      </c>
      <c r="F11" s="64">
        <v>3</v>
      </c>
      <c r="G11" s="1205">
        <v>0.95212213810070734</v>
      </c>
      <c r="H11" s="216">
        <v>0.9664230441174203</v>
      </c>
      <c r="I11" s="216">
        <v>0.97932464482227621</v>
      </c>
      <c r="J11" s="216">
        <v>1.0226329089677189</v>
      </c>
      <c r="K11" s="1213">
        <v>1.0908756701747779</v>
      </c>
      <c r="L11" s="201"/>
      <c r="M11" s="86"/>
      <c r="N11" s="889" t="s">
        <v>1704</v>
      </c>
      <c r="O11" s="130"/>
      <c r="P11" s="1028">
        <f t="shared" si="0"/>
        <v>0</v>
      </c>
      <c r="Q11" s="1028">
        <f t="shared" si="11"/>
        <v>0</v>
      </c>
      <c r="S11" s="1025"/>
      <c r="T11" s="1029">
        <f t="shared" si="1"/>
        <v>0</v>
      </c>
      <c r="U11" s="1029">
        <f t="shared" si="2"/>
        <v>0</v>
      </c>
      <c r="V11" s="1029">
        <f t="shared" si="3"/>
        <v>0</v>
      </c>
      <c r="W11" s="1029">
        <f t="shared" si="4"/>
        <v>0</v>
      </c>
      <c r="X11" s="1029">
        <f t="shared" si="5"/>
        <v>0</v>
      </c>
      <c r="Y11" s="1025"/>
      <c r="Z11" s="1025"/>
      <c r="AA11" s="1029">
        <f t="shared" si="6"/>
        <v>0</v>
      </c>
      <c r="AB11" s="1029">
        <f t="shared" si="7"/>
        <v>0</v>
      </c>
      <c r="AC11" s="1029">
        <f t="shared" si="8"/>
        <v>0</v>
      </c>
      <c r="AD11" s="1029">
        <f t="shared" si="9"/>
        <v>0</v>
      </c>
      <c r="AE11" s="1029">
        <f t="shared" si="10"/>
        <v>0</v>
      </c>
      <c r="AF11" s="1025"/>
    </row>
    <row r="12" spans="2:32">
      <c r="B12" s="213">
        <f t="shared" si="12"/>
        <v>5</v>
      </c>
      <c r="C12" s="53" t="s">
        <v>565</v>
      </c>
      <c r="D12" s="892" t="s">
        <v>566</v>
      </c>
      <c r="E12" s="215" t="s">
        <v>43</v>
      </c>
      <c r="F12" s="64">
        <v>3</v>
      </c>
      <c r="G12" s="1205">
        <v>0</v>
      </c>
      <c r="H12" s="216">
        <v>0</v>
      </c>
      <c r="I12" s="216">
        <v>0</v>
      </c>
      <c r="J12" s="216">
        <v>0</v>
      </c>
      <c r="K12" s="1213">
        <v>0</v>
      </c>
      <c r="L12" s="201"/>
      <c r="M12" s="86"/>
      <c r="N12" s="889" t="s">
        <v>1704</v>
      </c>
      <c r="O12" s="130"/>
      <c r="P12" s="1028">
        <f t="shared" si="0"/>
        <v>0</v>
      </c>
      <c r="Q12" s="1028">
        <f t="shared" si="11"/>
        <v>0</v>
      </c>
      <c r="S12" s="1025"/>
      <c r="T12" s="1029">
        <f t="shared" si="1"/>
        <v>0</v>
      </c>
      <c r="U12" s="1029">
        <f t="shared" si="2"/>
        <v>0</v>
      </c>
      <c r="V12" s="1029">
        <f t="shared" si="3"/>
        <v>0</v>
      </c>
      <c r="W12" s="1029">
        <f t="shared" si="4"/>
        <v>0</v>
      </c>
      <c r="X12" s="1029">
        <f t="shared" si="5"/>
        <v>0</v>
      </c>
      <c r="Y12" s="1025"/>
      <c r="Z12" s="1025"/>
      <c r="AA12" s="1029">
        <f t="shared" si="6"/>
        <v>0</v>
      </c>
      <c r="AB12" s="1029">
        <f t="shared" si="7"/>
        <v>0</v>
      </c>
      <c r="AC12" s="1029">
        <f t="shared" si="8"/>
        <v>0</v>
      </c>
      <c r="AD12" s="1029">
        <f t="shared" si="9"/>
        <v>0</v>
      </c>
      <c r="AE12" s="1029">
        <f t="shared" si="10"/>
        <v>0</v>
      </c>
      <c r="AF12" s="1025"/>
    </row>
    <row r="13" spans="2:32">
      <c r="B13" s="213">
        <f t="shared" si="12"/>
        <v>6</v>
      </c>
      <c r="C13" s="53" t="s">
        <v>567</v>
      </c>
      <c r="D13" s="892" t="s">
        <v>568</v>
      </c>
      <c r="E13" s="215" t="s">
        <v>43</v>
      </c>
      <c r="F13" s="64">
        <v>3</v>
      </c>
      <c r="G13" s="1205">
        <v>0</v>
      </c>
      <c r="H13" s="216">
        <v>0</v>
      </c>
      <c r="I13" s="216">
        <v>0</v>
      </c>
      <c r="J13" s="216">
        <v>0</v>
      </c>
      <c r="K13" s="1213">
        <v>0</v>
      </c>
      <c r="L13" s="201"/>
      <c r="M13" s="86"/>
      <c r="N13" s="889" t="s">
        <v>1704</v>
      </c>
      <c r="O13" s="130"/>
      <c r="P13" s="1028">
        <f t="shared" si="0"/>
        <v>0</v>
      </c>
      <c r="Q13" s="1028">
        <f t="shared" si="11"/>
        <v>0</v>
      </c>
      <c r="S13" s="1025"/>
      <c r="T13" s="1029">
        <f t="shared" si="1"/>
        <v>0</v>
      </c>
      <c r="U13" s="1029">
        <f t="shared" si="2"/>
        <v>0</v>
      </c>
      <c r="V13" s="1029">
        <f t="shared" si="3"/>
        <v>0</v>
      </c>
      <c r="W13" s="1029">
        <f t="shared" si="4"/>
        <v>0</v>
      </c>
      <c r="X13" s="1029">
        <f t="shared" si="5"/>
        <v>0</v>
      </c>
      <c r="Y13" s="1025"/>
      <c r="Z13" s="1025"/>
      <c r="AA13" s="1029">
        <f t="shared" si="6"/>
        <v>0</v>
      </c>
      <c r="AB13" s="1029">
        <f t="shared" si="7"/>
        <v>0</v>
      </c>
      <c r="AC13" s="1029">
        <f t="shared" si="8"/>
        <v>0</v>
      </c>
      <c r="AD13" s="1029">
        <f t="shared" si="9"/>
        <v>0</v>
      </c>
      <c r="AE13" s="1029">
        <f t="shared" si="10"/>
        <v>0</v>
      </c>
      <c r="AF13" s="1025"/>
    </row>
    <row r="14" spans="2:32">
      <c r="B14" s="213">
        <f t="shared" si="12"/>
        <v>7</v>
      </c>
      <c r="C14" s="53" t="s">
        <v>569</v>
      </c>
      <c r="D14" s="892" t="s">
        <v>570</v>
      </c>
      <c r="E14" s="215" t="s">
        <v>43</v>
      </c>
      <c r="F14" s="64">
        <v>3</v>
      </c>
      <c r="G14" s="1181">
        <v>7.7054748937133857</v>
      </c>
      <c r="H14" s="1182">
        <v>7.627787859159473</v>
      </c>
      <c r="I14" s="1182">
        <v>7.6341138654612308</v>
      </c>
      <c r="J14" s="1182">
        <v>7.6753481983459277</v>
      </c>
      <c r="K14" s="1183">
        <v>7.7814213922379309</v>
      </c>
      <c r="L14" s="201"/>
      <c r="M14" s="86"/>
      <c r="N14" s="889" t="s">
        <v>1704</v>
      </c>
      <c r="O14" s="130"/>
      <c r="P14" s="1028">
        <f t="shared" si="0"/>
        <v>0</v>
      </c>
      <c r="Q14" s="1028">
        <f t="shared" si="11"/>
        <v>0</v>
      </c>
      <c r="S14" s="1025"/>
      <c r="T14" s="1029">
        <f>IF('Validation flags'!$H$3=1,0, IF( ISNUMBER(G14), 0, 1 ))</f>
        <v>0</v>
      </c>
      <c r="U14" s="1029">
        <f>IF('Validation flags'!$H$3=1,0, IF( ISNUMBER(H14), 0, 1 ))</f>
        <v>0</v>
      </c>
      <c r="V14" s="1029">
        <f>IF('Validation flags'!$H$3=1,0, IF( ISNUMBER(I14), 0, 1 ))</f>
        <v>0</v>
      </c>
      <c r="W14" s="1029">
        <f>IF('Validation flags'!$H$3=1,0, IF( ISNUMBER(J14), 0, 1 ))</f>
        <v>0</v>
      </c>
      <c r="X14" s="1029">
        <f>IF('Validation flags'!$H$3=1,0, IF( ISNUMBER(K14), 0, 1 ))</f>
        <v>0</v>
      </c>
      <c r="Y14" s="1025"/>
      <c r="Z14" s="1025"/>
      <c r="AA14" s="1029">
        <f t="shared" si="6"/>
        <v>0</v>
      </c>
      <c r="AB14" s="1029">
        <f t="shared" si="7"/>
        <v>0</v>
      </c>
      <c r="AC14" s="1029">
        <f t="shared" si="8"/>
        <v>0</v>
      </c>
      <c r="AD14" s="1029">
        <f t="shared" si="9"/>
        <v>0</v>
      </c>
      <c r="AE14" s="1029">
        <f t="shared" si="10"/>
        <v>0</v>
      </c>
      <c r="AF14" s="1025"/>
    </row>
    <row r="15" spans="2:32">
      <c r="B15" s="213">
        <f t="shared" si="12"/>
        <v>8</v>
      </c>
      <c r="C15" s="53" t="s">
        <v>571</v>
      </c>
      <c r="D15" s="892" t="s">
        <v>572</v>
      </c>
      <c r="E15" s="215" t="s">
        <v>43</v>
      </c>
      <c r="F15" s="64">
        <v>3</v>
      </c>
      <c r="G15" s="1181">
        <v>0.85943026758489061</v>
      </c>
      <c r="H15" s="1182">
        <v>0.91933370616182541</v>
      </c>
      <c r="I15" s="1182">
        <v>1.1072129988010895</v>
      </c>
      <c r="J15" s="1182">
        <v>1.5064576252979132</v>
      </c>
      <c r="K15" s="1183">
        <v>2.2145369800930266</v>
      </c>
      <c r="L15" s="201"/>
      <c r="M15" s="86"/>
      <c r="N15" s="889" t="s">
        <v>1704</v>
      </c>
      <c r="O15" s="130"/>
      <c r="P15" s="1028">
        <f t="shared" si="0"/>
        <v>0</v>
      </c>
      <c r="Q15" s="1028">
        <f t="shared" si="11"/>
        <v>0</v>
      </c>
      <c r="S15" s="1025"/>
      <c r="T15" s="1029">
        <f>IF('Validation flags'!$H$3=1,0, IF( ISNUMBER(G15), 0, 1 ))</f>
        <v>0</v>
      </c>
      <c r="U15" s="1029">
        <f>IF('Validation flags'!$H$3=1,0, IF( ISNUMBER(H15), 0, 1 ))</f>
        <v>0</v>
      </c>
      <c r="V15" s="1029">
        <f>IF('Validation flags'!$H$3=1,0, IF( ISNUMBER(I15), 0, 1 ))</f>
        <v>0</v>
      </c>
      <c r="W15" s="1029">
        <f>IF('Validation flags'!$H$3=1,0, IF( ISNUMBER(J15), 0, 1 ))</f>
        <v>0</v>
      </c>
      <c r="X15" s="1029">
        <f>IF('Validation flags'!$H$3=1,0, IF( ISNUMBER(K15), 0, 1 ))</f>
        <v>0</v>
      </c>
      <c r="Y15" s="1025"/>
      <c r="Z15" s="1025"/>
      <c r="AA15" s="1029">
        <f t="shared" si="6"/>
        <v>0</v>
      </c>
      <c r="AB15" s="1029">
        <f t="shared" si="7"/>
        <v>0</v>
      </c>
      <c r="AC15" s="1029">
        <f t="shared" si="8"/>
        <v>0</v>
      </c>
      <c r="AD15" s="1029">
        <f t="shared" si="9"/>
        <v>0</v>
      </c>
      <c r="AE15" s="1029">
        <f t="shared" si="10"/>
        <v>0</v>
      </c>
      <c r="AF15" s="1025"/>
    </row>
    <row r="16" spans="2:32">
      <c r="B16" s="213">
        <f t="shared" si="12"/>
        <v>9</v>
      </c>
      <c r="C16" s="53" t="s">
        <v>573</v>
      </c>
      <c r="D16" s="892" t="s">
        <v>574</v>
      </c>
      <c r="E16" s="215" t="s">
        <v>43</v>
      </c>
      <c r="F16" s="64">
        <v>3</v>
      </c>
      <c r="G16" s="1181">
        <v>0</v>
      </c>
      <c r="H16" s="1182">
        <v>0</v>
      </c>
      <c r="I16" s="1182">
        <v>0</v>
      </c>
      <c r="J16" s="1182">
        <v>0</v>
      </c>
      <c r="K16" s="1183">
        <v>0</v>
      </c>
      <c r="L16" s="201"/>
      <c r="M16" s="86"/>
      <c r="N16" s="889" t="s">
        <v>1704</v>
      </c>
      <c r="O16" s="130"/>
      <c r="P16" s="1028">
        <f t="shared" si="0"/>
        <v>0</v>
      </c>
      <c r="Q16" s="1028">
        <f t="shared" si="11"/>
        <v>0</v>
      </c>
      <c r="S16" s="1025"/>
      <c r="T16" s="1029">
        <f>IF('Validation flags'!$B$3="Thames Water", IF( ISNUMBER(G16), 0, 1 ),0)</f>
        <v>0</v>
      </c>
      <c r="U16" s="1029">
        <f>IF('Validation flags'!$B$3="Thames Water", IF( ISNUMBER(H16), 0, 1 ),0)</f>
        <v>0</v>
      </c>
      <c r="V16" s="1029">
        <f>IF('Validation flags'!$B$3="Thames Water", IF( ISNUMBER(I16), 0, 1 ),0)</f>
        <v>0</v>
      </c>
      <c r="W16" s="1029">
        <f>IF('Validation flags'!$B$3="Thames Water", IF( ISNUMBER(J16), 0, 1 ),0)</f>
        <v>0</v>
      </c>
      <c r="X16" s="1029">
        <f>IF('Validation flags'!$B$3="Thames Water", IF( ISNUMBER(K16), 0, 1 ),0)</f>
        <v>0</v>
      </c>
      <c r="Y16" s="1025"/>
      <c r="Z16" s="1025"/>
      <c r="AA16" s="1029">
        <f t="shared" si="6"/>
        <v>0</v>
      </c>
      <c r="AB16" s="1029">
        <f t="shared" si="7"/>
        <v>0</v>
      </c>
      <c r="AC16" s="1029">
        <f t="shared" si="8"/>
        <v>0</v>
      </c>
      <c r="AD16" s="1029">
        <f t="shared" si="9"/>
        <v>0</v>
      </c>
      <c r="AE16" s="1029">
        <f t="shared" si="10"/>
        <v>0</v>
      </c>
      <c r="AF16" s="1025"/>
    </row>
    <row r="17" spans="2:32">
      <c r="B17" s="213">
        <f t="shared" si="12"/>
        <v>10</v>
      </c>
      <c r="C17" s="53" t="s">
        <v>575</v>
      </c>
      <c r="D17" s="892" t="s">
        <v>576</v>
      </c>
      <c r="E17" s="215" t="s">
        <v>43</v>
      </c>
      <c r="F17" s="64">
        <v>3</v>
      </c>
      <c r="G17" s="1205">
        <v>0.58857226612585634</v>
      </c>
      <c r="H17" s="216">
        <v>0.89463810603611438</v>
      </c>
      <c r="I17" s="216">
        <v>1.0580247864227181</v>
      </c>
      <c r="J17" s="216">
        <v>1.121583299452775</v>
      </c>
      <c r="K17" s="1213">
        <v>1.1207558061261573</v>
      </c>
      <c r="L17" s="201"/>
      <c r="M17" s="86"/>
      <c r="N17" s="889" t="s">
        <v>1704</v>
      </c>
      <c r="O17" s="130"/>
      <c r="P17" s="1028">
        <f t="shared" si="0"/>
        <v>0</v>
      </c>
      <c r="Q17" s="1028">
        <f t="shared" si="11"/>
        <v>0</v>
      </c>
      <c r="S17" s="1025"/>
      <c r="T17" s="1029">
        <f t="shared" si="1"/>
        <v>0</v>
      </c>
      <c r="U17" s="1029">
        <f t="shared" si="2"/>
        <v>0</v>
      </c>
      <c r="V17" s="1029">
        <f t="shared" si="3"/>
        <v>0</v>
      </c>
      <c r="W17" s="1029">
        <f t="shared" si="4"/>
        <v>0</v>
      </c>
      <c r="X17" s="1029">
        <f t="shared" si="5"/>
        <v>0</v>
      </c>
      <c r="Y17" s="1025"/>
      <c r="Z17" s="1025"/>
      <c r="AA17" s="1029">
        <f t="shared" si="6"/>
        <v>0</v>
      </c>
      <c r="AB17" s="1029">
        <f t="shared" si="7"/>
        <v>0</v>
      </c>
      <c r="AC17" s="1029">
        <f t="shared" si="8"/>
        <v>0</v>
      </c>
      <c r="AD17" s="1029">
        <f t="shared" si="9"/>
        <v>0</v>
      </c>
      <c r="AE17" s="1029">
        <f t="shared" si="10"/>
        <v>0</v>
      </c>
      <c r="AF17" s="1025"/>
    </row>
    <row r="18" spans="2:32" ht="15" thickBot="1">
      <c r="B18" s="219">
        <f t="shared" si="12"/>
        <v>11</v>
      </c>
      <c r="C18" s="838" t="s">
        <v>577</v>
      </c>
      <c r="D18" s="886" t="s">
        <v>578</v>
      </c>
      <c r="E18" s="68" t="s">
        <v>43</v>
      </c>
      <c r="F18" s="82">
        <v>3</v>
      </c>
      <c r="G18" s="1214">
        <v>0</v>
      </c>
      <c r="H18" s="1215">
        <v>0</v>
      </c>
      <c r="I18" s="1215">
        <v>0</v>
      </c>
      <c r="J18" s="1215">
        <v>0</v>
      </c>
      <c r="K18" s="1216">
        <v>0</v>
      </c>
      <c r="L18" s="201"/>
      <c r="M18" s="125"/>
      <c r="N18" s="331" t="s">
        <v>1704</v>
      </c>
      <c r="O18" s="130"/>
      <c r="P18" s="1028">
        <f t="shared" si="0"/>
        <v>0</v>
      </c>
      <c r="Q18" s="1028">
        <f t="shared" si="11"/>
        <v>0</v>
      </c>
      <c r="S18" s="1025"/>
      <c r="T18" s="1029">
        <f t="shared" si="1"/>
        <v>0</v>
      </c>
      <c r="U18" s="1029">
        <f t="shared" si="2"/>
        <v>0</v>
      </c>
      <c r="V18" s="1029">
        <f t="shared" si="3"/>
        <v>0</v>
      </c>
      <c r="W18" s="1029">
        <f t="shared" si="4"/>
        <v>0</v>
      </c>
      <c r="X18" s="1029">
        <f t="shared" si="5"/>
        <v>0</v>
      </c>
      <c r="Y18" s="1025"/>
      <c r="Z18" s="1025"/>
      <c r="AA18" s="1029">
        <f t="shared" si="6"/>
        <v>0</v>
      </c>
      <c r="AB18" s="1029">
        <f t="shared" si="7"/>
        <v>0</v>
      </c>
      <c r="AC18" s="1029">
        <f t="shared" si="8"/>
        <v>0</v>
      </c>
      <c r="AD18" s="1029">
        <f t="shared" si="9"/>
        <v>0</v>
      </c>
      <c r="AE18" s="1029">
        <f t="shared" si="10"/>
        <v>0</v>
      </c>
      <c r="AF18" s="1025"/>
    </row>
    <row r="19" spans="2:32" ht="15" thickBot="1">
      <c r="B19" s="201"/>
      <c r="C19" s="201"/>
      <c r="D19" s="201"/>
      <c r="E19" s="201"/>
      <c r="F19" s="201"/>
      <c r="G19" s="201"/>
      <c r="H19" s="201"/>
      <c r="I19" s="201"/>
      <c r="J19" s="201"/>
      <c r="K19" s="201"/>
      <c r="L19" s="201"/>
      <c r="M19" s="85"/>
      <c r="N19" s="888"/>
      <c r="O19" s="130"/>
      <c r="P19" s="1028"/>
      <c r="Q19" s="1092"/>
      <c r="S19" s="1025"/>
      <c r="T19" s="1027"/>
      <c r="U19" s="1027"/>
      <c r="V19" s="1027"/>
      <c r="W19" s="1027"/>
      <c r="X19" s="1027"/>
      <c r="Y19" s="1025"/>
      <c r="Z19" s="1025"/>
      <c r="AA19" s="1027"/>
      <c r="AB19" s="1027"/>
      <c r="AC19" s="1027"/>
      <c r="AD19" s="1027"/>
      <c r="AE19" s="1027"/>
      <c r="AF19" s="1025"/>
    </row>
    <row r="20" spans="2:32" ht="15" thickBot="1">
      <c r="B20" s="882" t="s">
        <v>435</v>
      </c>
      <c r="C20" s="883" t="s">
        <v>579</v>
      </c>
      <c r="D20" s="201"/>
      <c r="E20" s="201"/>
      <c r="F20" s="201"/>
      <c r="G20" s="201"/>
      <c r="H20" s="201"/>
      <c r="I20" s="201"/>
      <c r="J20" s="201"/>
      <c r="K20" s="201"/>
      <c r="L20" s="201"/>
      <c r="M20" s="201"/>
      <c r="N20" s="1198"/>
      <c r="O20" s="130"/>
      <c r="P20" s="1028"/>
      <c r="Q20" s="1092"/>
      <c r="S20" s="1025"/>
      <c r="T20" s="1027"/>
      <c r="U20" s="1027"/>
      <c r="V20" s="1027"/>
      <c r="W20" s="1027"/>
      <c r="X20" s="1027"/>
      <c r="Y20" s="1025"/>
      <c r="Z20" s="1025"/>
      <c r="AA20" s="1046" t="s">
        <v>1707</v>
      </c>
      <c r="AB20" s="1027"/>
      <c r="AC20" s="1027"/>
      <c r="AD20" s="1027"/>
      <c r="AE20" s="1027"/>
      <c r="AF20" s="1025"/>
    </row>
    <row r="21" spans="2:32">
      <c r="B21" s="113">
        <v>12</v>
      </c>
      <c r="C21" s="131" t="s">
        <v>580</v>
      </c>
      <c r="D21" s="891" t="s">
        <v>581</v>
      </c>
      <c r="E21" s="212" t="s">
        <v>43</v>
      </c>
      <c r="F21" s="61">
        <v>3</v>
      </c>
      <c r="G21" s="1212">
        <v>-5.7196767549249392</v>
      </c>
      <c r="H21" s="1206">
        <v>-5.8205764771580517</v>
      </c>
      <c r="I21" s="1206">
        <v>-5.8172994400552271</v>
      </c>
      <c r="J21" s="1206">
        <v>-5.7811527729175234</v>
      </c>
      <c r="K21" s="1207">
        <v>-5.7246141385580405</v>
      </c>
      <c r="L21" s="201"/>
      <c r="M21" s="132"/>
      <c r="N21" s="890" t="s">
        <v>1705</v>
      </c>
      <c r="O21" s="130"/>
      <c r="P21" s="1028">
        <f t="shared" ref="P21:P31" si="13" xml:space="preserve"> IF( SUM( T21:X21 ) = 0, 0, $T$5 )</f>
        <v>0</v>
      </c>
      <c r="Q21" s="1028">
        <f xml:space="preserve"> IF( SUM( AA21:AE21 ) = 0, 0, $AA$20 )</f>
        <v>0</v>
      </c>
      <c r="S21" s="1025"/>
      <c r="T21" s="1029">
        <f t="shared" ref="T21:T31" si="14" xml:space="preserve"> IF( ISNUMBER(G21), 0, 1 )</f>
        <v>0</v>
      </c>
      <c r="U21" s="1029">
        <f t="shared" ref="U21:U31" si="15" xml:space="preserve"> IF( ISNUMBER(H21), 0, 1 )</f>
        <v>0</v>
      </c>
      <c r="V21" s="1029">
        <f t="shared" ref="V21:V31" si="16" xml:space="preserve"> IF( ISNUMBER(I21), 0, 1 )</f>
        <v>0</v>
      </c>
      <c r="W21" s="1029">
        <f t="shared" ref="W21:W31" si="17" xml:space="preserve"> IF( ISNUMBER(J21), 0, 1 )</f>
        <v>0</v>
      </c>
      <c r="X21" s="1029">
        <f t="shared" ref="X21:X31" si="18" xml:space="preserve"> IF( ISNUMBER(K21), 0, 1 )</f>
        <v>0</v>
      </c>
      <c r="Y21" s="1025"/>
      <c r="Z21" s="1025"/>
      <c r="AA21" s="1029">
        <f t="shared" ref="AA21:AA31" si="19">IF( AND( ISNUMBER( G21), G21&lt;=0), 0, 1)</f>
        <v>0</v>
      </c>
      <c r="AB21" s="1029">
        <f t="shared" ref="AB21:AB31" si="20">IF( AND( ISNUMBER( H21), H21&lt;=0), 0, 1)</f>
        <v>0</v>
      </c>
      <c r="AC21" s="1029">
        <f t="shared" ref="AC21:AC31" si="21">IF( AND( ISNUMBER( I21), I21&lt;=0), 0, 1)</f>
        <v>0</v>
      </c>
      <c r="AD21" s="1029">
        <f t="shared" ref="AD21:AD31" si="22">IF( AND( ISNUMBER( J21), J21&lt;=0), 0, 1)</f>
        <v>0</v>
      </c>
      <c r="AE21" s="1029">
        <f t="shared" ref="AE21:AE31" si="23">IF( AND( ISNUMBER( K21), K21&lt;=0), 0, 1)</f>
        <v>0</v>
      </c>
      <c r="AF21" s="1025"/>
    </row>
    <row r="22" spans="2:32">
      <c r="B22" s="213">
        <f>B21+1</f>
        <v>13</v>
      </c>
      <c r="C22" s="53" t="s">
        <v>582</v>
      </c>
      <c r="D22" s="892" t="s">
        <v>583</v>
      </c>
      <c r="E22" s="215" t="s">
        <v>43</v>
      </c>
      <c r="F22" s="64">
        <v>3</v>
      </c>
      <c r="G22" s="1205">
        <v>0</v>
      </c>
      <c r="H22" s="216">
        <v>0</v>
      </c>
      <c r="I22" s="216">
        <v>0</v>
      </c>
      <c r="J22" s="216">
        <v>0</v>
      </c>
      <c r="K22" s="1213">
        <v>0</v>
      </c>
      <c r="L22" s="201"/>
      <c r="M22" s="86"/>
      <c r="N22" s="889" t="s">
        <v>1705</v>
      </c>
      <c r="O22" s="130"/>
      <c r="P22" s="1028">
        <f t="shared" si="13"/>
        <v>0</v>
      </c>
      <c r="Q22" s="1028">
        <f t="shared" ref="Q22:Q31" si="24" xml:space="preserve"> IF( SUM( AA22:AE22 ) = 0, 0, $AA$20 )</f>
        <v>0</v>
      </c>
      <c r="S22" s="1025"/>
      <c r="T22" s="1029">
        <f t="shared" si="14"/>
        <v>0</v>
      </c>
      <c r="U22" s="1029">
        <f t="shared" si="15"/>
        <v>0</v>
      </c>
      <c r="V22" s="1029">
        <f t="shared" si="16"/>
        <v>0</v>
      </c>
      <c r="W22" s="1029">
        <f t="shared" si="17"/>
        <v>0</v>
      </c>
      <c r="X22" s="1029">
        <f t="shared" si="18"/>
        <v>0</v>
      </c>
      <c r="Y22" s="1025"/>
      <c r="Z22" s="1025"/>
      <c r="AA22" s="1029">
        <f t="shared" si="19"/>
        <v>0</v>
      </c>
      <c r="AB22" s="1029">
        <f t="shared" si="20"/>
        <v>0</v>
      </c>
      <c r="AC22" s="1029">
        <f t="shared" si="21"/>
        <v>0</v>
      </c>
      <c r="AD22" s="1029">
        <f t="shared" si="22"/>
        <v>0</v>
      </c>
      <c r="AE22" s="1029">
        <f t="shared" si="23"/>
        <v>0</v>
      </c>
      <c r="AF22" s="1025"/>
    </row>
    <row r="23" spans="2:32">
      <c r="B23" s="213">
        <f t="shared" ref="B23:B31" si="25">B22+1</f>
        <v>14</v>
      </c>
      <c r="C23" s="53" t="s">
        <v>584</v>
      </c>
      <c r="D23" s="892" t="s">
        <v>585</v>
      </c>
      <c r="E23" s="215" t="s">
        <v>43</v>
      </c>
      <c r="F23" s="64">
        <v>3</v>
      </c>
      <c r="G23" s="1205">
        <v>0</v>
      </c>
      <c r="H23" s="216">
        <v>0</v>
      </c>
      <c r="I23" s="216">
        <v>0</v>
      </c>
      <c r="J23" s="216">
        <v>0</v>
      </c>
      <c r="K23" s="1213">
        <v>0</v>
      </c>
      <c r="L23" s="201"/>
      <c r="M23" s="86"/>
      <c r="N23" s="889" t="s">
        <v>1705</v>
      </c>
      <c r="O23" s="130"/>
      <c r="P23" s="1028">
        <f t="shared" si="13"/>
        <v>0</v>
      </c>
      <c r="Q23" s="1028">
        <f t="shared" si="24"/>
        <v>0</v>
      </c>
      <c r="S23" s="1025"/>
      <c r="T23" s="1029">
        <f t="shared" si="14"/>
        <v>0</v>
      </c>
      <c r="U23" s="1029">
        <f t="shared" si="15"/>
        <v>0</v>
      </c>
      <c r="V23" s="1029">
        <f t="shared" si="16"/>
        <v>0</v>
      </c>
      <c r="W23" s="1029">
        <f t="shared" si="17"/>
        <v>0</v>
      </c>
      <c r="X23" s="1029">
        <f t="shared" si="18"/>
        <v>0</v>
      </c>
      <c r="Y23" s="1025"/>
      <c r="Z23" s="1025"/>
      <c r="AA23" s="1029">
        <f t="shared" si="19"/>
        <v>0</v>
      </c>
      <c r="AB23" s="1029">
        <f t="shared" si="20"/>
        <v>0</v>
      </c>
      <c r="AC23" s="1029">
        <f t="shared" si="21"/>
        <v>0</v>
      </c>
      <c r="AD23" s="1029">
        <f t="shared" si="22"/>
        <v>0</v>
      </c>
      <c r="AE23" s="1029">
        <f t="shared" si="23"/>
        <v>0</v>
      </c>
      <c r="AF23" s="1025"/>
    </row>
    <row r="24" spans="2:32">
      <c r="B24" s="213">
        <f t="shared" si="25"/>
        <v>15</v>
      </c>
      <c r="C24" s="53" t="s">
        <v>586</v>
      </c>
      <c r="D24" s="892" t="s">
        <v>587</v>
      </c>
      <c r="E24" s="215" t="s">
        <v>43</v>
      </c>
      <c r="F24" s="64">
        <v>3</v>
      </c>
      <c r="G24" s="1205">
        <v>-0.95212213810070734</v>
      </c>
      <c r="H24" s="216">
        <v>-0.9664230441174203</v>
      </c>
      <c r="I24" s="216">
        <v>-0.97932464482227621</v>
      </c>
      <c r="J24" s="216">
        <v>-1.0226329089677189</v>
      </c>
      <c r="K24" s="1213">
        <v>-1.0908756701747779</v>
      </c>
      <c r="L24" s="201"/>
      <c r="M24" s="86"/>
      <c r="N24" s="889" t="s">
        <v>1705</v>
      </c>
      <c r="O24" s="130"/>
      <c r="P24" s="1028">
        <f t="shared" si="13"/>
        <v>0</v>
      </c>
      <c r="Q24" s="1028">
        <f t="shared" si="24"/>
        <v>0</v>
      </c>
      <c r="S24" s="1025"/>
      <c r="T24" s="1029">
        <f t="shared" si="14"/>
        <v>0</v>
      </c>
      <c r="U24" s="1029">
        <f t="shared" si="15"/>
        <v>0</v>
      </c>
      <c r="V24" s="1029">
        <f t="shared" si="16"/>
        <v>0</v>
      </c>
      <c r="W24" s="1029">
        <f t="shared" si="17"/>
        <v>0</v>
      </c>
      <c r="X24" s="1029">
        <f t="shared" si="18"/>
        <v>0</v>
      </c>
      <c r="Y24" s="1030"/>
      <c r="Z24" s="1025"/>
      <c r="AA24" s="1029">
        <f t="shared" si="19"/>
        <v>0</v>
      </c>
      <c r="AB24" s="1029">
        <f t="shared" si="20"/>
        <v>0</v>
      </c>
      <c r="AC24" s="1029">
        <f t="shared" si="21"/>
        <v>0</v>
      </c>
      <c r="AD24" s="1029">
        <f t="shared" si="22"/>
        <v>0</v>
      </c>
      <c r="AE24" s="1029">
        <f t="shared" si="23"/>
        <v>0</v>
      </c>
      <c r="AF24" s="1030"/>
    </row>
    <row r="25" spans="2:32">
      <c r="B25" s="213">
        <f t="shared" si="25"/>
        <v>16</v>
      </c>
      <c r="C25" s="53" t="s">
        <v>588</v>
      </c>
      <c r="D25" s="892" t="s">
        <v>589</v>
      </c>
      <c r="E25" s="215" t="s">
        <v>43</v>
      </c>
      <c r="F25" s="64">
        <v>3</v>
      </c>
      <c r="G25" s="1205">
        <v>0</v>
      </c>
      <c r="H25" s="216">
        <v>0</v>
      </c>
      <c r="I25" s="216">
        <v>0</v>
      </c>
      <c r="J25" s="216">
        <v>0</v>
      </c>
      <c r="K25" s="1213">
        <v>0</v>
      </c>
      <c r="L25" s="201"/>
      <c r="M25" s="86"/>
      <c r="N25" s="889" t="s">
        <v>1705</v>
      </c>
      <c r="O25" s="130"/>
      <c r="P25" s="1028">
        <f t="shared" si="13"/>
        <v>0</v>
      </c>
      <c r="Q25" s="1028">
        <f t="shared" si="24"/>
        <v>0</v>
      </c>
      <c r="S25" s="1025"/>
      <c r="T25" s="1029">
        <f t="shared" si="14"/>
        <v>0</v>
      </c>
      <c r="U25" s="1029">
        <f t="shared" si="15"/>
        <v>0</v>
      </c>
      <c r="V25" s="1029">
        <f t="shared" si="16"/>
        <v>0</v>
      </c>
      <c r="W25" s="1029">
        <f t="shared" si="17"/>
        <v>0</v>
      </c>
      <c r="X25" s="1029">
        <f t="shared" si="18"/>
        <v>0</v>
      </c>
      <c r="Y25" s="1030"/>
      <c r="Z25" s="1025"/>
      <c r="AA25" s="1029">
        <f t="shared" si="19"/>
        <v>0</v>
      </c>
      <c r="AB25" s="1029">
        <f t="shared" si="20"/>
        <v>0</v>
      </c>
      <c r="AC25" s="1029">
        <f t="shared" si="21"/>
        <v>0</v>
      </c>
      <c r="AD25" s="1029">
        <f t="shared" si="22"/>
        <v>0</v>
      </c>
      <c r="AE25" s="1029">
        <f t="shared" si="23"/>
        <v>0</v>
      </c>
      <c r="AF25" s="1030"/>
    </row>
    <row r="26" spans="2:32">
      <c r="B26" s="213">
        <f t="shared" si="25"/>
        <v>17</v>
      </c>
      <c r="C26" s="53" t="s">
        <v>590</v>
      </c>
      <c r="D26" s="892" t="s">
        <v>591</v>
      </c>
      <c r="E26" s="215" t="s">
        <v>43</v>
      </c>
      <c r="F26" s="64">
        <v>3</v>
      </c>
      <c r="G26" s="1205">
        <v>0</v>
      </c>
      <c r="H26" s="216">
        <v>0</v>
      </c>
      <c r="I26" s="216">
        <v>0</v>
      </c>
      <c r="J26" s="216">
        <v>0</v>
      </c>
      <c r="K26" s="1213">
        <v>0</v>
      </c>
      <c r="L26" s="201"/>
      <c r="M26" s="86"/>
      <c r="N26" s="889" t="s">
        <v>1705</v>
      </c>
      <c r="O26" s="130"/>
      <c r="P26" s="1028">
        <f t="shared" si="13"/>
        <v>0</v>
      </c>
      <c r="Q26" s="1028">
        <f t="shared" si="24"/>
        <v>0</v>
      </c>
      <c r="S26" s="1025"/>
      <c r="T26" s="1029">
        <f t="shared" si="14"/>
        <v>0</v>
      </c>
      <c r="U26" s="1029">
        <f t="shared" si="15"/>
        <v>0</v>
      </c>
      <c r="V26" s="1029">
        <f t="shared" si="16"/>
        <v>0</v>
      </c>
      <c r="W26" s="1029">
        <f t="shared" si="17"/>
        <v>0</v>
      </c>
      <c r="X26" s="1029">
        <f t="shared" si="18"/>
        <v>0</v>
      </c>
      <c r="Y26" s="1030"/>
      <c r="Z26" s="1025"/>
      <c r="AA26" s="1029">
        <f t="shared" si="19"/>
        <v>0</v>
      </c>
      <c r="AB26" s="1029">
        <f t="shared" si="20"/>
        <v>0</v>
      </c>
      <c r="AC26" s="1029">
        <f t="shared" si="21"/>
        <v>0</v>
      </c>
      <c r="AD26" s="1029">
        <f t="shared" si="22"/>
        <v>0</v>
      </c>
      <c r="AE26" s="1029">
        <f t="shared" si="23"/>
        <v>0</v>
      </c>
      <c r="AF26" s="1030"/>
    </row>
    <row r="27" spans="2:32">
      <c r="B27" s="213">
        <f t="shared" si="25"/>
        <v>18</v>
      </c>
      <c r="C27" s="53" t="s">
        <v>592</v>
      </c>
      <c r="D27" s="892" t="s">
        <v>593</v>
      </c>
      <c r="E27" s="215" t="s">
        <v>43</v>
      </c>
      <c r="F27" s="64">
        <v>3</v>
      </c>
      <c r="G27" s="1181">
        <v>-7.7054748937133857</v>
      </c>
      <c r="H27" s="1182">
        <v>-7.627787859159473</v>
      </c>
      <c r="I27" s="1182">
        <v>-7.6341138654612308</v>
      </c>
      <c r="J27" s="1182">
        <v>-7.6753481983459277</v>
      </c>
      <c r="K27" s="1183">
        <v>-7.7814213922379309</v>
      </c>
      <c r="L27" s="201"/>
      <c r="M27" s="86"/>
      <c r="N27" s="889" t="s">
        <v>1705</v>
      </c>
      <c r="O27" s="130"/>
      <c r="P27" s="1028">
        <f t="shared" si="13"/>
        <v>0</v>
      </c>
      <c r="Q27" s="1028">
        <f t="shared" si="24"/>
        <v>0</v>
      </c>
      <c r="S27" s="1025"/>
      <c r="T27" s="1029">
        <f>IF('Validation flags'!$H$3=1,0, IF( ISNUMBER(G27), 0, 1 ))</f>
        <v>0</v>
      </c>
      <c r="U27" s="1029">
        <f>IF('Validation flags'!$H$3=1,0, IF( ISNUMBER(H27), 0, 1 ))</f>
        <v>0</v>
      </c>
      <c r="V27" s="1029">
        <f>IF('Validation flags'!$H$3=1,0, IF( ISNUMBER(I27), 0, 1 ))</f>
        <v>0</v>
      </c>
      <c r="W27" s="1029">
        <f>IF('Validation flags'!$H$3=1,0, IF( ISNUMBER(J27), 0, 1 ))</f>
        <v>0</v>
      </c>
      <c r="X27" s="1029">
        <f>IF('Validation flags'!$H$3=1,0, IF( ISNUMBER(K27), 0, 1 ))</f>
        <v>0</v>
      </c>
      <c r="Y27" s="1025"/>
      <c r="Z27" s="1025"/>
      <c r="AA27" s="1029">
        <f t="shared" si="19"/>
        <v>0</v>
      </c>
      <c r="AB27" s="1029">
        <f t="shared" si="20"/>
        <v>0</v>
      </c>
      <c r="AC27" s="1029">
        <f t="shared" si="21"/>
        <v>0</v>
      </c>
      <c r="AD27" s="1029">
        <f t="shared" si="22"/>
        <v>0</v>
      </c>
      <c r="AE27" s="1029">
        <f t="shared" si="23"/>
        <v>0</v>
      </c>
      <c r="AF27" s="1025"/>
    </row>
    <row r="28" spans="2:32">
      <c r="B28" s="213">
        <f t="shared" si="25"/>
        <v>19</v>
      </c>
      <c r="C28" s="53" t="s">
        <v>594</v>
      </c>
      <c r="D28" s="892" t="s">
        <v>595</v>
      </c>
      <c r="E28" s="215" t="s">
        <v>43</v>
      </c>
      <c r="F28" s="64">
        <v>3</v>
      </c>
      <c r="G28" s="1181">
        <v>0</v>
      </c>
      <c r="H28" s="1182">
        <v>-1.3550314074083053E-2</v>
      </c>
      <c r="I28" s="1182">
        <v>-0.13175674033826509</v>
      </c>
      <c r="J28" s="1182">
        <v>-0.47968531765884315</v>
      </c>
      <c r="K28" s="1183">
        <v>-0.62092934175726588</v>
      </c>
      <c r="L28" s="201"/>
      <c r="M28" s="86"/>
      <c r="N28" s="889" t="s">
        <v>1705</v>
      </c>
      <c r="O28" s="130"/>
      <c r="P28" s="1028">
        <f t="shared" si="13"/>
        <v>0</v>
      </c>
      <c r="Q28" s="1028">
        <f t="shared" si="24"/>
        <v>0</v>
      </c>
      <c r="S28" s="1025"/>
      <c r="T28" s="1029">
        <f>IF('Validation flags'!$H$3=1,0, IF( ISNUMBER(G28), 0, 1 ))</f>
        <v>0</v>
      </c>
      <c r="U28" s="1029">
        <f>IF('Validation flags'!$H$3=1,0, IF( ISNUMBER(H28), 0, 1 ))</f>
        <v>0</v>
      </c>
      <c r="V28" s="1029">
        <f>IF('Validation flags'!$H$3=1,0, IF( ISNUMBER(I28), 0, 1 ))</f>
        <v>0</v>
      </c>
      <c r="W28" s="1029">
        <f>IF('Validation flags'!$H$3=1,0, IF( ISNUMBER(J28), 0, 1 ))</f>
        <v>0</v>
      </c>
      <c r="X28" s="1029">
        <f>IF('Validation flags'!$H$3=1,0, IF( ISNUMBER(K28), 0, 1 ))</f>
        <v>0</v>
      </c>
      <c r="Y28" s="1025"/>
      <c r="Z28" s="1025"/>
      <c r="AA28" s="1029">
        <f t="shared" si="19"/>
        <v>0</v>
      </c>
      <c r="AB28" s="1029">
        <f t="shared" si="20"/>
        <v>0</v>
      </c>
      <c r="AC28" s="1029">
        <f t="shared" si="21"/>
        <v>0</v>
      </c>
      <c r="AD28" s="1029">
        <f t="shared" si="22"/>
        <v>0</v>
      </c>
      <c r="AE28" s="1029">
        <f t="shared" si="23"/>
        <v>0</v>
      </c>
      <c r="AF28" s="1025"/>
    </row>
    <row r="29" spans="2:32">
      <c r="B29" s="213">
        <f t="shared" si="25"/>
        <v>20</v>
      </c>
      <c r="C29" s="53" t="s">
        <v>596</v>
      </c>
      <c r="D29" s="892" t="s">
        <v>597</v>
      </c>
      <c r="E29" s="215" t="s">
        <v>43</v>
      </c>
      <c r="F29" s="64">
        <v>3</v>
      </c>
      <c r="G29" s="1181">
        <v>0</v>
      </c>
      <c r="H29" s="1182">
        <v>0</v>
      </c>
      <c r="I29" s="1182">
        <v>0</v>
      </c>
      <c r="J29" s="1182">
        <v>0</v>
      </c>
      <c r="K29" s="1183">
        <v>0</v>
      </c>
      <c r="L29" s="201"/>
      <c r="M29" s="86"/>
      <c r="N29" s="889" t="s">
        <v>1705</v>
      </c>
      <c r="O29" s="130"/>
      <c r="P29" s="1028">
        <f t="shared" si="13"/>
        <v>0</v>
      </c>
      <c r="Q29" s="1028">
        <f t="shared" si="24"/>
        <v>0</v>
      </c>
      <c r="S29" s="1025"/>
      <c r="T29" s="1029">
        <f>IF('Validation flags'!$B$3="Thames Water", IF( ISNUMBER(G29), 0, 1 ),0)</f>
        <v>0</v>
      </c>
      <c r="U29" s="1029">
        <f>IF('Validation flags'!$B$3="Thames Water", IF( ISNUMBER(H29), 0, 1 ),0)</f>
        <v>0</v>
      </c>
      <c r="V29" s="1029">
        <f>IF('Validation flags'!$B$3="Thames Water", IF( ISNUMBER(I29), 0, 1 ),0)</f>
        <v>0</v>
      </c>
      <c r="W29" s="1029">
        <f>IF('Validation flags'!$B$3="Thames Water", IF( ISNUMBER(J29), 0, 1 ),0)</f>
        <v>0</v>
      </c>
      <c r="X29" s="1029">
        <f>IF('Validation flags'!$B$3="Thames Water", IF( ISNUMBER(K29), 0, 1 ),0)</f>
        <v>0</v>
      </c>
      <c r="Y29" s="1025"/>
      <c r="Z29" s="1025"/>
      <c r="AA29" s="1029">
        <f t="shared" si="19"/>
        <v>0</v>
      </c>
      <c r="AB29" s="1029">
        <f t="shared" si="20"/>
        <v>0</v>
      </c>
      <c r="AC29" s="1029">
        <f t="shared" si="21"/>
        <v>0</v>
      </c>
      <c r="AD29" s="1029">
        <f t="shared" si="22"/>
        <v>0</v>
      </c>
      <c r="AE29" s="1029">
        <f t="shared" si="23"/>
        <v>0</v>
      </c>
      <c r="AF29" s="1025"/>
    </row>
    <row r="30" spans="2:32">
      <c r="B30" s="213">
        <f t="shared" si="25"/>
        <v>21</v>
      </c>
      <c r="C30" s="53" t="s">
        <v>598</v>
      </c>
      <c r="D30" s="892" t="s">
        <v>599</v>
      </c>
      <c r="E30" s="215" t="s">
        <v>43</v>
      </c>
      <c r="F30" s="64">
        <v>3</v>
      </c>
      <c r="G30" s="1205">
        <v>-0.12852727349202644</v>
      </c>
      <c r="H30" s="216">
        <v>-0.26430853354442502</v>
      </c>
      <c r="I30" s="216">
        <v>-0.43874838328485882</v>
      </c>
      <c r="J30" s="216">
        <v>-0.66223827199630836</v>
      </c>
      <c r="K30" s="1213">
        <v>-0.91054161275273515</v>
      </c>
      <c r="L30" s="201"/>
      <c r="M30" s="86"/>
      <c r="N30" s="889" t="s">
        <v>1705</v>
      </c>
      <c r="O30" s="130"/>
      <c r="P30" s="1028">
        <f t="shared" si="13"/>
        <v>0</v>
      </c>
      <c r="Q30" s="1028">
        <f t="shared" si="24"/>
        <v>0</v>
      </c>
      <c r="S30" s="1025"/>
      <c r="T30" s="1029">
        <f t="shared" si="14"/>
        <v>0</v>
      </c>
      <c r="U30" s="1029">
        <f t="shared" si="15"/>
        <v>0</v>
      </c>
      <c r="V30" s="1029">
        <f t="shared" si="16"/>
        <v>0</v>
      </c>
      <c r="W30" s="1029">
        <f t="shared" si="17"/>
        <v>0</v>
      </c>
      <c r="X30" s="1029">
        <f t="shared" si="18"/>
        <v>0</v>
      </c>
      <c r="Y30" s="1025"/>
      <c r="Z30" s="1025"/>
      <c r="AA30" s="1029">
        <f t="shared" si="19"/>
        <v>0</v>
      </c>
      <c r="AB30" s="1029">
        <f t="shared" si="20"/>
        <v>0</v>
      </c>
      <c r="AC30" s="1029">
        <f t="shared" si="21"/>
        <v>0</v>
      </c>
      <c r="AD30" s="1029">
        <f t="shared" si="22"/>
        <v>0</v>
      </c>
      <c r="AE30" s="1029">
        <f t="shared" si="23"/>
        <v>0</v>
      </c>
      <c r="AF30" s="1025"/>
    </row>
    <row r="31" spans="2:32" ht="15" thickBot="1">
      <c r="B31" s="219">
        <f t="shared" si="25"/>
        <v>22</v>
      </c>
      <c r="C31" s="838" t="s">
        <v>600</v>
      </c>
      <c r="D31" s="886" t="s">
        <v>601</v>
      </c>
      <c r="E31" s="68" t="s">
        <v>43</v>
      </c>
      <c r="F31" s="82">
        <v>3</v>
      </c>
      <c r="G31" s="1214">
        <v>0</v>
      </c>
      <c r="H31" s="1215">
        <v>0</v>
      </c>
      <c r="I31" s="1215">
        <v>0</v>
      </c>
      <c r="J31" s="1215">
        <v>0</v>
      </c>
      <c r="K31" s="1216">
        <v>0</v>
      </c>
      <c r="L31" s="201"/>
      <c r="M31" s="125"/>
      <c r="N31" s="331" t="s">
        <v>1705</v>
      </c>
      <c r="O31" s="130"/>
      <c r="P31" s="1028">
        <f t="shared" si="13"/>
        <v>0</v>
      </c>
      <c r="Q31" s="1028">
        <f t="shared" si="24"/>
        <v>0</v>
      </c>
      <c r="S31" s="1025"/>
      <c r="T31" s="1029">
        <f t="shared" si="14"/>
        <v>0</v>
      </c>
      <c r="U31" s="1029">
        <f t="shared" si="15"/>
        <v>0</v>
      </c>
      <c r="V31" s="1029">
        <f t="shared" si="16"/>
        <v>0</v>
      </c>
      <c r="W31" s="1029">
        <f t="shared" si="17"/>
        <v>0</v>
      </c>
      <c r="X31" s="1029">
        <f t="shared" si="18"/>
        <v>0</v>
      </c>
      <c r="Y31" s="1030"/>
      <c r="Z31" s="1025"/>
      <c r="AA31" s="1029">
        <f t="shared" si="19"/>
        <v>0</v>
      </c>
      <c r="AB31" s="1029">
        <f t="shared" si="20"/>
        <v>0</v>
      </c>
      <c r="AC31" s="1029">
        <f t="shared" si="21"/>
        <v>0</v>
      </c>
      <c r="AD31" s="1029">
        <f t="shared" si="22"/>
        <v>0</v>
      </c>
      <c r="AE31" s="1029">
        <f t="shared" si="23"/>
        <v>0</v>
      </c>
      <c r="AF31" s="1030"/>
    </row>
    <row r="32" spans="2:32" ht="15" thickBot="1">
      <c r="B32" s="201"/>
      <c r="C32" s="201"/>
      <c r="D32" s="201"/>
      <c r="E32" s="201"/>
      <c r="F32" s="201"/>
      <c r="G32" s="201"/>
      <c r="H32" s="201"/>
      <c r="I32" s="201"/>
      <c r="J32" s="201"/>
      <c r="K32" s="201"/>
      <c r="L32" s="201"/>
      <c r="M32" s="85"/>
      <c r="N32" s="85"/>
      <c r="O32" s="130"/>
      <c r="P32" s="1028"/>
      <c r="Q32" s="1092"/>
      <c r="S32" s="1025"/>
      <c r="T32" s="1027"/>
      <c r="U32" s="1027"/>
      <c r="V32" s="1027"/>
      <c r="W32" s="1027"/>
      <c r="X32" s="1027"/>
      <c r="Y32" s="1025"/>
      <c r="Z32" s="1025"/>
      <c r="AA32" s="1027"/>
      <c r="AB32" s="1027"/>
      <c r="AC32" s="1027"/>
      <c r="AD32" s="1027"/>
      <c r="AE32" s="1027"/>
      <c r="AF32" s="1025"/>
    </row>
    <row r="33" spans="2:32" ht="15" thickBot="1">
      <c r="B33" s="882" t="s">
        <v>532</v>
      </c>
      <c r="C33" s="883" t="s">
        <v>602</v>
      </c>
      <c r="D33" s="201"/>
      <c r="E33" s="201"/>
      <c r="F33" s="201"/>
      <c r="G33" s="201"/>
      <c r="H33" s="201"/>
      <c r="I33" s="201"/>
      <c r="J33" s="201"/>
      <c r="K33" s="201"/>
      <c r="L33" s="201"/>
      <c r="M33" s="85"/>
      <c r="N33" s="85"/>
      <c r="O33" s="130"/>
      <c r="P33" s="1028"/>
      <c r="Q33" s="1092"/>
      <c r="S33" s="1025"/>
      <c r="T33" s="1027"/>
      <c r="U33" s="1027"/>
      <c r="V33" s="1027"/>
      <c r="W33" s="1027"/>
      <c r="X33" s="1027"/>
      <c r="Y33" s="1025"/>
      <c r="Z33" s="1025"/>
      <c r="AA33" s="1027"/>
      <c r="AB33" s="1027"/>
      <c r="AC33" s="1027"/>
      <c r="AD33" s="1027"/>
      <c r="AE33" s="1027"/>
      <c r="AF33" s="1025"/>
    </row>
    <row r="34" spans="2:32">
      <c r="B34" s="113">
        <v>23</v>
      </c>
      <c r="C34" s="131" t="s">
        <v>603</v>
      </c>
      <c r="D34" s="891" t="s">
        <v>604</v>
      </c>
      <c r="E34" s="212" t="s">
        <v>43</v>
      </c>
      <c r="F34" s="61">
        <v>3</v>
      </c>
      <c r="G34" s="1212">
        <v>55.702835240535443</v>
      </c>
      <c r="H34" s="1206">
        <v>49.899031341441045</v>
      </c>
      <c r="I34" s="1206">
        <v>48.355521563324281</v>
      </c>
      <c r="J34" s="1206">
        <v>43.248466051747513</v>
      </c>
      <c r="K34" s="1207">
        <v>40.229002431727743</v>
      </c>
      <c r="L34" s="201"/>
      <c r="M34" s="132"/>
      <c r="N34" s="890" t="s">
        <v>1704</v>
      </c>
      <c r="O34" s="130"/>
      <c r="P34" s="1028">
        <f xml:space="preserve"> IF( SUM( T34:X34 ) = 0, 0, $T$5 )</f>
        <v>0</v>
      </c>
      <c r="Q34" s="1028">
        <f xml:space="preserve"> IF( SUM( AA34:AE34 ) = 0, 0, $AA$7 )</f>
        <v>0</v>
      </c>
      <c r="S34" s="1025"/>
      <c r="T34" s="1029">
        <f t="shared" ref="T34:X36" si="26" xml:space="preserve"> IF( ISNUMBER(G34), 0, 1 )</f>
        <v>0</v>
      </c>
      <c r="U34" s="1029">
        <f t="shared" si="26"/>
        <v>0</v>
      </c>
      <c r="V34" s="1029">
        <f t="shared" si="26"/>
        <v>0</v>
      </c>
      <c r="W34" s="1029">
        <f t="shared" si="26"/>
        <v>0</v>
      </c>
      <c r="X34" s="1029">
        <f t="shared" si="26"/>
        <v>0</v>
      </c>
      <c r="Y34" s="1025"/>
      <c r="Z34" s="1025"/>
      <c r="AA34" s="1029">
        <f t="shared" ref="AA34:AE35" si="27">IF( AND( ISNUMBER( G34), G34&gt;=0), 0, 1)</f>
        <v>0</v>
      </c>
      <c r="AB34" s="1029">
        <f t="shared" si="27"/>
        <v>0</v>
      </c>
      <c r="AC34" s="1029">
        <f t="shared" si="27"/>
        <v>0</v>
      </c>
      <c r="AD34" s="1029">
        <f t="shared" si="27"/>
        <v>0</v>
      </c>
      <c r="AE34" s="1029">
        <f t="shared" si="27"/>
        <v>0</v>
      </c>
      <c r="AF34" s="1025"/>
    </row>
    <row r="35" spans="2:32">
      <c r="B35" s="213">
        <f>B34+1</f>
        <v>24</v>
      </c>
      <c r="C35" s="53" t="s">
        <v>605</v>
      </c>
      <c r="D35" s="892" t="s">
        <v>606</v>
      </c>
      <c r="E35" s="215" t="s">
        <v>43</v>
      </c>
      <c r="F35" s="64">
        <v>3</v>
      </c>
      <c r="G35" s="1205">
        <v>0</v>
      </c>
      <c r="H35" s="216">
        <v>0</v>
      </c>
      <c r="I35" s="216">
        <v>0</v>
      </c>
      <c r="J35" s="216">
        <v>0</v>
      </c>
      <c r="K35" s="1213">
        <v>0</v>
      </c>
      <c r="L35" s="201"/>
      <c r="M35" s="86"/>
      <c r="N35" s="889" t="s">
        <v>1704</v>
      </c>
      <c r="O35" s="130"/>
      <c r="P35" s="1028">
        <f xml:space="preserve"> IF( SUM( T35:X35 ) = 0, 0, $T$5 )</f>
        <v>0</v>
      </c>
      <c r="Q35" s="1028">
        <f xml:space="preserve"> IF( SUM( AA35:AE35 ) = 0, 0, $AA$7 )</f>
        <v>0</v>
      </c>
      <c r="S35" s="1025"/>
      <c r="T35" s="1029">
        <f t="shared" si="26"/>
        <v>0</v>
      </c>
      <c r="U35" s="1029">
        <f t="shared" si="26"/>
        <v>0</v>
      </c>
      <c r="V35" s="1029">
        <f t="shared" si="26"/>
        <v>0</v>
      </c>
      <c r="W35" s="1029">
        <f t="shared" si="26"/>
        <v>0</v>
      </c>
      <c r="X35" s="1029">
        <f t="shared" si="26"/>
        <v>0</v>
      </c>
      <c r="Y35" s="1025"/>
      <c r="Z35" s="1025"/>
      <c r="AA35" s="1029">
        <f t="shared" si="27"/>
        <v>0</v>
      </c>
      <c r="AB35" s="1029">
        <f t="shared" si="27"/>
        <v>0</v>
      </c>
      <c r="AC35" s="1029">
        <f t="shared" si="27"/>
        <v>0</v>
      </c>
      <c r="AD35" s="1029">
        <f t="shared" si="27"/>
        <v>0</v>
      </c>
      <c r="AE35" s="1029">
        <f t="shared" si="27"/>
        <v>0</v>
      </c>
      <c r="AF35" s="1025"/>
    </row>
    <row r="36" spans="2:32">
      <c r="B36" s="213">
        <f t="shared" ref="B36:B50" si="28">B35+1</f>
        <v>25</v>
      </c>
      <c r="C36" s="53" t="s">
        <v>607</v>
      </c>
      <c r="D36" s="892" t="s">
        <v>608</v>
      </c>
      <c r="E36" s="215" t="s">
        <v>43</v>
      </c>
      <c r="F36" s="64">
        <v>3</v>
      </c>
      <c r="G36" s="1205">
        <v>0</v>
      </c>
      <c r="H36" s="216">
        <v>0</v>
      </c>
      <c r="I36" s="216">
        <v>0</v>
      </c>
      <c r="J36" s="216">
        <v>0</v>
      </c>
      <c r="K36" s="1213">
        <v>0</v>
      </c>
      <c r="L36" s="201"/>
      <c r="M36" s="86"/>
      <c r="N36" s="889" t="s">
        <v>1705</v>
      </c>
      <c r="O36" s="130"/>
      <c r="P36" s="1028">
        <f xml:space="preserve"> IF( SUM( T36:X36 ) = 0, 0, $T$5 )</f>
        <v>0</v>
      </c>
      <c r="Q36" s="1028">
        <f xml:space="preserve"> IF( SUM( AA36:AE36 ) = 0, 0, $AA$20 )</f>
        <v>0</v>
      </c>
      <c r="S36" s="1025"/>
      <c r="T36" s="1029">
        <f t="shared" si="26"/>
        <v>0</v>
      </c>
      <c r="U36" s="1029">
        <f t="shared" si="26"/>
        <v>0</v>
      </c>
      <c r="V36" s="1029">
        <f t="shared" si="26"/>
        <v>0</v>
      </c>
      <c r="W36" s="1029">
        <f t="shared" si="26"/>
        <v>0</v>
      </c>
      <c r="X36" s="1029">
        <f t="shared" si="26"/>
        <v>0</v>
      </c>
      <c r="Y36" s="1025"/>
      <c r="Z36" s="1025"/>
      <c r="AA36" s="1029">
        <f>IF( AND( ISNUMBER( G36), G36&lt;=0), 0, 1)</f>
        <v>0</v>
      </c>
      <c r="AB36" s="1029">
        <f>IF( AND( ISNUMBER( H36), H36&lt;=0), 0, 1)</f>
        <v>0</v>
      </c>
      <c r="AC36" s="1029">
        <f>IF( AND( ISNUMBER( I36), I36&lt;=0), 0, 1)</f>
        <v>0</v>
      </c>
      <c r="AD36" s="1029">
        <f>IF( AND( ISNUMBER( J36), J36&lt;=0), 0, 1)</f>
        <v>0</v>
      </c>
      <c r="AE36" s="1029">
        <f>IF( AND( ISNUMBER( K36), K36&lt;=0), 0, 1)</f>
        <v>0</v>
      </c>
      <c r="AF36" s="1025"/>
    </row>
    <row r="37" spans="2:32">
      <c r="B37" s="213">
        <f t="shared" si="28"/>
        <v>26</v>
      </c>
      <c r="C37" s="893" t="s">
        <v>609</v>
      </c>
      <c r="D37" s="843" t="s">
        <v>610</v>
      </c>
      <c r="E37" s="66" t="s">
        <v>43</v>
      </c>
      <c r="F37" s="67">
        <v>3</v>
      </c>
      <c r="G37" s="97">
        <f>G34+G36</f>
        <v>55.702835240535443</v>
      </c>
      <c r="H37" s="98">
        <f>H34+H36</f>
        <v>49.899031341441045</v>
      </c>
      <c r="I37" s="98">
        <f>I34+I36</f>
        <v>48.355521563324281</v>
      </c>
      <c r="J37" s="98">
        <f>J34+J36</f>
        <v>43.248466051747513</v>
      </c>
      <c r="K37" s="835">
        <f>K34+K36</f>
        <v>40.229002431727743</v>
      </c>
      <c r="L37" s="201"/>
      <c r="M37" s="86" t="s">
        <v>611</v>
      </c>
      <c r="N37" s="889"/>
      <c r="O37" s="130"/>
      <c r="P37" s="1028"/>
      <c r="Q37" s="1028"/>
      <c r="S37" s="1042"/>
      <c r="T37" s="1027"/>
      <c r="U37" s="1027"/>
      <c r="V37" s="1027"/>
      <c r="W37" s="1027"/>
      <c r="X37" s="1027"/>
      <c r="Y37" s="1032"/>
      <c r="Z37" s="1042"/>
      <c r="AA37" s="1048"/>
      <c r="AB37" s="1048"/>
      <c r="AC37" s="1048"/>
      <c r="AD37" s="1048"/>
      <c r="AE37" s="1048"/>
      <c r="AF37" s="1032"/>
    </row>
    <row r="38" spans="2:32">
      <c r="B38" s="213">
        <f t="shared" si="28"/>
        <v>27</v>
      </c>
      <c r="C38" s="53" t="s">
        <v>612</v>
      </c>
      <c r="D38" s="892" t="s">
        <v>613</v>
      </c>
      <c r="E38" s="215" t="s">
        <v>43</v>
      </c>
      <c r="F38" s="64">
        <v>3</v>
      </c>
      <c r="G38" s="1205">
        <v>14.738363168869521</v>
      </c>
      <c r="H38" s="216">
        <v>12.296224033654973</v>
      </c>
      <c r="I38" s="216">
        <v>12.12091081720734</v>
      </c>
      <c r="J38" s="216">
        <v>13.744209448362726</v>
      </c>
      <c r="K38" s="1213">
        <v>17.143838987413204</v>
      </c>
      <c r="L38" s="201"/>
      <c r="M38" s="86"/>
      <c r="N38" s="889" t="s">
        <v>1704</v>
      </c>
      <c r="O38" s="130"/>
      <c r="P38" s="1028">
        <f t="shared" ref="P38:P43" si="29" xml:space="preserve"> IF( SUM( T38:X38 ) = 0, 0, $T$5 )</f>
        <v>0</v>
      </c>
      <c r="Q38" s="1028">
        <f xml:space="preserve"> IF( SUM( AA38:AE38 ) = 0, 0, $AA$7 )</f>
        <v>0</v>
      </c>
      <c r="S38" s="1025"/>
      <c r="T38" s="1029">
        <f t="shared" ref="T38:X40" si="30" xml:space="preserve"> IF( ISNUMBER(G38), 0, 1 )</f>
        <v>0</v>
      </c>
      <c r="U38" s="1029">
        <f t="shared" si="30"/>
        <v>0</v>
      </c>
      <c r="V38" s="1029">
        <f t="shared" si="30"/>
        <v>0</v>
      </c>
      <c r="W38" s="1029">
        <f t="shared" si="30"/>
        <v>0</v>
      </c>
      <c r="X38" s="1029">
        <f t="shared" si="30"/>
        <v>0</v>
      </c>
      <c r="Y38" s="1032"/>
      <c r="Z38" s="1025"/>
      <c r="AA38" s="1029">
        <f t="shared" ref="AA38:AE39" si="31">IF( AND( ISNUMBER( G38), G38&gt;=0), 0, 1)</f>
        <v>0</v>
      </c>
      <c r="AB38" s="1029">
        <f t="shared" si="31"/>
        <v>0</v>
      </c>
      <c r="AC38" s="1029">
        <f t="shared" si="31"/>
        <v>0</v>
      </c>
      <c r="AD38" s="1029">
        <f t="shared" si="31"/>
        <v>0</v>
      </c>
      <c r="AE38" s="1029">
        <f t="shared" si="31"/>
        <v>0</v>
      </c>
      <c r="AF38" s="1032"/>
    </row>
    <row r="39" spans="2:32">
      <c r="B39" s="213">
        <f t="shared" si="28"/>
        <v>28</v>
      </c>
      <c r="C39" s="53" t="s">
        <v>614</v>
      </c>
      <c r="D39" s="892" t="s">
        <v>615</v>
      </c>
      <c r="E39" s="215" t="s">
        <v>43</v>
      </c>
      <c r="F39" s="64">
        <v>3</v>
      </c>
      <c r="G39" s="1205">
        <v>0</v>
      </c>
      <c r="H39" s="216">
        <v>0</v>
      </c>
      <c r="I39" s="216">
        <v>0</v>
      </c>
      <c r="J39" s="216">
        <v>0</v>
      </c>
      <c r="K39" s="1213">
        <v>0</v>
      </c>
      <c r="L39" s="201"/>
      <c r="M39" s="86"/>
      <c r="N39" s="889" t="s">
        <v>1704</v>
      </c>
      <c r="O39" s="130"/>
      <c r="P39" s="1028">
        <f t="shared" si="29"/>
        <v>0</v>
      </c>
      <c r="Q39" s="1028">
        <f xml:space="preserve"> IF( SUM( AA39:AE39 ) = 0, 0, $AA$7 )</f>
        <v>0</v>
      </c>
      <c r="S39" s="1025"/>
      <c r="T39" s="1029">
        <f t="shared" si="30"/>
        <v>0</v>
      </c>
      <c r="U39" s="1029">
        <f t="shared" si="30"/>
        <v>0</v>
      </c>
      <c r="V39" s="1029">
        <f t="shared" si="30"/>
        <v>0</v>
      </c>
      <c r="W39" s="1029">
        <f t="shared" si="30"/>
        <v>0</v>
      </c>
      <c r="X39" s="1029">
        <f t="shared" si="30"/>
        <v>0</v>
      </c>
      <c r="Y39" s="1032"/>
      <c r="Z39" s="1025"/>
      <c r="AA39" s="1029">
        <f t="shared" si="31"/>
        <v>0</v>
      </c>
      <c r="AB39" s="1029">
        <f t="shared" si="31"/>
        <v>0</v>
      </c>
      <c r="AC39" s="1029">
        <f t="shared" si="31"/>
        <v>0</v>
      </c>
      <c r="AD39" s="1029">
        <f t="shared" si="31"/>
        <v>0</v>
      </c>
      <c r="AE39" s="1029">
        <f t="shared" si="31"/>
        <v>0</v>
      </c>
      <c r="AF39" s="1032"/>
    </row>
    <row r="40" spans="2:32">
      <c r="B40" s="213">
        <f t="shared" si="28"/>
        <v>29</v>
      </c>
      <c r="C40" s="839" t="s">
        <v>616</v>
      </c>
      <c r="D40" s="843" t="s">
        <v>617</v>
      </c>
      <c r="E40" s="66" t="s">
        <v>43</v>
      </c>
      <c r="F40" s="67">
        <v>3</v>
      </c>
      <c r="G40" s="1205">
        <v>0</v>
      </c>
      <c r="H40" s="216">
        <v>0</v>
      </c>
      <c r="I40" s="216">
        <v>0</v>
      </c>
      <c r="J40" s="216">
        <v>0</v>
      </c>
      <c r="K40" s="1213">
        <v>0</v>
      </c>
      <c r="L40" s="201"/>
      <c r="M40" s="86"/>
      <c r="N40" s="889" t="s">
        <v>1705</v>
      </c>
      <c r="O40" s="130"/>
      <c r="P40" s="1028">
        <f t="shared" si="29"/>
        <v>0</v>
      </c>
      <c r="Q40" s="1028">
        <f xml:space="preserve"> IF( SUM( AA40:AE40 ) = 0, 0, $AA$20 )</f>
        <v>0</v>
      </c>
      <c r="S40" s="1025"/>
      <c r="T40" s="1029">
        <f t="shared" si="30"/>
        <v>0</v>
      </c>
      <c r="U40" s="1029">
        <f t="shared" si="30"/>
        <v>0</v>
      </c>
      <c r="V40" s="1029">
        <f t="shared" si="30"/>
        <v>0</v>
      </c>
      <c r="W40" s="1029">
        <f t="shared" si="30"/>
        <v>0</v>
      </c>
      <c r="X40" s="1029">
        <f t="shared" si="30"/>
        <v>0</v>
      </c>
      <c r="Y40" s="1032"/>
      <c r="Z40" s="1025"/>
      <c r="AA40" s="1029">
        <f>IF( AND( ISNUMBER( G40), G40&lt;=0), 0, 1)</f>
        <v>0</v>
      </c>
      <c r="AB40" s="1029">
        <f>IF( AND( ISNUMBER( H40), H40&lt;=0), 0, 1)</f>
        <v>0</v>
      </c>
      <c r="AC40" s="1029">
        <f>IF( AND( ISNUMBER( I40), I40&lt;=0), 0, 1)</f>
        <v>0</v>
      </c>
      <c r="AD40" s="1029">
        <f>IF( AND( ISNUMBER( J40), J40&lt;=0), 0, 1)</f>
        <v>0</v>
      </c>
      <c r="AE40" s="1029">
        <f>IF( AND( ISNUMBER( K40), K40&lt;=0), 0, 1)</f>
        <v>0</v>
      </c>
      <c r="AF40" s="1032"/>
    </row>
    <row r="41" spans="2:32">
      <c r="B41" s="213">
        <f t="shared" si="28"/>
        <v>30</v>
      </c>
      <c r="C41" s="893" t="s">
        <v>618</v>
      </c>
      <c r="D41" s="843" t="s">
        <v>619</v>
      </c>
      <c r="E41" s="66" t="s">
        <v>43</v>
      </c>
      <c r="F41" s="67">
        <v>3</v>
      </c>
      <c r="G41" s="97">
        <f>G38+G40</f>
        <v>14.738363168869521</v>
      </c>
      <c r="H41" s="98">
        <f>H38+H40</f>
        <v>12.296224033654973</v>
      </c>
      <c r="I41" s="98">
        <f>I38+I40</f>
        <v>12.12091081720734</v>
      </c>
      <c r="J41" s="98">
        <f>J38+J40</f>
        <v>13.744209448362726</v>
      </c>
      <c r="K41" s="835">
        <f>K38+K40</f>
        <v>17.143838987413204</v>
      </c>
      <c r="L41" s="201"/>
      <c r="M41" s="86" t="s">
        <v>620</v>
      </c>
      <c r="N41" s="889"/>
      <c r="O41" s="130"/>
      <c r="P41" s="1028">
        <f t="shared" si="29"/>
        <v>0</v>
      </c>
      <c r="Q41" s="1092"/>
      <c r="S41" s="1025"/>
      <c r="T41" s="1027"/>
      <c r="U41" s="1027"/>
      <c r="V41" s="1027"/>
      <c r="W41" s="1027"/>
      <c r="X41" s="1027"/>
      <c r="Y41" s="1032"/>
      <c r="Z41" s="1025"/>
      <c r="AA41" s="1027"/>
      <c r="AB41" s="1027"/>
      <c r="AC41" s="1027"/>
      <c r="AD41" s="1027"/>
      <c r="AE41" s="1027"/>
      <c r="AF41" s="1032"/>
    </row>
    <row r="42" spans="2:32">
      <c r="B42" s="213">
        <f t="shared" si="28"/>
        <v>31</v>
      </c>
      <c r="C42" s="53" t="s">
        <v>621</v>
      </c>
      <c r="D42" s="892" t="s">
        <v>622</v>
      </c>
      <c r="E42" s="215" t="s">
        <v>43</v>
      </c>
      <c r="F42" s="64">
        <v>3</v>
      </c>
      <c r="G42" s="1181">
        <v>19.961845044256531</v>
      </c>
      <c r="H42" s="1182">
        <v>24.01089948987315</v>
      </c>
      <c r="I42" s="1182">
        <v>23.030265647519499</v>
      </c>
      <c r="J42" s="1182">
        <v>36.751365749804023</v>
      </c>
      <c r="K42" s="1183">
        <v>40.596105629856417</v>
      </c>
      <c r="L42" s="201"/>
      <c r="M42" s="86"/>
      <c r="N42" s="889" t="s">
        <v>1704</v>
      </c>
      <c r="O42" s="130"/>
      <c r="P42" s="1028">
        <f t="shared" si="29"/>
        <v>0</v>
      </c>
      <c r="Q42" s="1028">
        <f xml:space="preserve"> IF( SUM( AA42:AE42 ) = 0, 0, $AA$7 )</f>
        <v>0</v>
      </c>
      <c r="S42" s="1025"/>
      <c r="T42" s="1029">
        <f>IF('Validation flags'!$H$3=1,0, IF( ISNUMBER(G42), 0, 1 ))</f>
        <v>0</v>
      </c>
      <c r="U42" s="1029">
        <f>IF('Validation flags'!$H$3=1,0, IF( ISNUMBER(H42), 0, 1 ))</f>
        <v>0</v>
      </c>
      <c r="V42" s="1029">
        <f>IF('Validation flags'!$H$3=1,0, IF( ISNUMBER(I42), 0, 1 ))</f>
        <v>0</v>
      </c>
      <c r="W42" s="1029">
        <f>IF('Validation flags'!$H$3=1,0, IF( ISNUMBER(J42), 0, 1 ))</f>
        <v>0</v>
      </c>
      <c r="X42" s="1029">
        <f>IF('Validation flags'!$H$3=1,0, IF( ISNUMBER(K42), 0, 1 ))</f>
        <v>0</v>
      </c>
      <c r="Y42" s="1032"/>
      <c r="Z42" s="1025"/>
      <c r="AA42" s="1029">
        <f>IF( AND( ISNUMBER( G42), G42&gt;=0), 0, 1)</f>
        <v>0</v>
      </c>
      <c r="AB42" s="1029">
        <f>IF( AND( ISNUMBER( H42), H42&gt;=0), 0, 1)</f>
        <v>0</v>
      </c>
      <c r="AC42" s="1029">
        <f>IF( AND( ISNUMBER( I42), I42&gt;=0), 0, 1)</f>
        <v>0</v>
      </c>
      <c r="AD42" s="1029">
        <f>IF( AND( ISNUMBER( J42), J42&gt;=0), 0, 1)</f>
        <v>0</v>
      </c>
      <c r="AE42" s="1029">
        <f>IF( AND( ISNUMBER( K42), K42&gt;=0), 0, 1)</f>
        <v>0</v>
      </c>
      <c r="AF42" s="1032"/>
    </row>
    <row r="43" spans="2:32">
      <c r="B43" s="213">
        <f t="shared" si="28"/>
        <v>32</v>
      </c>
      <c r="C43" s="839" t="s">
        <v>623</v>
      </c>
      <c r="D43" s="892" t="s">
        <v>624</v>
      </c>
      <c r="E43" s="66" t="s">
        <v>43</v>
      </c>
      <c r="F43" s="67">
        <v>3</v>
      </c>
      <c r="G43" s="1181">
        <v>0</v>
      </c>
      <c r="H43" s="1182">
        <v>0</v>
      </c>
      <c r="I43" s="1182">
        <v>0</v>
      </c>
      <c r="J43" s="1182">
        <v>0</v>
      </c>
      <c r="K43" s="1183">
        <v>0</v>
      </c>
      <c r="L43" s="201"/>
      <c r="M43" s="86"/>
      <c r="N43" s="889" t="s">
        <v>1705</v>
      </c>
      <c r="O43" s="130"/>
      <c r="P43" s="1028">
        <f t="shared" si="29"/>
        <v>0</v>
      </c>
      <c r="Q43" s="1028">
        <f xml:space="preserve"> IF( SUM( AA43:AE43 ) = 0, 0, $AA$20 )</f>
        <v>0</v>
      </c>
      <c r="S43" s="1025"/>
      <c r="T43" s="1029">
        <f>IF('Validation flags'!$H$3=1,0, IF( ISNUMBER(G43), 0, 1 ))</f>
        <v>0</v>
      </c>
      <c r="U43" s="1029">
        <f>IF('Validation flags'!$H$3=1,0, IF( ISNUMBER(H43), 0, 1 ))</f>
        <v>0</v>
      </c>
      <c r="V43" s="1029">
        <f>IF('Validation flags'!$H$3=1,0, IF( ISNUMBER(I43), 0, 1 ))</f>
        <v>0</v>
      </c>
      <c r="W43" s="1029">
        <f>IF('Validation flags'!$H$3=1,0, IF( ISNUMBER(J43), 0, 1 ))</f>
        <v>0</v>
      </c>
      <c r="X43" s="1029">
        <f>IF('Validation flags'!$H$3=1,0, IF( ISNUMBER(K43), 0, 1 ))</f>
        <v>0</v>
      </c>
      <c r="Y43" s="1032"/>
      <c r="Z43" s="1025"/>
      <c r="AA43" s="1029">
        <f>IF( AND( ISNUMBER( G43), G43&lt;=0), 0, 1)</f>
        <v>0</v>
      </c>
      <c r="AB43" s="1029">
        <f>IF( AND( ISNUMBER( H43), H43&lt;=0), 0, 1)</f>
        <v>0</v>
      </c>
      <c r="AC43" s="1029">
        <f>IF( AND( ISNUMBER( I43), I43&lt;=0), 0, 1)</f>
        <v>0</v>
      </c>
      <c r="AD43" s="1029">
        <f>IF( AND( ISNUMBER( J43), J43&lt;=0), 0, 1)</f>
        <v>0</v>
      </c>
      <c r="AE43" s="1029">
        <f>IF( AND( ISNUMBER( K43), K43&lt;=0), 0, 1)</f>
        <v>0</v>
      </c>
      <c r="AF43" s="1032"/>
    </row>
    <row r="44" spans="2:32">
      <c r="B44" s="213">
        <f t="shared" si="28"/>
        <v>33</v>
      </c>
      <c r="C44" s="893" t="s">
        <v>625</v>
      </c>
      <c r="D44" s="843" t="s">
        <v>626</v>
      </c>
      <c r="E44" s="66" t="s">
        <v>43</v>
      </c>
      <c r="F44" s="67">
        <v>3</v>
      </c>
      <c r="G44" s="97">
        <f>SUM(G42:G43)</f>
        <v>19.961845044256531</v>
      </c>
      <c r="H44" s="98">
        <f>SUM(H42:H43)</f>
        <v>24.01089948987315</v>
      </c>
      <c r="I44" s="98">
        <f>SUM(I42:I43)</f>
        <v>23.030265647519499</v>
      </c>
      <c r="J44" s="98">
        <f>SUM(J42:J43)</f>
        <v>36.751365749804023</v>
      </c>
      <c r="K44" s="835">
        <f>SUM(K42:K43)</f>
        <v>40.596105629856417</v>
      </c>
      <c r="L44" s="201"/>
      <c r="M44" s="86" t="s">
        <v>627</v>
      </c>
      <c r="N44" s="889"/>
      <c r="O44" s="130"/>
      <c r="P44" s="1028"/>
      <c r="Q44" s="1092"/>
      <c r="S44" s="1042"/>
      <c r="T44" s="1039"/>
      <c r="Y44" s="1032"/>
      <c r="Z44" s="1042"/>
      <c r="AA44" s="1176"/>
      <c r="AB44" s="1176"/>
      <c r="AC44" s="1176"/>
      <c r="AD44" s="1176"/>
      <c r="AE44" s="1176"/>
      <c r="AF44" s="1032"/>
    </row>
    <row r="45" spans="2:32">
      <c r="B45" s="213">
        <f t="shared" si="28"/>
        <v>34</v>
      </c>
      <c r="C45" s="53" t="s">
        <v>628</v>
      </c>
      <c r="D45" s="892" t="s">
        <v>629</v>
      </c>
      <c r="E45" s="215" t="s">
        <v>43</v>
      </c>
      <c r="F45" s="64">
        <v>3</v>
      </c>
      <c r="G45" s="1181">
        <v>22.442663067147954</v>
      </c>
      <c r="H45" s="1182">
        <v>22.863333266120513</v>
      </c>
      <c r="I45" s="1182">
        <v>21.447015466635602</v>
      </c>
      <c r="J45" s="1182">
        <v>19.683314166563758</v>
      </c>
      <c r="K45" s="1183">
        <v>20.324232769822785</v>
      </c>
      <c r="L45" s="201"/>
      <c r="M45" s="86"/>
      <c r="N45" s="889" t="s">
        <v>1704</v>
      </c>
      <c r="O45" s="130"/>
      <c r="P45" s="1028">
        <f xml:space="preserve"> IF( SUM( T45:X45 ) = 0, 0, $T$5 )</f>
        <v>0</v>
      </c>
      <c r="Q45" s="1028">
        <f xml:space="preserve"> IF( SUM( AA45:AE45 ) = 0, 0, $AA$7 )</f>
        <v>0</v>
      </c>
      <c r="S45" s="1025"/>
      <c r="T45" s="1029">
        <f>IF('Validation flags'!$H$3=1,0, IF( ISNUMBER(G45), 0, 1 ))</f>
        <v>0</v>
      </c>
      <c r="U45" s="1029">
        <f>IF('Validation flags'!$H$3=1,0, IF( ISNUMBER(H45), 0, 1 ))</f>
        <v>0</v>
      </c>
      <c r="V45" s="1029">
        <f>IF('Validation flags'!$H$3=1,0, IF( ISNUMBER(I45), 0, 1 ))</f>
        <v>0</v>
      </c>
      <c r="W45" s="1029">
        <f>IF('Validation flags'!$H$3=1,0, IF( ISNUMBER(J45), 0, 1 ))</f>
        <v>0</v>
      </c>
      <c r="X45" s="1029">
        <f>IF('Validation flags'!$H$3=1,0, IF( ISNUMBER(K45), 0, 1 ))</f>
        <v>0</v>
      </c>
      <c r="Y45" s="1030"/>
      <c r="Z45" s="1025"/>
      <c r="AA45" s="1029">
        <f>IF( AND( ISNUMBER( G45), G45&gt;=0), 0, 1)</f>
        <v>0</v>
      </c>
      <c r="AB45" s="1029">
        <f>IF( AND( ISNUMBER( H45), H45&gt;=0), 0, 1)</f>
        <v>0</v>
      </c>
      <c r="AC45" s="1029">
        <f>IF( AND( ISNUMBER( I45), I45&gt;=0), 0, 1)</f>
        <v>0</v>
      </c>
      <c r="AD45" s="1029">
        <f>IF( AND( ISNUMBER( J45), J45&gt;=0), 0, 1)</f>
        <v>0</v>
      </c>
      <c r="AE45" s="1029">
        <f>IF( AND( ISNUMBER( K45), K45&gt;=0), 0, 1)</f>
        <v>0</v>
      </c>
      <c r="AF45" s="1030"/>
    </row>
    <row r="46" spans="2:32">
      <c r="B46" s="213">
        <f t="shared" si="28"/>
        <v>35</v>
      </c>
      <c r="C46" s="839" t="s">
        <v>630</v>
      </c>
      <c r="D46" s="843" t="s">
        <v>631</v>
      </c>
      <c r="E46" s="66" t="s">
        <v>43</v>
      </c>
      <c r="F46" s="67">
        <v>3</v>
      </c>
      <c r="G46" s="1181">
        <v>0</v>
      </c>
      <c r="H46" s="1182">
        <v>0</v>
      </c>
      <c r="I46" s="1182">
        <v>0</v>
      </c>
      <c r="J46" s="1182">
        <v>0</v>
      </c>
      <c r="K46" s="1183">
        <v>0</v>
      </c>
      <c r="L46" s="201"/>
      <c r="M46" s="86"/>
      <c r="N46" s="889" t="s">
        <v>1705</v>
      </c>
      <c r="O46" s="130"/>
      <c r="P46" s="1028">
        <f xml:space="preserve"> IF( SUM( T46:X46 ) = 0, 0, $T$5 )</f>
        <v>0</v>
      </c>
      <c r="Q46" s="1028">
        <f xml:space="preserve"> IF( SUM( AA46:AE46 ) = 0, 0, $AA$20 )</f>
        <v>0</v>
      </c>
      <c r="S46" s="1025"/>
      <c r="T46" s="1029">
        <f>IF('Validation flags'!$H$3=1,0, IF( ISNUMBER(G46), 0, 1 ))</f>
        <v>0</v>
      </c>
      <c r="U46" s="1029">
        <f>IF('Validation flags'!$H$3=1,0, IF( ISNUMBER(H46), 0, 1 ))</f>
        <v>0</v>
      </c>
      <c r="V46" s="1029">
        <f>IF('Validation flags'!$H$3=1,0, IF( ISNUMBER(I46), 0, 1 ))</f>
        <v>0</v>
      </c>
      <c r="W46" s="1029">
        <f>IF('Validation flags'!$H$3=1,0, IF( ISNUMBER(J46), 0, 1 ))</f>
        <v>0</v>
      </c>
      <c r="X46" s="1029">
        <f>IF('Validation flags'!$H$3=1,0, IF( ISNUMBER(K46), 0, 1 ))</f>
        <v>0</v>
      </c>
      <c r="Y46" s="1030"/>
      <c r="Z46" s="1025"/>
      <c r="AA46" s="1029">
        <f>IF( AND( ISNUMBER( G46), G46&lt;=0), 0, 1)</f>
        <v>0</v>
      </c>
      <c r="AB46" s="1029">
        <f>IF( AND( ISNUMBER( H46), H46&lt;=0), 0, 1)</f>
        <v>0</v>
      </c>
      <c r="AC46" s="1029">
        <f>IF( AND( ISNUMBER( I46), I46&lt;=0), 0, 1)</f>
        <v>0</v>
      </c>
      <c r="AD46" s="1029">
        <f>IF( AND( ISNUMBER( J46), J46&lt;=0), 0, 1)</f>
        <v>0</v>
      </c>
      <c r="AE46" s="1029">
        <f>IF( AND( ISNUMBER( K46), K46&lt;=0), 0, 1)</f>
        <v>0</v>
      </c>
      <c r="AF46" s="1030"/>
    </row>
    <row r="47" spans="2:32">
      <c r="B47" s="213">
        <f t="shared" si="28"/>
        <v>36</v>
      </c>
      <c r="C47" s="893" t="s">
        <v>632</v>
      </c>
      <c r="D47" s="843" t="s">
        <v>633</v>
      </c>
      <c r="E47" s="66" t="s">
        <v>43</v>
      </c>
      <c r="F47" s="67">
        <v>3</v>
      </c>
      <c r="G47" s="97">
        <f>SUM(G45:G46)</f>
        <v>22.442663067147954</v>
      </c>
      <c r="H47" s="98">
        <f>SUM(H45:H46)</f>
        <v>22.863333266120513</v>
      </c>
      <c r="I47" s="98">
        <f>SUM(I45:I46)</f>
        <v>21.447015466635602</v>
      </c>
      <c r="J47" s="98">
        <f>SUM(J45:J46)</f>
        <v>19.683314166563758</v>
      </c>
      <c r="K47" s="835">
        <f>SUM(K45:K46)</f>
        <v>20.324232769822785</v>
      </c>
      <c r="L47" s="201"/>
      <c r="M47" s="86" t="s">
        <v>634</v>
      </c>
      <c r="N47" s="889"/>
      <c r="O47" s="130"/>
      <c r="P47" s="1028"/>
      <c r="Q47" s="1092"/>
      <c r="S47" s="1025"/>
      <c r="T47" s="1043"/>
      <c r="Y47" s="1030"/>
      <c r="Z47" s="1025"/>
      <c r="AA47" s="1027"/>
      <c r="AB47" s="1027"/>
      <c r="AC47" s="1027"/>
      <c r="AD47" s="1027"/>
      <c r="AE47" s="1027"/>
      <c r="AF47" s="1030"/>
    </row>
    <row r="48" spans="2:32">
      <c r="B48" s="213">
        <f t="shared" si="28"/>
        <v>37</v>
      </c>
      <c r="C48" s="53" t="s">
        <v>635</v>
      </c>
      <c r="D48" s="892" t="s">
        <v>636</v>
      </c>
      <c r="E48" s="215" t="s">
        <v>43</v>
      </c>
      <c r="F48" s="64">
        <v>3</v>
      </c>
      <c r="G48" s="1181">
        <v>0</v>
      </c>
      <c r="H48" s="1182">
        <v>0</v>
      </c>
      <c r="I48" s="1182">
        <v>0</v>
      </c>
      <c r="J48" s="1182">
        <v>0</v>
      </c>
      <c r="K48" s="1183">
        <v>0</v>
      </c>
      <c r="L48" s="201"/>
      <c r="M48" s="86"/>
      <c r="N48" s="889" t="s">
        <v>1704</v>
      </c>
      <c r="O48" s="130"/>
      <c r="P48" s="1028">
        <f xml:space="preserve"> IF( SUM( T48:X48 ) = 0, 0, $T$5 )</f>
        <v>0</v>
      </c>
      <c r="Q48" s="1028">
        <f xml:space="preserve"> IF( SUM( AA48:AE48 ) = 0, 0, $AA$7 )</f>
        <v>0</v>
      </c>
      <c r="S48" s="1025"/>
      <c r="T48" s="1029">
        <f>IF('Validation flags'!$B$3="Thames Water", IF( ISNUMBER(G48), 0, 1 ),0)</f>
        <v>0</v>
      </c>
      <c r="U48" s="1029">
        <f>IF('Validation flags'!$B$3="Thames Water", IF( ISNUMBER(H48), 0, 1 ),0)</f>
        <v>0</v>
      </c>
      <c r="V48" s="1029">
        <f>IF('Validation flags'!$B$3="Thames Water", IF( ISNUMBER(I48), 0, 1 ),0)</f>
        <v>0</v>
      </c>
      <c r="W48" s="1029">
        <f>IF('Validation flags'!$B$3="Thames Water", IF( ISNUMBER(J48), 0, 1 ),0)</f>
        <v>0</v>
      </c>
      <c r="X48" s="1029">
        <f>IF('Validation flags'!$B$3="Thames Water", IF( ISNUMBER(K48), 0, 1 ),0)</f>
        <v>0</v>
      </c>
      <c r="Y48" s="1038"/>
      <c r="Z48" s="1025"/>
      <c r="AA48" s="1029">
        <f>IF( AND( ISNUMBER( G48), G48&gt;=0), 0, 1)</f>
        <v>0</v>
      </c>
      <c r="AB48" s="1029">
        <f>IF( AND( ISNUMBER( H48), H48&gt;=0), 0, 1)</f>
        <v>0</v>
      </c>
      <c r="AC48" s="1029">
        <f>IF( AND( ISNUMBER( I48), I48&gt;=0), 0, 1)</f>
        <v>0</v>
      </c>
      <c r="AD48" s="1029">
        <f>IF( AND( ISNUMBER( J48), J48&gt;=0), 0, 1)</f>
        <v>0</v>
      </c>
      <c r="AE48" s="1029">
        <f>IF( AND( ISNUMBER( K48), K48&gt;=0), 0, 1)</f>
        <v>0</v>
      </c>
      <c r="AF48" s="1038"/>
    </row>
    <row r="49" spans="2:32">
      <c r="B49" s="213">
        <f t="shared" si="28"/>
        <v>38</v>
      </c>
      <c r="C49" s="839" t="s">
        <v>637</v>
      </c>
      <c r="D49" s="843" t="s">
        <v>638</v>
      </c>
      <c r="E49" s="66" t="s">
        <v>43</v>
      </c>
      <c r="F49" s="67">
        <v>3</v>
      </c>
      <c r="G49" s="1181">
        <v>0</v>
      </c>
      <c r="H49" s="1182">
        <v>0</v>
      </c>
      <c r="I49" s="1182">
        <v>0</v>
      </c>
      <c r="J49" s="1182">
        <v>0</v>
      </c>
      <c r="K49" s="1183">
        <v>0</v>
      </c>
      <c r="L49" s="201"/>
      <c r="M49" s="86"/>
      <c r="N49" s="889" t="s">
        <v>1705</v>
      </c>
      <c r="O49" s="130"/>
      <c r="P49" s="1028">
        <f xml:space="preserve"> IF( SUM( T49:X49 ) = 0, 0, $T$5 )</f>
        <v>0</v>
      </c>
      <c r="Q49" s="1028">
        <f xml:space="preserve"> IF( SUM( AA49:AE49 ) = 0, 0, $AA$20 )</f>
        <v>0</v>
      </c>
      <c r="S49" s="1025"/>
      <c r="T49" s="1029">
        <f>IF('Validation flags'!$B$3="Thames Water", IF( ISNUMBER(G49), 0, 1 ),0)</f>
        <v>0</v>
      </c>
      <c r="U49" s="1029">
        <f>IF('Validation flags'!$B$3="Thames Water", IF( ISNUMBER(H49), 0, 1 ),0)</f>
        <v>0</v>
      </c>
      <c r="V49" s="1029">
        <f>IF('Validation flags'!$B$3="Thames Water", IF( ISNUMBER(I49), 0, 1 ),0)</f>
        <v>0</v>
      </c>
      <c r="W49" s="1029">
        <f>IF('Validation flags'!$B$3="Thames Water", IF( ISNUMBER(J49), 0, 1 ),0)</f>
        <v>0</v>
      </c>
      <c r="X49" s="1029">
        <f>IF('Validation flags'!$B$3="Thames Water", IF( ISNUMBER(K49), 0, 1 ),0)</f>
        <v>0</v>
      </c>
      <c r="Y49" s="1038"/>
      <c r="Z49" s="1025"/>
      <c r="AA49" s="1029">
        <f>IF( AND( ISNUMBER( G49), G49&lt;=0), 0, 1)</f>
        <v>0</v>
      </c>
      <c r="AB49" s="1029">
        <f>IF( AND( ISNUMBER( H49), H49&lt;=0), 0, 1)</f>
        <v>0</v>
      </c>
      <c r="AC49" s="1029">
        <f>IF( AND( ISNUMBER( I49), I49&lt;=0), 0, 1)</f>
        <v>0</v>
      </c>
      <c r="AD49" s="1029">
        <f>IF( AND( ISNUMBER( J49), J49&lt;=0), 0, 1)</f>
        <v>0</v>
      </c>
      <c r="AE49" s="1029">
        <f>IF( AND( ISNUMBER( K49), K49&lt;=0), 0, 1)</f>
        <v>0</v>
      </c>
      <c r="AF49" s="1038"/>
    </row>
    <row r="50" spans="2:32" ht="15" thickBot="1">
      <c r="B50" s="219">
        <f t="shared" si="28"/>
        <v>39</v>
      </c>
      <c r="C50" s="335" t="s">
        <v>639</v>
      </c>
      <c r="D50" s="886" t="s">
        <v>640</v>
      </c>
      <c r="E50" s="68" t="s">
        <v>43</v>
      </c>
      <c r="F50" s="82">
        <v>3</v>
      </c>
      <c r="G50" s="355">
        <f>SUM(G48:G49)</f>
        <v>0</v>
      </c>
      <c r="H50" s="105">
        <f>SUM(H48:H49)</f>
        <v>0</v>
      </c>
      <c r="I50" s="105">
        <f>SUM(I48:I49)</f>
        <v>0</v>
      </c>
      <c r="J50" s="105">
        <f>SUM(J48:J49)</f>
        <v>0</v>
      </c>
      <c r="K50" s="221">
        <f>SUM(K48:K49)</f>
        <v>0</v>
      </c>
      <c r="L50" s="201"/>
      <c r="M50" s="83" t="s">
        <v>641</v>
      </c>
      <c r="N50" s="84"/>
      <c r="O50" s="130"/>
      <c r="P50" s="1028"/>
      <c r="Q50" s="1092"/>
      <c r="S50" s="1038"/>
      <c r="T50" s="1027"/>
      <c r="U50" s="1027"/>
      <c r="V50" s="1027"/>
      <c r="W50" s="1027"/>
      <c r="X50" s="1027"/>
      <c r="Y50" s="1038"/>
      <c r="Z50" s="1038"/>
      <c r="AA50" s="1027"/>
      <c r="AB50" s="1027"/>
      <c r="AC50" s="1027"/>
      <c r="AD50" s="1027"/>
      <c r="AE50" s="1027"/>
      <c r="AF50" s="1038"/>
    </row>
    <row r="51" spans="2:32" ht="15" thickBot="1">
      <c r="B51" s="201"/>
      <c r="C51" s="201"/>
      <c r="D51" s="201"/>
      <c r="E51" s="201"/>
      <c r="F51" s="201"/>
      <c r="G51" s="201"/>
      <c r="H51" s="201"/>
      <c r="I51" s="201"/>
      <c r="J51" s="201"/>
      <c r="K51" s="201"/>
      <c r="L51" s="201"/>
      <c r="M51" s="85"/>
      <c r="N51" s="85"/>
      <c r="P51" s="1028"/>
      <c r="Q51" s="1092"/>
      <c r="S51" s="1038"/>
      <c r="T51" s="1027"/>
      <c r="U51" s="1027"/>
      <c r="V51" s="1027"/>
      <c r="W51" s="1027"/>
      <c r="X51" s="1027"/>
      <c r="Y51" s="1038"/>
      <c r="Z51" s="1038"/>
      <c r="AA51" s="1027"/>
      <c r="AB51" s="1027"/>
      <c r="AC51" s="1027"/>
      <c r="AD51" s="1027"/>
      <c r="AE51" s="1027"/>
      <c r="AF51" s="1038"/>
    </row>
    <row r="52" spans="2:32" ht="15" thickBot="1">
      <c r="B52" s="882" t="s">
        <v>454</v>
      </c>
      <c r="C52" s="883" t="s">
        <v>642</v>
      </c>
      <c r="D52" s="201"/>
      <c r="E52" s="201"/>
      <c r="F52" s="201"/>
      <c r="G52" s="201"/>
      <c r="H52" s="201"/>
      <c r="I52" s="201"/>
      <c r="J52" s="201"/>
      <c r="K52" s="201"/>
      <c r="L52" s="201"/>
      <c r="M52" s="85"/>
      <c r="N52" s="85"/>
      <c r="P52" s="1028"/>
      <c r="Q52" s="1092"/>
      <c r="S52" s="1038"/>
      <c r="T52" s="1027"/>
      <c r="U52" s="1027"/>
      <c r="V52" s="1027"/>
      <c r="W52" s="1027"/>
      <c r="X52" s="1027"/>
      <c r="Y52" s="1038"/>
      <c r="Z52" s="1038"/>
      <c r="AA52" s="1027"/>
      <c r="AB52" s="1027"/>
      <c r="AC52" s="1027"/>
      <c r="AD52" s="1027"/>
      <c r="AE52" s="1027"/>
      <c r="AF52" s="1038"/>
    </row>
    <row r="53" spans="2:32">
      <c r="B53" s="113">
        <v>40</v>
      </c>
      <c r="C53" s="131" t="s">
        <v>643</v>
      </c>
      <c r="D53" s="891" t="s">
        <v>644</v>
      </c>
      <c r="E53" s="212" t="s">
        <v>43</v>
      </c>
      <c r="F53" s="61">
        <v>3</v>
      </c>
      <c r="G53" s="1212">
        <v>-55.102730199027057</v>
      </c>
      <c r="H53" s="1206">
        <v>-53.257967222309048</v>
      </c>
      <c r="I53" s="1206">
        <v>-52.940215429478116</v>
      </c>
      <c r="J53" s="1206">
        <v>-50.33566893445326</v>
      </c>
      <c r="K53" s="1207">
        <v>-48.598274843508946</v>
      </c>
      <c r="L53" s="201"/>
      <c r="M53" s="132"/>
      <c r="N53" s="890" t="s">
        <v>1705</v>
      </c>
      <c r="P53" s="1028">
        <f xml:space="preserve"> IF( SUM( T53:X53 ) = 0, 0, $T$5 )</f>
        <v>0</v>
      </c>
      <c r="Q53" s="1028">
        <f xml:space="preserve"> IF( SUM( AA53:AE53 ) = 0, 0, $AA$20 )</f>
        <v>0</v>
      </c>
      <c r="S53" s="1025"/>
      <c r="T53" s="1029">
        <f t="shared" ref="T53:X55" si="32" xml:space="preserve"> IF( ISNUMBER(G53), 0, 1 )</f>
        <v>0</v>
      </c>
      <c r="U53" s="1029">
        <f t="shared" si="32"/>
        <v>0</v>
      </c>
      <c r="V53" s="1029">
        <f t="shared" si="32"/>
        <v>0</v>
      </c>
      <c r="W53" s="1029">
        <f t="shared" si="32"/>
        <v>0</v>
      </c>
      <c r="X53" s="1029">
        <f t="shared" si="32"/>
        <v>0</v>
      </c>
      <c r="Y53" s="1038"/>
      <c r="Z53" s="1025"/>
      <c r="AA53" s="1029">
        <f t="shared" ref="AA53:AE54" si="33">IF( AND( ISNUMBER( G53), G53&lt;=0), 0, 1)</f>
        <v>0</v>
      </c>
      <c r="AB53" s="1029">
        <f t="shared" si="33"/>
        <v>0</v>
      </c>
      <c r="AC53" s="1029">
        <f t="shared" si="33"/>
        <v>0</v>
      </c>
      <c r="AD53" s="1029">
        <f t="shared" si="33"/>
        <v>0</v>
      </c>
      <c r="AE53" s="1029">
        <f t="shared" si="33"/>
        <v>0</v>
      </c>
      <c r="AF53" s="1038"/>
    </row>
    <row r="54" spans="2:32">
      <c r="B54" s="213">
        <f>B53+1</f>
        <v>41</v>
      </c>
      <c r="C54" s="53" t="s">
        <v>645</v>
      </c>
      <c r="D54" s="892" t="s">
        <v>646</v>
      </c>
      <c r="E54" s="215" t="s">
        <v>43</v>
      </c>
      <c r="F54" s="64">
        <v>3</v>
      </c>
      <c r="G54" s="1205">
        <v>0</v>
      </c>
      <c r="H54" s="216">
        <v>0</v>
      </c>
      <c r="I54" s="216">
        <v>0</v>
      </c>
      <c r="J54" s="216">
        <v>0</v>
      </c>
      <c r="K54" s="1213">
        <v>0</v>
      </c>
      <c r="L54" s="201"/>
      <c r="M54" s="86"/>
      <c r="N54" s="889" t="s">
        <v>1705</v>
      </c>
      <c r="P54" s="1028">
        <f xml:space="preserve"> IF( SUM( T54:X54 ) = 0, 0, $T$5 )</f>
        <v>0</v>
      </c>
      <c r="Q54" s="1028">
        <f xml:space="preserve"> IF( SUM( AA54:AE54 ) = 0, 0, $AA$20 )</f>
        <v>0</v>
      </c>
      <c r="S54" s="1025"/>
      <c r="T54" s="1029">
        <f t="shared" si="32"/>
        <v>0</v>
      </c>
      <c r="U54" s="1029">
        <f t="shared" si="32"/>
        <v>0</v>
      </c>
      <c r="V54" s="1029">
        <f t="shared" si="32"/>
        <v>0</v>
      </c>
      <c r="W54" s="1029">
        <f t="shared" si="32"/>
        <v>0</v>
      </c>
      <c r="X54" s="1029">
        <f t="shared" si="32"/>
        <v>0</v>
      </c>
      <c r="Y54" s="1042"/>
      <c r="Z54" s="1025"/>
      <c r="AA54" s="1029">
        <f t="shared" si="33"/>
        <v>0</v>
      </c>
      <c r="AB54" s="1029">
        <f t="shared" si="33"/>
        <v>0</v>
      </c>
      <c r="AC54" s="1029">
        <f t="shared" si="33"/>
        <v>0</v>
      </c>
      <c r="AD54" s="1029">
        <f t="shared" si="33"/>
        <v>0</v>
      </c>
      <c r="AE54" s="1029">
        <f t="shared" si="33"/>
        <v>0</v>
      </c>
      <c r="AF54" s="1042"/>
    </row>
    <row r="55" spans="2:32">
      <c r="B55" s="213">
        <f t="shared" ref="B55:B69" si="34">B54+1</f>
        <v>42</v>
      </c>
      <c r="C55" s="53" t="s">
        <v>647</v>
      </c>
      <c r="D55" s="892" t="s">
        <v>648</v>
      </c>
      <c r="E55" s="215" t="s">
        <v>43</v>
      </c>
      <c r="F55" s="64">
        <v>3</v>
      </c>
      <c r="G55" s="1205">
        <v>0</v>
      </c>
      <c r="H55" s="216">
        <v>0</v>
      </c>
      <c r="I55" s="216">
        <v>0</v>
      </c>
      <c r="J55" s="216">
        <v>0</v>
      </c>
      <c r="K55" s="1213">
        <v>0</v>
      </c>
      <c r="L55" s="201"/>
      <c r="M55" s="86"/>
      <c r="N55" s="889" t="s">
        <v>1704</v>
      </c>
      <c r="P55" s="1028">
        <f xml:space="preserve"> IF( SUM( T55:X55 ) = 0, 0, $T$5 )</f>
        <v>0</v>
      </c>
      <c r="Q55" s="1028">
        <f xml:space="preserve"> IF( SUM( AA55:AE55 ) = 0, 0, $AA$7 )</f>
        <v>0</v>
      </c>
      <c r="S55" s="1025"/>
      <c r="T55" s="1029">
        <f t="shared" si="32"/>
        <v>0</v>
      </c>
      <c r="U55" s="1029">
        <f t="shared" si="32"/>
        <v>0</v>
      </c>
      <c r="V55" s="1029">
        <f t="shared" si="32"/>
        <v>0</v>
      </c>
      <c r="W55" s="1029">
        <f t="shared" si="32"/>
        <v>0</v>
      </c>
      <c r="X55" s="1029">
        <f t="shared" si="32"/>
        <v>0</v>
      </c>
      <c r="Y55" s="1042"/>
      <c r="Z55" s="1025"/>
      <c r="AA55" s="1029">
        <f>IF( AND( ISNUMBER( G55), G55&gt;=0), 0, 1)</f>
        <v>0</v>
      </c>
      <c r="AB55" s="1029">
        <f>IF( AND( ISNUMBER( H55), H55&gt;=0), 0, 1)</f>
        <v>0</v>
      </c>
      <c r="AC55" s="1029">
        <f>IF( AND( ISNUMBER( I55), I55&gt;=0), 0, 1)</f>
        <v>0</v>
      </c>
      <c r="AD55" s="1029">
        <f>IF( AND( ISNUMBER( J55), J55&gt;=0), 0, 1)</f>
        <v>0</v>
      </c>
      <c r="AE55" s="1029">
        <f>IF( AND( ISNUMBER( K55), K55&gt;=0), 0, 1)</f>
        <v>0</v>
      </c>
      <c r="AF55" s="1042"/>
    </row>
    <row r="56" spans="2:32">
      <c r="B56" s="213">
        <f t="shared" si="34"/>
        <v>43</v>
      </c>
      <c r="C56" s="893" t="s">
        <v>649</v>
      </c>
      <c r="D56" s="843" t="s">
        <v>650</v>
      </c>
      <c r="E56" s="66" t="s">
        <v>43</v>
      </c>
      <c r="F56" s="67">
        <v>3</v>
      </c>
      <c r="G56" s="97">
        <f>G53+G55</f>
        <v>-55.102730199027057</v>
      </c>
      <c r="H56" s="98">
        <f>H53+H55</f>
        <v>-53.257967222309048</v>
      </c>
      <c r="I56" s="98">
        <f>I53+I55</f>
        <v>-52.940215429478116</v>
      </c>
      <c r="J56" s="98">
        <f>J53+J55</f>
        <v>-50.33566893445326</v>
      </c>
      <c r="K56" s="835">
        <f>K53+K55</f>
        <v>-48.598274843508946</v>
      </c>
      <c r="L56" s="201"/>
      <c r="M56" s="86" t="s">
        <v>651</v>
      </c>
      <c r="N56" s="889"/>
      <c r="P56" s="1028"/>
      <c r="Q56" s="1092"/>
      <c r="S56" s="1042"/>
      <c r="T56" s="1027"/>
      <c r="U56" s="1027"/>
      <c r="V56" s="1027"/>
      <c r="W56" s="1027"/>
      <c r="X56" s="1027"/>
      <c r="Y56" s="1042"/>
      <c r="Z56" s="1042"/>
      <c r="AA56" s="1027"/>
      <c r="AB56" s="1027"/>
      <c r="AC56" s="1027"/>
      <c r="AD56" s="1027"/>
      <c r="AE56" s="1027"/>
      <c r="AF56" s="1042"/>
    </row>
    <row r="57" spans="2:32">
      <c r="B57" s="213">
        <f t="shared" si="34"/>
        <v>44</v>
      </c>
      <c r="C57" s="53" t="s">
        <v>652</v>
      </c>
      <c r="D57" s="892" t="s">
        <v>653</v>
      </c>
      <c r="E57" s="215" t="s">
        <v>43</v>
      </c>
      <c r="F57" s="64">
        <v>3</v>
      </c>
      <c r="G57" s="1205">
        <v>-12.09955278175007</v>
      </c>
      <c r="H57" s="216">
        <v>-12.862128442599218</v>
      </c>
      <c r="I57" s="216">
        <v>-13.264761271722204</v>
      </c>
      <c r="J57" s="216">
        <v>-14.910049927066886</v>
      </c>
      <c r="K57" s="1213">
        <v>-17.915614480977993</v>
      </c>
      <c r="L57" s="201"/>
      <c r="M57" s="86"/>
      <c r="N57" s="889" t="s">
        <v>1705</v>
      </c>
      <c r="P57" s="1028">
        <f t="shared" ref="P57:P62" si="35" xml:space="preserve"> IF( SUM( T57:X57 ) = 0, 0, $T$5 )</f>
        <v>0</v>
      </c>
      <c r="Q57" s="1028">
        <f xml:space="preserve"> IF( SUM( AA57:AE57 ) = 0, 0, $AA$20 )</f>
        <v>0</v>
      </c>
      <c r="S57" s="1025"/>
      <c r="T57" s="1029">
        <f t="shared" ref="T57:X59" si="36" xml:space="preserve"> IF( ISNUMBER(G57), 0, 1 )</f>
        <v>0</v>
      </c>
      <c r="U57" s="1029">
        <f t="shared" si="36"/>
        <v>0</v>
      </c>
      <c r="V57" s="1029">
        <f t="shared" si="36"/>
        <v>0</v>
      </c>
      <c r="W57" s="1029">
        <f t="shared" si="36"/>
        <v>0</v>
      </c>
      <c r="X57" s="1029">
        <f t="shared" si="36"/>
        <v>0</v>
      </c>
      <c r="Y57" s="1042"/>
      <c r="Z57" s="1025"/>
      <c r="AA57" s="1029">
        <f t="shared" ref="AA57:AE58" si="37">IF( AND( ISNUMBER( G57), G57&lt;=0), 0, 1)</f>
        <v>0</v>
      </c>
      <c r="AB57" s="1029">
        <f t="shared" si="37"/>
        <v>0</v>
      </c>
      <c r="AC57" s="1029">
        <f t="shared" si="37"/>
        <v>0</v>
      </c>
      <c r="AD57" s="1029">
        <f t="shared" si="37"/>
        <v>0</v>
      </c>
      <c r="AE57" s="1029">
        <f t="shared" si="37"/>
        <v>0</v>
      </c>
      <c r="AF57" s="1042"/>
    </row>
    <row r="58" spans="2:32">
      <c r="B58" s="213">
        <f t="shared" si="34"/>
        <v>45</v>
      </c>
      <c r="C58" s="53" t="s">
        <v>654</v>
      </c>
      <c r="D58" s="892" t="s">
        <v>655</v>
      </c>
      <c r="E58" s="215" t="s">
        <v>43</v>
      </c>
      <c r="F58" s="64">
        <v>3</v>
      </c>
      <c r="G58" s="1205">
        <v>0</v>
      </c>
      <c r="H58" s="216">
        <v>0</v>
      </c>
      <c r="I58" s="216">
        <v>0</v>
      </c>
      <c r="J58" s="216">
        <v>0</v>
      </c>
      <c r="K58" s="1213">
        <v>0</v>
      </c>
      <c r="L58" s="201"/>
      <c r="M58" s="86"/>
      <c r="N58" s="889" t="s">
        <v>1705</v>
      </c>
      <c r="P58" s="1028">
        <f t="shared" si="35"/>
        <v>0</v>
      </c>
      <c r="Q58" s="1028">
        <f xml:space="preserve"> IF( SUM( AA58:AE58 ) = 0, 0, $AA$20 )</f>
        <v>0</v>
      </c>
      <c r="S58" s="1025"/>
      <c r="T58" s="1029">
        <f t="shared" si="36"/>
        <v>0</v>
      </c>
      <c r="U58" s="1029">
        <f t="shared" si="36"/>
        <v>0</v>
      </c>
      <c r="V58" s="1029">
        <f t="shared" si="36"/>
        <v>0</v>
      </c>
      <c r="W58" s="1029">
        <f t="shared" si="36"/>
        <v>0</v>
      </c>
      <c r="X58" s="1029">
        <f t="shared" si="36"/>
        <v>0</v>
      </c>
      <c r="Y58" s="1042"/>
      <c r="Z58" s="1025"/>
      <c r="AA58" s="1029">
        <f t="shared" si="37"/>
        <v>0</v>
      </c>
      <c r="AB58" s="1029">
        <f t="shared" si="37"/>
        <v>0</v>
      </c>
      <c r="AC58" s="1029">
        <f t="shared" si="37"/>
        <v>0</v>
      </c>
      <c r="AD58" s="1029">
        <f t="shared" si="37"/>
        <v>0</v>
      </c>
      <c r="AE58" s="1029">
        <f t="shared" si="37"/>
        <v>0</v>
      </c>
      <c r="AF58" s="1042"/>
    </row>
    <row r="59" spans="2:32">
      <c r="B59" s="213">
        <f t="shared" si="34"/>
        <v>46</v>
      </c>
      <c r="C59" s="839" t="s">
        <v>656</v>
      </c>
      <c r="D59" s="843" t="s">
        <v>657</v>
      </c>
      <c r="E59" s="66" t="s">
        <v>43</v>
      </c>
      <c r="F59" s="67">
        <v>3</v>
      </c>
      <c r="G59" s="1205">
        <v>0</v>
      </c>
      <c r="H59" s="216">
        <v>0</v>
      </c>
      <c r="I59" s="216">
        <v>0</v>
      </c>
      <c r="J59" s="216">
        <v>0</v>
      </c>
      <c r="K59" s="1213">
        <v>0</v>
      </c>
      <c r="L59" s="201"/>
      <c r="M59" s="86"/>
      <c r="N59" s="889" t="s">
        <v>1704</v>
      </c>
      <c r="P59" s="1028">
        <f t="shared" si="35"/>
        <v>0</v>
      </c>
      <c r="Q59" s="1028">
        <f xml:space="preserve"> IF( SUM( AA59:AE59 ) = 0, 0, $AA$7 )</f>
        <v>0</v>
      </c>
      <c r="S59" s="1025"/>
      <c r="T59" s="1029">
        <f t="shared" si="36"/>
        <v>0</v>
      </c>
      <c r="U59" s="1029">
        <f t="shared" si="36"/>
        <v>0</v>
      </c>
      <c r="V59" s="1029">
        <f t="shared" si="36"/>
        <v>0</v>
      </c>
      <c r="W59" s="1029">
        <f t="shared" si="36"/>
        <v>0</v>
      </c>
      <c r="X59" s="1029">
        <f t="shared" si="36"/>
        <v>0</v>
      </c>
      <c r="Y59" s="1042"/>
      <c r="Z59" s="1025"/>
      <c r="AA59" s="1029">
        <f>IF( AND( ISNUMBER( G59), G59&gt;=0), 0, 1)</f>
        <v>0</v>
      </c>
      <c r="AB59" s="1029">
        <f>IF( AND( ISNUMBER( H59), H59&gt;=0), 0, 1)</f>
        <v>0</v>
      </c>
      <c r="AC59" s="1029">
        <f>IF( AND( ISNUMBER( I59), I59&gt;=0), 0, 1)</f>
        <v>0</v>
      </c>
      <c r="AD59" s="1029">
        <f>IF( AND( ISNUMBER( J59), J59&gt;=0), 0, 1)</f>
        <v>0</v>
      </c>
      <c r="AE59" s="1029">
        <f>IF( AND( ISNUMBER( K59), K59&gt;=0), 0, 1)</f>
        <v>0</v>
      </c>
      <c r="AF59" s="1042"/>
    </row>
    <row r="60" spans="2:32">
      <c r="B60" s="213">
        <f t="shared" si="34"/>
        <v>47</v>
      </c>
      <c r="C60" s="893" t="s">
        <v>658</v>
      </c>
      <c r="D60" s="843" t="s">
        <v>659</v>
      </c>
      <c r="E60" s="66" t="s">
        <v>43</v>
      </c>
      <c r="F60" s="67">
        <v>3</v>
      </c>
      <c r="G60" s="97">
        <f>G57+G59</f>
        <v>-12.09955278175007</v>
      </c>
      <c r="H60" s="98">
        <f>H57+H59</f>
        <v>-12.862128442599218</v>
      </c>
      <c r="I60" s="98">
        <f>I57+I59</f>
        <v>-13.264761271722204</v>
      </c>
      <c r="J60" s="98">
        <f>J57+J59</f>
        <v>-14.910049927066886</v>
      </c>
      <c r="K60" s="835">
        <f>K57+K59</f>
        <v>-17.915614480977993</v>
      </c>
      <c r="L60" s="201"/>
      <c r="M60" s="86" t="s">
        <v>660</v>
      </c>
      <c r="N60" s="889"/>
      <c r="P60" s="1028">
        <f t="shared" si="35"/>
        <v>0</v>
      </c>
      <c r="Q60" s="1092"/>
      <c r="S60" s="1025"/>
      <c r="T60" s="1027"/>
      <c r="U60" s="1027"/>
      <c r="V60" s="1027"/>
      <c r="W60" s="1027"/>
      <c r="X60" s="1027"/>
      <c r="Y60" s="1042"/>
      <c r="Z60" s="1025"/>
      <c r="AA60" s="1027"/>
      <c r="AB60" s="1027"/>
      <c r="AC60" s="1027"/>
      <c r="AD60" s="1027"/>
      <c r="AE60" s="1027"/>
      <c r="AF60" s="1042"/>
    </row>
    <row r="61" spans="2:32">
      <c r="B61" s="213">
        <f t="shared" si="34"/>
        <v>48</v>
      </c>
      <c r="C61" s="53" t="s">
        <v>661</v>
      </c>
      <c r="D61" s="892" t="s">
        <v>662</v>
      </c>
      <c r="E61" s="215" t="s">
        <v>43</v>
      </c>
      <c r="F61" s="64">
        <v>3</v>
      </c>
      <c r="G61" s="1181">
        <v>-93.576533433713877</v>
      </c>
      <c r="H61" s="1182">
        <v>-95.677793496622115</v>
      </c>
      <c r="I61" s="1182">
        <v>-86.149265521560594</v>
      </c>
      <c r="J61" s="1182">
        <v>-115.79532364684562</v>
      </c>
      <c r="K61" s="1183">
        <v>-92.551565462567865</v>
      </c>
      <c r="L61" s="201"/>
      <c r="M61" s="86"/>
      <c r="N61" s="889" t="s">
        <v>1705</v>
      </c>
      <c r="P61" s="1028">
        <f t="shared" si="35"/>
        <v>0</v>
      </c>
      <c r="Q61" s="1028">
        <f xml:space="preserve"> IF( SUM( AA61:AE61 ) = 0, 0, $AA$20 )</f>
        <v>0</v>
      </c>
      <c r="S61" s="1025"/>
      <c r="T61" s="1029">
        <f>IF('Validation flags'!$H$3=1,0, IF( ISNUMBER(G61), 0, 1 ))</f>
        <v>0</v>
      </c>
      <c r="U61" s="1029">
        <f>IF('Validation flags'!$H$3=1,0, IF( ISNUMBER(H61), 0, 1 ))</f>
        <v>0</v>
      </c>
      <c r="V61" s="1029">
        <f>IF('Validation flags'!$H$3=1,0, IF( ISNUMBER(I61), 0, 1 ))</f>
        <v>0</v>
      </c>
      <c r="W61" s="1029">
        <f>IF('Validation flags'!$H$3=1,0, IF( ISNUMBER(J61), 0, 1 ))</f>
        <v>0</v>
      </c>
      <c r="X61" s="1029">
        <f>IF('Validation flags'!$H$3=1,0, IF( ISNUMBER(K61), 0, 1 ))</f>
        <v>0</v>
      </c>
      <c r="Y61" s="1042"/>
      <c r="Z61" s="1025"/>
      <c r="AA61" s="1029">
        <f>IF( AND( ISNUMBER( G61), G61&lt;=0), 0, 1)</f>
        <v>0</v>
      </c>
      <c r="AB61" s="1029">
        <f>IF( AND( ISNUMBER( H61), H61&lt;=0), 0, 1)</f>
        <v>0</v>
      </c>
      <c r="AC61" s="1029">
        <f>IF( AND( ISNUMBER( I61), I61&lt;=0), 0, 1)</f>
        <v>0</v>
      </c>
      <c r="AD61" s="1029">
        <f>IF( AND( ISNUMBER( J61), J61&lt;=0), 0, 1)</f>
        <v>0</v>
      </c>
      <c r="AE61" s="1029">
        <f>IF( AND( ISNUMBER( K61), K61&lt;=0), 0, 1)</f>
        <v>0</v>
      </c>
      <c r="AF61" s="1042"/>
    </row>
    <row r="62" spans="2:32">
      <c r="B62" s="213">
        <f t="shared" si="34"/>
        <v>49</v>
      </c>
      <c r="C62" s="839" t="s">
        <v>663</v>
      </c>
      <c r="D62" s="892" t="s">
        <v>664</v>
      </c>
      <c r="E62" s="66" t="s">
        <v>43</v>
      </c>
      <c r="F62" s="67">
        <v>3</v>
      </c>
      <c r="G62" s="1181">
        <v>0</v>
      </c>
      <c r="H62" s="1182">
        <v>0</v>
      </c>
      <c r="I62" s="1182">
        <v>0</v>
      </c>
      <c r="J62" s="1182">
        <v>0</v>
      </c>
      <c r="K62" s="1183">
        <v>0</v>
      </c>
      <c r="L62" s="201"/>
      <c r="M62" s="86"/>
      <c r="N62" s="889" t="s">
        <v>1704</v>
      </c>
      <c r="P62" s="1028">
        <f t="shared" si="35"/>
        <v>0</v>
      </c>
      <c r="Q62" s="1028">
        <f xml:space="preserve"> IF( SUM( AA62:AE62 ) = 0, 0, $AA$7 )</f>
        <v>0</v>
      </c>
      <c r="S62" s="1025"/>
      <c r="T62" s="1029">
        <f>IF('Validation flags'!$H$3=1,0, IF( ISNUMBER(G62), 0, 1 ))</f>
        <v>0</v>
      </c>
      <c r="U62" s="1029">
        <f>IF('Validation flags'!$H$3=1,0, IF( ISNUMBER(H62), 0, 1 ))</f>
        <v>0</v>
      </c>
      <c r="V62" s="1029">
        <f>IF('Validation flags'!$H$3=1,0, IF( ISNUMBER(I62), 0, 1 ))</f>
        <v>0</v>
      </c>
      <c r="W62" s="1029">
        <f>IF('Validation flags'!$H$3=1,0, IF( ISNUMBER(J62), 0, 1 ))</f>
        <v>0</v>
      </c>
      <c r="X62" s="1029">
        <f>IF('Validation flags'!$H$3=1,0, IF( ISNUMBER(K62), 0, 1 ))</f>
        <v>0</v>
      </c>
      <c r="Y62" s="1042"/>
      <c r="Z62" s="1025"/>
      <c r="AA62" s="1029">
        <f>IF( AND( ISNUMBER( G62), G62&gt;=0), 0, 1)</f>
        <v>0</v>
      </c>
      <c r="AB62" s="1029">
        <f>IF( AND( ISNUMBER( H62), H62&gt;=0), 0, 1)</f>
        <v>0</v>
      </c>
      <c r="AC62" s="1029">
        <f>IF( AND( ISNUMBER( I62), I62&gt;=0), 0, 1)</f>
        <v>0</v>
      </c>
      <c r="AD62" s="1029">
        <f>IF( AND( ISNUMBER( J62), J62&gt;=0), 0, 1)</f>
        <v>0</v>
      </c>
      <c r="AE62" s="1029">
        <f>IF( AND( ISNUMBER( K62), K62&gt;=0), 0, 1)</f>
        <v>0</v>
      </c>
      <c r="AF62" s="1042"/>
    </row>
    <row r="63" spans="2:32">
      <c r="B63" s="213">
        <f t="shared" si="34"/>
        <v>50</v>
      </c>
      <c r="C63" s="893" t="s">
        <v>665</v>
      </c>
      <c r="D63" s="843" t="s">
        <v>666</v>
      </c>
      <c r="E63" s="66" t="s">
        <v>43</v>
      </c>
      <c r="F63" s="67">
        <v>3</v>
      </c>
      <c r="G63" s="97">
        <f>SUM(G61:G62)</f>
        <v>-93.576533433713877</v>
      </c>
      <c r="H63" s="98">
        <f>SUM(H61:H62)</f>
        <v>-95.677793496622115</v>
      </c>
      <c r="I63" s="98">
        <f>SUM(I61:I62)</f>
        <v>-86.149265521560594</v>
      </c>
      <c r="J63" s="98">
        <f>SUM(J61:J62)</f>
        <v>-115.79532364684562</v>
      </c>
      <c r="K63" s="835">
        <f>SUM(K61:K62)</f>
        <v>-92.551565462567865</v>
      </c>
      <c r="L63" s="201"/>
      <c r="M63" s="86" t="s">
        <v>667</v>
      </c>
      <c r="N63" s="889"/>
      <c r="P63" s="1028"/>
      <c r="Q63" s="1092"/>
      <c r="S63" s="1042"/>
      <c r="T63" s="1039"/>
      <c r="Y63" s="1042"/>
      <c r="Z63" s="1042"/>
      <c r="AA63" s="1176"/>
      <c r="AB63" s="1176"/>
      <c r="AC63" s="1176"/>
      <c r="AD63" s="1176"/>
      <c r="AE63" s="1176"/>
      <c r="AF63" s="1042"/>
    </row>
    <row r="64" spans="2:32">
      <c r="B64" s="213">
        <f t="shared" si="34"/>
        <v>51</v>
      </c>
      <c r="C64" s="53" t="s">
        <v>668</v>
      </c>
      <c r="D64" s="892" t="s">
        <v>669</v>
      </c>
      <c r="E64" s="215" t="s">
        <v>43</v>
      </c>
      <c r="F64" s="64">
        <v>3</v>
      </c>
      <c r="G64" s="1181">
        <v>-22.842907834870136</v>
      </c>
      <c r="H64" s="1182">
        <v>-24.07132161981157</v>
      </c>
      <c r="I64" s="1182">
        <v>-22.769988009439622</v>
      </c>
      <c r="J64" s="1182">
        <v>-21.907700865917143</v>
      </c>
      <c r="K64" s="1183">
        <v>-22.568640406252111</v>
      </c>
      <c r="L64" s="201"/>
      <c r="M64" s="86"/>
      <c r="N64" s="889" t="s">
        <v>1705</v>
      </c>
      <c r="P64" s="1028">
        <f xml:space="preserve"> IF( SUM( T64:X64 ) = 0, 0, $T$5 )</f>
        <v>0</v>
      </c>
      <c r="Q64" s="1028">
        <f xml:space="preserve"> IF( SUM( AA64:AE64 ) = 0, 0, $AA$20 )</f>
        <v>0</v>
      </c>
      <c r="S64" s="1025"/>
      <c r="T64" s="1029">
        <f>IF('Validation flags'!$H$3=1,0, IF( ISNUMBER(G64), 0, 1 ))</f>
        <v>0</v>
      </c>
      <c r="U64" s="1029">
        <f>IF('Validation flags'!$H$3=1,0, IF( ISNUMBER(H64), 0, 1 ))</f>
        <v>0</v>
      </c>
      <c r="V64" s="1029">
        <f>IF('Validation flags'!$H$3=1,0, IF( ISNUMBER(I64), 0, 1 ))</f>
        <v>0</v>
      </c>
      <c r="W64" s="1029">
        <f>IF('Validation flags'!$H$3=1,0, IF( ISNUMBER(J64), 0, 1 ))</f>
        <v>0</v>
      </c>
      <c r="X64" s="1029">
        <f>IF('Validation flags'!$H$3=1,0, IF( ISNUMBER(K64), 0, 1 ))</f>
        <v>0</v>
      </c>
      <c r="Y64" s="1042"/>
      <c r="Z64" s="1025"/>
      <c r="AA64" s="1029">
        <f>IF( AND( ISNUMBER( G64), G64&lt;=0), 0, 1)</f>
        <v>0</v>
      </c>
      <c r="AB64" s="1029">
        <f>IF( AND( ISNUMBER( H64), H64&lt;=0), 0, 1)</f>
        <v>0</v>
      </c>
      <c r="AC64" s="1029">
        <f>IF( AND( ISNUMBER( I64), I64&lt;=0), 0, 1)</f>
        <v>0</v>
      </c>
      <c r="AD64" s="1029">
        <f>IF( AND( ISNUMBER( J64), J64&lt;=0), 0, 1)</f>
        <v>0</v>
      </c>
      <c r="AE64" s="1029">
        <f>IF( AND( ISNUMBER( K64), K64&lt;=0), 0, 1)</f>
        <v>0</v>
      </c>
      <c r="AF64" s="1042"/>
    </row>
    <row r="65" spans="2:32">
      <c r="B65" s="213">
        <f t="shared" si="34"/>
        <v>52</v>
      </c>
      <c r="C65" s="839" t="s">
        <v>670</v>
      </c>
      <c r="D65" s="843" t="s">
        <v>671</v>
      </c>
      <c r="E65" s="66" t="s">
        <v>43</v>
      </c>
      <c r="F65" s="67">
        <v>3</v>
      </c>
      <c r="G65" s="1181">
        <v>0</v>
      </c>
      <c r="H65" s="1182">
        <v>0</v>
      </c>
      <c r="I65" s="1182">
        <v>0</v>
      </c>
      <c r="J65" s="1182">
        <v>0</v>
      </c>
      <c r="K65" s="1183">
        <v>0</v>
      </c>
      <c r="L65" s="201"/>
      <c r="M65" s="86"/>
      <c r="N65" s="889" t="s">
        <v>1704</v>
      </c>
      <c r="P65" s="1028">
        <f xml:space="preserve"> IF( SUM( T65:X65 ) = 0, 0, $T$5 )</f>
        <v>0</v>
      </c>
      <c r="Q65" s="1028">
        <f xml:space="preserve"> IF( SUM( AA65:AE65 ) = 0, 0, $AA$7 )</f>
        <v>0</v>
      </c>
      <c r="S65" s="1025"/>
      <c r="T65" s="1029">
        <f>IF('Validation flags'!$H$3=1,0, IF( ISNUMBER(G65), 0, 1 ))</f>
        <v>0</v>
      </c>
      <c r="U65" s="1029">
        <f>IF('Validation flags'!$H$3=1,0, IF( ISNUMBER(H65), 0, 1 ))</f>
        <v>0</v>
      </c>
      <c r="V65" s="1029">
        <f>IF('Validation flags'!$H$3=1,0, IF( ISNUMBER(I65), 0, 1 ))</f>
        <v>0</v>
      </c>
      <c r="W65" s="1029">
        <f>IF('Validation flags'!$H$3=1,0, IF( ISNUMBER(J65), 0, 1 ))</f>
        <v>0</v>
      </c>
      <c r="X65" s="1029">
        <f>IF('Validation flags'!$H$3=1,0, IF( ISNUMBER(K65), 0, 1 ))</f>
        <v>0</v>
      </c>
      <c r="Y65" s="1025"/>
      <c r="Z65" s="1025"/>
      <c r="AA65" s="1029">
        <f>IF( AND( ISNUMBER( G65), G65&gt;=0), 0, 1)</f>
        <v>0</v>
      </c>
      <c r="AB65" s="1029">
        <f>IF( AND( ISNUMBER( H65), H65&gt;=0), 0, 1)</f>
        <v>0</v>
      </c>
      <c r="AC65" s="1029">
        <f>IF( AND( ISNUMBER( I65), I65&gt;=0), 0, 1)</f>
        <v>0</v>
      </c>
      <c r="AD65" s="1029">
        <f>IF( AND( ISNUMBER( J65), J65&gt;=0), 0, 1)</f>
        <v>0</v>
      </c>
      <c r="AE65" s="1029">
        <f>IF( AND( ISNUMBER( K65), K65&gt;=0), 0, 1)</f>
        <v>0</v>
      </c>
      <c r="AF65" s="1025"/>
    </row>
    <row r="66" spans="2:32">
      <c r="B66" s="213">
        <f t="shared" si="34"/>
        <v>53</v>
      </c>
      <c r="C66" s="893" t="s">
        <v>672</v>
      </c>
      <c r="D66" s="843" t="s">
        <v>673</v>
      </c>
      <c r="E66" s="66" t="s">
        <v>43</v>
      </c>
      <c r="F66" s="67">
        <v>3</v>
      </c>
      <c r="G66" s="97">
        <f>SUM(G64:G65)</f>
        <v>-22.842907834870136</v>
      </c>
      <c r="H66" s="98">
        <f>SUM(H64:H65)</f>
        <v>-24.07132161981157</v>
      </c>
      <c r="I66" s="98">
        <f>SUM(I64:I65)</f>
        <v>-22.769988009439622</v>
      </c>
      <c r="J66" s="98">
        <f>SUM(J64:J65)</f>
        <v>-21.907700865917143</v>
      </c>
      <c r="K66" s="835">
        <f>SUM(K64:K65)</f>
        <v>-22.568640406252111</v>
      </c>
      <c r="L66" s="201"/>
      <c r="M66" s="86" t="s">
        <v>674</v>
      </c>
      <c r="N66" s="889"/>
      <c r="P66" s="1028"/>
      <c r="Q66" s="1092"/>
      <c r="S66" s="1025"/>
      <c r="T66" s="1043"/>
      <c r="Y66" s="1025"/>
      <c r="Z66" s="1025"/>
      <c r="AA66" s="1027"/>
      <c r="AB66" s="1027"/>
      <c r="AC66" s="1027"/>
      <c r="AD66" s="1027"/>
      <c r="AE66" s="1027"/>
      <c r="AF66" s="1025"/>
    </row>
    <row r="67" spans="2:32">
      <c r="B67" s="213">
        <f t="shared" si="34"/>
        <v>54</v>
      </c>
      <c r="C67" s="53" t="s">
        <v>675</v>
      </c>
      <c r="D67" s="892" t="s">
        <v>676</v>
      </c>
      <c r="E67" s="215" t="s">
        <v>43</v>
      </c>
      <c r="F67" s="64">
        <v>3</v>
      </c>
      <c r="G67" s="1181">
        <v>0</v>
      </c>
      <c r="H67" s="1182">
        <v>0</v>
      </c>
      <c r="I67" s="1182">
        <v>0</v>
      </c>
      <c r="J67" s="1182">
        <v>0</v>
      </c>
      <c r="K67" s="1183">
        <v>0</v>
      </c>
      <c r="L67" s="201"/>
      <c r="M67" s="86"/>
      <c r="N67" s="889" t="s">
        <v>1705</v>
      </c>
      <c r="P67" s="1028">
        <f xml:space="preserve"> IF( SUM( T67:X67 ) = 0, 0, $T$5 )</f>
        <v>0</v>
      </c>
      <c r="Q67" s="1028">
        <f xml:space="preserve"> IF( SUM( AA67:AE67 ) = 0, 0, $AA$20 )</f>
        <v>0</v>
      </c>
      <c r="S67" s="1025"/>
      <c r="T67" s="1029">
        <f>IF('Validation flags'!$B$3="Thames Water", IF( ISNUMBER(G67), 0, 1 ),0)</f>
        <v>0</v>
      </c>
      <c r="U67" s="1029">
        <f>IF('Validation flags'!$B$3="Thames Water", IF( ISNUMBER(H67), 0, 1 ),0)</f>
        <v>0</v>
      </c>
      <c r="V67" s="1029">
        <f>IF('Validation flags'!$B$3="Thames Water", IF( ISNUMBER(I67), 0, 1 ),0)</f>
        <v>0</v>
      </c>
      <c r="W67" s="1029">
        <f>IF('Validation flags'!$B$3="Thames Water", IF( ISNUMBER(J67), 0, 1 ),0)</f>
        <v>0</v>
      </c>
      <c r="X67" s="1029">
        <f>IF('Validation flags'!$B$3="Thames Water", IF( ISNUMBER(K67), 0, 1 ),0)</f>
        <v>0</v>
      </c>
      <c r="Y67" s="1025"/>
      <c r="Z67" s="1025"/>
      <c r="AA67" s="1029">
        <f>IF( AND( ISNUMBER( G67), G67&lt;=0), 0, 1)</f>
        <v>0</v>
      </c>
      <c r="AB67" s="1029">
        <f>IF( AND( ISNUMBER( H67), H67&lt;=0), 0, 1)</f>
        <v>0</v>
      </c>
      <c r="AC67" s="1029">
        <f>IF( AND( ISNUMBER( I67), I67&lt;=0), 0, 1)</f>
        <v>0</v>
      </c>
      <c r="AD67" s="1029">
        <f>IF( AND( ISNUMBER( J67), J67&lt;=0), 0, 1)</f>
        <v>0</v>
      </c>
      <c r="AE67" s="1029">
        <f>IF( AND( ISNUMBER( K67), K67&lt;=0), 0, 1)</f>
        <v>0</v>
      </c>
      <c r="AF67" s="1025"/>
    </row>
    <row r="68" spans="2:32">
      <c r="B68" s="213">
        <f t="shared" si="34"/>
        <v>55</v>
      </c>
      <c r="C68" s="839" t="s">
        <v>677</v>
      </c>
      <c r="D68" s="843" t="s">
        <v>678</v>
      </c>
      <c r="E68" s="66" t="s">
        <v>43</v>
      </c>
      <c r="F68" s="67">
        <v>3</v>
      </c>
      <c r="G68" s="1181">
        <v>0</v>
      </c>
      <c r="H68" s="1182">
        <v>0</v>
      </c>
      <c r="I68" s="1182">
        <v>0</v>
      </c>
      <c r="J68" s="1182">
        <v>0</v>
      </c>
      <c r="K68" s="1183">
        <v>0</v>
      </c>
      <c r="L68" s="201"/>
      <c r="M68" s="86"/>
      <c r="N68" s="889" t="s">
        <v>1704</v>
      </c>
      <c r="P68" s="1028">
        <f xml:space="preserve"> IF( SUM( T68:X68 ) = 0, 0, $T$5 )</f>
        <v>0</v>
      </c>
      <c r="Q68" s="1028">
        <f xml:space="preserve"> IF( SUM( AA68:AE68 ) = 0, 0, $AA$7 )</f>
        <v>0</v>
      </c>
      <c r="S68" s="1025"/>
      <c r="T68" s="1029">
        <f>IF('Validation flags'!$B$3="Thames Water", IF( ISNUMBER(G68), 0, 1 ),0)</f>
        <v>0</v>
      </c>
      <c r="U68" s="1029">
        <f>IF('Validation flags'!$B$3="Thames Water", IF( ISNUMBER(H68), 0, 1 ),0)</f>
        <v>0</v>
      </c>
      <c r="V68" s="1029">
        <f>IF('Validation flags'!$B$3="Thames Water", IF( ISNUMBER(I68), 0, 1 ),0)</f>
        <v>0</v>
      </c>
      <c r="W68" s="1029">
        <f>IF('Validation flags'!$B$3="Thames Water", IF( ISNUMBER(J68), 0, 1 ),0)</f>
        <v>0</v>
      </c>
      <c r="X68" s="1029">
        <f>IF('Validation flags'!$B$3="Thames Water", IF( ISNUMBER(K68), 0, 1 ),0)</f>
        <v>0</v>
      </c>
      <c r="Y68" s="1025"/>
      <c r="Z68" s="1025"/>
      <c r="AA68" s="1029">
        <f>IF( AND( ISNUMBER( G68), G68&gt;=0), 0, 1)</f>
        <v>0</v>
      </c>
      <c r="AB68" s="1029">
        <f>IF( AND( ISNUMBER( H68), H68&gt;=0), 0, 1)</f>
        <v>0</v>
      </c>
      <c r="AC68" s="1029">
        <f>IF( AND( ISNUMBER( I68), I68&gt;=0), 0, 1)</f>
        <v>0</v>
      </c>
      <c r="AD68" s="1029">
        <f>IF( AND( ISNUMBER( J68), J68&gt;=0), 0, 1)</f>
        <v>0</v>
      </c>
      <c r="AE68" s="1029">
        <f>IF( AND( ISNUMBER( K68), K68&gt;=0), 0, 1)</f>
        <v>0</v>
      </c>
      <c r="AF68" s="1025"/>
    </row>
    <row r="69" spans="2:32" ht="15" thickBot="1">
      <c r="B69" s="219">
        <f t="shared" si="34"/>
        <v>56</v>
      </c>
      <c r="C69" s="335" t="s">
        <v>679</v>
      </c>
      <c r="D69" s="886" t="s">
        <v>680</v>
      </c>
      <c r="E69" s="68" t="s">
        <v>43</v>
      </c>
      <c r="F69" s="82">
        <v>3</v>
      </c>
      <c r="G69" s="355">
        <f>SUM(G67:G68)</f>
        <v>0</v>
      </c>
      <c r="H69" s="105">
        <f>SUM(H67:H68)</f>
        <v>0</v>
      </c>
      <c r="I69" s="105">
        <f>SUM(I67:I68)</f>
        <v>0</v>
      </c>
      <c r="J69" s="105">
        <f>SUM(J67:J68)</f>
        <v>0</v>
      </c>
      <c r="K69" s="221">
        <f>SUM(K67:K68)</f>
        <v>0</v>
      </c>
      <c r="L69" s="201"/>
      <c r="M69" s="83" t="s">
        <v>681</v>
      </c>
      <c r="N69" s="84"/>
      <c r="P69" s="1028"/>
      <c r="Q69" s="1092"/>
      <c r="S69" s="1025"/>
      <c r="T69" s="1043"/>
      <c r="Y69" s="1025"/>
      <c r="Z69" s="1025"/>
      <c r="AA69" s="1027"/>
      <c r="AF69" s="1025"/>
    </row>
    <row r="70" spans="2:32" ht="15" thickBot="1">
      <c r="B70" s="201"/>
      <c r="C70" s="201"/>
      <c r="D70" s="201"/>
      <c r="E70" s="201"/>
      <c r="F70" s="201"/>
      <c r="G70" s="201"/>
      <c r="H70" s="201"/>
      <c r="I70" s="201"/>
      <c r="J70" s="201"/>
      <c r="K70" s="201"/>
      <c r="L70" s="201"/>
      <c r="M70" s="85"/>
      <c r="N70" s="85"/>
      <c r="P70" s="1028"/>
      <c r="Q70" s="1092"/>
      <c r="S70" s="1025"/>
      <c r="Y70" s="1025"/>
      <c r="Z70" s="1025"/>
      <c r="AF70" s="1025"/>
    </row>
    <row r="71" spans="2:32" ht="15" thickBot="1">
      <c r="B71" s="882" t="s">
        <v>458</v>
      </c>
      <c r="C71" s="883" t="s">
        <v>682</v>
      </c>
      <c r="D71" s="201"/>
      <c r="E71" s="201"/>
      <c r="F71" s="201"/>
      <c r="G71" s="201"/>
      <c r="H71" s="201"/>
      <c r="I71" s="201"/>
      <c r="J71" s="201"/>
      <c r="K71" s="201"/>
      <c r="L71" s="201"/>
      <c r="M71" s="85"/>
      <c r="N71" s="85"/>
      <c r="O71" s="130"/>
      <c r="P71" s="1028"/>
      <c r="Q71" s="1092"/>
      <c r="S71" s="1025"/>
      <c r="Y71" s="1025"/>
      <c r="Z71" s="1025"/>
      <c r="AF71" s="1025"/>
    </row>
    <row r="72" spans="2:32">
      <c r="B72" s="113">
        <v>57</v>
      </c>
      <c r="C72" s="131" t="s">
        <v>683</v>
      </c>
      <c r="D72" s="891" t="s">
        <v>684</v>
      </c>
      <c r="E72" s="212" t="s">
        <v>43</v>
      </c>
      <c r="F72" s="61">
        <v>3</v>
      </c>
      <c r="G72" s="1212">
        <v>11.834692645199695</v>
      </c>
      <c r="H72" s="1206">
        <v>14.576261579930026</v>
      </c>
      <c r="I72" s="1206">
        <v>17.524907486490424</v>
      </c>
      <c r="J72" s="1206">
        <v>18.006390312562175</v>
      </c>
      <c r="K72" s="1207">
        <v>18.653078837183465</v>
      </c>
      <c r="L72" s="201"/>
      <c r="M72" s="132"/>
      <c r="N72" s="890" t="s">
        <v>1704</v>
      </c>
      <c r="O72" s="130"/>
      <c r="P72" s="1028">
        <f xml:space="preserve"> IF( SUM( T72:X72 ) = 0, 0, $T$5 )</f>
        <v>0</v>
      </c>
      <c r="Q72" s="1028">
        <f xml:space="preserve"> IF( SUM( AA72:AE72 ) = 0, 0, $AA$7 )</f>
        <v>0</v>
      </c>
      <c r="S72" s="1025"/>
      <c r="T72" s="1029">
        <f t="shared" ref="T72:X73" si="38" xml:space="preserve"> IF( ISNUMBER(G72), 0, 1 )</f>
        <v>0</v>
      </c>
      <c r="U72" s="1029">
        <f t="shared" si="38"/>
        <v>0</v>
      </c>
      <c r="V72" s="1029">
        <f t="shared" si="38"/>
        <v>0</v>
      </c>
      <c r="W72" s="1029">
        <f t="shared" si="38"/>
        <v>0</v>
      </c>
      <c r="X72" s="1029">
        <f t="shared" si="38"/>
        <v>0</v>
      </c>
      <c r="Y72" s="1025"/>
      <c r="Z72" s="1025"/>
      <c r="AA72" s="1029">
        <f>IF( AND( ISNUMBER( G72), G72&gt;=0), 0, 1)</f>
        <v>0</v>
      </c>
      <c r="AB72" s="1029">
        <f>IF( AND( ISNUMBER( H72), H72&gt;=0), 0, 1)</f>
        <v>0</v>
      </c>
      <c r="AC72" s="1029">
        <f>IF( AND( ISNUMBER( I72), I72&gt;=0), 0, 1)</f>
        <v>0</v>
      </c>
      <c r="AD72" s="1029">
        <f>IF( AND( ISNUMBER( J72), J72&gt;=0), 0, 1)</f>
        <v>0</v>
      </c>
      <c r="AE72" s="1029">
        <f>IF( AND( ISNUMBER( K72), K72&gt;=0), 0, 1)</f>
        <v>0</v>
      </c>
      <c r="AF72" s="1025"/>
    </row>
    <row r="73" spans="2:32">
      <c r="B73" s="213">
        <f>B72+1</f>
        <v>58</v>
      </c>
      <c r="C73" s="53" t="s">
        <v>685</v>
      </c>
      <c r="D73" s="892" t="s">
        <v>686</v>
      </c>
      <c r="E73" s="215" t="s">
        <v>43</v>
      </c>
      <c r="F73" s="64">
        <v>3</v>
      </c>
      <c r="G73" s="1205">
        <v>0</v>
      </c>
      <c r="H73" s="216">
        <v>0</v>
      </c>
      <c r="I73" s="216">
        <v>0</v>
      </c>
      <c r="J73" s="216">
        <v>0</v>
      </c>
      <c r="K73" s="1213">
        <v>0</v>
      </c>
      <c r="L73" s="201"/>
      <c r="M73" s="86"/>
      <c r="N73" s="889" t="s">
        <v>1705</v>
      </c>
      <c r="O73" s="130"/>
      <c r="P73" s="1028">
        <f xml:space="preserve"> IF( SUM( T73:X73 ) = 0, 0, $T$5 )</f>
        <v>0</v>
      </c>
      <c r="Q73" s="1028">
        <f xml:space="preserve"> IF( SUM( AA73:AE73 ) = 0, 0, $AA$20 )</f>
        <v>0</v>
      </c>
      <c r="S73" s="1025"/>
      <c r="T73" s="1029">
        <f t="shared" si="38"/>
        <v>0</v>
      </c>
      <c r="U73" s="1029">
        <f t="shared" si="38"/>
        <v>0</v>
      </c>
      <c r="V73" s="1029">
        <f t="shared" si="38"/>
        <v>0</v>
      </c>
      <c r="W73" s="1029">
        <f t="shared" si="38"/>
        <v>0</v>
      </c>
      <c r="X73" s="1029">
        <f t="shared" si="38"/>
        <v>0</v>
      </c>
      <c r="Y73" s="1025"/>
      <c r="Z73" s="1025"/>
      <c r="AA73" s="1029">
        <f>IF( AND( ISNUMBER( G73), G73&lt;=0), 0, 1)</f>
        <v>0</v>
      </c>
      <c r="AB73" s="1029">
        <f>IF( AND( ISNUMBER( H73), H73&lt;=0), 0, 1)</f>
        <v>0</v>
      </c>
      <c r="AC73" s="1029">
        <f>IF( AND( ISNUMBER( I73), I73&lt;=0), 0, 1)</f>
        <v>0</v>
      </c>
      <c r="AD73" s="1029">
        <f>IF( AND( ISNUMBER( J73), J73&lt;=0), 0, 1)</f>
        <v>0</v>
      </c>
      <c r="AE73" s="1029">
        <f>IF( AND( ISNUMBER( K73), K73&lt;=0), 0, 1)</f>
        <v>0</v>
      </c>
      <c r="AF73" s="1025"/>
    </row>
    <row r="74" spans="2:32" ht="15" thickBot="1">
      <c r="B74" s="122">
        <f>B73+1</f>
        <v>59</v>
      </c>
      <c r="C74" s="133" t="s">
        <v>687</v>
      </c>
      <c r="D74" s="836" t="s">
        <v>688</v>
      </c>
      <c r="E74" s="87" t="s">
        <v>43</v>
      </c>
      <c r="F74" s="134">
        <v>3</v>
      </c>
      <c r="G74" s="832">
        <f>SUM(G72:G73)</f>
        <v>11.834692645199695</v>
      </c>
      <c r="H74" s="833">
        <f>SUM(H72:H73)</f>
        <v>14.576261579930026</v>
      </c>
      <c r="I74" s="833">
        <f>SUM(I72:I73)</f>
        <v>17.524907486490424</v>
      </c>
      <c r="J74" s="833">
        <f>SUM(J72:J73)</f>
        <v>18.006390312562175</v>
      </c>
      <c r="K74" s="834">
        <f>SUM(K72:K73)</f>
        <v>18.653078837183465</v>
      </c>
      <c r="L74" s="201"/>
      <c r="M74" s="125" t="s">
        <v>689</v>
      </c>
      <c r="N74" s="115"/>
      <c r="O74" s="130"/>
      <c r="P74" s="1028"/>
      <c r="Q74" s="1092"/>
      <c r="S74" s="1025"/>
      <c r="Y74" s="1025"/>
      <c r="Z74" s="1025"/>
      <c r="AF74" s="1025"/>
    </row>
    <row r="75" spans="2:32" ht="15" thickBot="1">
      <c r="B75" s="201"/>
      <c r="C75" s="201"/>
      <c r="D75" s="201"/>
      <c r="E75" s="201"/>
      <c r="F75" s="201"/>
      <c r="G75" s="201"/>
      <c r="H75" s="201"/>
      <c r="I75" s="201"/>
      <c r="J75" s="201"/>
      <c r="K75" s="201"/>
      <c r="L75" s="201"/>
      <c r="M75" s="85"/>
      <c r="N75" s="85"/>
      <c r="O75" s="130"/>
      <c r="P75" s="1028"/>
      <c r="Q75" s="1092"/>
      <c r="S75" s="1025"/>
      <c r="Y75" s="1025"/>
      <c r="Z75" s="1025"/>
      <c r="AF75" s="1025"/>
    </row>
    <row r="76" spans="2:32" ht="15" thickBot="1">
      <c r="B76" s="882" t="s">
        <v>534</v>
      </c>
      <c r="C76" s="883" t="s">
        <v>690</v>
      </c>
      <c r="D76" s="201"/>
      <c r="E76" s="201"/>
      <c r="F76" s="201"/>
      <c r="G76" s="201"/>
      <c r="H76" s="201"/>
      <c r="I76" s="201"/>
      <c r="J76" s="201"/>
      <c r="K76" s="201"/>
      <c r="L76" s="201"/>
      <c r="M76" s="85"/>
      <c r="N76" s="85"/>
      <c r="O76" s="130"/>
      <c r="P76" s="1028"/>
      <c r="Q76" s="1092"/>
      <c r="S76" s="1025"/>
      <c r="Y76" s="1025"/>
      <c r="Z76" s="1025"/>
      <c r="AF76" s="1025"/>
    </row>
    <row r="77" spans="2:32">
      <c r="B77" s="113">
        <v>60</v>
      </c>
      <c r="C77" s="131" t="s">
        <v>691</v>
      </c>
      <c r="D77" s="891" t="s">
        <v>692</v>
      </c>
      <c r="E77" s="212" t="s">
        <v>43</v>
      </c>
      <c r="F77" s="61">
        <v>3</v>
      </c>
      <c r="G77" s="1212">
        <v>-10.606693892693478</v>
      </c>
      <c r="H77" s="1206">
        <v>-11.446514590418857</v>
      </c>
      <c r="I77" s="1206">
        <v>-14.48161145142317</v>
      </c>
      <c r="J77" s="1206">
        <v>-15.464461360264558</v>
      </c>
      <c r="K77" s="1207">
        <v>-17.415466068713158</v>
      </c>
      <c r="L77" s="201"/>
      <c r="M77" s="132"/>
      <c r="N77" s="1199" t="s">
        <v>1705</v>
      </c>
      <c r="O77" s="130"/>
      <c r="P77" s="1028">
        <f xml:space="preserve"> IF( SUM( T77:X77 ) = 0, 0, $T$5 )</f>
        <v>0</v>
      </c>
      <c r="Q77" s="1028">
        <f xml:space="preserve"> IF( SUM( AA77:AE77 ) = 0, 0, $AA$20 )</f>
        <v>0</v>
      </c>
      <c r="S77" s="1025"/>
      <c r="T77" s="1029">
        <f t="shared" ref="T77:X78" si="39" xml:space="preserve"> IF( ISNUMBER(G77), 0, 1 )</f>
        <v>0</v>
      </c>
      <c r="U77" s="1029">
        <f t="shared" si="39"/>
        <v>0</v>
      </c>
      <c r="V77" s="1029">
        <f t="shared" si="39"/>
        <v>0</v>
      </c>
      <c r="W77" s="1029">
        <f t="shared" si="39"/>
        <v>0</v>
      </c>
      <c r="X77" s="1029">
        <f t="shared" si="39"/>
        <v>0</v>
      </c>
      <c r="Y77" s="1025"/>
      <c r="Z77" s="1025"/>
      <c r="AA77" s="1029">
        <f>IF( AND( ISNUMBER( G77), G77&lt;=0), 0, 1)</f>
        <v>0</v>
      </c>
      <c r="AB77" s="1029">
        <f>IF( AND( ISNUMBER( H77), H77&lt;=0), 0, 1)</f>
        <v>0</v>
      </c>
      <c r="AC77" s="1029">
        <f>IF( AND( ISNUMBER( I77), I77&lt;=0), 0, 1)</f>
        <v>0</v>
      </c>
      <c r="AD77" s="1029">
        <f>IF( AND( ISNUMBER( J77), J77&lt;=0), 0, 1)</f>
        <v>0</v>
      </c>
      <c r="AE77" s="1029">
        <f>IF( AND( ISNUMBER( K77), K77&lt;=0), 0, 1)</f>
        <v>0</v>
      </c>
      <c r="AF77" s="1025"/>
    </row>
    <row r="78" spans="2:32">
      <c r="B78" s="213">
        <f>B77+1</f>
        <v>61</v>
      </c>
      <c r="C78" s="53" t="s">
        <v>693</v>
      </c>
      <c r="D78" s="892" t="s">
        <v>694</v>
      </c>
      <c r="E78" s="215" t="s">
        <v>43</v>
      </c>
      <c r="F78" s="64">
        <v>3</v>
      </c>
      <c r="G78" s="1205">
        <v>0</v>
      </c>
      <c r="H78" s="216">
        <v>0</v>
      </c>
      <c r="I78" s="216">
        <v>0</v>
      </c>
      <c r="J78" s="216">
        <v>0</v>
      </c>
      <c r="K78" s="1213">
        <v>0</v>
      </c>
      <c r="L78" s="201"/>
      <c r="M78" s="86"/>
      <c r="N78" s="889" t="s">
        <v>1704</v>
      </c>
      <c r="O78" s="130"/>
      <c r="P78" s="1028">
        <f xml:space="preserve"> IF( SUM( T78:X78 ) = 0, 0, $T$5 )</f>
        <v>0</v>
      </c>
      <c r="Q78" s="1028">
        <f xml:space="preserve"> IF( SUM( AA78:AE78 ) = 0, 0, $AA$7 )</f>
        <v>0</v>
      </c>
      <c r="S78" s="1025"/>
      <c r="T78" s="1029">
        <f t="shared" si="39"/>
        <v>0</v>
      </c>
      <c r="U78" s="1029">
        <f t="shared" si="39"/>
        <v>0</v>
      </c>
      <c r="V78" s="1029">
        <f t="shared" si="39"/>
        <v>0</v>
      </c>
      <c r="W78" s="1029">
        <f t="shared" si="39"/>
        <v>0</v>
      </c>
      <c r="X78" s="1029">
        <f t="shared" si="39"/>
        <v>0</v>
      </c>
      <c r="Y78" s="1025"/>
      <c r="Z78" s="1025"/>
      <c r="AA78" s="1029">
        <f>IF( AND( ISNUMBER( G78), G78&gt;=0), 0, 1)</f>
        <v>0</v>
      </c>
      <c r="AB78" s="1029">
        <f>IF( AND( ISNUMBER( H78), H78&gt;=0), 0, 1)</f>
        <v>0</v>
      </c>
      <c r="AC78" s="1029">
        <f>IF( AND( ISNUMBER( I78), I78&gt;=0), 0, 1)</f>
        <v>0</v>
      </c>
      <c r="AD78" s="1029">
        <f>IF( AND( ISNUMBER( J78), J78&gt;=0), 0, 1)</f>
        <v>0</v>
      </c>
      <c r="AE78" s="1029">
        <f>IF( AND( ISNUMBER( K78), K78&gt;=0), 0, 1)</f>
        <v>0</v>
      </c>
      <c r="AF78" s="1025"/>
    </row>
    <row r="79" spans="2:32" ht="15" thickBot="1">
      <c r="B79" s="122">
        <f>B78+1</f>
        <v>62</v>
      </c>
      <c r="C79" s="133" t="s">
        <v>695</v>
      </c>
      <c r="D79" s="836" t="s">
        <v>696</v>
      </c>
      <c r="E79" s="87" t="s">
        <v>43</v>
      </c>
      <c r="F79" s="134">
        <v>3</v>
      </c>
      <c r="G79" s="832">
        <f>SUM(G77:G78)</f>
        <v>-10.606693892693478</v>
      </c>
      <c r="H79" s="833">
        <f>SUM(H77:H78)</f>
        <v>-11.446514590418857</v>
      </c>
      <c r="I79" s="833">
        <f>SUM(I77:I78)</f>
        <v>-14.48161145142317</v>
      </c>
      <c r="J79" s="833">
        <f>SUM(J77:J78)</f>
        <v>-15.464461360264558</v>
      </c>
      <c r="K79" s="834">
        <f>SUM(K77:K78)</f>
        <v>-17.415466068713158</v>
      </c>
      <c r="L79" s="201"/>
      <c r="M79" s="125" t="s">
        <v>697</v>
      </c>
      <c r="N79" s="331"/>
      <c r="O79" s="130"/>
      <c r="P79" s="1028"/>
      <c r="Q79" s="1092"/>
      <c r="S79" s="1025"/>
      <c r="Y79" s="1025"/>
      <c r="Z79" s="1025"/>
      <c r="AF79" s="1025"/>
    </row>
    <row r="80" spans="2:32" ht="15" thickBot="1">
      <c r="B80" s="201"/>
      <c r="C80" s="201"/>
      <c r="D80" s="201"/>
      <c r="E80" s="201"/>
      <c r="F80" s="201"/>
      <c r="G80" s="201"/>
      <c r="H80" s="201"/>
      <c r="I80" s="201"/>
      <c r="J80" s="201"/>
      <c r="K80" s="201"/>
      <c r="L80" s="201"/>
      <c r="M80" s="85"/>
      <c r="N80" s="85"/>
      <c r="O80" s="130"/>
      <c r="P80" s="1028"/>
      <c r="Q80" s="1092"/>
      <c r="S80" s="1025"/>
      <c r="Y80" s="1025"/>
      <c r="Z80" s="1025"/>
      <c r="AF80" s="1025"/>
    </row>
    <row r="81" spans="2:32" ht="15" thickBot="1">
      <c r="B81" s="882" t="s">
        <v>535</v>
      </c>
      <c r="C81" s="883" t="s">
        <v>698</v>
      </c>
      <c r="D81" s="201"/>
      <c r="E81" s="201"/>
      <c r="F81" s="201"/>
      <c r="G81" s="201"/>
      <c r="H81" s="201"/>
      <c r="I81" s="201"/>
      <c r="J81" s="201"/>
      <c r="K81" s="201"/>
      <c r="L81" s="201"/>
      <c r="M81" s="85"/>
      <c r="N81" s="85"/>
      <c r="O81" s="130"/>
      <c r="P81" s="1028"/>
      <c r="Q81" s="1092"/>
      <c r="S81" s="1025"/>
      <c r="Y81" s="1025"/>
      <c r="Z81" s="1025"/>
      <c r="AF81" s="1025"/>
    </row>
    <row r="82" spans="2:32" ht="15" thickBot="1">
      <c r="B82" s="122">
        <v>63</v>
      </c>
      <c r="C82" s="133" t="s">
        <v>699</v>
      </c>
      <c r="D82" s="844" t="s">
        <v>700</v>
      </c>
      <c r="E82" s="114" t="s">
        <v>43</v>
      </c>
      <c r="F82" s="840">
        <v>3</v>
      </c>
      <c r="G82" s="1217">
        <v>0</v>
      </c>
      <c r="H82" s="1218">
        <v>0</v>
      </c>
      <c r="I82" s="1218">
        <v>0</v>
      </c>
      <c r="J82" s="1218">
        <v>0</v>
      </c>
      <c r="K82" s="1219">
        <v>0</v>
      </c>
      <c r="L82" s="201"/>
      <c r="M82" s="127"/>
      <c r="N82" s="128" t="s">
        <v>1704</v>
      </c>
      <c r="O82" s="130"/>
      <c r="P82" s="1028">
        <f xml:space="preserve"> IF( SUM( T82:X82 ) = 0, 0, $T$5 )</f>
        <v>0</v>
      </c>
      <c r="Q82" s="1028">
        <f xml:space="preserve"> IF( SUM( AA82:AE82 ) = 0, 0, $AA$7 )</f>
        <v>0</v>
      </c>
      <c r="S82" s="1025"/>
      <c r="T82" s="1029">
        <f xml:space="preserve"> IF( ISNUMBER(G82), 0, 1 )</f>
        <v>0</v>
      </c>
      <c r="U82" s="1029">
        <f xml:space="preserve"> IF( ISNUMBER(H82), 0, 1 )</f>
        <v>0</v>
      </c>
      <c r="V82" s="1029">
        <f xml:space="preserve"> IF( ISNUMBER(I82), 0, 1 )</f>
        <v>0</v>
      </c>
      <c r="W82" s="1029">
        <f xml:space="preserve"> IF( ISNUMBER(J82), 0, 1 )</f>
        <v>0</v>
      </c>
      <c r="X82" s="1029">
        <f xml:space="preserve"> IF( ISNUMBER(K82), 0, 1 )</f>
        <v>0</v>
      </c>
      <c r="Y82" s="1025"/>
      <c r="Z82" s="1025"/>
      <c r="AA82" s="1029">
        <f>IF( AND( ISNUMBER( G82), G82&gt;=0), 0, 1)</f>
        <v>0</v>
      </c>
      <c r="AB82" s="1029">
        <f>IF( AND( ISNUMBER( H82), H82&gt;=0), 0, 1)</f>
        <v>0</v>
      </c>
      <c r="AC82" s="1029">
        <f>IF( AND( ISNUMBER( I82), I82&gt;=0), 0, 1)</f>
        <v>0</v>
      </c>
      <c r="AD82" s="1029">
        <f>IF( AND( ISNUMBER( J82), J82&gt;=0), 0, 1)</f>
        <v>0</v>
      </c>
      <c r="AE82" s="1029">
        <f>IF( AND( ISNUMBER( K82), K82&gt;=0), 0, 1)</f>
        <v>0</v>
      </c>
      <c r="AF82" s="1025"/>
    </row>
    <row r="83" spans="2:32" ht="15" thickBot="1">
      <c r="B83" s="201"/>
      <c r="C83" s="201"/>
      <c r="D83" s="201"/>
      <c r="E83" s="201"/>
      <c r="F83" s="201"/>
      <c r="G83" s="201"/>
      <c r="H83" s="201"/>
      <c r="I83" s="201"/>
      <c r="J83" s="201"/>
      <c r="K83" s="201"/>
      <c r="L83" s="201"/>
      <c r="M83" s="85"/>
      <c r="N83" s="85"/>
      <c r="P83" s="1028"/>
      <c r="Q83" s="1092"/>
      <c r="S83" s="1025"/>
      <c r="Y83" s="1025"/>
      <c r="Z83" s="1025"/>
      <c r="AF83" s="1025"/>
    </row>
    <row r="84" spans="2:32" ht="15" thickBot="1">
      <c r="B84" s="882" t="s">
        <v>536</v>
      </c>
      <c r="C84" s="883" t="s">
        <v>701</v>
      </c>
      <c r="D84" s="201"/>
      <c r="E84" s="201"/>
      <c r="F84" s="201"/>
      <c r="G84" s="201"/>
      <c r="H84" s="201"/>
      <c r="I84" s="201"/>
      <c r="J84" s="201"/>
      <c r="K84" s="201"/>
      <c r="L84" s="201"/>
      <c r="M84" s="85"/>
      <c r="N84" s="85"/>
      <c r="P84" s="1028"/>
      <c r="Q84" s="1092"/>
      <c r="S84" s="1025"/>
      <c r="Y84" s="1025"/>
      <c r="Z84" s="1025"/>
      <c r="AF84" s="1025"/>
    </row>
    <row r="85" spans="2:32" ht="15" thickBot="1">
      <c r="B85" s="122">
        <v>64</v>
      </c>
      <c r="C85" s="133" t="s">
        <v>702</v>
      </c>
      <c r="D85" s="844" t="s">
        <v>703</v>
      </c>
      <c r="E85" s="114" t="s">
        <v>43</v>
      </c>
      <c r="F85" s="840">
        <v>3</v>
      </c>
      <c r="G85" s="1217">
        <v>0</v>
      </c>
      <c r="H85" s="1218">
        <v>0</v>
      </c>
      <c r="I85" s="1218">
        <v>0</v>
      </c>
      <c r="J85" s="1218">
        <v>0</v>
      </c>
      <c r="K85" s="1219">
        <v>0</v>
      </c>
      <c r="L85" s="201"/>
      <c r="M85" s="127"/>
      <c r="N85" s="128" t="s">
        <v>1705</v>
      </c>
      <c r="P85" s="1028">
        <f xml:space="preserve"> IF( SUM( T85:X85 ) = 0, 0, $T$5 )</f>
        <v>0</v>
      </c>
      <c r="Q85" s="1028">
        <f xml:space="preserve"> IF( SUM( AA85:AE85 ) = 0, 0, $AA$20 )</f>
        <v>0</v>
      </c>
      <c r="S85" s="1025"/>
      <c r="T85" s="1029">
        <f xml:space="preserve"> IF( ISNUMBER(G85), 0, 1 )</f>
        <v>0</v>
      </c>
      <c r="U85" s="1029">
        <f xml:space="preserve"> IF( ISNUMBER(H85), 0, 1 )</f>
        <v>0</v>
      </c>
      <c r="V85" s="1029">
        <f xml:space="preserve"> IF( ISNUMBER(I85), 0, 1 )</f>
        <v>0</v>
      </c>
      <c r="W85" s="1029">
        <f xml:space="preserve"> IF( ISNUMBER(J85), 0, 1 )</f>
        <v>0</v>
      </c>
      <c r="X85" s="1029">
        <f xml:space="preserve"> IF( ISNUMBER(K85), 0, 1 )</f>
        <v>0</v>
      </c>
      <c r="Y85" s="1025"/>
      <c r="Z85" s="1025"/>
      <c r="AA85" s="1029">
        <f>IF( AND( ISNUMBER( G85), G85&lt;=0), 0, 1)</f>
        <v>0</v>
      </c>
      <c r="AB85" s="1029">
        <f>IF( AND( ISNUMBER( H85), H85&lt;=0), 0, 1)</f>
        <v>0</v>
      </c>
      <c r="AC85" s="1029">
        <f>IF( AND( ISNUMBER( I85), I85&lt;=0), 0, 1)</f>
        <v>0</v>
      </c>
      <c r="AD85" s="1029">
        <f>IF( AND( ISNUMBER( J85), J85&lt;=0), 0, 1)</f>
        <v>0</v>
      </c>
      <c r="AE85" s="1029">
        <f>IF( AND( ISNUMBER( K85), K85&lt;=0), 0, 1)</f>
        <v>0</v>
      </c>
      <c r="AF85" s="1025"/>
    </row>
    <row r="86" spans="2:32" ht="15" thickBot="1">
      <c r="B86" s="201"/>
      <c r="C86" s="201"/>
      <c r="D86" s="201"/>
      <c r="E86" s="201"/>
      <c r="F86" s="201"/>
      <c r="G86" s="201"/>
      <c r="H86" s="201"/>
      <c r="I86" s="201"/>
      <c r="J86" s="201"/>
      <c r="K86" s="201"/>
      <c r="L86" s="201"/>
      <c r="M86" s="85"/>
      <c r="N86" s="85"/>
      <c r="P86" s="1028"/>
      <c r="Q86" s="1092"/>
      <c r="S86" s="1025"/>
      <c r="Y86" s="1025"/>
      <c r="Z86" s="1025"/>
      <c r="AF86" s="1025"/>
    </row>
    <row r="87" spans="2:32" ht="15" thickBot="1">
      <c r="B87" s="882" t="s">
        <v>540</v>
      </c>
      <c r="C87" s="883" t="s">
        <v>704</v>
      </c>
      <c r="D87" s="201"/>
      <c r="E87" s="201"/>
      <c r="F87" s="201"/>
      <c r="G87" s="201"/>
      <c r="H87" s="201"/>
      <c r="I87" s="201"/>
      <c r="J87" s="201"/>
      <c r="K87" s="201"/>
      <c r="L87" s="201"/>
      <c r="M87" s="85"/>
      <c r="N87" s="85"/>
      <c r="O87" s="130"/>
      <c r="P87" s="1028"/>
      <c r="Q87" s="1092"/>
      <c r="S87" s="1025"/>
      <c r="Y87" s="1025"/>
      <c r="Z87" s="1025"/>
      <c r="AF87" s="1025"/>
    </row>
    <row r="88" spans="2:32">
      <c r="B88" s="113">
        <v>65</v>
      </c>
      <c r="C88" s="131" t="s">
        <v>705</v>
      </c>
      <c r="D88" s="891" t="s">
        <v>706</v>
      </c>
      <c r="E88" s="212" t="s">
        <v>43</v>
      </c>
      <c r="F88" s="61">
        <v>3</v>
      </c>
      <c r="G88" s="1212">
        <v>18.618299233333342</v>
      </c>
      <c r="H88" s="1206">
        <v>23.147835960000002</v>
      </c>
      <c r="I88" s="1206">
        <v>48.633290080000002</v>
      </c>
      <c r="J88" s="1206">
        <v>24.249885080000009</v>
      </c>
      <c r="K88" s="1207">
        <v>41.741415986666674</v>
      </c>
      <c r="L88" s="1220"/>
      <c r="M88" s="132"/>
      <c r="N88" s="890" t="s">
        <v>1704</v>
      </c>
      <c r="O88" s="130"/>
      <c r="P88" s="1028">
        <f t="shared" ref="P88:P93" si="40" xml:space="preserve"> IF( SUM( T88:X88 ) = 0, 0, $T$5 )</f>
        <v>0</v>
      </c>
      <c r="Q88" s="1028">
        <f t="shared" ref="Q88:Q93" si="41" xml:space="preserve"> IF( SUM( AA88:AE88 ) = 0, 0, $AA$7 )</f>
        <v>0</v>
      </c>
      <c r="S88" s="1025"/>
      <c r="T88" s="1029">
        <f t="shared" ref="T88:X89" si="42" xml:space="preserve"> IF( ISNUMBER(G88), 0, 1 )</f>
        <v>0</v>
      </c>
      <c r="U88" s="1029">
        <f t="shared" si="42"/>
        <v>0</v>
      </c>
      <c r="V88" s="1029">
        <f t="shared" si="42"/>
        <v>0</v>
      </c>
      <c r="W88" s="1029">
        <f t="shared" si="42"/>
        <v>0</v>
      </c>
      <c r="X88" s="1029">
        <f t="shared" si="42"/>
        <v>0</v>
      </c>
      <c r="Y88" s="1025"/>
      <c r="Z88" s="1025"/>
      <c r="AA88" s="1029">
        <f t="shared" ref="AA88:AE93" si="43">IF( AND( ISNUMBER( G88), G88&gt;=0), 0, 1)</f>
        <v>0</v>
      </c>
      <c r="AB88" s="1029">
        <f t="shared" si="43"/>
        <v>0</v>
      </c>
      <c r="AC88" s="1029">
        <f t="shared" si="43"/>
        <v>0</v>
      </c>
      <c r="AD88" s="1029">
        <f t="shared" si="43"/>
        <v>0</v>
      </c>
      <c r="AE88" s="1029">
        <f t="shared" si="43"/>
        <v>0</v>
      </c>
      <c r="AF88" s="1025"/>
    </row>
    <row r="89" spans="2:32">
      <c r="B89" s="213">
        <f>B88+1</f>
        <v>66</v>
      </c>
      <c r="C89" s="53" t="s">
        <v>707</v>
      </c>
      <c r="D89" s="892" t="s">
        <v>708</v>
      </c>
      <c r="E89" s="215" t="s">
        <v>43</v>
      </c>
      <c r="F89" s="64">
        <v>3</v>
      </c>
      <c r="G89" s="1205">
        <v>0.35336299999999998</v>
      </c>
      <c r="H89" s="216">
        <v>0.10336300000000001</v>
      </c>
      <c r="I89" s="216">
        <v>7.7587000000000017E-2</v>
      </c>
      <c r="J89" s="216">
        <v>7.7587000000000017E-2</v>
      </c>
      <c r="K89" s="1213">
        <v>0.32758700000000002</v>
      </c>
      <c r="L89" s="1220"/>
      <c r="M89" s="86"/>
      <c r="N89" s="65" t="s">
        <v>1704</v>
      </c>
      <c r="O89" s="130"/>
      <c r="P89" s="1028">
        <f t="shared" si="40"/>
        <v>0</v>
      </c>
      <c r="Q89" s="1028">
        <f t="shared" si="41"/>
        <v>0</v>
      </c>
      <c r="S89" s="1025"/>
      <c r="T89" s="1029">
        <f t="shared" si="42"/>
        <v>0</v>
      </c>
      <c r="U89" s="1029">
        <f t="shared" si="42"/>
        <v>0</v>
      </c>
      <c r="V89" s="1029">
        <f t="shared" si="42"/>
        <v>0</v>
      </c>
      <c r="W89" s="1029">
        <f t="shared" si="42"/>
        <v>0</v>
      </c>
      <c r="X89" s="1029">
        <f t="shared" si="42"/>
        <v>0</v>
      </c>
      <c r="Y89" s="1025"/>
      <c r="Z89" s="1025"/>
      <c r="AA89" s="1029">
        <f t="shared" si="43"/>
        <v>0</v>
      </c>
      <c r="AB89" s="1029">
        <f t="shared" si="43"/>
        <v>0</v>
      </c>
      <c r="AC89" s="1029">
        <f t="shared" si="43"/>
        <v>0</v>
      </c>
      <c r="AD89" s="1029">
        <f t="shared" si="43"/>
        <v>0</v>
      </c>
      <c r="AE89" s="1029">
        <f t="shared" si="43"/>
        <v>0</v>
      </c>
      <c r="AF89" s="1025"/>
    </row>
    <row r="90" spans="2:32">
      <c r="B90" s="213">
        <f>B89+1</f>
        <v>67</v>
      </c>
      <c r="C90" s="53" t="s">
        <v>709</v>
      </c>
      <c r="D90" s="892" t="s">
        <v>710</v>
      </c>
      <c r="E90" s="215" t="s">
        <v>43</v>
      </c>
      <c r="F90" s="64">
        <v>3</v>
      </c>
      <c r="G90" s="1181">
        <v>14.599117</v>
      </c>
      <c r="H90" s="1182">
        <v>12.571026</v>
      </c>
      <c r="I90" s="1182">
        <v>31.208161999999998</v>
      </c>
      <c r="J90" s="1182">
        <v>12.126636999999995</v>
      </c>
      <c r="K90" s="1183">
        <v>30.407767000000003</v>
      </c>
      <c r="L90" s="1220"/>
      <c r="M90" s="86"/>
      <c r="N90" s="65" t="s">
        <v>1704</v>
      </c>
      <c r="O90" s="130"/>
      <c r="P90" s="1028">
        <f t="shared" si="40"/>
        <v>0</v>
      </c>
      <c r="Q90" s="1028">
        <f t="shared" si="41"/>
        <v>0</v>
      </c>
      <c r="S90" s="1025"/>
      <c r="T90" s="1029">
        <f>IF('Validation flags'!$H$3=1,0, IF( ISNUMBER(G90), 0, 1 ))</f>
        <v>0</v>
      </c>
      <c r="U90" s="1029">
        <f>IF('Validation flags'!$H$3=1,0, IF( ISNUMBER(H90), 0, 1 ))</f>
        <v>0</v>
      </c>
      <c r="V90" s="1029">
        <f>IF('Validation flags'!$H$3=1,0, IF( ISNUMBER(I90), 0, 1 ))</f>
        <v>0</v>
      </c>
      <c r="W90" s="1029">
        <f>IF('Validation flags'!$H$3=1,0, IF( ISNUMBER(J90), 0, 1 ))</f>
        <v>0</v>
      </c>
      <c r="X90" s="1029">
        <f>IF('Validation flags'!$H$3=1,0, IF( ISNUMBER(K90), 0, 1 ))</f>
        <v>0</v>
      </c>
      <c r="Y90" s="1025"/>
      <c r="Z90" s="1025"/>
      <c r="AA90" s="1029">
        <f t="shared" si="43"/>
        <v>0</v>
      </c>
      <c r="AB90" s="1029">
        <f t="shared" si="43"/>
        <v>0</v>
      </c>
      <c r="AC90" s="1029">
        <f t="shared" si="43"/>
        <v>0</v>
      </c>
      <c r="AD90" s="1029">
        <f t="shared" si="43"/>
        <v>0</v>
      </c>
      <c r="AE90" s="1029">
        <f t="shared" si="43"/>
        <v>0</v>
      </c>
      <c r="AF90" s="1025"/>
    </row>
    <row r="91" spans="2:32">
      <c r="B91" s="213">
        <f>B90+1</f>
        <v>68</v>
      </c>
      <c r="C91" s="53" t="s">
        <v>711</v>
      </c>
      <c r="D91" s="892" t="s">
        <v>712</v>
      </c>
      <c r="E91" s="215" t="s">
        <v>43</v>
      </c>
      <c r="F91" s="64">
        <v>3</v>
      </c>
      <c r="G91" s="1181">
        <v>0.70965</v>
      </c>
      <c r="H91" s="1182">
        <v>0.77312499999999995</v>
      </c>
      <c r="I91" s="1182">
        <v>2.4616000000000002</v>
      </c>
      <c r="J91" s="1182">
        <v>1.1500750000000002</v>
      </c>
      <c r="K91" s="1183">
        <v>2.9635500000000001</v>
      </c>
      <c r="L91" s="1220"/>
      <c r="M91" s="86"/>
      <c r="N91" s="65" t="s">
        <v>1704</v>
      </c>
      <c r="O91" s="130"/>
      <c r="P91" s="1028">
        <f t="shared" si="40"/>
        <v>0</v>
      </c>
      <c r="Q91" s="1028">
        <f t="shared" si="41"/>
        <v>0</v>
      </c>
      <c r="S91" s="1025"/>
      <c r="T91" s="1029">
        <f>IF('Validation flags'!$H$3=1,0, IF( ISNUMBER(G91), 0, 1 ))</f>
        <v>0</v>
      </c>
      <c r="U91" s="1029">
        <f>IF('Validation flags'!$H$3=1,0, IF( ISNUMBER(H91), 0, 1 ))</f>
        <v>0</v>
      </c>
      <c r="V91" s="1029">
        <f>IF('Validation flags'!$H$3=1,0, IF( ISNUMBER(I91), 0, 1 ))</f>
        <v>0</v>
      </c>
      <c r="W91" s="1029">
        <f>IF('Validation flags'!$H$3=1,0, IF( ISNUMBER(J91), 0, 1 ))</f>
        <v>0</v>
      </c>
      <c r="X91" s="1029">
        <f>IF('Validation flags'!$H$3=1,0, IF( ISNUMBER(K91), 0, 1 ))</f>
        <v>0</v>
      </c>
      <c r="Y91" s="1025"/>
      <c r="Z91" s="1025"/>
      <c r="AA91" s="1029">
        <f t="shared" si="43"/>
        <v>0</v>
      </c>
      <c r="AB91" s="1029">
        <f t="shared" si="43"/>
        <v>0</v>
      </c>
      <c r="AC91" s="1029">
        <f t="shared" si="43"/>
        <v>0</v>
      </c>
      <c r="AD91" s="1029">
        <f t="shared" si="43"/>
        <v>0</v>
      </c>
      <c r="AE91" s="1029">
        <f t="shared" si="43"/>
        <v>0</v>
      </c>
      <c r="AF91" s="1025"/>
    </row>
    <row r="92" spans="2:32">
      <c r="B92" s="213">
        <f>B91+1</f>
        <v>69</v>
      </c>
      <c r="C92" s="53" t="s">
        <v>713</v>
      </c>
      <c r="D92" s="892" t="s">
        <v>714</v>
      </c>
      <c r="E92" s="215" t="s">
        <v>43</v>
      </c>
      <c r="F92" s="64">
        <v>3</v>
      </c>
      <c r="G92" s="1181">
        <v>0</v>
      </c>
      <c r="H92" s="1182">
        <v>0</v>
      </c>
      <c r="I92" s="1182">
        <v>0</v>
      </c>
      <c r="J92" s="1182">
        <v>0</v>
      </c>
      <c r="K92" s="1183">
        <v>0</v>
      </c>
      <c r="L92" s="201"/>
      <c r="M92" s="86"/>
      <c r="N92" s="65" t="s">
        <v>1704</v>
      </c>
      <c r="O92" s="130"/>
      <c r="P92" s="1028">
        <f t="shared" si="40"/>
        <v>0</v>
      </c>
      <c r="Q92" s="1028">
        <f t="shared" si="41"/>
        <v>0</v>
      </c>
      <c r="S92" s="1025"/>
      <c r="T92" s="1029">
        <f>IF('Validation flags'!$B$3="Thames Water", IF( ISNUMBER(G92), 0, 1 ),0)</f>
        <v>0</v>
      </c>
      <c r="U92" s="1029">
        <f>IF('Validation flags'!$B$3="Thames Water", IF( ISNUMBER(H92), 0, 1 ),0)</f>
        <v>0</v>
      </c>
      <c r="V92" s="1029">
        <f>IF('Validation flags'!$B$3="Thames Water", IF( ISNUMBER(I92), 0, 1 ),0)</f>
        <v>0</v>
      </c>
      <c r="W92" s="1029">
        <f>IF('Validation flags'!$B$3="Thames Water", IF( ISNUMBER(J92), 0, 1 ),0)</f>
        <v>0</v>
      </c>
      <c r="X92" s="1029">
        <f>IF('Validation flags'!$B$3="Thames Water", IF( ISNUMBER(K92), 0, 1 ),0)</f>
        <v>0</v>
      </c>
      <c r="Y92" s="1025"/>
      <c r="Z92" s="1025"/>
      <c r="AA92" s="1029">
        <f t="shared" si="43"/>
        <v>0</v>
      </c>
      <c r="AB92" s="1029">
        <f t="shared" si="43"/>
        <v>0</v>
      </c>
      <c r="AC92" s="1029">
        <f t="shared" si="43"/>
        <v>0</v>
      </c>
      <c r="AD92" s="1029">
        <f t="shared" si="43"/>
        <v>0</v>
      </c>
      <c r="AE92" s="1029">
        <f t="shared" si="43"/>
        <v>0</v>
      </c>
      <c r="AF92" s="1025"/>
    </row>
    <row r="93" spans="2:32" ht="15" thickBot="1">
      <c r="B93" s="122">
        <f>B92+1</f>
        <v>70</v>
      </c>
      <c r="C93" s="841" t="s">
        <v>715</v>
      </c>
      <c r="D93" s="836" t="s">
        <v>716</v>
      </c>
      <c r="E93" s="87" t="s">
        <v>43</v>
      </c>
      <c r="F93" s="134">
        <v>3</v>
      </c>
      <c r="G93" s="1221">
        <v>3.1239730000000003</v>
      </c>
      <c r="H93" s="1222">
        <v>3.2207730000000003</v>
      </c>
      <c r="I93" s="1222">
        <v>3.3219730000000003</v>
      </c>
      <c r="J93" s="1222">
        <v>3.4187730000000003</v>
      </c>
      <c r="K93" s="1223">
        <v>3.5155730000000003</v>
      </c>
      <c r="L93" s="201"/>
      <c r="M93" s="125"/>
      <c r="N93" s="115" t="s">
        <v>1704</v>
      </c>
      <c r="O93" s="130"/>
      <c r="P93" s="1028">
        <f t="shared" si="40"/>
        <v>0</v>
      </c>
      <c r="Q93" s="1028">
        <f t="shared" si="41"/>
        <v>0</v>
      </c>
      <c r="S93" s="1025"/>
      <c r="T93" s="1029">
        <f xml:space="preserve"> IF( ISNUMBER(G93), 0, 1 )</f>
        <v>0</v>
      </c>
      <c r="U93" s="1029">
        <f xml:space="preserve"> IF( ISNUMBER(H93), 0, 1 )</f>
        <v>0</v>
      </c>
      <c r="V93" s="1029">
        <f xml:space="preserve"> IF( ISNUMBER(I93), 0, 1 )</f>
        <v>0</v>
      </c>
      <c r="W93" s="1029">
        <f xml:space="preserve"> IF( ISNUMBER(J93), 0, 1 )</f>
        <v>0</v>
      </c>
      <c r="X93" s="1029">
        <f xml:space="preserve"> IF( ISNUMBER(K93), 0, 1 )</f>
        <v>0</v>
      </c>
      <c r="Y93" s="1025"/>
      <c r="Z93" s="1025"/>
      <c r="AA93" s="1029">
        <f t="shared" si="43"/>
        <v>0</v>
      </c>
      <c r="AB93" s="1029">
        <f t="shared" si="43"/>
        <v>0</v>
      </c>
      <c r="AC93" s="1029">
        <f t="shared" si="43"/>
        <v>0</v>
      </c>
      <c r="AD93" s="1029">
        <f t="shared" si="43"/>
        <v>0</v>
      </c>
      <c r="AE93" s="1029">
        <f t="shared" si="43"/>
        <v>0</v>
      </c>
      <c r="AF93" s="1025"/>
    </row>
    <row r="94" spans="2:32" ht="15" thickBot="1">
      <c r="B94" s="201"/>
      <c r="C94" s="201"/>
      <c r="D94" s="201"/>
      <c r="E94" s="201"/>
      <c r="F94" s="201"/>
      <c r="G94" s="201"/>
      <c r="H94" s="201"/>
      <c r="I94" s="201"/>
      <c r="J94" s="201"/>
      <c r="K94" s="201"/>
      <c r="L94" s="201"/>
      <c r="M94" s="85"/>
      <c r="N94" s="85"/>
      <c r="P94" s="1028"/>
      <c r="Q94" s="1092"/>
      <c r="S94" s="1025"/>
      <c r="T94" s="1027"/>
      <c r="U94" s="1027"/>
      <c r="V94" s="1027"/>
      <c r="W94" s="1027"/>
      <c r="X94" s="1027"/>
      <c r="Y94" s="1025"/>
      <c r="Z94" s="1025"/>
      <c r="AA94" s="1027"/>
      <c r="AB94" s="1027"/>
      <c r="AC94" s="1027"/>
      <c r="AD94" s="1027"/>
      <c r="AE94" s="1027"/>
      <c r="AF94" s="1025"/>
    </row>
    <row r="95" spans="2:32" ht="15" thickBot="1">
      <c r="B95" s="882" t="s">
        <v>549</v>
      </c>
      <c r="C95" s="883" t="s">
        <v>717</v>
      </c>
      <c r="D95" s="201"/>
      <c r="E95" s="201"/>
      <c r="F95" s="201"/>
      <c r="G95" s="201"/>
      <c r="H95" s="201"/>
      <c r="I95" s="201"/>
      <c r="J95" s="201"/>
      <c r="K95" s="201"/>
      <c r="L95" s="201"/>
      <c r="M95" s="85"/>
      <c r="N95" s="85"/>
      <c r="P95" s="1028"/>
      <c r="Q95" s="1092"/>
      <c r="S95" s="1025"/>
      <c r="T95" s="1027"/>
      <c r="U95" s="1027"/>
      <c r="V95" s="1027"/>
      <c r="W95" s="1027"/>
      <c r="X95" s="1027"/>
      <c r="Y95" s="1025"/>
      <c r="Z95" s="1025"/>
      <c r="AA95" s="1027"/>
      <c r="AB95" s="1027"/>
      <c r="AC95" s="1027"/>
      <c r="AD95" s="1027"/>
      <c r="AE95" s="1027"/>
      <c r="AF95" s="1025"/>
    </row>
    <row r="96" spans="2:32">
      <c r="B96" s="113">
        <v>71</v>
      </c>
      <c r="C96" s="131" t="s">
        <v>718</v>
      </c>
      <c r="D96" s="891" t="s">
        <v>719</v>
      </c>
      <c r="E96" s="212" t="s">
        <v>43</v>
      </c>
      <c r="F96" s="61">
        <v>3</v>
      </c>
      <c r="G96" s="1212">
        <v>-36.841160096666641</v>
      </c>
      <c r="H96" s="1206">
        <v>-38.794808670000002</v>
      </c>
      <c r="I96" s="1206">
        <v>-40.566046439999994</v>
      </c>
      <c r="J96" s="1206">
        <v>-42.269713599999996</v>
      </c>
      <c r="K96" s="1207">
        <v>-63.48962551333333</v>
      </c>
      <c r="L96" s="201"/>
      <c r="M96" s="132"/>
      <c r="N96" s="890" t="s">
        <v>1705</v>
      </c>
      <c r="P96" s="1028">
        <f t="shared" ref="P96:P101" si="44" xml:space="preserve"> IF( SUM( T96:X96 ) = 0, 0, $T$5 )</f>
        <v>0</v>
      </c>
      <c r="Q96" s="1028">
        <f t="shared" ref="Q96:Q101" si="45" xml:space="preserve"> IF( SUM( AA96:AE96 ) = 0, 0, $AA$20 )</f>
        <v>0</v>
      </c>
      <c r="S96" s="1025"/>
      <c r="T96" s="1029">
        <f t="shared" ref="T96:X97" si="46" xml:space="preserve"> IF( ISNUMBER(G96), 0, 1 )</f>
        <v>0</v>
      </c>
      <c r="U96" s="1029">
        <f t="shared" si="46"/>
        <v>0</v>
      </c>
      <c r="V96" s="1029">
        <f t="shared" si="46"/>
        <v>0</v>
      </c>
      <c r="W96" s="1029">
        <f t="shared" si="46"/>
        <v>0</v>
      </c>
      <c r="X96" s="1029">
        <f t="shared" si="46"/>
        <v>0</v>
      </c>
      <c r="Y96" s="1025"/>
      <c r="Z96" s="1025"/>
      <c r="AA96" s="1029">
        <f t="shared" ref="AA96:AE101" si="47">IF( AND( ISNUMBER( G96), G96&lt;=0), 0, 1)</f>
        <v>0</v>
      </c>
      <c r="AB96" s="1029">
        <f t="shared" si="47"/>
        <v>0</v>
      </c>
      <c r="AC96" s="1029">
        <f t="shared" si="47"/>
        <v>0</v>
      </c>
      <c r="AD96" s="1029">
        <f t="shared" si="47"/>
        <v>0</v>
      </c>
      <c r="AE96" s="1029">
        <f t="shared" si="47"/>
        <v>0</v>
      </c>
      <c r="AF96" s="1025"/>
    </row>
    <row r="97" spans="2:32">
      <c r="B97" s="213">
        <f>B96+1</f>
        <v>72</v>
      </c>
      <c r="C97" s="53" t="s">
        <v>720</v>
      </c>
      <c r="D97" s="892" t="s">
        <v>721</v>
      </c>
      <c r="E97" s="215" t="s">
        <v>43</v>
      </c>
      <c r="F97" s="64">
        <v>3</v>
      </c>
      <c r="G97" s="1205">
        <v>-0.84013215000000008</v>
      </c>
      <c r="H97" s="216">
        <v>-1.02188905</v>
      </c>
      <c r="I97" s="216">
        <v>-0.82786999999999999</v>
      </c>
      <c r="J97" s="216">
        <v>-0.83597830000000006</v>
      </c>
      <c r="K97" s="1213">
        <v>-1.0677352</v>
      </c>
      <c r="L97" s="201"/>
      <c r="M97" s="86"/>
      <c r="N97" s="889" t="s">
        <v>1705</v>
      </c>
      <c r="P97" s="1028">
        <f t="shared" si="44"/>
        <v>0</v>
      </c>
      <c r="Q97" s="1028">
        <f t="shared" si="45"/>
        <v>0</v>
      </c>
      <c r="S97" s="1025"/>
      <c r="T97" s="1029">
        <f t="shared" si="46"/>
        <v>0</v>
      </c>
      <c r="U97" s="1029">
        <f t="shared" si="46"/>
        <v>0</v>
      </c>
      <c r="V97" s="1029">
        <f t="shared" si="46"/>
        <v>0</v>
      </c>
      <c r="W97" s="1029">
        <f t="shared" si="46"/>
        <v>0</v>
      </c>
      <c r="X97" s="1029">
        <f t="shared" si="46"/>
        <v>0</v>
      </c>
      <c r="Y97" s="1025"/>
      <c r="Z97" s="1025"/>
      <c r="AA97" s="1029">
        <f t="shared" si="47"/>
        <v>0</v>
      </c>
      <c r="AB97" s="1029">
        <f t="shared" si="47"/>
        <v>0</v>
      </c>
      <c r="AC97" s="1029">
        <f t="shared" si="47"/>
        <v>0</v>
      </c>
      <c r="AD97" s="1029">
        <f t="shared" si="47"/>
        <v>0</v>
      </c>
      <c r="AE97" s="1029">
        <f t="shared" si="47"/>
        <v>0</v>
      </c>
      <c r="AF97" s="1025"/>
    </row>
    <row r="98" spans="2:32">
      <c r="B98" s="213">
        <f>B97+1</f>
        <v>73</v>
      </c>
      <c r="C98" s="53" t="s">
        <v>722</v>
      </c>
      <c r="D98" s="892" t="s">
        <v>723</v>
      </c>
      <c r="E98" s="215" t="s">
        <v>43</v>
      </c>
      <c r="F98" s="64">
        <v>3</v>
      </c>
      <c r="G98" s="1181">
        <v>-34.056920999999996</v>
      </c>
      <c r="H98" s="1182">
        <v>-43.344911999999994</v>
      </c>
      <c r="I98" s="1182">
        <v>-49.631249999999994</v>
      </c>
      <c r="J98" s="1182">
        <v>-58.334446999999997</v>
      </c>
      <c r="K98" s="1183">
        <v>-87.111119000000002</v>
      </c>
      <c r="L98" s="201"/>
      <c r="M98" s="86"/>
      <c r="N98" s="889" t="s">
        <v>1705</v>
      </c>
      <c r="P98" s="1028">
        <f t="shared" si="44"/>
        <v>0</v>
      </c>
      <c r="Q98" s="1028">
        <f t="shared" si="45"/>
        <v>0</v>
      </c>
      <c r="S98" s="1025"/>
      <c r="T98" s="1029">
        <f>IF('Validation flags'!$H$3=1,0, IF( ISNUMBER(G98), 0, 1 ))</f>
        <v>0</v>
      </c>
      <c r="U98" s="1029">
        <f>IF('Validation flags'!$H$3=1,0, IF( ISNUMBER(H98), 0, 1 ))</f>
        <v>0</v>
      </c>
      <c r="V98" s="1029">
        <f>IF('Validation flags'!$H$3=1,0, IF( ISNUMBER(I98), 0, 1 ))</f>
        <v>0</v>
      </c>
      <c r="W98" s="1029">
        <f>IF('Validation flags'!$H$3=1,0, IF( ISNUMBER(J98), 0, 1 ))</f>
        <v>0</v>
      </c>
      <c r="X98" s="1029">
        <f>IF('Validation flags'!$H$3=1,0, IF( ISNUMBER(K98), 0, 1 ))</f>
        <v>0</v>
      </c>
      <c r="Y98" s="1025"/>
      <c r="Z98" s="1025"/>
      <c r="AA98" s="1029">
        <f t="shared" si="47"/>
        <v>0</v>
      </c>
      <c r="AB98" s="1029">
        <f t="shared" si="47"/>
        <v>0</v>
      </c>
      <c r="AC98" s="1029">
        <f t="shared" si="47"/>
        <v>0</v>
      </c>
      <c r="AD98" s="1029">
        <f t="shared" si="47"/>
        <v>0</v>
      </c>
      <c r="AE98" s="1029">
        <f t="shared" si="47"/>
        <v>0</v>
      </c>
      <c r="AF98" s="1025"/>
    </row>
    <row r="99" spans="2:32">
      <c r="B99" s="213">
        <f>B98+1</f>
        <v>74</v>
      </c>
      <c r="C99" s="53" t="s">
        <v>724</v>
      </c>
      <c r="D99" s="892" t="s">
        <v>725</v>
      </c>
      <c r="E99" s="215" t="s">
        <v>43</v>
      </c>
      <c r="F99" s="64">
        <v>3</v>
      </c>
      <c r="G99" s="1181">
        <v>-2.4427750000000001</v>
      </c>
      <c r="H99" s="1182">
        <v>-2.5302750000000001</v>
      </c>
      <c r="I99" s="1182">
        <v>-2.4427750000000001</v>
      </c>
      <c r="J99" s="1182">
        <v>-2.4427750000000001</v>
      </c>
      <c r="K99" s="1183">
        <v>-2.555275</v>
      </c>
      <c r="L99" s="201"/>
      <c r="M99" s="86"/>
      <c r="N99" s="889" t="s">
        <v>1705</v>
      </c>
      <c r="P99" s="1028">
        <f t="shared" si="44"/>
        <v>0</v>
      </c>
      <c r="Q99" s="1028">
        <f t="shared" si="45"/>
        <v>0</v>
      </c>
      <c r="S99" s="1025"/>
      <c r="T99" s="1029">
        <f>IF('Validation flags'!$H$3=1,0, IF( ISNUMBER(G99), 0, 1 ))</f>
        <v>0</v>
      </c>
      <c r="U99" s="1029">
        <f>IF('Validation flags'!$H$3=1,0, IF( ISNUMBER(H99), 0, 1 ))</f>
        <v>0</v>
      </c>
      <c r="V99" s="1029">
        <f>IF('Validation flags'!$H$3=1,0, IF( ISNUMBER(I99), 0, 1 ))</f>
        <v>0</v>
      </c>
      <c r="W99" s="1029">
        <f>IF('Validation flags'!$H$3=1,0, IF( ISNUMBER(J99), 0, 1 ))</f>
        <v>0</v>
      </c>
      <c r="X99" s="1029">
        <f>IF('Validation flags'!$H$3=1,0, IF( ISNUMBER(K99), 0, 1 ))</f>
        <v>0</v>
      </c>
      <c r="Y99" s="1025"/>
      <c r="Z99" s="1025"/>
      <c r="AA99" s="1029">
        <f t="shared" si="47"/>
        <v>0</v>
      </c>
      <c r="AB99" s="1029">
        <f t="shared" si="47"/>
        <v>0</v>
      </c>
      <c r="AC99" s="1029">
        <f t="shared" si="47"/>
        <v>0</v>
      </c>
      <c r="AD99" s="1029">
        <f t="shared" si="47"/>
        <v>0</v>
      </c>
      <c r="AE99" s="1029">
        <f t="shared" si="47"/>
        <v>0</v>
      </c>
      <c r="AF99" s="1025"/>
    </row>
    <row r="100" spans="2:32">
      <c r="B100" s="213">
        <f>B99+1</f>
        <v>75</v>
      </c>
      <c r="C100" s="53" t="s">
        <v>726</v>
      </c>
      <c r="D100" s="892" t="s">
        <v>727</v>
      </c>
      <c r="E100" s="215" t="s">
        <v>43</v>
      </c>
      <c r="F100" s="64">
        <v>3</v>
      </c>
      <c r="G100" s="1181">
        <v>0</v>
      </c>
      <c r="H100" s="1182">
        <v>0</v>
      </c>
      <c r="I100" s="1182">
        <v>0</v>
      </c>
      <c r="J100" s="1182">
        <v>0</v>
      </c>
      <c r="K100" s="1183">
        <v>0</v>
      </c>
      <c r="L100" s="201"/>
      <c r="M100" s="86"/>
      <c r="N100" s="889" t="s">
        <v>1705</v>
      </c>
      <c r="P100" s="1028">
        <f t="shared" si="44"/>
        <v>0</v>
      </c>
      <c r="Q100" s="1028">
        <f t="shared" si="45"/>
        <v>0</v>
      </c>
      <c r="S100" s="1025"/>
      <c r="T100" s="1029">
        <f>IF('Validation flags'!$B$3="Thames Water", IF( ISNUMBER(G100), 0, 1 ),0)</f>
        <v>0</v>
      </c>
      <c r="U100" s="1029">
        <f>IF('Validation flags'!$B$3="Thames Water", IF( ISNUMBER(H100), 0, 1 ),0)</f>
        <v>0</v>
      </c>
      <c r="V100" s="1029">
        <f>IF('Validation flags'!$B$3="Thames Water", IF( ISNUMBER(I100), 0, 1 ),0)</f>
        <v>0</v>
      </c>
      <c r="W100" s="1029">
        <f>IF('Validation flags'!$B$3="Thames Water", IF( ISNUMBER(J100), 0, 1 ),0)</f>
        <v>0</v>
      </c>
      <c r="X100" s="1029">
        <f>IF('Validation flags'!$B$3="Thames Water", IF( ISNUMBER(K100), 0, 1 ),0)</f>
        <v>0</v>
      </c>
      <c r="Y100" s="1025"/>
      <c r="Z100" s="1025"/>
      <c r="AA100" s="1029">
        <f t="shared" si="47"/>
        <v>0</v>
      </c>
      <c r="AB100" s="1029">
        <f t="shared" si="47"/>
        <v>0</v>
      </c>
      <c r="AC100" s="1029">
        <f t="shared" si="47"/>
        <v>0</v>
      </c>
      <c r="AD100" s="1029">
        <f t="shared" si="47"/>
        <v>0</v>
      </c>
      <c r="AE100" s="1029">
        <f t="shared" si="47"/>
        <v>0</v>
      </c>
      <c r="AF100" s="1025"/>
    </row>
    <row r="101" spans="2:32" ht="15" thickBot="1">
      <c r="B101" s="122">
        <f>B100+1</f>
        <v>76</v>
      </c>
      <c r="C101" s="841" t="s">
        <v>728</v>
      </c>
      <c r="D101" s="836" t="s">
        <v>729</v>
      </c>
      <c r="E101" s="87" t="s">
        <v>43</v>
      </c>
      <c r="F101" s="134">
        <v>3</v>
      </c>
      <c r="G101" s="1221">
        <v>-2.9373000000000005</v>
      </c>
      <c r="H101" s="1222">
        <v>-3.0341000000000005</v>
      </c>
      <c r="I101" s="1222">
        <v>-3.1353</v>
      </c>
      <c r="J101" s="1222">
        <v>-3.2321</v>
      </c>
      <c r="K101" s="1223">
        <v>-3.3289</v>
      </c>
      <c r="L101" s="201"/>
      <c r="M101" s="125"/>
      <c r="N101" s="331" t="s">
        <v>1705</v>
      </c>
      <c r="P101" s="1028">
        <f t="shared" si="44"/>
        <v>0</v>
      </c>
      <c r="Q101" s="1028">
        <f t="shared" si="45"/>
        <v>0</v>
      </c>
      <c r="S101" s="1025"/>
      <c r="T101" s="1029">
        <f xml:space="preserve"> IF( ISNUMBER(G101), 0, 1 )</f>
        <v>0</v>
      </c>
      <c r="U101" s="1029">
        <f xml:space="preserve"> IF( ISNUMBER(H101), 0, 1 )</f>
        <v>0</v>
      </c>
      <c r="V101" s="1029">
        <f xml:space="preserve"> IF( ISNUMBER(I101), 0, 1 )</f>
        <v>0</v>
      </c>
      <c r="W101" s="1029">
        <f xml:space="preserve"> IF( ISNUMBER(J101), 0, 1 )</f>
        <v>0</v>
      </c>
      <c r="X101" s="1029">
        <f xml:space="preserve"> IF( ISNUMBER(K101), 0, 1 )</f>
        <v>0</v>
      </c>
      <c r="Y101" s="1025"/>
      <c r="Z101" s="1025"/>
      <c r="AA101" s="1029">
        <f t="shared" si="47"/>
        <v>0</v>
      </c>
      <c r="AB101" s="1029">
        <f t="shared" si="47"/>
        <v>0</v>
      </c>
      <c r="AC101" s="1029">
        <f t="shared" si="47"/>
        <v>0</v>
      </c>
      <c r="AD101" s="1029">
        <f t="shared" si="47"/>
        <v>0</v>
      </c>
      <c r="AE101" s="1029">
        <f t="shared" si="47"/>
        <v>0</v>
      </c>
      <c r="AF101" s="1025"/>
    </row>
    <row r="102" spans="2:32" ht="15" thickBot="1">
      <c r="B102" s="201"/>
      <c r="C102" s="201"/>
      <c r="D102" s="201"/>
      <c r="E102" s="201"/>
      <c r="F102" s="201"/>
      <c r="G102" s="201"/>
      <c r="H102" s="201"/>
      <c r="I102" s="201"/>
      <c r="J102" s="201"/>
      <c r="K102" s="201"/>
      <c r="L102" s="201"/>
      <c r="M102" s="85"/>
      <c r="N102" s="85"/>
      <c r="P102" s="1028"/>
      <c r="Q102" s="1092"/>
      <c r="S102" s="1025"/>
      <c r="Y102" s="1025"/>
      <c r="Z102" s="1025"/>
      <c r="AF102" s="1025"/>
    </row>
    <row r="103" spans="2:32" ht="15" thickBot="1">
      <c r="B103" s="882" t="s">
        <v>552</v>
      </c>
      <c r="C103" s="883" t="s">
        <v>730</v>
      </c>
      <c r="D103" s="201"/>
      <c r="E103" s="201"/>
      <c r="F103" s="201"/>
      <c r="G103" s="201"/>
      <c r="H103" s="201"/>
      <c r="I103" s="201"/>
      <c r="J103" s="201"/>
      <c r="K103" s="201"/>
      <c r="L103" s="201"/>
      <c r="M103" s="85"/>
      <c r="N103" s="85"/>
      <c r="O103" s="130"/>
      <c r="P103" s="1028"/>
      <c r="Q103" s="1092"/>
      <c r="S103" s="1025"/>
      <c r="Y103" s="1025"/>
      <c r="Z103" s="1025"/>
      <c r="AF103" s="1025"/>
    </row>
    <row r="104" spans="2:32">
      <c r="B104" s="113">
        <v>77</v>
      </c>
      <c r="C104" s="131" t="s">
        <v>731</v>
      </c>
      <c r="D104" s="891" t="s">
        <v>732</v>
      </c>
      <c r="E104" s="212" t="s">
        <v>43</v>
      </c>
      <c r="F104" s="61">
        <v>3</v>
      </c>
      <c r="G104" s="1212">
        <v>12.747181363990492</v>
      </c>
      <c r="H104" s="1206">
        <v>12.5667745409418</v>
      </c>
      <c r="I104" s="1206">
        <v>12.289712595735994</v>
      </c>
      <c r="J104" s="1206">
        <v>12.130191510804861</v>
      </c>
      <c r="K104" s="1207">
        <v>11.929830120849754</v>
      </c>
      <c r="L104" s="201"/>
      <c r="M104" s="132"/>
      <c r="N104" s="890" t="s">
        <v>1704</v>
      </c>
      <c r="O104" s="130"/>
      <c r="P104" s="1028">
        <f xml:space="preserve"> IF( SUM( T104:X104 ) = 0, 0, $T$5 )</f>
        <v>0</v>
      </c>
      <c r="Q104" s="1028">
        <f xml:space="preserve"> IF( SUM( AA104:AE104 ) = 0, 0, $AA$7 )</f>
        <v>0</v>
      </c>
      <c r="S104" s="1025"/>
      <c r="T104" s="1029">
        <f t="shared" ref="T104:X106" si="48" xml:space="preserve"> IF( ISNUMBER(G104), 0, 1 )</f>
        <v>0</v>
      </c>
      <c r="U104" s="1029">
        <f t="shared" si="48"/>
        <v>0</v>
      </c>
      <c r="V104" s="1029">
        <f t="shared" si="48"/>
        <v>0</v>
      </c>
      <c r="W104" s="1029">
        <f t="shared" si="48"/>
        <v>0</v>
      </c>
      <c r="X104" s="1029">
        <f t="shared" si="48"/>
        <v>0</v>
      </c>
      <c r="Y104" s="1025"/>
      <c r="Z104" s="1025"/>
      <c r="AA104" s="1029">
        <f t="shared" ref="AA104:AE106" si="49">IF( AND( ISNUMBER( G104), G104&gt;=0), 0, 1)</f>
        <v>0</v>
      </c>
      <c r="AB104" s="1029">
        <f t="shared" si="49"/>
        <v>0</v>
      </c>
      <c r="AC104" s="1029">
        <f t="shared" si="49"/>
        <v>0</v>
      </c>
      <c r="AD104" s="1029">
        <f t="shared" si="49"/>
        <v>0</v>
      </c>
      <c r="AE104" s="1029">
        <f t="shared" si="49"/>
        <v>0</v>
      </c>
      <c r="AF104" s="1025"/>
    </row>
    <row r="105" spans="2:32">
      <c r="B105" s="213">
        <f>B104+1</f>
        <v>78</v>
      </c>
      <c r="C105" s="53" t="s">
        <v>733</v>
      </c>
      <c r="D105" s="892" t="s">
        <v>734</v>
      </c>
      <c r="E105" s="215" t="s">
        <v>43</v>
      </c>
      <c r="F105" s="64">
        <v>3</v>
      </c>
      <c r="G105" s="1205">
        <v>0.23031048885852168</v>
      </c>
      <c r="H105" s="216">
        <v>0.22789676345308801</v>
      </c>
      <c r="I105" s="216">
        <v>0.22541767195898232</v>
      </c>
      <c r="J105" s="216">
        <v>0.23463138302210634</v>
      </c>
      <c r="K105" s="1213">
        <v>0.24497738809123454</v>
      </c>
      <c r="L105" s="201"/>
      <c r="M105" s="86"/>
      <c r="N105" s="889" t="s">
        <v>1704</v>
      </c>
      <c r="O105" s="130"/>
      <c r="P105" s="1028">
        <f xml:space="preserve"> IF( SUM( T105:X105 ) = 0, 0, $T$5 )</f>
        <v>0</v>
      </c>
      <c r="Q105" s="1028">
        <f xml:space="preserve"> IF( SUM( AA105:AE105 ) = 0, 0, $AA$7 )</f>
        <v>0</v>
      </c>
      <c r="S105" s="1025"/>
      <c r="T105" s="1029">
        <f t="shared" si="48"/>
        <v>0</v>
      </c>
      <c r="U105" s="1029">
        <f t="shared" si="48"/>
        <v>0</v>
      </c>
      <c r="V105" s="1029">
        <f t="shared" si="48"/>
        <v>0</v>
      </c>
      <c r="W105" s="1029">
        <f t="shared" si="48"/>
        <v>0</v>
      </c>
      <c r="X105" s="1029">
        <f t="shared" si="48"/>
        <v>0</v>
      </c>
      <c r="Y105" s="1025"/>
      <c r="Z105" s="1025"/>
      <c r="AA105" s="1029">
        <f t="shared" si="49"/>
        <v>0</v>
      </c>
      <c r="AB105" s="1029">
        <f t="shared" si="49"/>
        <v>0</v>
      </c>
      <c r="AC105" s="1029">
        <f t="shared" si="49"/>
        <v>0</v>
      </c>
      <c r="AD105" s="1029">
        <f t="shared" si="49"/>
        <v>0</v>
      </c>
      <c r="AE105" s="1029">
        <f t="shared" si="49"/>
        <v>0</v>
      </c>
      <c r="AF105" s="1025"/>
    </row>
    <row r="106" spans="2:32" ht="15" thickBot="1">
      <c r="B106" s="122">
        <f>B105+1</f>
        <v>79</v>
      </c>
      <c r="C106" s="133" t="s">
        <v>735</v>
      </c>
      <c r="D106" s="836" t="s">
        <v>736</v>
      </c>
      <c r="E106" s="87" t="s">
        <v>43</v>
      </c>
      <c r="F106" s="134">
        <v>3</v>
      </c>
      <c r="G106" s="1193">
        <v>0.36508396939495785</v>
      </c>
      <c r="H106" s="1194">
        <v>0.36894582880631943</v>
      </c>
      <c r="I106" s="1194">
        <v>0.37284807228288258</v>
      </c>
      <c r="J106" s="1194">
        <v>0.36678295192261362</v>
      </c>
      <c r="K106" s="1195">
        <v>0.36095046586015</v>
      </c>
      <c r="L106" s="201"/>
      <c r="M106" s="125"/>
      <c r="N106" s="331" t="s">
        <v>1704</v>
      </c>
      <c r="O106" s="130"/>
      <c r="P106" s="1028">
        <f xml:space="preserve"> IF( SUM( T106:X106 ) = 0, 0, $T$5 )</f>
        <v>0</v>
      </c>
      <c r="Q106" s="1028">
        <f xml:space="preserve"> IF( SUM( AA106:AE106 ) = 0, 0, $AA$7 )</f>
        <v>0</v>
      </c>
      <c r="S106" s="1025"/>
      <c r="T106" s="1029">
        <f t="shared" si="48"/>
        <v>0</v>
      </c>
      <c r="U106" s="1029">
        <f t="shared" si="48"/>
        <v>0</v>
      </c>
      <c r="V106" s="1029">
        <f t="shared" si="48"/>
        <v>0</v>
      </c>
      <c r="W106" s="1029">
        <f t="shared" si="48"/>
        <v>0</v>
      </c>
      <c r="X106" s="1029">
        <f t="shared" si="48"/>
        <v>0</v>
      </c>
      <c r="Y106" s="1025"/>
      <c r="Z106" s="1025"/>
      <c r="AA106" s="1029">
        <f t="shared" si="49"/>
        <v>0</v>
      </c>
      <c r="AB106" s="1029">
        <f t="shared" si="49"/>
        <v>0</v>
      </c>
      <c r="AC106" s="1029">
        <f t="shared" si="49"/>
        <v>0</v>
      </c>
      <c r="AD106" s="1029">
        <f t="shared" si="49"/>
        <v>0</v>
      </c>
      <c r="AE106" s="1029">
        <f t="shared" si="49"/>
        <v>0</v>
      </c>
      <c r="AF106" s="1025"/>
    </row>
    <row r="107" spans="2:32" ht="15" thickBot="1">
      <c r="B107" s="201"/>
      <c r="C107" s="201"/>
      <c r="D107" s="201"/>
      <c r="E107" s="201"/>
      <c r="F107" s="201"/>
      <c r="G107" s="201"/>
      <c r="H107" s="201"/>
      <c r="I107" s="201"/>
      <c r="J107" s="201"/>
      <c r="K107" s="201"/>
      <c r="L107" s="201"/>
      <c r="M107" s="85"/>
      <c r="N107" s="85"/>
      <c r="O107" s="130"/>
      <c r="P107" s="1028"/>
      <c r="Q107" s="1092"/>
      <c r="S107" s="1025"/>
      <c r="Y107" s="1025"/>
      <c r="Z107" s="1025"/>
      <c r="AF107" s="1025"/>
    </row>
    <row r="108" spans="2:32" ht="15" thickBot="1">
      <c r="B108" s="882" t="s">
        <v>553</v>
      </c>
      <c r="C108" s="883" t="s">
        <v>737</v>
      </c>
      <c r="D108" s="201"/>
      <c r="E108" s="201"/>
      <c r="F108" s="201"/>
      <c r="G108" s="201"/>
      <c r="H108" s="201"/>
      <c r="I108" s="201"/>
      <c r="J108" s="201"/>
      <c r="K108" s="201"/>
      <c r="L108" s="201"/>
      <c r="M108" s="85"/>
      <c r="N108" s="85"/>
      <c r="O108" s="130"/>
      <c r="P108" s="1028"/>
      <c r="Q108" s="1092"/>
      <c r="S108" s="1025"/>
      <c r="Y108" s="1025"/>
      <c r="Z108" s="1025"/>
      <c r="AF108" s="1025"/>
    </row>
    <row r="109" spans="2:32">
      <c r="B109" s="113">
        <v>80</v>
      </c>
      <c r="C109" s="131" t="s">
        <v>738</v>
      </c>
      <c r="D109" s="891" t="s">
        <v>739</v>
      </c>
      <c r="E109" s="212" t="s">
        <v>43</v>
      </c>
      <c r="F109" s="61">
        <v>3</v>
      </c>
      <c r="G109" s="1212">
        <v>-12.747181363990492</v>
      </c>
      <c r="H109" s="1206">
        <v>-12.5667745409418</v>
      </c>
      <c r="I109" s="1206">
        <v>-12.289712595735994</v>
      </c>
      <c r="J109" s="1206">
        <v>-12.130191510804861</v>
      </c>
      <c r="K109" s="1207">
        <v>-11.929830120849754</v>
      </c>
      <c r="L109" s="201"/>
      <c r="M109" s="132"/>
      <c r="N109" s="890" t="s">
        <v>1705</v>
      </c>
      <c r="O109" s="130"/>
      <c r="P109" s="1028">
        <f xml:space="preserve"> IF( SUM( T109:X109 ) = 0, 0, $T$5 )</f>
        <v>0</v>
      </c>
      <c r="Q109" s="1028">
        <f xml:space="preserve"> IF( SUM( AA109:AE109 ) = 0, 0, $AA$20 )</f>
        <v>0</v>
      </c>
      <c r="S109" s="1025"/>
      <c r="T109" s="1029">
        <f t="shared" ref="T109:X111" si="50" xml:space="preserve"> IF( ISNUMBER(G109), 0, 1 )</f>
        <v>0</v>
      </c>
      <c r="U109" s="1029">
        <f t="shared" si="50"/>
        <v>0</v>
      </c>
      <c r="V109" s="1029">
        <f t="shared" si="50"/>
        <v>0</v>
      </c>
      <c r="W109" s="1029">
        <f t="shared" si="50"/>
        <v>0</v>
      </c>
      <c r="X109" s="1029">
        <f t="shared" si="50"/>
        <v>0</v>
      </c>
      <c r="Y109" s="1025"/>
      <c r="Z109" s="1025"/>
      <c r="AA109" s="1029">
        <f t="shared" ref="AA109:AE111" si="51">IF( AND( ISNUMBER( G109), G109&lt;=0), 0, 1)</f>
        <v>0</v>
      </c>
      <c r="AB109" s="1029">
        <f t="shared" si="51"/>
        <v>0</v>
      </c>
      <c r="AC109" s="1029">
        <f t="shared" si="51"/>
        <v>0</v>
      </c>
      <c r="AD109" s="1029">
        <f t="shared" si="51"/>
        <v>0</v>
      </c>
      <c r="AE109" s="1029">
        <f t="shared" si="51"/>
        <v>0</v>
      </c>
      <c r="AF109" s="1025"/>
    </row>
    <row r="110" spans="2:32">
      <c r="B110" s="213">
        <f>B109+1</f>
        <v>81</v>
      </c>
      <c r="C110" s="53" t="s">
        <v>740</v>
      </c>
      <c r="D110" s="892" t="s">
        <v>741</v>
      </c>
      <c r="E110" s="215" t="s">
        <v>43</v>
      </c>
      <c r="F110" s="64">
        <v>3</v>
      </c>
      <c r="G110" s="1205">
        <v>-0.46062097771704336</v>
      </c>
      <c r="H110" s="216">
        <v>-0.45579352690617603</v>
      </c>
      <c r="I110" s="216">
        <v>-0.45083534391796465</v>
      </c>
      <c r="J110" s="216">
        <v>-0.46926276604421269</v>
      </c>
      <c r="K110" s="1213">
        <v>-0.48995477618246908</v>
      </c>
      <c r="L110" s="201"/>
      <c r="M110" s="86"/>
      <c r="N110" s="65" t="s">
        <v>1705</v>
      </c>
      <c r="O110" s="130"/>
      <c r="P110" s="1028">
        <f xml:space="preserve"> IF( SUM( T110:X110 ) = 0, 0, $T$5 )</f>
        <v>0</v>
      </c>
      <c r="Q110" s="1028">
        <f xml:space="preserve"> IF( SUM( AA110:AE110 ) = 0, 0, $AA$20 )</f>
        <v>0</v>
      </c>
      <c r="S110" s="1025"/>
      <c r="T110" s="1029">
        <f t="shared" si="50"/>
        <v>0</v>
      </c>
      <c r="U110" s="1029">
        <f t="shared" si="50"/>
        <v>0</v>
      </c>
      <c r="V110" s="1029">
        <f t="shared" si="50"/>
        <v>0</v>
      </c>
      <c r="W110" s="1029">
        <f t="shared" si="50"/>
        <v>0</v>
      </c>
      <c r="X110" s="1029">
        <f t="shared" si="50"/>
        <v>0</v>
      </c>
      <c r="Y110" s="1025"/>
      <c r="Z110" s="1025"/>
      <c r="AA110" s="1029">
        <f t="shared" si="51"/>
        <v>0</v>
      </c>
      <c r="AB110" s="1029">
        <f t="shared" si="51"/>
        <v>0</v>
      </c>
      <c r="AC110" s="1029">
        <f t="shared" si="51"/>
        <v>0</v>
      </c>
      <c r="AD110" s="1029">
        <f t="shared" si="51"/>
        <v>0</v>
      </c>
      <c r="AE110" s="1029">
        <f t="shared" si="51"/>
        <v>0</v>
      </c>
      <c r="AF110" s="1025"/>
    </row>
    <row r="111" spans="2:32" ht="15" thickBot="1">
      <c r="B111" s="122">
        <f>B110+1</f>
        <v>82</v>
      </c>
      <c r="C111" s="133" t="s">
        <v>742</v>
      </c>
      <c r="D111" s="836" t="s">
        <v>743</v>
      </c>
      <c r="E111" s="87" t="s">
        <v>43</v>
      </c>
      <c r="F111" s="134">
        <v>3</v>
      </c>
      <c r="G111" s="1193">
        <v>-0.7301679387899157</v>
      </c>
      <c r="H111" s="1194">
        <v>-0.73789165761263886</v>
      </c>
      <c r="I111" s="1194">
        <v>-0.74569614456576516</v>
      </c>
      <c r="J111" s="1194">
        <v>-0.73356590384522724</v>
      </c>
      <c r="K111" s="1195">
        <v>-0.72190093172030001</v>
      </c>
      <c r="L111" s="201"/>
      <c r="M111" s="125"/>
      <c r="N111" s="115" t="s">
        <v>1705</v>
      </c>
      <c r="O111" s="130"/>
      <c r="P111" s="1028">
        <f xml:space="preserve"> IF( SUM( T111:X111 ) = 0, 0, $T$5 )</f>
        <v>0</v>
      </c>
      <c r="Q111" s="1028">
        <f xml:space="preserve"> IF( SUM( AA111:AE111 ) = 0, 0, $AA$20 )</f>
        <v>0</v>
      </c>
      <c r="S111" s="1025"/>
      <c r="T111" s="1029">
        <f t="shared" si="50"/>
        <v>0</v>
      </c>
      <c r="U111" s="1029">
        <f t="shared" si="50"/>
        <v>0</v>
      </c>
      <c r="V111" s="1029">
        <f t="shared" si="50"/>
        <v>0</v>
      </c>
      <c r="W111" s="1029">
        <f t="shared" si="50"/>
        <v>0</v>
      </c>
      <c r="X111" s="1029">
        <f t="shared" si="50"/>
        <v>0</v>
      </c>
      <c r="Y111" s="1025"/>
      <c r="Z111" s="1025"/>
      <c r="AA111" s="1029">
        <f t="shared" si="51"/>
        <v>0</v>
      </c>
      <c r="AB111" s="1029">
        <f t="shared" si="51"/>
        <v>0</v>
      </c>
      <c r="AC111" s="1029">
        <f t="shared" si="51"/>
        <v>0</v>
      </c>
      <c r="AD111" s="1029">
        <f t="shared" si="51"/>
        <v>0</v>
      </c>
      <c r="AE111" s="1029">
        <f t="shared" si="51"/>
        <v>0</v>
      </c>
      <c r="AF111" s="1025"/>
    </row>
    <row r="112" spans="2:32" ht="15" thickBot="1">
      <c r="B112" s="201"/>
      <c r="C112" s="201"/>
      <c r="D112" s="201"/>
      <c r="E112" s="201"/>
      <c r="F112" s="201"/>
      <c r="G112" s="201"/>
      <c r="H112" s="201"/>
      <c r="I112" s="201"/>
      <c r="J112" s="201"/>
      <c r="K112" s="201"/>
      <c r="L112" s="201"/>
      <c r="M112" s="85"/>
      <c r="N112" s="85"/>
      <c r="O112" s="130"/>
      <c r="P112" s="1028"/>
      <c r="Q112" s="1092"/>
      <c r="S112" s="1025"/>
      <c r="Y112" s="1025"/>
      <c r="Z112" s="1025"/>
      <c r="AF112" s="1025"/>
    </row>
    <row r="113" spans="2:32" ht="15" thickBot="1">
      <c r="B113" s="882" t="s">
        <v>554</v>
      </c>
      <c r="C113" s="883" t="s">
        <v>744</v>
      </c>
      <c r="D113" s="201"/>
      <c r="E113" s="201"/>
      <c r="F113" s="201"/>
      <c r="G113" s="201"/>
      <c r="H113" s="201"/>
      <c r="I113" s="201"/>
      <c r="J113" s="201"/>
      <c r="K113" s="201"/>
      <c r="L113" s="201"/>
      <c r="M113" s="85"/>
      <c r="N113" s="85"/>
      <c r="O113" s="130"/>
      <c r="P113" s="1028"/>
      <c r="Q113" s="1092"/>
      <c r="S113" s="1025"/>
      <c r="Y113" s="1025"/>
      <c r="Z113" s="1025"/>
      <c r="AF113" s="1025"/>
    </row>
    <row r="114" spans="2:32">
      <c r="B114" s="113">
        <v>83</v>
      </c>
      <c r="C114" s="131" t="s">
        <v>745</v>
      </c>
      <c r="D114" s="891" t="s">
        <v>746</v>
      </c>
      <c r="E114" s="212" t="s">
        <v>43</v>
      </c>
      <c r="F114" s="61">
        <v>3</v>
      </c>
      <c r="G114" s="1212">
        <v>0.36348885961345578</v>
      </c>
      <c r="H114" s="1206">
        <v>1.0904665788403674</v>
      </c>
      <c r="I114" s="1206">
        <v>1.8477350363684002</v>
      </c>
      <c r="J114" s="1206">
        <v>2.6352942321975545</v>
      </c>
      <c r="K114" s="1207">
        <v>3.4531441663278302</v>
      </c>
      <c r="L114" s="201"/>
      <c r="M114" s="132"/>
      <c r="N114" s="890" t="s">
        <v>1704</v>
      </c>
      <c r="O114" s="130"/>
      <c r="P114" s="1028">
        <f xml:space="preserve"> IF( SUM( T114:X114 ) = 0, 0, $T$5 )</f>
        <v>0</v>
      </c>
      <c r="Q114" s="1028">
        <f xml:space="preserve"> IF( SUM( AA114:AE114 ) = 0, 0, $AA$7 )</f>
        <v>0</v>
      </c>
      <c r="S114" s="1025"/>
      <c r="T114" s="1029">
        <f t="shared" ref="T114:X115" si="52" xml:space="preserve"> IF( ISNUMBER(G114), 0, 1 )</f>
        <v>0</v>
      </c>
      <c r="U114" s="1029">
        <f t="shared" si="52"/>
        <v>0</v>
      </c>
      <c r="V114" s="1029">
        <f t="shared" si="52"/>
        <v>0</v>
      </c>
      <c r="W114" s="1029">
        <f t="shared" si="52"/>
        <v>0</v>
      </c>
      <c r="X114" s="1029">
        <f t="shared" si="52"/>
        <v>0</v>
      </c>
      <c r="Y114" s="1025"/>
      <c r="Z114" s="1025"/>
      <c r="AA114" s="1029">
        <f t="shared" ref="AA114:AE118" si="53">IF( AND( ISNUMBER( G114), G114&gt;=0), 0, 1)</f>
        <v>0</v>
      </c>
      <c r="AB114" s="1029">
        <f t="shared" si="53"/>
        <v>0</v>
      </c>
      <c r="AC114" s="1029">
        <f t="shared" si="53"/>
        <v>0</v>
      </c>
      <c r="AD114" s="1029">
        <f t="shared" si="53"/>
        <v>0</v>
      </c>
      <c r="AE114" s="1029">
        <f t="shared" si="53"/>
        <v>0</v>
      </c>
      <c r="AF114" s="1025"/>
    </row>
    <row r="115" spans="2:32">
      <c r="B115" s="213">
        <f>B114+1</f>
        <v>84</v>
      </c>
      <c r="C115" s="53" t="s">
        <v>747</v>
      </c>
      <c r="D115" s="892" t="s">
        <v>748</v>
      </c>
      <c r="E115" s="215" t="s">
        <v>43</v>
      </c>
      <c r="F115" s="64">
        <v>3</v>
      </c>
      <c r="G115" s="1205">
        <v>5.8023478643300132E-2</v>
      </c>
      <c r="H115" s="216">
        <v>0.1740704359299004</v>
      </c>
      <c r="I115" s="216">
        <v>0.29495268310344236</v>
      </c>
      <c r="J115" s="216">
        <v>0.42067022016392597</v>
      </c>
      <c r="K115" s="1213">
        <v>0.55122304711135128</v>
      </c>
      <c r="L115" s="201"/>
      <c r="M115" s="80"/>
      <c r="N115" s="334" t="s">
        <v>1704</v>
      </c>
      <c r="O115" s="130"/>
      <c r="P115" s="1028">
        <f xml:space="preserve"> IF( SUM( T115:X115 ) = 0, 0, $T$5 )</f>
        <v>0</v>
      </c>
      <c r="Q115" s="1028">
        <f xml:space="preserve"> IF( SUM( AA115:AE115 ) = 0, 0, $AA$7 )</f>
        <v>0</v>
      </c>
      <c r="S115" s="1025"/>
      <c r="T115" s="1029">
        <f t="shared" si="52"/>
        <v>0</v>
      </c>
      <c r="U115" s="1029">
        <f t="shared" si="52"/>
        <v>0</v>
      </c>
      <c r="V115" s="1029">
        <f t="shared" si="52"/>
        <v>0</v>
      </c>
      <c r="W115" s="1029">
        <f t="shared" si="52"/>
        <v>0</v>
      </c>
      <c r="X115" s="1029">
        <f t="shared" si="52"/>
        <v>0</v>
      </c>
      <c r="Y115" s="1025"/>
      <c r="Z115" s="1025"/>
      <c r="AA115" s="1029">
        <f t="shared" si="53"/>
        <v>0</v>
      </c>
      <c r="AB115" s="1029">
        <f t="shared" si="53"/>
        <v>0</v>
      </c>
      <c r="AC115" s="1029">
        <f t="shared" si="53"/>
        <v>0</v>
      </c>
      <c r="AD115" s="1029">
        <f t="shared" si="53"/>
        <v>0</v>
      </c>
      <c r="AE115" s="1029">
        <f t="shared" si="53"/>
        <v>0</v>
      </c>
      <c r="AF115" s="1025"/>
    </row>
    <row r="116" spans="2:32">
      <c r="B116" s="213">
        <f>B115+1</f>
        <v>85</v>
      </c>
      <c r="C116" s="53" t="s">
        <v>749</v>
      </c>
      <c r="D116" s="892" t="s">
        <v>750</v>
      </c>
      <c r="E116" s="215" t="s">
        <v>43</v>
      </c>
      <c r="F116" s="64">
        <v>3</v>
      </c>
      <c r="G116" s="1181">
        <v>0.73204639313215136</v>
      </c>
      <c r="H116" s="1182">
        <v>2.1961391793964542</v>
      </c>
      <c r="I116" s="1182">
        <v>3.7212358317551026</v>
      </c>
      <c r="J116" s="1182">
        <v>5.3073363502080975</v>
      </c>
      <c r="K116" s="1183">
        <v>6.9544407347554387</v>
      </c>
      <c r="L116" s="201"/>
      <c r="M116" s="86"/>
      <c r="N116" s="889" t="s">
        <v>1704</v>
      </c>
      <c r="O116" s="130"/>
      <c r="P116" s="1028">
        <f xml:space="preserve"> IF( SUM( T116:X116 ) = 0, 0, $T$5 )</f>
        <v>0</v>
      </c>
      <c r="Q116" s="1028">
        <f xml:space="preserve"> IF( SUM( AA116:AE116 ) = 0, 0, $AA$7 )</f>
        <v>0</v>
      </c>
      <c r="S116" s="1025"/>
      <c r="T116" s="1029">
        <f>IF('Validation flags'!$H$3=1,0, IF( ISNUMBER(G116), 0, 1 ))</f>
        <v>0</v>
      </c>
      <c r="U116" s="1029">
        <f>IF('Validation flags'!$H$3=1,0, IF( ISNUMBER(H116), 0, 1 ))</f>
        <v>0</v>
      </c>
      <c r="V116" s="1029">
        <f>IF('Validation flags'!$H$3=1,0, IF( ISNUMBER(I116), 0, 1 ))</f>
        <v>0</v>
      </c>
      <c r="W116" s="1029">
        <f>IF('Validation flags'!$H$3=1,0, IF( ISNUMBER(J116), 0, 1 ))</f>
        <v>0</v>
      </c>
      <c r="X116" s="1029">
        <f>IF('Validation flags'!$H$3=1,0, IF( ISNUMBER(K116), 0, 1 ))</f>
        <v>0</v>
      </c>
      <c r="Y116" s="1025"/>
      <c r="Z116" s="1025"/>
      <c r="AA116" s="1029">
        <f t="shared" si="53"/>
        <v>0</v>
      </c>
      <c r="AB116" s="1029">
        <f t="shared" si="53"/>
        <v>0</v>
      </c>
      <c r="AC116" s="1029">
        <f t="shared" si="53"/>
        <v>0</v>
      </c>
      <c r="AD116" s="1029">
        <f t="shared" si="53"/>
        <v>0</v>
      </c>
      <c r="AE116" s="1029">
        <f t="shared" si="53"/>
        <v>0</v>
      </c>
      <c r="AF116" s="1025"/>
    </row>
    <row r="117" spans="2:32">
      <c r="B117" s="213">
        <f>B116+1</f>
        <v>86</v>
      </c>
      <c r="C117" s="53" t="s">
        <v>751</v>
      </c>
      <c r="D117" s="892" t="s">
        <v>752</v>
      </c>
      <c r="E117" s="215" t="s">
        <v>43</v>
      </c>
      <c r="F117" s="64">
        <v>3</v>
      </c>
      <c r="G117" s="1181">
        <v>4.6441268611092774E-2</v>
      </c>
      <c r="H117" s="1182">
        <v>0.13932380583327833</v>
      </c>
      <c r="I117" s="1182">
        <v>0.23607644877305492</v>
      </c>
      <c r="J117" s="1182">
        <v>0.33669919743042259</v>
      </c>
      <c r="K117" s="1183">
        <v>0.44119205180538135</v>
      </c>
      <c r="L117" s="201"/>
      <c r="M117" s="80"/>
      <c r="N117" s="334" t="s">
        <v>1704</v>
      </c>
      <c r="O117" s="130"/>
      <c r="P117" s="1028">
        <f xml:space="preserve"> IF( SUM( T117:X117 ) = 0, 0, $T$5 )</f>
        <v>0</v>
      </c>
      <c r="Q117" s="1028">
        <f xml:space="preserve"> IF( SUM( AA117:AE117 ) = 0, 0, $AA$7 )</f>
        <v>0</v>
      </c>
      <c r="S117" s="1025"/>
      <c r="T117" s="1029">
        <f>IF('Validation flags'!$H$3=1,0, IF( ISNUMBER(G117), 0, 1 ))</f>
        <v>0</v>
      </c>
      <c r="U117" s="1029">
        <f>IF('Validation flags'!$H$3=1,0, IF( ISNUMBER(H117), 0, 1 ))</f>
        <v>0</v>
      </c>
      <c r="V117" s="1029">
        <f>IF('Validation flags'!$H$3=1,0, IF( ISNUMBER(I117), 0, 1 ))</f>
        <v>0</v>
      </c>
      <c r="W117" s="1029">
        <f>IF('Validation flags'!$H$3=1,0, IF( ISNUMBER(J117), 0, 1 ))</f>
        <v>0</v>
      </c>
      <c r="X117" s="1029">
        <f>IF('Validation flags'!$H$3=1,0, IF( ISNUMBER(K117), 0, 1 ))</f>
        <v>0</v>
      </c>
      <c r="Y117" s="1025"/>
      <c r="Z117" s="1025"/>
      <c r="AA117" s="1029">
        <f t="shared" si="53"/>
        <v>0</v>
      </c>
      <c r="AB117" s="1029">
        <f t="shared" si="53"/>
        <v>0</v>
      </c>
      <c r="AC117" s="1029">
        <f t="shared" si="53"/>
        <v>0</v>
      </c>
      <c r="AD117" s="1029">
        <f t="shared" si="53"/>
        <v>0</v>
      </c>
      <c r="AE117" s="1029">
        <f t="shared" si="53"/>
        <v>0</v>
      </c>
      <c r="AF117" s="1025"/>
    </row>
    <row r="118" spans="2:32" ht="15" thickBot="1">
      <c r="B118" s="122">
        <f>B117+1</f>
        <v>87</v>
      </c>
      <c r="C118" s="133" t="s">
        <v>753</v>
      </c>
      <c r="D118" s="836" t="s">
        <v>754</v>
      </c>
      <c r="E118" s="87" t="s">
        <v>43</v>
      </c>
      <c r="F118" s="134">
        <v>3</v>
      </c>
      <c r="G118" s="1193">
        <v>0</v>
      </c>
      <c r="H118" s="1194">
        <v>0</v>
      </c>
      <c r="I118" s="1194">
        <v>0</v>
      </c>
      <c r="J118" s="1194">
        <v>0</v>
      </c>
      <c r="K118" s="1195">
        <v>0</v>
      </c>
      <c r="L118" s="201"/>
      <c r="M118" s="125"/>
      <c r="N118" s="331" t="s">
        <v>1704</v>
      </c>
      <c r="O118" s="130"/>
      <c r="P118" s="1028">
        <f xml:space="preserve"> IF( SUM( T118:X118 ) = 0, 0, $T$5 )</f>
        <v>0</v>
      </c>
      <c r="Q118" s="1028">
        <f xml:space="preserve"> IF( SUM( AA118:AE118 ) = 0, 0, $AA$7 )</f>
        <v>0</v>
      </c>
      <c r="S118" s="1025"/>
      <c r="T118" s="1029">
        <f>IF('Validation flags'!$B$3="Thames Water", IF( ISNUMBER(G118), 0, 1 ),0)</f>
        <v>0</v>
      </c>
      <c r="U118" s="1029">
        <f>IF('Validation flags'!$B$3="Thames Water", IF( ISNUMBER(H118), 0, 1 ),0)</f>
        <v>0</v>
      </c>
      <c r="V118" s="1029">
        <f>IF('Validation flags'!$B$3="Thames Water", IF( ISNUMBER(I118), 0, 1 ),0)</f>
        <v>0</v>
      </c>
      <c r="W118" s="1029">
        <f>IF('Validation flags'!$B$3="Thames Water", IF( ISNUMBER(J118), 0, 1 ),0)</f>
        <v>0</v>
      </c>
      <c r="X118" s="1029">
        <f>IF('Validation flags'!$B$3="Thames Water", IF( ISNUMBER(K118), 0, 1 ),0)</f>
        <v>0</v>
      </c>
      <c r="Y118" s="1025"/>
      <c r="Z118" s="1025"/>
      <c r="AA118" s="1029">
        <f t="shared" si="53"/>
        <v>0</v>
      </c>
      <c r="AB118" s="1029">
        <f t="shared" si="53"/>
        <v>0</v>
      </c>
      <c r="AC118" s="1029">
        <f t="shared" si="53"/>
        <v>0</v>
      </c>
      <c r="AD118" s="1029">
        <f t="shared" si="53"/>
        <v>0</v>
      </c>
      <c r="AE118" s="1029">
        <f t="shared" si="53"/>
        <v>0</v>
      </c>
      <c r="AF118" s="1025"/>
    </row>
    <row r="119" spans="2:32" ht="15" thickBot="1">
      <c r="B119" s="201"/>
      <c r="C119" s="201"/>
      <c r="D119" s="201"/>
      <c r="E119" s="201"/>
      <c r="F119" s="201"/>
      <c r="G119" s="201"/>
      <c r="H119" s="201"/>
      <c r="I119" s="201"/>
      <c r="J119" s="201"/>
      <c r="K119" s="201"/>
      <c r="L119" s="201"/>
      <c r="M119" s="85"/>
      <c r="N119" s="85"/>
      <c r="O119" s="130"/>
      <c r="P119" s="1028"/>
      <c r="Q119" s="1092"/>
      <c r="S119" s="1025"/>
      <c r="T119" s="1027"/>
      <c r="U119" s="1027"/>
      <c r="V119" s="1027"/>
      <c r="W119" s="1027"/>
      <c r="X119" s="1027"/>
      <c r="Y119" s="1025"/>
      <c r="Z119" s="1025"/>
      <c r="AA119" s="1027"/>
      <c r="AB119" s="1027"/>
      <c r="AC119" s="1027"/>
      <c r="AD119" s="1027"/>
      <c r="AE119" s="1027"/>
      <c r="AF119" s="1025"/>
    </row>
    <row r="120" spans="2:32" ht="15" thickBot="1">
      <c r="B120" s="882" t="s">
        <v>755</v>
      </c>
      <c r="C120" s="883" t="s">
        <v>756</v>
      </c>
      <c r="D120" s="201"/>
      <c r="E120" s="201"/>
      <c r="F120" s="201"/>
      <c r="G120" s="201"/>
      <c r="H120" s="201"/>
      <c r="I120" s="201"/>
      <c r="J120" s="201"/>
      <c r="K120" s="201"/>
      <c r="L120" s="201"/>
      <c r="M120" s="85"/>
      <c r="N120" s="85"/>
      <c r="O120" s="130"/>
      <c r="P120" s="1028"/>
      <c r="Q120" s="1092"/>
      <c r="S120" s="1025"/>
      <c r="Y120" s="1025"/>
      <c r="Z120" s="1025"/>
      <c r="AF120" s="1025"/>
    </row>
    <row r="121" spans="2:32">
      <c r="B121" s="113">
        <v>88</v>
      </c>
      <c r="C121" s="131" t="s">
        <v>757</v>
      </c>
      <c r="D121" s="891" t="s">
        <v>758</v>
      </c>
      <c r="E121" s="212" t="s">
        <v>43</v>
      </c>
      <c r="F121" s="61">
        <v>3</v>
      </c>
      <c r="G121" s="1212">
        <v>-0.36348885961345578</v>
      </c>
      <c r="H121" s="1206">
        <v>-1.0904665788403674</v>
      </c>
      <c r="I121" s="1206">
        <v>-1.8477350363684002</v>
      </c>
      <c r="J121" s="1206">
        <v>-2.6352942321975545</v>
      </c>
      <c r="K121" s="1207">
        <v>-3.4531441663278302</v>
      </c>
      <c r="L121" s="201"/>
      <c r="M121" s="132"/>
      <c r="N121" s="890" t="s">
        <v>1705</v>
      </c>
      <c r="O121" s="130"/>
      <c r="P121" s="1028">
        <f xml:space="preserve"> IF( SUM( T121:X121 ) = 0, 0, $T$5 )</f>
        <v>0</v>
      </c>
      <c r="Q121" s="1028">
        <f xml:space="preserve"> IF( SUM( AA121:AE121 ) = 0, 0, $AA$20 )</f>
        <v>0</v>
      </c>
      <c r="S121" s="1025"/>
      <c r="T121" s="1029">
        <f t="shared" ref="T121:X122" si="54" xml:space="preserve"> IF( ISNUMBER(G121), 0, 1 )</f>
        <v>0</v>
      </c>
      <c r="U121" s="1029">
        <f t="shared" si="54"/>
        <v>0</v>
      </c>
      <c r="V121" s="1029">
        <f t="shared" si="54"/>
        <v>0</v>
      </c>
      <c r="W121" s="1029">
        <f t="shared" si="54"/>
        <v>0</v>
      </c>
      <c r="X121" s="1029">
        <f t="shared" si="54"/>
        <v>0</v>
      </c>
      <c r="Y121" s="1025"/>
      <c r="Z121" s="1025"/>
      <c r="AA121" s="1029">
        <f t="shared" ref="AA121:AE125" si="55">IF( AND( ISNUMBER( G121), G121&lt;=0), 0, 1)</f>
        <v>0</v>
      </c>
      <c r="AB121" s="1029">
        <f t="shared" si="55"/>
        <v>0</v>
      </c>
      <c r="AC121" s="1029">
        <f t="shared" si="55"/>
        <v>0</v>
      </c>
      <c r="AD121" s="1029">
        <f t="shared" si="55"/>
        <v>0</v>
      </c>
      <c r="AE121" s="1029">
        <f t="shared" si="55"/>
        <v>0</v>
      </c>
      <c r="AF121" s="1025"/>
    </row>
    <row r="122" spans="2:32">
      <c r="B122" s="213">
        <f>B121+1</f>
        <v>89</v>
      </c>
      <c r="C122" s="53" t="s">
        <v>759</v>
      </c>
      <c r="D122" s="892" t="s">
        <v>760</v>
      </c>
      <c r="E122" s="215" t="s">
        <v>43</v>
      </c>
      <c r="F122" s="64">
        <v>3</v>
      </c>
      <c r="G122" s="1205">
        <v>-5.8023478643300132E-2</v>
      </c>
      <c r="H122" s="216">
        <v>-0.1740704359299004</v>
      </c>
      <c r="I122" s="216">
        <v>-0.29495268310344236</v>
      </c>
      <c r="J122" s="216">
        <v>-0.42067022016392597</v>
      </c>
      <c r="K122" s="1213">
        <v>-0.55122304711135128</v>
      </c>
      <c r="L122" s="201"/>
      <c r="M122" s="80"/>
      <c r="N122" s="334" t="s">
        <v>1705</v>
      </c>
      <c r="O122" s="130"/>
      <c r="P122" s="1028">
        <f xml:space="preserve"> IF( SUM( T122:X122 ) = 0, 0, $T$5 )</f>
        <v>0</v>
      </c>
      <c r="Q122" s="1028">
        <f xml:space="preserve"> IF( SUM( AA122:AE122 ) = 0, 0, $AA$20 )</f>
        <v>0</v>
      </c>
      <c r="S122" s="1025"/>
      <c r="T122" s="1029">
        <f t="shared" si="54"/>
        <v>0</v>
      </c>
      <c r="U122" s="1029">
        <f t="shared" si="54"/>
        <v>0</v>
      </c>
      <c r="V122" s="1029">
        <f t="shared" si="54"/>
        <v>0</v>
      </c>
      <c r="W122" s="1029">
        <f t="shared" si="54"/>
        <v>0</v>
      </c>
      <c r="X122" s="1029">
        <f t="shared" si="54"/>
        <v>0</v>
      </c>
      <c r="Y122" s="1025"/>
      <c r="Z122" s="1025"/>
      <c r="AA122" s="1029">
        <f t="shared" si="55"/>
        <v>0</v>
      </c>
      <c r="AB122" s="1029">
        <f t="shared" si="55"/>
        <v>0</v>
      </c>
      <c r="AC122" s="1029">
        <f t="shared" si="55"/>
        <v>0</v>
      </c>
      <c r="AD122" s="1029">
        <f t="shared" si="55"/>
        <v>0</v>
      </c>
      <c r="AE122" s="1029">
        <f t="shared" si="55"/>
        <v>0</v>
      </c>
      <c r="AF122" s="1025"/>
    </row>
    <row r="123" spans="2:32">
      <c r="B123" s="213">
        <f>B122+1</f>
        <v>90</v>
      </c>
      <c r="C123" s="53" t="s">
        <v>761</v>
      </c>
      <c r="D123" s="892" t="s">
        <v>762</v>
      </c>
      <c r="E123" s="215" t="s">
        <v>43</v>
      </c>
      <c r="F123" s="64">
        <v>3</v>
      </c>
      <c r="G123" s="1181">
        <v>-0.73204639313215136</v>
      </c>
      <c r="H123" s="1182">
        <v>-2.1961391793964542</v>
      </c>
      <c r="I123" s="1182">
        <v>-3.7212358317551026</v>
      </c>
      <c r="J123" s="1182">
        <v>-5.3073363502080975</v>
      </c>
      <c r="K123" s="1183">
        <v>-6.9544407347554387</v>
      </c>
      <c r="L123" s="201"/>
      <c r="M123" s="86"/>
      <c r="N123" s="889" t="s">
        <v>1705</v>
      </c>
      <c r="O123" s="130"/>
      <c r="P123" s="1028">
        <f xml:space="preserve"> IF( SUM( T123:X123 ) = 0, 0, $T$5 )</f>
        <v>0</v>
      </c>
      <c r="Q123" s="1028">
        <f xml:space="preserve"> IF( SUM( AA123:AE123 ) = 0, 0, $AA$20 )</f>
        <v>0</v>
      </c>
      <c r="S123" s="1025"/>
      <c r="T123" s="1029">
        <f>IF('Validation flags'!$H$3=1,0, IF( ISNUMBER(G123), 0, 1 ))</f>
        <v>0</v>
      </c>
      <c r="U123" s="1029">
        <f>IF('Validation flags'!$H$3=1,0, IF( ISNUMBER(H123), 0, 1 ))</f>
        <v>0</v>
      </c>
      <c r="V123" s="1029">
        <f>IF('Validation flags'!$H$3=1,0, IF( ISNUMBER(I123), 0, 1 ))</f>
        <v>0</v>
      </c>
      <c r="W123" s="1029">
        <f>IF('Validation flags'!$H$3=1,0, IF( ISNUMBER(J123), 0, 1 ))</f>
        <v>0</v>
      </c>
      <c r="X123" s="1029">
        <f>IF('Validation flags'!$H$3=1,0, IF( ISNUMBER(K123), 0, 1 ))</f>
        <v>0</v>
      </c>
      <c r="Y123" s="1025"/>
      <c r="Z123" s="1025"/>
      <c r="AA123" s="1029">
        <f t="shared" si="55"/>
        <v>0</v>
      </c>
      <c r="AB123" s="1029">
        <f t="shared" si="55"/>
        <v>0</v>
      </c>
      <c r="AC123" s="1029">
        <f t="shared" si="55"/>
        <v>0</v>
      </c>
      <c r="AD123" s="1029">
        <f t="shared" si="55"/>
        <v>0</v>
      </c>
      <c r="AE123" s="1029">
        <f t="shared" si="55"/>
        <v>0</v>
      </c>
      <c r="AF123" s="1025"/>
    </row>
    <row r="124" spans="2:32">
      <c r="B124" s="213">
        <f>B123+1</f>
        <v>91</v>
      </c>
      <c r="C124" s="53" t="s">
        <v>763</v>
      </c>
      <c r="D124" s="892" t="s">
        <v>764</v>
      </c>
      <c r="E124" s="215" t="s">
        <v>43</v>
      </c>
      <c r="F124" s="64">
        <v>3</v>
      </c>
      <c r="G124" s="1181">
        <v>-4.6441268611092774E-2</v>
      </c>
      <c r="H124" s="1182">
        <v>-0.13932380583327833</v>
      </c>
      <c r="I124" s="1182">
        <v>-0.23607644877305492</v>
      </c>
      <c r="J124" s="1182">
        <v>-0.33669919743042259</v>
      </c>
      <c r="K124" s="1183">
        <v>-0.44119205180538135</v>
      </c>
      <c r="L124" s="201"/>
      <c r="M124" s="80"/>
      <c r="N124" s="334" t="s">
        <v>1705</v>
      </c>
      <c r="O124" s="130"/>
      <c r="P124" s="1028">
        <f xml:space="preserve"> IF( SUM( T124:X124 ) = 0, 0, $T$5 )</f>
        <v>0</v>
      </c>
      <c r="Q124" s="1028">
        <f xml:space="preserve"> IF( SUM( AA124:AE124 ) = 0, 0, $AA$20 )</f>
        <v>0</v>
      </c>
      <c r="S124" s="1025"/>
      <c r="T124" s="1029">
        <f>IF('Validation flags'!$H$3=1,0, IF( ISNUMBER(G124), 0, 1 ))</f>
        <v>0</v>
      </c>
      <c r="U124" s="1029">
        <f>IF('Validation flags'!$H$3=1,0, IF( ISNUMBER(H124), 0, 1 ))</f>
        <v>0</v>
      </c>
      <c r="V124" s="1029">
        <f>IF('Validation flags'!$H$3=1,0, IF( ISNUMBER(I124), 0, 1 ))</f>
        <v>0</v>
      </c>
      <c r="W124" s="1029">
        <f>IF('Validation flags'!$H$3=1,0, IF( ISNUMBER(J124), 0, 1 ))</f>
        <v>0</v>
      </c>
      <c r="X124" s="1029">
        <f>IF('Validation flags'!$H$3=1,0, IF( ISNUMBER(K124), 0, 1 ))</f>
        <v>0</v>
      </c>
      <c r="Y124" s="1025"/>
      <c r="Z124" s="1025"/>
      <c r="AA124" s="1029">
        <f t="shared" si="55"/>
        <v>0</v>
      </c>
      <c r="AB124" s="1029">
        <f t="shared" si="55"/>
        <v>0</v>
      </c>
      <c r="AC124" s="1029">
        <f t="shared" si="55"/>
        <v>0</v>
      </c>
      <c r="AD124" s="1029">
        <f t="shared" si="55"/>
        <v>0</v>
      </c>
      <c r="AE124" s="1029">
        <f t="shared" si="55"/>
        <v>0</v>
      </c>
      <c r="AF124" s="1025"/>
    </row>
    <row r="125" spans="2:32" ht="15" thickBot="1">
      <c r="B125" s="122">
        <f>B124+1</f>
        <v>92</v>
      </c>
      <c r="C125" s="133" t="s">
        <v>765</v>
      </c>
      <c r="D125" s="836" t="s">
        <v>766</v>
      </c>
      <c r="E125" s="87" t="s">
        <v>43</v>
      </c>
      <c r="F125" s="134">
        <v>3</v>
      </c>
      <c r="G125" s="1193">
        <v>0</v>
      </c>
      <c r="H125" s="1194">
        <v>0</v>
      </c>
      <c r="I125" s="1194">
        <v>0</v>
      </c>
      <c r="J125" s="1194">
        <v>0</v>
      </c>
      <c r="K125" s="1195">
        <v>0</v>
      </c>
      <c r="L125" s="201"/>
      <c r="M125" s="125"/>
      <c r="N125" s="331" t="s">
        <v>1705</v>
      </c>
      <c r="O125" s="130"/>
      <c r="P125" s="1028">
        <f xml:space="preserve"> IF( SUM( T125:X125 ) = 0, 0, $T$5 )</f>
        <v>0</v>
      </c>
      <c r="Q125" s="1028">
        <f xml:space="preserve"> IF( SUM( AA125:AE125 ) = 0, 0, $AA$20 )</f>
        <v>0</v>
      </c>
      <c r="S125" s="1025"/>
      <c r="T125" s="1029">
        <f>IF('Validation flags'!$B$3="Thames Water", IF( ISNUMBER(G125), 0, 1 ),0)</f>
        <v>0</v>
      </c>
      <c r="U125" s="1029">
        <f>IF('Validation flags'!$B$3="Thames Water", IF( ISNUMBER(H125), 0, 1 ),0)</f>
        <v>0</v>
      </c>
      <c r="V125" s="1029">
        <f>IF('Validation flags'!$B$3="Thames Water", IF( ISNUMBER(I125), 0, 1 ),0)</f>
        <v>0</v>
      </c>
      <c r="W125" s="1029">
        <f>IF('Validation flags'!$B$3="Thames Water", IF( ISNUMBER(J125), 0, 1 ),0)</f>
        <v>0</v>
      </c>
      <c r="X125" s="1029">
        <f>IF('Validation flags'!$B$3="Thames Water", IF( ISNUMBER(K125), 0, 1 ),0)</f>
        <v>0</v>
      </c>
      <c r="Y125" s="1025"/>
      <c r="Z125" s="1025"/>
      <c r="AA125" s="1029">
        <f t="shared" si="55"/>
        <v>0</v>
      </c>
      <c r="AB125" s="1029">
        <f t="shared" si="55"/>
        <v>0</v>
      </c>
      <c r="AC125" s="1029">
        <f t="shared" si="55"/>
        <v>0</v>
      </c>
      <c r="AD125" s="1029">
        <f t="shared" si="55"/>
        <v>0</v>
      </c>
      <c r="AE125" s="1029">
        <f t="shared" si="55"/>
        <v>0</v>
      </c>
      <c r="AF125" s="1025"/>
    </row>
    <row r="126" spans="2:32" ht="15" thickBot="1">
      <c r="B126" s="887"/>
      <c r="C126" s="971"/>
      <c r="D126" s="990"/>
      <c r="E126" s="990"/>
      <c r="F126" s="990"/>
      <c r="G126" s="126"/>
      <c r="H126" s="126"/>
      <c r="I126" s="126"/>
      <c r="J126" s="126"/>
      <c r="K126" s="126"/>
      <c r="L126" s="201"/>
      <c r="M126" s="85"/>
      <c r="N126" s="85"/>
      <c r="O126" s="130"/>
      <c r="P126" s="1028"/>
      <c r="Q126" s="1092"/>
      <c r="S126" s="1025"/>
      <c r="Y126" s="1025"/>
      <c r="Z126" s="1025"/>
      <c r="AF126" s="1025"/>
    </row>
    <row r="127" spans="2:32" ht="15" thickBot="1">
      <c r="B127" s="882" t="s">
        <v>1387</v>
      </c>
      <c r="C127" s="883" t="s">
        <v>767</v>
      </c>
      <c r="D127" s="201"/>
      <c r="E127" s="201"/>
      <c r="F127" s="201"/>
      <c r="G127" s="201"/>
      <c r="H127" s="201"/>
      <c r="I127" s="201"/>
      <c r="J127" s="201"/>
      <c r="K127" s="201"/>
      <c r="L127" s="201"/>
      <c r="M127" s="85"/>
      <c r="N127" s="85"/>
      <c r="O127" s="130"/>
      <c r="P127" s="1028"/>
      <c r="Q127" s="1092"/>
      <c r="S127" s="1025"/>
      <c r="Y127" s="1025"/>
      <c r="Z127" s="1025"/>
      <c r="AF127" s="1025"/>
    </row>
    <row r="128" spans="2:32">
      <c r="B128" s="113">
        <v>93</v>
      </c>
      <c r="C128" s="135" t="s">
        <v>768</v>
      </c>
      <c r="D128" s="336" t="s">
        <v>769</v>
      </c>
      <c r="E128" s="136" t="s">
        <v>28</v>
      </c>
      <c r="F128" s="845">
        <v>2</v>
      </c>
      <c r="G128" s="920">
        <f>'App29'!H$122</f>
        <v>0.17</v>
      </c>
      <c r="H128" s="921">
        <f>'App29'!I$122</f>
        <v>0.17</v>
      </c>
      <c r="I128" s="921">
        <f>'App29'!J$122</f>
        <v>0.17</v>
      </c>
      <c r="J128" s="921">
        <f>'App29'!K$122</f>
        <v>0.17</v>
      </c>
      <c r="K128" s="922">
        <f>'App29'!L$122</f>
        <v>0.17</v>
      </c>
      <c r="L128" s="201"/>
      <c r="M128" s="123" t="s">
        <v>770</v>
      </c>
      <c r="N128" s="124"/>
      <c r="O128" s="130"/>
      <c r="P128" s="1028"/>
      <c r="Q128" s="1092"/>
      <c r="S128" s="1025"/>
      <c r="T128" s="1027"/>
      <c r="U128" s="1027"/>
      <c r="V128" s="1027"/>
      <c r="W128" s="1027"/>
      <c r="X128" s="1027"/>
      <c r="Y128" s="1025"/>
      <c r="Z128" s="1025"/>
      <c r="AA128" s="1027"/>
      <c r="AB128" s="1027"/>
      <c r="AC128" s="1027"/>
      <c r="AD128" s="1027"/>
      <c r="AE128" s="1027"/>
      <c r="AF128" s="1025"/>
    </row>
    <row r="129" spans="2:32" ht="15" thickBot="1">
      <c r="B129" s="122">
        <f>B128+1</f>
        <v>94</v>
      </c>
      <c r="C129" s="133" t="s">
        <v>771</v>
      </c>
      <c r="D129" s="836" t="s">
        <v>772</v>
      </c>
      <c r="E129" s="87" t="s">
        <v>28</v>
      </c>
      <c r="F129" s="846">
        <v>2</v>
      </c>
      <c r="G129" s="1190"/>
      <c r="H129" s="1191"/>
      <c r="I129" s="1191"/>
      <c r="J129" s="1191"/>
      <c r="K129" s="1192"/>
      <c r="L129" s="201"/>
      <c r="M129" s="137"/>
      <c r="N129" s="138"/>
      <c r="O129" s="130"/>
      <c r="P129" s="1028">
        <f xml:space="preserve"> IF( SUM( T129:X129 ) = 0, 0, $T$5 )</f>
        <v>0</v>
      </c>
      <c r="Q129" s="1092"/>
      <c r="S129" s="1025"/>
      <c r="T129" s="1029">
        <f>IF('Validation flags'!$B$3="Thames Water", IF( ISNUMBER(G129), 0, 1 ),0)</f>
        <v>0</v>
      </c>
      <c r="U129" s="1029">
        <f>IF('Validation flags'!$B$3="Thames Water", IF( ISNUMBER(H129), 0, 1 ),0)</f>
        <v>0</v>
      </c>
      <c r="V129" s="1029">
        <f>IF('Validation flags'!$B$3="Thames Water", IF( ISNUMBER(I129), 0, 1 ),0)</f>
        <v>0</v>
      </c>
      <c r="W129" s="1029">
        <f>IF('Validation flags'!$B$3="Thames Water", IF( ISNUMBER(J129), 0, 1 ),0)</f>
        <v>0</v>
      </c>
      <c r="X129" s="1029">
        <f>IF('Validation flags'!$B$3="Thames Water", IF( ISNUMBER(K129), 0, 1 ),0)</f>
        <v>0</v>
      </c>
      <c r="Y129" s="1025"/>
      <c r="Z129" s="1025"/>
      <c r="AB129" s="1027"/>
      <c r="AC129" s="1027"/>
      <c r="AD129" s="1027"/>
      <c r="AE129" s="1027"/>
      <c r="AF129" s="1025"/>
    </row>
    <row r="130" spans="2:32">
      <c r="B130" s="887"/>
      <c r="C130" s="971"/>
      <c r="D130" s="990"/>
      <c r="E130" s="990"/>
      <c r="F130" s="990"/>
      <c r="G130" s="919"/>
      <c r="H130" s="919"/>
      <c r="I130" s="919"/>
      <c r="J130" s="919"/>
      <c r="K130" s="919"/>
      <c r="L130" s="201"/>
      <c r="M130" s="85"/>
      <c r="N130" s="85"/>
      <c r="O130" s="130"/>
      <c r="P130" s="1"/>
      <c r="Q130" s="1"/>
      <c r="S130" s="1025"/>
      <c r="Y130" s="1025"/>
      <c r="Z130" s="1025"/>
      <c r="AF130" s="1025"/>
    </row>
    <row r="131" spans="2:32" ht="15">
      <c r="B131" s="842" t="s">
        <v>1586</v>
      </c>
      <c r="C131" s="971"/>
      <c r="D131" s="990"/>
      <c r="E131" s="990"/>
      <c r="F131" s="990"/>
      <c r="G131" s="919"/>
      <c r="H131" s="919"/>
      <c r="I131" s="919"/>
      <c r="J131" s="919"/>
      <c r="K131" s="919"/>
      <c r="L131" s="201"/>
      <c r="M131" s="85"/>
      <c r="N131" s="85"/>
      <c r="O131" s="130"/>
      <c r="P131" s="1"/>
      <c r="Q131" s="1"/>
      <c r="S131" s="1025"/>
      <c r="Y131" s="1025"/>
      <c r="Z131" s="1025"/>
      <c r="AA131" s="1174">
        <f>SUM(AA21:AE125)+SUM(AA8:AE18)</f>
        <v>0</v>
      </c>
      <c r="AF131" s="1025"/>
    </row>
    <row r="132" spans="2:32" ht="15" thickBot="1">
      <c r="B132" s="887"/>
      <c r="C132" s="971"/>
      <c r="D132" s="990"/>
      <c r="E132" s="990"/>
      <c r="F132" s="990"/>
      <c r="G132" s="919"/>
      <c r="H132" s="919"/>
      <c r="I132" s="919"/>
      <c r="J132" s="919"/>
      <c r="K132" s="919"/>
      <c r="L132" s="201"/>
      <c r="M132" s="85"/>
      <c r="N132" s="85"/>
      <c r="O132" s="130"/>
      <c r="P132" s="1"/>
      <c r="Q132" s="1"/>
      <c r="S132" s="1025"/>
      <c r="Y132" s="1025"/>
      <c r="Z132" s="1025"/>
      <c r="AF132" s="1025"/>
    </row>
    <row r="133" spans="2:32" ht="15" outlineLevel="1" thickBot="1">
      <c r="B133" s="882" t="s">
        <v>511</v>
      </c>
      <c r="C133" s="883" t="s">
        <v>773</v>
      </c>
      <c r="D133" s="201"/>
      <c r="E133" s="201"/>
      <c r="F133" s="201"/>
      <c r="G133" s="201"/>
      <c r="H133" s="201"/>
      <c r="I133" s="201"/>
      <c r="J133" s="201"/>
      <c r="K133" s="201"/>
      <c r="L133" s="201"/>
      <c r="M133" s="201"/>
      <c r="N133" s="201"/>
      <c r="O133" s="130"/>
      <c r="P133" s="1"/>
      <c r="Q133" s="1"/>
      <c r="S133" s="1025"/>
      <c r="Y133" s="1025"/>
      <c r="Z133" s="1025"/>
      <c r="AF133" s="1025"/>
    </row>
    <row r="134" spans="2:32" outlineLevel="1">
      <c r="B134" s="113">
        <v>95</v>
      </c>
      <c r="C134" s="131" t="s">
        <v>774</v>
      </c>
      <c r="D134" s="891" t="s">
        <v>775</v>
      </c>
      <c r="E134" s="212" t="s">
        <v>43</v>
      </c>
      <c r="F134" s="61">
        <v>3</v>
      </c>
      <c r="G134" s="95">
        <f t="shared" ref="G134:K144" si="56">G8/(1-G$128)</f>
        <v>6.8911768131625779</v>
      </c>
      <c r="H134" s="96">
        <f t="shared" si="56"/>
        <v>7.0127427435639182</v>
      </c>
      <c r="I134" s="96">
        <f t="shared" si="56"/>
        <v>7.0087945060906351</v>
      </c>
      <c r="J134" s="96">
        <f t="shared" si="56"/>
        <v>6.9652443047199082</v>
      </c>
      <c r="K134" s="347">
        <f t="shared" si="56"/>
        <v>6.8971254681422174</v>
      </c>
      <c r="L134" s="201"/>
      <c r="M134" s="847" t="s">
        <v>776</v>
      </c>
      <c r="N134" s="63"/>
      <c r="O134" s="130"/>
      <c r="P134" s="1"/>
      <c r="Q134" s="1"/>
      <c r="S134" s="1025"/>
      <c r="Y134" s="1025"/>
      <c r="Z134" s="1025"/>
      <c r="AF134" s="1025"/>
    </row>
    <row r="135" spans="2:32" outlineLevel="1">
      <c r="B135" s="213">
        <f>B134+1</f>
        <v>96</v>
      </c>
      <c r="C135" s="53" t="s">
        <v>777</v>
      </c>
      <c r="D135" s="892" t="s">
        <v>778</v>
      </c>
      <c r="E135" s="215" t="s">
        <v>43</v>
      </c>
      <c r="F135" s="64">
        <v>3</v>
      </c>
      <c r="G135" s="97">
        <f t="shared" si="56"/>
        <v>0</v>
      </c>
      <c r="H135" s="98">
        <f t="shared" si="56"/>
        <v>0</v>
      </c>
      <c r="I135" s="98">
        <f t="shared" si="56"/>
        <v>0</v>
      </c>
      <c r="J135" s="98">
        <f t="shared" si="56"/>
        <v>0</v>
      </c>
      <c r="K135" s="835">
        <f t="shared" si="56"/>
        <v>0</v>
      </c>
      <c r="L135" s="201"/>
      <c r="M135" s="86"/>
      <c r="N135" s="65"/>
      <c r="O135" s="130"/>
      <c r="P135" s="1"/>
      <c r="Q135" s="1"/>
      <c r="S135" s="1025"/>
      <c r="Y135" s="1025"/>
      <c r="Z135" s="1025"/>
      <c r="AF135" s="1025"/>
    </row>
    <row r="136" spans="2:32" outlineLevel="1">
      <c r="B136" s="213">
        <f t="shared" ref="B136:B144" si="57">B135+1</f>
        <v>97</v>
      </c>
      <c r="C136" s="53" t="s">
        <v>779</v>
      </c>
      <c r="D136" s="892" t="s">
        <v>780</v>
      </c>
      <c r="E136" s="215" t="s">
        <v>43</v>
      </c>
      <c r="F136" s="64">
        <v>3</v>
      </c>
      <c r="G136" s="97">
        <f t="shared" si="56"/>
        <v>0</v>
      </c>
      <c r="H136" s="98">
        <f t="shared" si="56"/>
        <v>0</v>
      </c>
      <c r="I136" s="98">
        <f t="shared" si="56"/>
        <v>0</v>
      </c>
      <c r="J136" s="98">
        <f t="shared" si="56"/>
        <v>0</v>
      </c>
      <c r="K136" s="835">
        <f t="shared" si="56"/>
        <v>0</v>
      </c>
      <c r="L136" s="201"/>
      <c r="M136" s="86"/>
      <c r="N136" s="65"/>
      <c r="O136" s="130"/>
      <c r="P136" s="1"/>
      <c r="Q136" s="1"/>
      <c r="S136" s="1025"/>
      <c r="Y136" s="1025"/>
      <c r="Z136" s="1025"/>
      <c r="AF136" s="1025"/>
    </row>
    <row r="137" spans="2:32" outlineLevel="1">
      <c r="B137" s="213">
        <f t="shared" si="57"/>
        <v>98</v>
      </c>
      <c r="C137" s="53" t="s">
        <v>781</v>
      </c>
      <c r="D137" s="892" t="s">
        <v>782</v>
      </c>
      <c r="E137" s="215" t="s">
        <v>43</v>
      </c>
      <c r="F137" s="64">
        <v>3</v>
      </c>
      <c r="G137" s="97">
        <f t="shared" si="56"/>
        <v>1.1471351061454307</v>
      </c>
      <c r="H137" s="98">
        <f t="shared" si="56"/>
        <v>1.1643651133944823</v>
      </c>
      <c r="I137" s="98">
        <f t="shared" si="56"/>
        <v>1.1799092106292486</v>
      </c>
      <c r="J137" s="98">
        <f t="shared" si="56"/>
        <v>1.2320878421297818</v>
      </c>
      <c r="K137" s="835">
        <f t="shared" si="56"/>
        <v>1.3143080363551543</v>
      </c>
      <c r="L137" s="201"/>
      <c r="M137" s="86"/>
      <c r="N137" s="65"/>
      <c r="O137" s="130"/>
      <c r="P137" s="1"/>
      <c r="Q137" s="1"/>
      <c r="S137" s="1025"/>
      <c r="Y137" s="1025"/>
      <c r="Z137" s="1025"/>
      <c r="AF137" s="1025"/>
    </row>
    <row r="138" spans="2:32" outlineLevel="1">
      <c r="B138" s="213">
        <f t="shared" si="57"/>
        <v>99</v>
      </c>
      <c r="C138" s="53" t="s">
        <v>783</v>
      </c>
      <c r="D138" s="892" t="s">
        <v>784</v>
      </c>
      <c r="E138" s="215" t="s">
        <v>43</v>
      </c>
      <c r="F138" s="64">
        <v>3</v>
      </c>
      <c r="G138" s="97">
        <f t="shared" si="56"/>
        <v>0</v>
      </c>
      <c r="H138" s="98">
        <f t="shared" si="56"/>
        <v>0</v>
      </c>
      <c r="I138" s="98">
        <f t="shared" si="56"/>
        <v>0</v>
      </c>
      <c r="J138" s="98">
        <f t="shared" si="56"/>
        <v>0</v>
      </c>
      <c r="K138" s="835">
        <f t="shared" si="56"/>
        <v>0</v>
      </c>
      <c r="L138" s="201"/>
      <c r="M138" s="86"/>
      <c r="N138" s="65"/>
      <c r="O138" s="130"/>
      <c r="P138" s="1"/>
      <c r="Q138" s="1"/>
      <c r="S138" s="1025"/>
      <c r="Y138" s="1025"/>
      <c r="Z138" s="1025"/>
      <c r="AF138" s="1025"/>
    </row>
    <row r="139" spans="2:32" outlineLevel="1">
      <c r="B139" s="213">
        <f t="shared" si="57"/>
        <v>100</v>
      </c>
      <c r="C139" s="53" t="s">
        <v>785</v>
      </c>
      <c r="D139" s="892" t="s">
        <v>786</v>
      </c>
      <c r="E139" s="215" t="s">
        <v>43</v>
      </c>
      <c r="F139" s="64">
        <v>3</v>
      </c>
      <c r="G139" s="97">
        <f t="shared" si="56"/>
        <v>0</v>
      </c>
      <c r="H139" s="98">
        <f t="shared" si="56"/>
        <v>0</v>
      </c>
      <c r="I139" s="98">
        <f t="shared" si="56"/>
        <v>0</v>
      </c>
      <c r="J139" s="98">
        <f t="shared" si="56"/>
        <v>0</v>
      </c>
      <c r="K139" s="835">
        <f t="shared" si="56"/>
        <v>0</v>
      </c>
      <c r="L139" s="201"/>
      <c r="M139" s="86"/>
      <c r="N139" s="65"/>
      <c r="O139" s="130"/>
      <c r="P139" s="1"/>
      <c r="Q139" s="1"/>
      <c r="S139" s="1025"/>
      <c r="Y139" s="1025"/>
      <c r="Z139" s="1025"/>
      <c r="AF139" s="1025"/>
    </row>
    <row r="140" spans="2:32" outlineLevel="1">
      <c r="B140" s="213">
        <f t="shared" si="57"/>
        <v>101</v>
      </c>
      <c r="C140" s="53" t="s">
        <v>787</v>
      </c>
      <c r="D140" s="892" t="s">
        <v>788</v>
      </c>
      <c r="E140" s="215" t="s">
        <v>43</v>
      </c>
      <c r="F140" s="64">
        <v>3</v>
      </c>
      <c r="G140" s="97">
        <f t="shared" si="56"/>
        <v>9.2837046912209473</v>
      </c>
      <c r="H140" s="98">
        <f t="shared" si="56"/>
        <v>9.1901058544090048</v>
      </c>
      <c r="I140" s="98">
        <f t="shared" si="56"/>
        <v>9.1977275487484711</v>
      </c>
      <c r="J140" s="98">
        <f t="shared" si="56"/>
        <v>9.24740746788666</v>
      </c>
      <c r="K140" s="835">
        <f t="shared" si="56"/>
        <v>9.375206496672206</v>
      </c>
      <c r="L140" s="201"/>
      <c r="M140" s="86"/>
      <c r="N140" s="65"/>
      <c r="O140" s="130"/>
      <c r="P140" s="1"/>
      <c r="Q140" s="1"/>
      <c r="S140" s="1025"/>
      <c r="Y140" s="1025"/>
      <c r="Z140" s="1025"/>
      <c r="AF140" s="1025"/>
    </row>
    <row r="141" spans="2:32" outlineLevel="1">
      <c r="B141" s="213">
        <f t="shared" si="57"/>
        <v>102</v>
      </c>
      <c r="C141" s="53" t="s">
        <v>789</v>
      </c>
      <c r="D141" s="892" t="s">
        <v>790</v>
      </c>
      <c r="E141" s="215" t="s">
        <v>43</v>
      </c>
      <c r="F141" s="64">
        <v>3</v>
      </c>
      <c r="G141" s="97">
        <f t="shared" si="56"/>
        <v>1.0354581537167358</v>
      </c>
      <c r="H141" s="98">
        <f t="shared" si="56"/>
        <v>1.1076309712793078</v>
      </c>
      <c r="I141" s="98">
        <f t="shared" si="56"/>
        <v>1.3339915648205898</v>
      </c>
      <c r="J141" s="98">
        <f t="shared" si="56"/>
        <v>1.8150091871059195</v>
      </c>
      <c r="K141" s="835">
        <f t="shared" si="56"/>
        <v>2.6681168434855742</v>
      </c>
      <c r="L141" s="201"/>
      <c r="M141" s="86"/>
      <c r="N141" s="65"/>
      <c r="O141" s="130"/>
      <c r="P141" s="1"/>
      <c r="Q141" s="1"/>
      <c r="S141" s="1025"/>
      <c r="Y141" s="1025"/>
      <c r="Z141" s="1025"/>
      <c r="AF141" s="1025"/>
    </row>
    <row r="142" spans="2:32" outlineLevel="1">
      <c r="B142" s="213">
        <f t="shared" si="57"/>
        <v>103</v>
      </c>
      <c r="C142" s="53" t="s">
        <v>791</v>
      </c>
      <c r="D142" s="892" t="s">
        <v>792</v>
      </c>
      <c r="E142" s="215" t="s">
        <v>43</v>
      </c>
      <c r="F142" s="64">
        <v>3</v>
      </c>
      <c r="G142" s="97">
        <f t="shared" si="56"/>
        <v>0</v>
      </c>
      <c r="H142" s="98">
        <f t="shared" si="56"/>
        <v>0</v>
      </c>
      <c r="I142" s="98">
        <f t="shared" si="56"/>
        <v>0</v>
      </c>
      <c r="J142" s="98">
        <f t="shared" si="56"/>
        <v>0</v>
      </c>
      <c r="K142" s="835">
        <f t="shared" si="56"/>
        <v>0</v>
      </c>
      <c r="L142" s="201"/>
      <c r="M142" s="86"/>
      <c r="N142" s="65"/>
      <c r="O142" s="130"/>
      <c r="P142" s="1"/>
      <c r="Q142" s="1"/>
      <c r="S142" s="1025"/>
      <c r="Y142" s="1025"/>
      <c r="Z142" s="1025"/>
      <c r="AF142" s="1025"/>
    </row>
    <row r="143" spans="2:32" outlineLevel="1">
      <c r="B143" s="213">
        <f t="shared" si="57"/>
        <v>104</v>
      </c>
      <c r="C143" s="53" t="s">
        <v>793</v>
      </c>
      <c r="D143" s="892" t="s">
        <v>794</v>
      </c>
      <c r="E143" s="215" t="s">
        <v>43</v>
      </c>
      <c r="F143" s="64">
        <v>3</v>
      </c>
      <c r="G143" s="97">
        <f t="shared" si="56"/>
        <v>0.70912321219982699</v>
      </c>
      <c r="H143" s="98">
        <f t="shared" si="56"/>
        <v>1.0778772361880897</v>
      </c>
      <c r="I143" s="98">
        <f t="shared" si="56"/>
        <v>1.2747286583406243</v>
      </c>
      <c r="J143" s="98">
        <f t="shared" si="56"/>
        <v>1.3513051800635845</v>
      </c>
      <c r="K143" s="835">
        <f t="shared" si="56"/>
        <v>1.3503082001519968</v>
      </c>
      <c r="L143" s="201"/>
      <c r="M143" s="86"/>
      <c r="N143" s="65"/>
      <c r="O143" s="130"/>
      <c r="P143" s="1"/>
      <c r="Q143" s="1"/>
      <c r="S143" s="1025"/>
      <c r="Y143" s="1025"/>
      <c r="Z143" s="1025"/>
      <c r="AF143" s="1025"/>
    </row>
    <row r="144" spans="2:32" ht="15" outlineLevel="1" thickBot="1">
      <c r="B144" s="219">
        <f t="shared" si="57"/>
        <v>105</v>
      </c>
      <c r="C144" s="838" t="s">
        <v>795</v>
      </c>
      <c r="D144" s="886" t="s">
        <v>796</v>
      </c>
      <c r="E144" s="68" t="s">
        <v>43</v>
      </c>
      <c r="F144" s="82">
        <v>3</v>
      </c>
      <c r="G144" s="355">
        <f t="shared" si="56"/>
        <v>0</v>
      </c>
      <c r="H144" s="105">
        <f t="shared" si="56"/>
        <v>0</v>
      </c>
      <c r="I144" s="105">
        <f t="shared" si="56"/>
        <v>0</v>
      </c>
      <c r="J144" s="105">
        <f t="shared" si="56"/>
        <v>0</v>
      </c>
      <c r="K144" s="221">
        <f t="shared" si="56"/>
        <v>0</v>
      </c>
      <c r="L144" s="201"/>
      <c r="M144" s="125"/>
      <c r="N144" s="115"/>
      <c r="O144" s="130"/>
      <c r="P144" s="1"/>
      <c r="Q144" s="1"/>
      <c r="S144" s="1025"/>
      <c r="Y144" s="1025"/>
      <c r="Z144" s="1025"/>
      <c r="AF144" s="1025"/>
    </row>
    <row r="145" spans="2:32" ht="15" outlineLevel="1" thickBot="1">
      <c r="B145" s="201"/>
      <c r="C145" s="201"/>
      <c r="D145" s="201"/>
      <c r="E145" s="201"/>
      <c r="F145" s="201"/>
      <c r="G145" s="201"/>
      <c r="H145" s="201"/>
      <c r="I145" s="201"/>
      <c r="J145" s="201"/>
      <c r="K145" s="201"/>
      <c r="L145" s="201"/>
      <c r="M145" s="85"/>
      <c r="N145" s="85"/>
      <c r="O145" s="130"/>
      <c r="P145" s="1"/>
      <c r="Q145" s="1"/>
      <c r="S145" s="1025"/>
      <c r="Y145" s="1025"/>
      <c r="Z145" s="1025"/>
      <c r="AF145" s="1025"/>
    </row>
    <row r="146" spans="2:32" ht="15" outlineLevel="1" thickBot="1">
      <c r="B146" s="882" t="s">
        <v>512</v>
      </c>
      <c r="C146" s="883" t="s">
        <v>797</v>
      </c>
      <c r="D146" s="201"/>
      <c r="E146" s="201"/>
      <c r="F146" s="201"/>
      <c r="G146" s="201"/>
      <c r="H146" s="201"/>
      <c r="I146" s="201"/>
      <c r="J146" s="201"/>
      <c r="K146" s="201"/>
      <c r="L146" s="201"/>
      <c r="M146" s="201"/>
      <c r="N146" s="201"/>
      <c r="O146" s="130"/>
      <c r="P146" s="1"/>
      <c r="Q146" s="1"/>
      <c r="S146" s="1025"/>
      <c r="Y146" s="1025"/>
      <c r="Z146" s="1025"/>
      <c r="AF146" s="1025"/>
    </row>
    <row r="147" spans="2:32" outlineLevel="1">
      <c r="B147" s="113">
        <v>106</v>
      </c>
      <c r="C147" s="131" t="s">
        <v>798</v>
      </c>
      <c r="D147" s="891" t="s">
        <v>799</v>
      </c>
      <c r="E147" s="212" t="s">
        <v>43</v>
      </c>
      <c r="F147" s="61">
        <v>3</v>
      </c>
      <c r="G147" s="95">
        <f t="shared" ref="G147:K157" si="58">G21/(1-G$128)</f>
        <v>-6.8911768131625779</v>
      </c>
      <c r="H147" s="96">
        <f t="shared" si="58"/>
        <v>-7.0127427435639182</v>
      </c>
      <c r="I147" s="96">
        <f t="shared" si="58"/>
        <v>-7.0087945060906351</v>
      </c>
      <c r="J147" s="96">
        <f t="shared" si="58"/>
        <v>-6.9652443047199082</v>
      </c>
      <c r="K147" s="347">
        <f t="shared" si="58"/>
        <v>-6.8971254681422174</v>
      </c>
      <c r="L147" s="201"/>
      <c r="M147" s="847" t="s">
        <v>800</v>
      </c>
      <c r="N147" s="63"/>
      <c r="O147" s="130"/>
      <c r="P147" s="1"/>
      <c r="Q147" s="1"/>
      <c r="S147" s="1025"/>
      <c r="Y147" s="1025"/>
      <c r="Z147" s="1025"/>
      <c r="AF147" s="1025"/>
    </row>
    <row r="148" spans="2:32" outlineLevel="1">
      <c r="B148" s="213">
        <f>B147+1</f>
        <v>107</v>
      </c>
      <c r="C148" s="53" t="s">
        <v>801</v>
      </c>
      <c r="D148" s="892" t="s">
        <v>802</v>
      </c>
      <c r="E148" s="215" t="s">
        <v>43</v>
      </c>
      <c r="F148" s="64">
        <v>3</v>
      </c>
      <c r="G148" s="97">
        <f t="shared" si="58"/>
        <v>0</v>
      </c>
      <c r="H148" s="98">
        <f t="shared" si="58"/>
        <v>0</v>
      </c>
      <c r="I148" s="98">
        <f t="shared" si="58"/>
        <v>0</v>
      </c>
      <c r="J148" s="98">
        <f t="shared" si="58"/>
        <v>0</v>
      </c>
      <c r="K148" s="835">
        <f t="shared" si="58"/>
        <v>0</v>
      </c>
      <c r="L148" s="201"/>
      <c r="M148" s="86"/>
      <c r="N148" s="65"/>
      <c r="O148" s="130"/>
      <c r="P148" s="1"/>
      <c r="Q148" s="1"/>
      <c r="S148" s="1025"/>
      <c r="Y148" s="1025"/>
      <c r="Z148" s="1025"/>
      <c r="AF148" s="1025"/>
    </row>
    <row r="149" spans="2:32" outlineLevel="1">
      <c r="B149" s="213">
        <f t="shared" ref="B149:B157" si="59">B148+1</f>
        <v>108</v>
      </c>
      <c r="C149" s="53" t="s">
        <v>803</v>
      </c>
      <c r="D149" s="892" t="s">
        <v>804</v>
      </c>
      <c r="E149" s="215" t="s">
        <v>43</v>
      </c>
      <c r="F149" s="64">
        <v>3</v>
      </c>
      <c r="G149" s="97">
        <f t="shared" si="58"/>
        <v>0</v>
      </c>
      <c r="H149" s="98">
        <f t="shared" si="58"/>
        <v>0</v>
      </c>
      <c r="I149" s="98">
        <f t="shared" si="58"/>
        <v>0</v>
      </c>
      <c r="J149" s="98">
        <f t="shared" si="58"/>
        <v>0</v>
      </c>
      <c r="K149" s="835">
        <f t="shared" si="58"/>
        <v>0</v>
      </c>
      <c r="L149" s="201"/>
      <c r="M149" s="86"/>
      <c r="N149" s="65"/>
      <c r="O149" s="130"/>
      <c r="P149" s="1"/>
      <c r="Q149" s="1"/>
      <c r="S149" s="1025"/>
      <c r="Y149" s="1025"/>
      <c r="Z149" s="1025"/>
      <c r="AF149" s="1025"/>
    </row>
    <row r="150" spans="2:32" outlineLevel="1">
      <c r="B150" s="213">
        <f t="shared" si="59"/>
        <v>109</v>
      </c>
      <c r="C150" s="53" t="s">
        <v>805</v>
      </c>
      <c r="D150" s="892" t="s">
        <v>806</v>
      </c>
      <c r="E150" s="215" t="s">
        <v>43</v>
      </c>
      <c r="F150" s="64">
        <v>3</v>
      </c>
      <c r="G150" s="97">
        <f t="shared" si="58"/>
        <v>-1.1471351061454307</v>
      </c>
      <c r="H150" s="98">
        <f t="shared" si="58"/>
        <v>-1.1643651133944823</v>
      </c>
      <c r="I150" s="98">
        <f t="shared" si="58"/>
        <v>-1.1799092106292486</v>
      </c>
      <c r="J150" s="98">
        <f t="shared" si="58"/>
        <v>-1.2320878421297818</v>
      </c>
      <c r="K150" s="835">
        <f t="shared" si="58"/>
        <v>-1.3143080363551543</v>
      </c>
      <c r="L150" s="201"/>
      <c r="M150" s="86"/>
      <c r="N150" s="65"/>
      <c r="O150" s="130"/>
      <c r="P150" s="1"/>
      <c r="Q150" s="1"/>
      <c r="S150" s="1025"/>
      <c r="Y150" s="1025"/>
      <c r="Z150" s="1025"/>
      <c r="AF150" s="1025"/>
    </row>
    <row r="151" spans="2:32" outlineLevel="1">
      <c r="B151" s="213">
        <f t="shared" si="59"/>
        <v>110</v>
      </c>
      <c r="C151" s="53" t="s">
        <v>807</v>
      </c>
      <c r="D151" s="892" t="s">
        <v>808</v>
      </c>
      <c r="E151" s="215" t="s">
        <v>43</v>
      </c>
      <c r="F151" s="64">
        <v>3</v>
      </c>
      <c r="G151" s="97">
        <f t="shared" si="58"/>
        <v>0</v>
      </c>
      <c r="H151" s="98">
        <f t="shared" si="58"/>
        <v>0</v>
      </c>
      <c r="I151" s="98">
        <f t="shared" si="58"/>
        <v>0</v>
      </c>
      <c r="J151" s="98">
        <f t="shared" si="58"/>
        <v>0</v>
      </c>
      <c r="K151" s="835">
        <f t="shared" si="58"/>
        <v>0</v>
      </c>
      <c r="L151" s="201"/>
      <c r="M151" s="86"/>
      <c r="N151" s="65"/>
      <c r="O151" s="130"/>
      <c r="P151" s="1"/>
      <c r="Q151" s="1"/>
      <c r="S151" s="1025"/>
      <c r="Y151" s="1025"/>
      <c r="Z151" s="1025"/>
      <c r="AF151" s="1025"/>
    </row>
    <row r="152" spans="2:32" outlineLevel="1">
      <c r="B152" s="213">
        <f t="shared" si="59"/>
        <v>111</v>
      </c>
      <c r="C152" s="53" t="s">
        <v>809</v>
      </c>
      <c r="D152" s="892" t="s">
        <v>810</v>
      </c>
      <c r="E152" s="215" t="s">
        <v>43</v>
      </c>
      <c r="F152" s="64">
        <v>3</v>
      </c>
      <c r="G152" s="97">
        <f t="shared" si="58"/>
        <v>0</v>
      </c>
      <c r="H152" s="98">
        <f t="shared" si="58"/>
        <v>0</v>
      </c>
      <c r="I152" s="98">
        <f t="shared" si="58"/>
        <v>0</v>
      </c>
      <c r="J152" s="98">
        <f t="shared" si="58"/>
        <v>0</v>
      </c>
      <c r="K152" s="835">
        <f t="shared" si="58"/>
        <v>0</v>
      </c>
      <c r="L152" s="201"/>
      <c r="M152" s="86"/>
      <c r="N152" s="65"/>
      <c r="O152" s="130"/>
      <c r="P152" s="1"/>
      <c r="Q152" s="1"/>
      <c r="S152" s="1025"/>
      <c r="Y152" s="1025"/>
      <c r="Z152" s="1025"/>
      <c r="AF152" s="1025"/>
    </row>
    <row r="153" spans="2:32" outlineLevel="1">
      <c r="B153" s="213">
        <f t="shared" si="59"/>
        <v>112</v>
      </c>
      <c r="C153" s="53" t="s">
        <v>811</v>
      </c>
      <c r="D153" s="892" t="s">
        <v>812</v>
      </c>
      <c r="E153" s="215" t="s">
        <v>43</v>
      </c>
      <c r="F153" s="64">
        <v>3</v>
      </c>
      <c r="G153" s="97">
        <f t="shared" si="58"/>
        <v>-9.2837046912209473</v>
      </c>
      <c r="H153" s="98">
        <f t="shared" si="58"/>
        <v>-9.1901058544090048</v>
      </c>
      <c r="I153" s="98">
        <f t="shared" si="58"/>
        <v>-9.1977275487484711</v>
      </c>
      <c r="J153" s="98">
        <f t="shared" si="58"/>
        <v>-9.24740746788666</v>
      </c>
      <c r="K153" s="835">
        <f t="shared" si="58"/>
        <v>-9.375206496672206</v>
      </c>
      <c r="L153" s="201"/>
      <c r="M153" s="86"/>
      <c r="N153" s="65"/>
      <c r="O153" s="130"/>
      <c r="P153" s="1"/>
      <c r="Q153" s="1"/>
      <c r="S153" s="1025"/>
      <c r="Y153" s="1025"/>
      <c r="Z153" s="1025"/>
      <c r="AF153" s="1025"/>
    </row>
    <row r="154" spans="2:32" outlineLevel="1">
      <c r="B154" s="213">
        <f t="shared" si="59"/>
        <v>113</v>
      </c>
      <c r="C154" s="53" t="s">
        <v>813</v>
      </c>
      <c r="D154" s="892" t="s">
        <v>814</v>
      </c>
      <c r="E154" s="215" t="s">
        <v>43</v>
      </c>
      <c r="F154" s="64">
        <v>3</v>
      </c>
      <c r="G154" s="97">
        <f t="shared" si="58"/>
        <v>0</v>
      </c>
      <c r="H154" s="98">
        <f t="shared" si="58"/>
        <v>-1.6325679607328981E-2</v>
      </c>
      <c r="I154" s="98">
        <f t="shared" si="58"/>
        <v>-0.15874306064851218</v>
      </c>
      <c r="J154" s="98">
        <f t="shared" si="58"/>
        <v>-0.5779341176612568</v>
      </c>
      <c r="K154" s="835">
        <f t="shared" si="58"/>
        <v>-0.74810764067140467</v>
      </c>
      <c r="L154" s="201"/>
      <c r="M154" s="86"/>
      <c r="N154" s="65"/>
      <c r="O154" s="130"/>
      <c r="P154" s="1"/>
      <c r="Q154" s="1"/>
      <c r="S154" s="1025"/>
      <c r="Y154" s="1025"/>
      <c r="Z154" s="1025"/>
      <c r="AF154" s="1025"/>
    </row>
    <row r="155" spans="2:32" outlineLevel="1">
      <c r="B155" s="213">
        <f t="shared" si="59"/>
        <v>114</v>
      </c>
      <c r="C155" s="53" t="s">
        <v>815</v>
      </c>
      <c r="D155" s="892" t="s">
        <v>816</v>
      </c>
      <c r="E155" s="215" t="s">
        <v>43</v>
      </c>
      <c r="F155" s="64">
        <v>3</v>
      </c>
      <c r="G155" s="97">
        <f t="shared" si="58"/>
        <v>0</v>
      </c>
      <c r="H155" s="98">
        <f t="shared" si="58"/>
        <v>0</v>
      </c>
      <c r="I155" s="98">
        <f t="shared" si="58"/>
        <v>0</v>
      </c>
      <c r="J155" s="98">
        <f t="shared" si="58"/>
        <v>0</v>
      </c>
      <c r="K155" s="835">
        <f t="shared" si="58"/>
        <v>0</v>
      </c>
      <c r="L155" s="201"/>
      <c r="M155" s="86"/>
      <c r="N155" s="65"/>
      <c r="O155" s="130"/>
      <c r="P155" s="1"/>
      <c r="Q155" s="1"/>
      <c r="S155" s="1025"/>
      <c r="Y155" s="1025"/>
      <c r="Z155" s="1025"/>
      <c r="AF155" s="1025"/>
    </row>
    <row r="156" spans="2:32" outlineLevel="1">
      <c r="B156" s="213">
        <f t="shared" si="59"/>
        <v>115</v>
      </c>
      <c r="C156" s="53" t="s">
        <v>817</v>
      </c>
      <c r="D156" s="892" t="s">
        <v>818</v>
      </c>
      <c r="E156" s="215" t="s">
        <v>43</v>
      </c>
      <c r="F156" s="64">
        <v>3</v>
      </c>
      <c r="G156" s="97">
        <f t="shared" si="58"/>
        <v>-0.15485213673738127</v>
      </c>
      <c r="H156" s="98">
        <f t="shared" si="58"/>
        <v>-0.31844401631858438</v>
      </c>
      <c r="I156" s="98">
        <f t="shared" si="58"/>
        <v>-0.52861250998175768</v>
      </c>
      <c r="J156" s="98">
        <f t="shared" si="58"/>
        <v>-0.79787743614013062</v>
      </c>
      <c r="K156" s="835">
        <f t="shared" si="58"/>
        <v>-1.0970380876538979</v>
      </c>
      <c r="L156" s="201"/>
      <c r="M156" s="86"/>
      <c r="N156" s="65"/>
      <c r="O156" s="130"/>
      <c r="P156" s="1"/>
      <c r="Q156" s="1"/>
      <c r="S156" s="1025"/>
      <c r="Y156" s="1025"/>
      <c r="Z156" s="1025"/>
      <c r="AF156" s="1025"/>
    </row>
    <row r="157" spans="2:32" ht="15" outlineLevel="1" thickBot="1">
      <c r="B157" s="219">
        <f t="shared" si="59"/>
        <v>116</v>
      </c>
      <c r="C157" s="838" t="s">
        <v>819</v>
      </c>
      <c r="D157" s="886" t="s">
        <v>820</v>
      </c>
      <c r="E157" s="68" t="s">
        <v>43</v>
      </c>
      <c r="F157" s="82">
        <v>3</v>
      </c>
      <c r="G157" s="355">
        <f t="shared" si="58"/>
        <v>0</v>
      </c>
      <c r="H157" s="105">
        <f t="shared" si="58"/>
        <v>0</v>
      </c>
      <c r="I157" s="105">
        <f t="shared" si="58"/>
        <v>0</v>
      </c>
      <c r="J157" s="105">
        <f t="shared" si="58"/>
        <v>0</v>
      </c>
      <c r="K157" s="221">
        <f t="shared" si="58"/>
        <v>0</v>
      </c>
      <c r="L157" s="201"/>
      <c r="M157" s="125"/>
      <c r="N157" s="115"/>
      <c r="O157" s="130"/>
      <c r="P157" s="1"/>
      <c r="Q157" s="1"/>
      <c r="S157" s="1025"/>
      <c r="Y157" s="1025"/>
      <c r="Z157" s="1025"/>
      <c r="AF157" s="1025"/>
    </row>
    <row r="158" spans="2:32" ht="15" outlineLevel="1" thickBot="1">
      <c r="B158" s="201"/>
      <c r="C158" s="201"/>
      <c r="D158" s="201"/>
      <c r="E158" s="201"/>
      <c r="F158" s="201"/>
      <c r="G158" s="201"/>
      <c r="H158" s="201"/>
      <c r="I158" s="201"/>
      <c r="J158" s="201"/>
      <c r="K158" s="201"/>
      <c r="L158" s="201"/>
      <c r="M158" s="85"/>
      <c r="N158" s="85"/>
      <c r="O158" s="130"/>
      <c r="P158" s="1"/>
      <c r="Q158" s="1"/>
      <c r="S158" s="1025"/>
      <c r="Y158" s="1025"/>
      <c r="Z158" s="1025"/>
      <c r="AF158" s="1025"/>
    </row>
    <row r="159" spans="2:32" ht="15" outlineLevel="1" thickBot="1">
      <c r="B159" s="882" t="s">
        <v>513</v>
      </c>
      <c r="C159" s="883" t="s">
        <v>821</v>
      </c>
      <c r="D159" s="201"/>
      <c r="E159" s="201"/>
      <c r="F159" s="201"/>
      <c r="G159" s="201"/>
      <c r="H159" s="201"/>
      <c r="I159" s="201"/>
      <c r="J159" s="201"/>
      <c r="K159" s="201"/>
      <c r="L159" s="201"/>
      <c r="M159" s="85"/>
      <c r="N159" s="85"/>
      <c r="O159" s="130"/>
      <c r="P159" s="1"/>
      <c r="Q159" s="1"/>
      <c r="S159" s="1025"/>
      <c r="Y159" s="1025"/>
      <c r="Z159" s="1025"/>
      <c r="AF159" s="1025"/>
    </row>
    <row r="160" spans="2:32" outlineLevel="1">
      <c r="B160" s="113">
        <v>117</v>
      </c>
      <c r="C160" s="131" t="s">
        <v>822</v>
      </c>
      <c r="D160" s="891" t="s">
        <v>823</v>
      </c>
      <c r="E160" s="212" t="s">
        <v>43</v>
      </c>
      <c r="F160" s="61">
        <v>3</v>
      </c>
      <c r="G160" s="95">
        <f t="shared" ref="G160:K162" si="60">G34/(1-G$128)</f>
        <v>67.111849687392109</v>
      </c>
      <c r="H160" s="96">
        <f t="shared" si="60"/>
        <v>60.119314869206079</v>
      </c>
      <c r="I160" s="96">
        <f t="shared" si="60"/>
        <v>58.259664534125641</v>
      </c>
      <c r="J160" s="96">
        <f t="shared" si="60"/>
        <v>52.106585604515082</v>
      </c>
      <c r="K160" s="347">
        <f t="shared" si="60"/>
        <v>48.468677628587642</v>
      </c>
      <c r="L160" s="201"/>
      <c r="M160" s="847" t="s">
        <v>824</v>
      </c>
      <c r="N160" s="63"/>
      <c r="O160" s="130"/>
      <c r="P160" s="1"/>
      <c r="Q160" s="1"/>
      <c r="S160" s="1025"/>
      <c r="Y160" s="1025"/>
      <c r="Z160" s="1025"/>
      <c r="AF160" s="1025"/>
    </row>
    <row r="161" spans="2:32" outlineLevel="1">
      <c r="B161" s="213">
        <f>B160+1</f>
        <v>118</v>
      </c>
      <c r="C161" s="53" t="s">
        <v>825</v>
      </c>
      <c r="D161" s="892" t="s">
        <v>826</v>
      </c>
      <c r="E161" s="215" t="s">
        <v>43</v>
      </c>
      <c r="F161" s="64">
        <v>3</v>
      </c>
      <c r="G161" s="97">
        <f t="shared" si="60"/>
        <v>0</v>
      </c>
      <c r="H161" s="98">
        <f t="shared" si="60"/>
        <v>0</v>
      </c>
      <c r="I161" s="98">
        <f t="shared" si="60"/>
        <v>0</v>
      </c>
      <c r="J161" s="98">
        <f t="shared" si="60"/>
        <v>0</v>
      </c>
      <c r="K161" s="835">
        <f t="shared" si="60"/>
        <v>0</v>
      </c>
      <c r="L161" s="201"/>
      <c r="M161" s="86"/>
      <c r="N161" s="65"/>
      <c r="O161" s="130"/>
      <c r="P161" s="1"/>
      <c r="Q161" s="1"/>
      <c r="S161" s="1025"/>
      <c r="Y161" s="1025"/>
      <c r="Z161" s="1025"/>
      <c r="AF161" s="1025"/>
    </row>
    <row r="162" spans="2:32" outlineLevel="1">
      <c r="B162" s="213">
        <f t="shared" ref="B162:B176" si="61">B161+1</f>
        <v>119</v>
      </c>
      <c r="C162" s="53" t="s">
        <v>827</v>
      </c>
      <c r="D162" s="892" t="s">
        <v>828</v>
      </c>
      <c r="E162" s="215" t="s">
        <v>43</v>
      </c>
      <c r="F162" s="64">
        <v>3</v>
      </c>
      <c r="G162" s="97">
        <f t="shared" si="60"/>
        <v>0</v>
      </c>
      <c r="H162" s="98">
        <f t="shared" si="60"/>
        <v>0</v>
      </c>
      <c r="I162" s="98">
        <f t="shared" si="60"/>
        <v>0</v>
      </c>
      <c r="J162" s="98">
        <f t="shared" si="60"/>
        <v>0</v>
      </c>
      <c r="K162" s="835">
        <f t="shared" si="60"/>
        <v>0</v>
      </c>
      <c r="L162" s="201"/>
      <c r="M162" s="86"/>
      <c r="N162" s="65"/>
      <c r="O162" s="130"/>
      <c r="P162" s="1"/>
      <c r="Q162" s="1"/>
      <c r="S162" s="1025"/>
      <c r="Y162" s="1025"/>
      <c r="Z162" s="1025"/>
      <c r="AF162" s="1025"/>
    </row>
    <row r="163" spans="2:32" outlineLevel="1">
      <c r="B163" s="213">
        <f t="shared" si="61"/>
        <v>120</v>
      </c>
      <c r="C163" s="893" t="s">
        <v>829</v>
      </c>
      <c r="D163" s="843" t="s">
        <v>830</v>
      </c>
      <c r="E163" s="66" t="s">
        <v>43</v>
      </c>
      <c r="F163" s="67">
        <v>3</v>
      </c>
      <c r="G163" s="97">
        <f>G160+G162</f>
        <v>67.111849687392109</v>
      </c>
      <c r="H163" s="98">
        <f>H160+H162</f>
        <v>60.119314869206079</v>
      </c>
      <c r="I163" s="98">
        <f>I160+I162</f>
        <v>58.259664534125641</v>
      </c>
      <c r="J163" s="98">
        <f>J160+J162</f>
        <v>52.106585604515082</v>
      </c>
      <c r="K163" s="835">
        <f>K160+K162</f>
        <v>48.468677628587642</v>
      </c>
      <c r="L163" s="201"/>
      <c r="M163" s="86" t="s">
        <v>831</v>
      </c>
      <c r="N163" s="65"/>
      <c r="O163" s="130"/>
      <c r="P163" s="1"/>
      <c r="Q163" s="1"/>
      <c r="S163" s="1025"/>
      <c r="Y163" s="1025"/>
      <c r="Z163" s="1025"/>
      <c r="AF163" s="1025"/>
    </row>
    <row r="164" spans="2:32" outlineLevel="1">
      <c r="B164" s="213">
        <f t="shared" si="61"/>
        <v>121</v>
      </c>
      <c r="C164" s="53" t="s">
        <v>832</v>
      </c>
      <c r="D164" s="892" t="s">
        <v>833</v>
      </c>
      <c r="E164" s="215" t="s">
        <v>43</v>
      </c>
      <c r="F164" s="64">
        <v>3</v>
      </c>
      <c r="G164" s="97">
        <f t="shared" ref="G164:K166" si="62">G38/(1-G$128)</f>
        <v>17.757064058878942</v>
      </c>
      <c r="H164" s="98">
        <f t="shared" si="62"/>
        <v>14.814727751391533</v>
      </c>
      <c r="I164" s="98">
        <f t="shared" si="62"/>
        <v>14.603507008683543</v>
      </c>
      <c r="J164" s="98">
        <f t="shared" si="62"/>
        <v>16.559288492003287</v>
      </c>
      <c r="K164" s="835">
        <f t="shared" si="62"/>
        <v>20.655227695678562</v>
      </c>
      <c r="L164" s="201"/>
      <c r="M164" s="86"/>
      <c r="N164" s="65"/>
      <c r="O164" s="130"/>
      <c r="P164" s="1"/>
      <c r="Q164" s="1"/>
      <c r="S164" s="1025"/>
      <c r="Y164" s="1025"/>
      <c r="Z164" s="1025"/>
      <c r="AF164" s="1025"/>
    </row>
    <row r="165" spans="2:32" outlineLevel="1">
      <c r="B165" s="213">
        <f t="shared" si="61"/>
        <v>122</v>
      </c>
      <c r="C165" s="53" t="s">
        <v>834</v>
      </c>
      <c r="D165" s="892" t="s">
        <v>835</v>
      </c>
      <c r="E165" s="215" t="s">
        <v>43</v>
      </c>
      <c r="F165" s="64">
        <v>3</v>
      </c>
      <c r="G165" s="97">
        <f t="shared" si="62"/>
        <v>0</v>
      </c>
      <c r="H165" s="98">
        <f t="shared" si="62"/>
        <v>0</v>
      </c>
      <c r="I165" s="98">
        <f t="shared" si="62"/>
        <v>0</v>
      </c>
      <c r="J165" s="98">
        <f t="shared" si="62"/>
        <v>0</v>
      </c>
      <c r="K165" s="835">
        <f t="shared" si="62"/>
        <v>0</v>
      </c>
      <c r="L165" s="201"/>
      <c r="M165" s="86"/>
      <c r="N165" s="65"/>
      <c r="O165" s="130"/>
      <c r="P165" s="1"/>
      <c r="Q165" s="1"/>
      <c r="S165" s="1025"/>
      <c r="Y165" s="1025"/>
      <c r="Z165" s="1025"/>
      <c r="AF165" s="1025"/>
    </row>
    <row r="166" spans="2:32" outlineLevel="1">
      <c r="B166" s="213">
        <f t="shared" si="61"/>
        <v>123</v>
      </c>
      <c r="C166" s="839" t="s">
        <v>836</v>
      </c>
      <c r="D166" s="843" t="s">
        <v>837</v>
      </c>
      <c r="E166" s="66" t="s">
        <v>43</v>
      </c>
      <c r="F166" s="67">
        <v>3</v>
      </c>
      <c r="G166" s="97">
        <f t="shared" si="62"/>
        <v>0</v>
      </c>
      <c r="H166" s="98">
        <f t="shared" si="62"/>
        <v>0</v>
      </c>
      <c r="I166" s="98">
        <f t="shared" si="62"/>
        <v>0</v>
      </c>
      <c r="J166" s="98">
        <f t="shared" si="62"/>
        <v>0</v>
      </c>
      <c r="K166" s="835">
        <f t="shared" si="62"/>
        <v>0</v>
      </c>
      <c r="L166" s="201"/>
      <c r="M166" s="86"/>
      <c r="N166" s="65"/>
      <c r="O166" s="130"/>
      <c r="P166" s="1"/>
      <c r="Q166" s="1"/>
      <c r="S166" s="1025"/>
      <c r="Y166" s="1025"/>
      <c r="Z166" s="1025"/>
      <c r="AF166" s="1025"/>
    </row>
    <row r="167" spans="2:32" outlineLevel="1">
      <c r="B167" s="213">
        <f t="shared" si="61"/>
        <v>124</v>
      </c>
      <c r="C167" s="893" t="s">
        <v>838</v>
      </c>
      <c r="D167" s="843" t="s">
        <v>839</v>
      </c>
      <c r="E167" s="66" t="s">
        <v>43</v>
      </c>
      <c r="F167" s="67">
        <v>3</v>
      </c>
      <c r="G167" s="97">
        <f>G164+G166</f>
        <v>17.757064058878942</v>
      </c>
      <c r="H167" s="98">
        <f>H164+H166</f>
        <v>14.814727751391533</v>
      </c>
      <c r="I167" s="98">
        <f>I164+I166</f>
        <v>14.603507008683543</v>
      </c>
      <c r="J167" s="98">
        <f>J164+J166</f>
        <v>16.559288492003287</v>
      </c>
      <c r="K167" s="835">
        <f>K164+K166</f>
        <v>20.655227695678562</v>
      </c>
      <c r="L167" s="201"/>
      <c r="M167" s="86" t="s">
        <v>840</v>
      </c>
      <c r="N167" s="65"/>
      <c r="O167" s="130"/>
      <c r="P167" s="1"/>
      <c r="Q167" s="1"/>
      <c r="S167" s="1025"/>
      <c r="Y167" s="1025"/>
      <c r="Z167" s="1025"/>
      <c r="AF167" s="1025"/>
    </row>
    <row r="168" spans="2:32" outlineLevel="1">
      <c r="B168" s="213">
        <f t="shared" si="61"/>
        <v>125</v>
      </c>
      <c r="C168" s="53" t="s">
        <v>841</v>
      </c>
      <c r="D168" s="892" t="s">
        <v>842</v>
      </c>
      <c r="E168" s="215" t="s">
        <v>43</v>
      </c>
      <c r="F168" s="64">
        <v>3</v>
      </c>
      <c r="G168" s="97">
        <f t="shared" ref="G168:K169" si="63">G42/(1-G$128)</f>
        <v>24.050415715971724</v>
      </c>
      <c r="H168" s="98">
        <f t="shared" si="63"/>
        <v>28.928794566112231</v>
      </c>
      <c r="I168" s="98">
        <f t="shared" si="63"/>
        <v>27.74730800905964</v>
      </c>
      <c r="J168" s="98">
        <f t="shared" si="63"/>
        <v>44.278753915426535</v>
      </c>
      <c r="K168" s="835">
        <f t="shared" si="63"/>
        <v>48.910970638381229</v>
      </c>
      <c r="L168" s="201"/>
      <c r="M168" s="86"/>
      <c r="N168" s="65"/>
      <c r="O168" s="130"/>
      <c r="P168" s="1"/>
      <c r="Q168" s="1"/>
      <c r="S168" s="1025"/>
      <c r="Y168" s="1025"/>
      <c r="Z168" s="1025"/>
      <c r="AF168" s="1025"/>
    </row>
    <row r="169" spans="2:32" outlineLevel="1">
      <c r="B169" s="213">
        <f t="shared" si="61"/>
        <v>126</v>
      </c>
      <c r="C169" s="839" t="s">
        <v>843</v>
      </c>
      <c r="D169" s="892" t="s">
        <v>844</v>
      </c>
      <c r="E169" s="66" t="s">
        <v>43</v>
      </c>
      <c r="F169" s="67">
        <v>3</v>
      </c>
      <c r="G169" s="97">
        <f t="shared" si="63"/>
        <v>0</v>
      </c>
      <c r="H169" s="98">
        <f t="shared" si="63"/>
        <v>0</v>
      </c>
      <c r="I169" s="98">
        <f t="shared" si="63"/>
        <v>0</v>
      </c>
      <c r="J169" s="98">
        <f t="shared" si="63"/>
        <v>0</v>
      </c>
      <c r="K169" s="835">
        <f t="shared" si="63"/>
        <v>0</v>
      </c>
      <c r="L169" s="201"/>
      <c r="M169" s="86"/>
      <c r="N169" s="65"/>
      <c r="O169" s="130"/>
      <c r="P169" s="1"/>
      <c r="Q169" s="1"/>
      <c r="S169" s="1025"/>
      <c r="Y169" s="1025"/>
      <c r="Z169" s="1025"/>
      <c r="AF169" s="1025"/>
    </row>
    <row r="170" spans="2:32" outlineLevel="1">
      <c r="B170" s="213">
        <f t="shared" si="61"/>
        <v>127</v>
      </c>
      <c r="C170" s="893" t="s">
        <v>845</v>
      </c>
      <c r="D170" s="843" t="s">
        <v>846</v>
      </c>
      <c r="E170" s="66" t="s">
        <v>43</v>
      </c>
      <c r="F170" s="67">
        <v>3</v>
      </c>
      <c r="G170" s="97">
        <f>SUM(G168:G169)</f>
        <v>24.050415715971724</v>
      </c>
      <c r="H170" s="98">
        <f>SUM(H168:H169)</f>
        <v>28.928794566112231</v>
      </c>
      <c r="I170" s="98">
        <f>SUM(I168:I169)</f>
        <v>27.74730800905964</v>
      </c>
      <c r="J170" s="98">
        <f>SUM(J168:J169)</f>
        <v>44.278753915426535</v>
      </c>
      <c r="K170" s="835">
        <f>SUM(K168:K169)</f>
        <v>48.910970638381229</v>
      </c>
      <c r="L170" s="201"/>
      <c r="M170" s="86" t="s">
        <v>847</v>
      </c>
      <c r="N170" s="65"/>
      <c r="O170" s="130"/>
      <c r="P170" s="1"/>
      <c r="Q170" s="1"/>
      <c r="S170" s="1025"/>
      <c r="Y170" s="1025"/>
      <c r="Z170" s="1025"/>
      <c r="AF170" s="1025"/>
    </row>
    <row r="171" spans="2:32" outlineLevel="1">
      <c r="B171" s="213">
        <f t="shared" si="61"/>
        <v>128</v>
      </c>
      <c r="C171" s="53" t="s">
        <v>848</v>
      </c>
      <c r="D171" s="892" t="s">
        <v>849</v>
      </c>
      <c r="E171" s="215" t="s">
        <v>43</v>
      </c>
      <c r="F171" s="64">
        <v>3</v>
      </c>
      <c r="G171" s="97">
        <f t="shared" ref="G171:K172" si="64">G45/(1-G$128)</f>
        <v>27.039353092949344</v>
      </c>
      <c r="H171" s="98">
        <f t="shared" si="64"/>
        <v>27.546184657976521</v>
      </c>
      <c r="I171" s="98">
        <f t="shared" si="64"/>
        <v>25.839777670645304</v>
      </c>
      <c r="J171" s="98">
        <f t="shared" si="64"/>
        <v>23.714836345257542</v>
      </c>
      <c r="K171" s="835">
        <f t="shared" si="64"/>
        <v>24.48702743352143</v>
      </c>
      <c r="L171" s="201"/>
      <c r="M171" s="86"/>
      <c r="N171" s="65"/>
      <c r="O171" s="130"/>
      <c r="P171" s="1"/>
      <c r="Q171" s="1"/>
      <c r="S171" s="1025"/>
      <c r="Y171" s="1025"/>
      <c r="Z171" s="1025"/>
      <c r="AF171" s="1025"/>
    </row>
    <row r="172" spans="2:32" outlineLevel="1">
      <c r="B172" s="213">
        <f t="shared" si="61"/>
        <v>129</v>
      </c>
      <c r="C172" s="839" t="s">
        <v>850</v>
      </c>
      <c r="D172" s="843" t="s">
        <v>851</v>
      </c>
      <c r="E172" s="66" t="s">
        <v>43</v>
      </c>
      <c r="F172" s="67">
        <v>3</v>
      </c>
      <c r="G172" s="97">
        <f t="shared" si="64"/>
        <v>0</v>
      </c>
      <c r="H172" s="98">
        <f t="shared" si="64"/>
        <v>0</v>
      </c>
      <c r="I172" s="98">
        <f t="shared" si="64"/>
        <v>0</v>
      </c>
      <c r="J172" s="98">
        <f t="shared" si="64"/>
        <v>0</v>
      </c>
      <c r="K172" s="835">
        <f t="shared" si="64"/>
        <v>0</v>
      </c>
      <c r="L172" s="201"/>
      <c r="M172" s="86"/>
      <c r="N172" s="65"/>
      <c r="O172" s="130"/>
      <c r="P172" s="1"/>
      <c r="Q172" s="1"/>
      <c r="S172" s="1025"/>
      <c r="Y172" s="1025"/>
      <c r="Z172" s="1025"/>
      <c r="AF172" s="1025"/>
    </row>
    <row r="173" spans="2:32" outlineLevel="1">
      <c r="B173" s="213">
        <f t="shared" si="61"/>
        <v>130</v>
      </c>
      <c r="C173" s="893" t="s">
        <v>852</v>
      </c>
      <c r="D173" s="843" t="s">
        <v>853</v>
      </c>
      <c r="E173" s="66" t="s">
        <v>43</v>
      </c>
      <c r="F173" s="67">
        <v>3</v>
      </c>
      <c r="G173" s="97">
        <f>SUM(G171:G172)</f>
        <v>27.039353092949344</v>
      </c>
      <c r="H173" s="98">
        <f>SUM(H171:H172)</f>
        <v>27.546184657976521</v>
      </c>
      <c r="I173" s="98">
        <f>SUM(I171:I172)</f>
        <v>25.839777670645304</v>
      </c>
      <c r="J173" s="98">
        <f>SUM(J171:J172)</f>
        <v>23.714836345257542</v>
      </c>
      <c r="K173" s="835">
        <f>SUM(K171:K172)</f>
        <v>24.48702743352143</v>
      </c>
      <c r="L173" s="201"/>
      <c r="M173" s="86" t="s">
        <v>854</v>
      </c>
      <c r="N173" s="65"/>
      <c r="O173" s="130"/>
      <c r="P173" s="1"/>
      <c r="Q173" s="1"/>
      <c r="S173" s="1025"/>
      <c r="Y173" s="1025"/>
      <c r="Z173" s="1025"/>
      <c r="AF173" s="1025"/>
    </row>
    <row r="174" spans="2:32" outlineLevel="1">
      <c r="B174" s="213">
        <f t="shared" si="61"/>
        <v>131</v>
      </c>
      <c r="C174" s="53" t="s">
        <v>855</v>
      </c>
      <c r="D174" s="892" t="s">
        <v>856</v>
      </c>
      <c r="E174" s="215" t="s">
        <v>43</v>
      </c>
      <c r="F174" s="64">
        <v>3</v>
      </c>
      <c r="G174" s="97">
        <f t="shared" ref="G174:K175" si="65">G48/(1-G$128)</f>
        <v>0</v>
      </c>
      <c r="H174" s="98">
        <f t="shared" si="65"/>
        <v>0</v>
      </c>
      <c r="I174" s="98">
        <f t="shared" si="65"/>
        <v>0</v>
      </c>
      <c r="J174" s="98">
        <f t="shared" si="65"/>
        <v>0</v>
      </c>
      <c r="K174" s="835">
        <f t="shared" si="65"/>
        <v>0</v>
      </c>
      <c r="L174" s="201"/>
      <c r="M174" s="86"/>
      <c r="N174" s="65"/>
      <c r="O174" s="130"/>
      <c r="P174" s="1"/>
      <c r="Q174" s="1"/>
      <c r="S174" s="1025"/>
      <c r="Y174" s="1025"/>
      <c r="Z174" s="1025"/>
      <c r="AF174" s="1025"/>
    </row>
    <row r="175" spans="2:32" outlineLevel="1">
      <c r="B175" s="213">
        <f t="shared" si="61"/>
        <v>132</v>
      </c>
      <c r="C175" s="839" t="s">
        <v>857</v>
      </c>
      <c r="D175" s="843" t="s">
        <v>858</v>
      </c>
      <c r="E175" s="66" t="s">
        <v>43</v>
      </c>
      <c r="F175" s="67">
        <v>3</v>
      </c>
      <c r="G175" s="97">
        <f t="shared" si="65"/>
        <v>0</v>
      </c>
      <c r="H175" s="98">
        <f t="shared" si="65"/>
        <v>0</v>
      </c>
      <c r="I175" s="98">
        <f t="shared" si="65"/>
        <v>0</v>
      </c>
      <c r="J175" s="98">
        <f t="shared" si="65"/>
        <v>0</v>
      </c>
      <c r="K175" s="835">
        <f t="shared" si="65"/>
        <v>0</v>
      </c>
      <c r="L175" s="201"/>
      <c r="M175" s="86"/>
      <c r="N175" s="65"/>
      <c r="O175" s="130"/>
      <c r="P175" s="1"/>
      <c r="Q175" s="1"/>
      <c r="S175" s="1025"/>
      <c r="Y175" s="1025"/>
      <c r="Z175" s="1025"/>
      <c r="AF175" s="1025"/>
    </row>
    <row r="176" spans="2:32" ht="15" outlineLevel="1" thickBot="1">
      <c r="B176" s="219">
        <f t="shared" si="61"/>
        <v>133</v>
      </c>
      <c r="C176" s="335" t="s">
        <v>859</v>
      </c>
      <c r="D176" s="886" t="s">
        <v>860</v>
      </c>
      <c r="E176" s="68" t="s">
        <v>43</v>
      </c>
      <c r="F176" s="82">
        <v>3</v>
      </c>
      <c r="G176" s="355">
        <f>SUM(G174:G175)</f>
        <v>0</v>
      </c>
      <c r="H176" s="105">
        <f>SUM(H174:H175)</f>
        <v>0</v>
      </c>
      <c r="I176" s="105">
        <f>SUM(I174:I175)</f>
        <v>0</v>
      </c>
      <c r="J176" s="105">
        <f>SUM(J174:J175)</f>
        <v>0</v>
      </c>
      <c r="K176" s="221">
        <f>SUM(K174:K175)</f>
        <v>0</v>
      </c>
      <c r="L176" s="201"/>
      <c r="M176" s="83" t="s">
        <v>861</v>
      </c>
      <c r="N176" s="84"/>
      <c r="O176" s="130"/>
      <c r="P176" s="1"/>
      <c r="Q176" s="1"/>
      <c r="S176" s="1025"/>
      <c r="Y176" s="1025"/>
      <c r="Z176" s="1025"/>
      <c r="AF176" s="1025"/>
    </row>
    <row r="177" spans="2:32" ht="15" outlineLevel="1" thickBot="1">
      <c r="B177" s="201"/>
      <c r="C177" s="201"/>
      <c r="D177" s="201"/>
      <c r="E177" s="201"/>
      <c r="F177" s="201"/>
      <c r="G177" s="201"/>
      <c r="H177" s="201"/>
      <c r="I177" s="201"/>
      <c r="J177" s="201"/>
      <c r="K177" s="201"/>
      <c r="L177" s="201"/>
      <c r="M177" s="85"/>
      <c r="N177" s="85"/>
      <c r="O177" s="130"/>
      <c r="P177" s="1"/>
      <c r="Q177" s="1"/>
      <c r="S177" s="1025"/>
      <c r="Y177" s="1025"/>
      <c r="Z177" s="1025"/>
      <c r="AF177" s="1025"/>
    </row>
    <row r="178" spans="2:32" ht="15" outlineLevel="1" thickBot="1">
      <c r="B178" s="882" t="s">
        <v>514</v>
      </c>
      <c r="C178" s="883" t="s">
        <v>862</v>
      </c>
      <c r="D178" s="201"/>
      <c r="E178" s="201"/>
      <c r="F178" s="201"/>
      <c r="G178" s="201"/>
      <c r="H178" s="201"/>
      <c r="I178" s="201"/>
      <c r="J178" s="201"/>
      <c r="K178" s="201"/>
      <c r="L178" s="201"/>
      <c r="M178" s="85"/>
      <c r="N178" s="85"/>
      <c r="O178" s="130"/>
      <c r="P178" s="1"/>
      <c r="Q178" s="1"/>
      <c r="S178" s="1025"/>
      <c r="Y178" s="1025"/>
      <c r="Z178" s="1025"/>
      <c r="AF178" s="1025"/>
    </row>
    <row r="179" spans="2:32" outlineLevel="1">
      <c r="B179" s="113">
        <v>134</v>
      </c>
      <c r="C179" s="131" t="s">
        <v>863</v>
      </c>
      <c r="D179" s="891" t="s">
        <v>864</v>
      </c>
      <c r="E179" s="212" t="s">
        <v>43</v>
      </c>
      <c r="F179" s="61">
        <v>3</v>
      </c>
      <c r="G179" s="95">
        <f t="shared" ref="G179:K181" si="66">G53/(1-G$128)</f>
        <v>-66.388831565092843</v>
      </c>
      <c r="H179" s="96">
        <f t="shared" si="66"/>
        <v>-64.166225569047043</v>
      </c>
      <c r="I179" s="96">
        <f t="shared" si="66"/>
        <v>-63.783392083708577</v>
      </c>
      <c r="J179" s="96">
        <f t="shared" si="66"/>
        <v>-60.645384258377426</v>
      </c>
      <c r="K179" s="347">
        <f t="shared" si="66"/>
        <v>-58.552138365673429</v>
      </c>
      <c r="L179" s="201"/>
      <c r="M179" s="847" t="s">
        <v>865</v>
      </c>
      <c r="N179" s="63"/>
      <c r="O179" s="130"/>
      <c r="P179" s="1"/>
      <c r="Q179" s="1"/>
      <c r="S179" s="1025"/>
      <c r="Y179" s="1025"/>
      <c r="Z179" s="1025"/>
      <c r="AF179" s="1025"/>
    </row>
    <row r="180" spans="2:32" outlineLevel="1">
      <c r="B180" s="213">
        <f>B179+1</f>
        <v>135</v>
      </c>
      <c r="C180" s="53" t="s">
        <v>866</v>
      </c>
      <c r="D180" s="892" t="s">
        <v>867</v>
      </c>
      <c r="E180" s="215" t="s">
        <v>43</v>
      </c>
      <c r="F180" s="64">
        <v>3</v>
      </c>
      <c r="G180" s="97">
        <f t="shared" si="66"/>
        <v>0</v>
      </c>
      <c r="H180" s="98">
        <f t="shared" si="66"/>
        <v>0</v>
      </c>
      <c r="I180" s="98">
        <f t="shared" si="66"/>
        <v>0</v>
      </c>
      <c r="J180" s="98">
        <f t="shared" si="66"/>
        <v>0</v>
      </c>
      <c r="K180" s="835">
        <f t="shared" si="66"/>
        <v>0</v>
      </c>
      <c r="L180" s="201"/>
      <c r="M180" s="86"/>
      <c r="N180" s="65"/>
      <c r="O180" s="130"/>
      <c r="P180" s="1"/>
      <c r="Q180" s="1"/>
      <c r="S180" s="1025"/>
      <c r="Y180" s="1025"/>
      <c r="Z180" s="1025"/>
      <c r="AF180" s="1025"/>
    </row>
    <row r="181" spans="2:32" outlineLevel="1">
      <c r="B181" s="213">
        <f t="shared" ref="B181:B195" si="67">B180+1</f>
        <v>136</v>
      </c>
      <c r="C181" s="53" t="s">
        <v>868</v>
      </c>
      <c r="D181" s="892" t="s">
        <v>869</v>
      </c>
      <c r="E181" s="215" t="s">
        <v>43</v>
      </c>
      <c r="F181" s="64">
        <v>3</v>
      </c>
      <c r="G181" s="97">
        <f t="shared" si="66"/>
        <v>0</v>
      </c>
      <c r="H181" s="98">
        <f t="shared" si="66"/>
        <v>0</v>
      </c>
      <c r="I181" s="98">
        <f t="shared" si="66"/>
        <v>0</v>
      </c>
      <c r="J181" s="98">
        <f t="shared" si="66"/>
        <v>0</v>
      </c>
      <c r="K181" s="835">
        <f t="shared" si="66"/>
        <v>0</v>
      </c>
      <c r="L181" s="201"/>
      <c r="M181" s="86"/>
      <c r="N181" s="65"/>
      <c r="O181" s="130"/>
      <c r="P181" s="1"/>
      <c r="Q181" s="1"/>
      <c r="S181" s="1025"/>
      <c r="Y181" s="1025"/>
      <c r="Z181" s="1025"/>
      <c r="AF181" s="1025"/>
    </row>
    <row r="182" spans="2:32" outlineLevel="1">
      <c r="B182" s="213">
        <f t="shared" si="67"/>
        <v>137</v>
      </c>
      <c r="C182" s="893" t="s">
        <v>870</v>
      </c>
      <c r="D182" s="843" t="s">
        <v>871</v>
      </c>
      <c r="E182" s="66" t="s">
        <v>43</v>
      </c>
      <c r="F182" s="67">
        <v>3</v>
      </c>
      <c r="G182" s="97">
        <f>G179+G181</f>
        <v>-66.388831565092843</v>
      </c>
      <c r="H182" s="98">
        <f>H179+H181</f>
        <v>-64.166225569047043</v>
      </c>
      <c r="I182" s="98">
        <f>I179+I181</f>
        <v>-63.783392083708577</v>
      </c>
      <c r="J182" s="98">
        <f>J179+J181</f>
        <v>-60.645384258377426</v>
      </c>
      <c r="K182" s="835">
        <f>K179+K181</f>
        <v>-58.552138365673429</v>
      </c>
      <c r="L182" s="201"/>
      <c r="M182" s="86" t="s">
        <v>872</v>
      </c>
      <c r="N182" s="65"/>
      <c r="O182" s="130"/>
      <c r="P182" s="1"/>
      <c r="Q182" s="1"/>
      <c r="S182" s="1025"/>
      <c r="Y182" s="1025"/>
      <c r="Z182" s="1025"/>
      <c r="AF182" s="1025"/>
    </row>
    <row r="183" spans="2:32" outlineLevel="1">
      <c r="B183" s="213">
        <f t="shared" si="67"/>
        <v>138</v>
      </c>
      <c r="C183" s="53" t="s">
        <v>873</v>
      </c>
      <c r="D183" s="892" t="s">
        <v>874</v>
      </c>
      <c r="E183" s="215" t="s">
        <v>43</v>
      </c>
      <c r="F183" s="64">
        <v>3</v>
      </c>
      <c r="G183" s="97">
        <f t="shared" ref="G183:K185" si="68">G57/(1-G$128)</f>
        <v>-14.577774435843459</v>
      </c>
      <c r="H183" s="98">
        <f t="shared" si="68"/>
        <v>-15.496540292288215</v>
      </c>
      <c r="I183" s="98">
        <f t="shared" si="68"/>
        <v>-15.981640086412295</v>
      </c>
      <c r="J183" s="98">
        <f t="shared" si="68"/>
        <v>-17.963915574779382</v>
      </c>
      <c r="K183" s="835">
        <f t="shared" si="68"/>
        <v>-21.585077687925295</v>
      </c>
      <c r="L183" s="201"/>
      <c r="M183" s="86"/>
      <c r="N183" s="65"/>
      <c r="O183" s="130"/>
      <c r="P183" s="1"/>
      <c r="Q183" s="1"/>
      <c r="S183" s="1025"/>
      <c r="Y183" s="1025"/>
      <c r="Z183" s="1025"/>
      <c r="AF183" s="1025"/>
    </row>
    <row r="184" spans="2:32" outlineLevel="1">
      <c r="B184" s="213">
        <f t="shared" si="67"/>
        <v>139</v>
      </c>
      <c r="C184" s="53" t="s">
        <v>875</v>
      </c>
      <c r="D184" s="892" t="s">
        <v>876</v>
      </c>
      <c r="E184" s="215" t="s">
        <v>43</v>
      </c>
      <c r="F184" s="64">
        <v>3</v>
      </c>
      <c r="G184" s="97">
        <f t="shared" si="68"/>
        <v>0</v>
      </c>
      <c r="H184" s="98">
        <f t="shared" si="68"/>
        <v>0</v>
      </c>
      <c r="I184" s="98">
        <f t="shared" si="68"/>
        <v>0</v>
      </c>
      <c r="J184" s="98">
        <f t="shared" si="68"/>
        <v>0</v>
      </c>
      <c r="K184" s="835">
        <f t="shared" si="68"/>
        <v>0</v>
      </c>
      <c r="L184" s="201"/>
      <c r="M184" s="86"/>
      <c r="N184" s="65"/>
      <c r="O184" s="130"/>
      <c r="P184" s="1"/>
      <c r="Q184" s="1"/>
      <c r="S184" s="1025"/>
      <c r="Y184" s="1025"/>
      <c r="Z184" s="1025"/>
      <c r="AF184" s="1025"/>
    </row>
    <row r="185" spans="2:32" outlineLevel="1">
      <c r="B185" s="213">
        <f t="shared" si="67"/>
        <v>140</v>
      </c>
      <c r="C185" s="839" t="s">
        <v>877</v>
      </c>
      <c r="D185" s="843" t="s">
        <v>878</v>
      </c>
      <c r="E185" s="66" t="s">
        <v>43</v>
      </c>
      <c r="F185" s="67">
        <v>3</v>
      </c>
      <c r="G185" s="97">
        <f t="shared" si="68"/>
        <v>0</v>
      </c>
      <c r="H185" s="98">
        <f t="shared" si="68"/>
        <v>0</v>
      </c>
      <c r="I185" s="98">
        <f t="shared" si="68"/>
        <v>0</v>
      </c>
      <c r="J185" s="98">
        <f t="shared" si="68"/>
        <v>0</v>
      </c>
      <c r="K185" s="835">
        <f t="shared" si="68"/>
        <v>0</v>
      </c>
      <c r="L185" s="201"/>
      <c r="M185" s="86"/>
      <c r="N185" s="65"/>
      <c r="O185" s="130"/>
      <c r="P185" s="1"/>
      <c r="Q185" s="1"/>
      <c r="S185" s="1025"/>
      <c r="Y185" s="1025"/>
      <c r="Z185" s="1025"/>
      <c r="AF185" s="1025"/>
    </row>
    <row r="186" spans="2:32" outlineLevel="1">
      <c r="B186" s="213">
        <f t="shared" si="67"/>
        <v>141</v>
      </c>
      <c r="C186" s="893" t="s">
        <v>879</v>
      </c>
      <c r="D186" s="843" t="s">
        <v>880</v>
      </c>
      <c r="E186" s="66" t="s">
        <v>43</v>
      </c>
      <c r="F186" s="67">
        <v>3</v>
      </c>
      <c r="G186" s="97">
        <f>G183+G185</f>
        <v>-14.577774435843459</v>
      </c>
      <c r="H186" s="98">
        <f>H183+H185</f>
        <v>-15.496540292288215</v>
      </c>
      <c r="I186" s="98">
        <f>I183+I185</f>
        <v>-15.981640086412295</v>
      </c>
      <c r="J186" s="98">
        <f>J183+J185</f>
        <v>-17.963915574779382</v>
      </c>
      <c r="K186" s="835">
        <f>K183+K185</f>
        <v>-21.585077687925295</v>
      </c>
      <c r="L186" s="201"/>
      <c r="M186" s="86" t="s">
        <v>881</v>
      </c>
      <c r="N186" s="65"/>
      <c r="O186" s="130"/>
      <c r="P186" s="1"/>
      <c r="Q186" s="1"/>
      <c r="S186" s="1025"/>
      <c r="Y186" s="1025"/>
      <c r="Z186" s="1025"/>
      <c r="AF186" s="1025"/>
    </row>
    <row r="187" spans="2:32" outlineLevel="1">
      <c r="B187" s="213">
        <f t="shared" si="67"/>
        <v>142</v>
      </c>
      <c r="C187" s="53" t="s">
        <v>882</v>
      </c>
      <c r="D187" s="892" t="s">
        <v>883</v>
      </c>
      <c r="E187" s="215" t="s">
        <v>43</v>
      </c>
      <c r="F187" s="64">
        <v>3</v>
      </c>
      <c r="G187" s="97">
        <f t="shared" ref="G187:K188" si="69">G61/(1-G$128)</f>
        <v>-112.74281136592033</v>
      </c>
      <c r="H187" s="98">
        <f t="shared" si="69"/>
        <v>-115.27444999593027</v>
      </c>
      <c r="I187" s="98">
        <f t="shared" si="69"/>
        <v>-103.79429580910916</v>
      </c>
      <c r="J187" s="98">
        <f t="shared" si="69"/>
        <v>-139.51243812872966</v>
      </c>
      <c r="K187" s="835">
        <f t="shared" si="69"/>
        <v>-111.50791019586491</v>
      </c>
      <c r="L187" s="201"/>
      <c r="M187" s="86"/>
      <c r="N187" s="65"/>
      <c r="O187" s="130"/>
      <c r="P187" s="1"/>
      <c r="Q187" s="1"/>
      <c r="S187" s="1025"/>
      <c r="Y187" s="1025"/>
      <c r="Z187" s="1025"/>
      <c r="AF187" s="1025"/>
    </row>
    <row r="188" spans="2:32" outlineLevel="1">
      <c r="B188" s="213">
        <f t="shared" si="67"/>
        <v>143</v>
      </c>
      <c r="C188" s="839" t="s">
        <v>884</v>
      </c>
      <c r="D188" s="892" t="s">
        <v>885</v>
      </c>
      <c r="E188" s="66" t="s">
        <v>43</v>
      </c>
      <c r="F188" s="67">
        <v>3</v>
      </c>
      <c r="G188" s="97">
        <f t="shared" si="69"/>
        <v>0</v>
      </c>
      <c r="H188" s="98">
        <f t="shared" si="69"/>
        <v>0</v>
      </c>
      <c r="I188" s="98">
        <f t="shared" si="69"/>
        <v>0</v>
      </c>
      <c r="J188" s="98">
        <f t="shared" si="69"/>
        <v>0</v>
      </c>
      <c r="K188" s="835">
        <f t="shared" si="69"/>
        <v>0</v>
      </c>
      <c r="L188" s="201"/>
      <c r="M188" s="86"/>
      <c r="N188" s="65"/>
      <c r="O188" s="130"/>
      <c r="P188" s="1"/>
      <c r="Q188" s="1"/>
      <c r="S188" s="1025"/>
      <c r="Y188" s="1025"/>
      <c r="Z188" s="1025"/>
      <c r="AF188" s="1025"/>
    </row>
    <row r="189" spans="2:32" outlineLevel="1">
      <c r="B189" s="213">
        <f t="shared" si="67"/>
        <v>144</v>
      </c>
      <c r="C189" s="893" t="s">
        <v>886</v>
      </c>
      <c r="D189" s="843" t="s">
        <v>887</v>
      </c>
      <c r="E189" s="66" t="s">
        <v>43</v>
      </c>
      <c r="F189" s="67">
        <v>3</v>
      </c>
      <c r="G189" s="97">
        <f>SUM(G187:G188)</f>
        <v>-112.74281136592033</v>
      </c>
      <c r="H189" s="98">
        <f>SUM(H187:H188)</f>
        <v>-115.27444999593027</v>
      </c>
      <c r="I189" s="98">
        <f>SUM(I187:I188)</f>
        <v>-103.79429580910916</v>
      </c>
      <c r="J189" s="98">
        <f>SUM(J187:J188)</f>
        <v>-139.51243812872966</v>
      </c>
      <c r="K189" s="835">
        <f>SUM(K187:K188)</f>
        <v>-111.50791019586491</v>
      </c>
      <c r="L189" s="201"/>
      <c r="M189" s="86" t="s">
        <v>888</v>
      </c>
      <c r="N189" s="65"/>
      <c r="O189" s="130"/>
      <c r="P189" s="1"/>
      <c r="Q189" s="1"/>
      <c r="S189" s="1025"/>
      <c r="Y189" s="1025"/>
      <c r="Z189" s="1025"/>
      <c r="AF189" s="1025"/>
    </row>
    <row r="190" spans="2:32" outlineLevel="1">
      <c r="B190" s="213">
        <f t="shared" si="67"/>
        <v>145</v>
      </c>
      <c r="C190" s="53" t="s">
        <v>889</v>
      </c>
      <c r="D190" s="892" t="s">
        <v>890</v>
      </c>
      <c r="E190" s="215" t="s">
        <v>43</v>
      </c>
      <c r="F190" s="64">
        <v>3</v>
      </c>
      <c r="G190" s="97">
        <f t="shared" ref="G190:K191" si="70">G64/(1-G$128)</f>
        <v>-27.521575704662816</v>
      </c>
      <c r="H190" s="98">
        <f t="shared" si="70"/>
        <v>-29.001592313025991</v>
      </c>
      <c r="I190" s="98">
        <f t="shared" si="70"/>
        <v>-27.433720493300751</v>
      </c>
      <c r="J190" s="98">
        <f t="shared" si="70"/>
        <v>-26.394820320382102</v>
      </c>
      <c r="K190" s="835">
        <f t="shared" si="70"/>
        <v>-27.191133019580857</v>
      </c>
      <c r="L190" s="201"/>
      <c r="M190" s="86"/>
      <c r="N190" s="65"/>
      <c r="O190" s="130"/>
      <c r="P190" s="1"/>
      <c r="Q190" s="1"/>
      <c r="S190" s="1025"/>
      <c r="Y190" s="1025"/>
      <c r="Z190" s="1025"/>
      <c r="AF190" s="1025"/>
    </row>
    <row r="191" spans="2:32" outlineLevel="1">
      <c r="B191" s="213">
        <f t="shared" si="67"/>
        <v>146</v>
      </c>
      <c r="C191" s="839" t="s">
        <v>891</v>
      </c>
      <c r="D191" s="843" t="s">
        <v>892</v>
      </c>
      <c r="E191" s="66" t="s">
        <v>43</v>
      </c>
      <c r="F191" s="67">
        <v>3</v>
      </c>
      <c r="G191" s="97">
        <f t="shared" si="70"/>
        <v>0</v>
      </c>
      <c r="H191" s="98">
        <f t="shared" si="70"/>
        <v>0</v>
      </c>
      <c r="I191" s="98">
        <f t="shared" si="70"/>
        <v>0</v>
      </c>
      <c r="J191" s="98">
        <f t="shared" si="70"/>
        <v>0</v>
      </c>
      <c r="K191" s="835">
        <f t="shared" si="70"/>
        <v>0</v>
      </c>
      <c r="L191" s="201"/>
      <c r="M191" s="86"/>
      <c r="N191" s="65"/>
      <c r="O191" s="130"/>
      <c r="P191" s="1"/>
      <c r="Q191" s="1"/>
      <c r="S191" s="1025"/>
      <c r="Y191" s="1025"/>
      <c r="Z191" s="1025"/>
      <c r="AF191" s="1025"/>
    </row>
    <row r="192" spans="2:32" outlineLevel="1">
      <c r="B192" s="213">
        <f t="shared" si="67"/>
        <v>147</v>
      </c>
      <c r="C192" s="893" t="s">
        <v>893</v>
      </c>
      <c r="D192" s="843" t="s">
        <v>894</v>
      </c>
      <c r="E192" s="66" t="s">
        <v>43</v>
      </c>
      <c r="F192" s="67">
        <v>3</v>
      </c>
      <c r="G192" s="97">
        <f>SUM(G190:G191)</f>
        <v>-27.521575704662816</v>
      </c>
      <c r="H192" s="98">
        <f>SUM(H190:H191)</f>
        <v>-29.001592313025991</v>
      </c>
      <c r="I192" s="98">
        <f>SUM(I190:I191)</f>
        <v>-27.433720493300751</v>
      </c>
      <c r="J192" s="98">
        <f>SUM(J190:J191)</f>
        <v>-26.394820320382102</v>
      </c>
      <c r="K192" s="835">
        <f>SUM(K190:K191)</f>
        <v>-27.191133019580857</v>
      </c>
      <c r="L192" s="201"/>
      <c r="M192" s="86" t="s">
        <v>895</v>
      </c>
      <c r="N192" s="65"/>
      <c r="O192" s="130"/>
      <c r="P192" s="1"/>
      <c r="Q192" s="1"/>
      <c r="S192" s="1025"/>
      <c r="Y192" s="1025"/>
      <c r="Z192" s="1025"/>
      <c r="AF192" s="1025"/>
    </row>
    <row r="193" spans="2:32" outlineLevel="1">
      <c r="B193" s="213">
        <f t="shared" si="67"/>
        <v>148</v>
      </c>
      <c r="C193" s="53" t="s">
        <v>896</v>
      </c>
      <c r="D193" s="892" t="s">
        <v>897</v>
      </c>
      <c r="E193" s="215" t="s">
        <v>43</v>
      </c>
      <c r="F193" s="64">
        <v>3</v>
      </c>
      <c r="G193" s="97">
        <f t="shared" ref="G193:K194" si="71">G67/(1-G$128)</f>
        <v>0</v>
      </c>
      <c r="H193" s="98">
        <f t="shared" si="71"/>
        <v>0</v>
      </c>
      <c r="I193" s="98">
        <f t="shared" si="71"/>
        <v>0</v>
      </c>
      <c r="J193" s="98">
        <f t="shared" si="71"/>
        <v>0</v>
      </c>
      <c r="K193" s="835">
        <f t="shared" si="71"/>
        <v>0</v>
      </c>
      <c r="L193" s="201"/>
      <c r="M193" s="86"/>
      <c r="N193" s="65"/>
      <c r="O193" s="130"/>
      <c r="P193" s="1"/>
      <c r="Q193" s="1"/>
      <c r="S193" s="1025"/>
      <c r="Y193" s="1025"/>
      <c r="Z193" s="1025"/>
      <c r="AF193" s="1025"/>
    </row>
    <row r="194" spans="2:32" outlineLevel="1">
      <c r="B194" s="213">
        <f t="shared" si="67"/>
        <v>149</v>
      </c>
      <c r="C194" s="839" t="s">
        <v>898</v>
      </c>
      <c r="D194" s="843" t="s">
        <v>899</v>
      </c>
      <c r="E194" s="66" t="s">
        <v>43</v>
      </c>
      <c r="F194" s="67">
        <v>3</v>
      </c>
      <c r="G194" s="97">
        <f t="shared" si="71"/>
        <v>0</v>
      </c>
      <c r="H194" s="98">
        <f t="shared" si="71"/>
        <v>0</v>
      </c>
      <c r="I194" s="98">
        <f t="shared" si="71"/>
        <v>0</v>
      </c>
      <c r="J194" s="98">
        <f t="shared" si="71"/>
        <v>0</v>
      </c>
      <c r="K194" s="835">
        <f t="shared" si="71"/>
        <v>0</v>
      </c>
      <c r="L194" s="201"/>
      <c r="M194" s="86"/>
      <c r="N194" s="65"/>
      <c r="O194" s="130"/>
      <c r="P194" s="1"/>
      <c r="Q194" s="1"/>
      <c r="S194" s="1025"/>
      <c r="Y194" s="1025"/>
      <c r="Z194" s="1025"/>
      <c r="AF194" s="1025"/>
    </row>
    <row r="195" spans="2:32" ht="15" outlineLevel="1" thickBot="1">
      <c r="B195" s="219">
        <f t="shared" si="67"/>
        <v>150</v>
      </c>
      <c r="C195" s="335" t="s">
        <v>900</v>
      </c>
      <c r="D195" s="886" t="s">
        <v>901</v>
      </c>
      <c r="E195" s="68" t="s">
        <v>43</v>
      </c>
      <c r="F195" s="82">
        <v>3</v>
      </c>
      <c r="G195" s="355">
        <f>SUM(G193:G194)</f>
        <v>0</v>
      </c>
      <c r="H195" s="105">
        <f>SUM(H193:H194)</f>
        <v>0</v>
      </c>
      <c r="I195" s="105">
        <f>SUM(I193:I194)</f>
        <v>0</v>
      </c>
      <c r="J195" s="105">
        <f>SUM(J193:J194)</f>
        <v>0</v>
      </c>
      <c r="K195" s="221">
        <f>SUM(K193:K194)</f>
        <v>0</v>
      </c>
      <c r="L195" s="201"/>
      <c r="M195" s="83" t="s">
        <v>902</v>
      </c>
      <c r="N195" s="84"/>
      <c r="O195" s="130"/>
      <c r="P195" s="1"/>
      <c r="Q195" s="1"/>
      <c r="S195" s="1025"/>
      <c r="Y195" s="1025"/>
      <c r="Z195" s="1025"/>
      <c r="AF195" s="1025"/>
    </row>
    <row r="196" spans="2:32" ht="15" outlineLevel="1" thickBot="1">
      <c r="B196" s="201"/>
      <c r="C196" s="201"/>
      <c r="D196" s="201"/>
      <c r="E196" s="201"/>
      <c r="F196" s="201"/>
      <c r="G196" s="201"/>
      <c r="H196" s="201"/>
      <c r="I196" s="201"/>
      <c r="J196" s="201"/>
      <c r="K196" s="201"/>
      <c r="L196" s="201"/>
      <c r="M196" s="85"/>
      <c r="N196" s="85"/>
      <c r="O196" s="130"/>
      <c r="P196" s="1"/>
      <c r="Q196" s="1"/>
      <c r="S196" s="1025"/>
      <c r="Y196" s="1025"/>
      <c r="Z196" s="1025"/>
      <c r="AF196" s="1025"/>
    </row>
    <row r="197" spans="2:32" ht="15" outlineLevel="1" thickBot="1">
      <c r="B197" s="882" t="s">
        <v>515</v>
      </c>
      <c r="C197" s="883" t="s">
        <v>903</v>
      </c>
      <c r="D197" s="201"/>
      <c r="E197" s="201"/>
      <c r="F197" s="201"/>
      <c r="G197" s="201"/>
      <c r="H197" s="201"/>
      <c r="I197" s="201"/>
      <c r="J197" s="201"/>
      <c r="K197" s="201"/>
      <c r="L197" s="201"/>
      <c r="M197" s="85"/>
      <c r="N197" s="85"/>
      <c r="O197" s="130"/>
      <c r="P197" s="1"/>
      <c r="Q197" s="1"/>
      <c r="S197" s="1025"/>
      <c r="Y197" s="1025"/>
      <c r="Z197" s="1025"/>
      <c r="AF197" s="1025"/>
    </row>
    <row r="198" spans="2:32" outlineLevel="1">
      <c r="B198" s="113">
        <v>151</v>
      </c>
      <c r="C198" s="131" t="s">
        <v>904</v>
      </c>
      <c r="D198" s="891" t="s">
        <v>905</v>
      </c>
      <c r="E198" s="212" t="s">
        <v>43</v>
      </c>
      <c r="F198" s="61">
        <v>3</v>
      </c>
      <c r="G198" s="95">
        <f t="shared" ref="G198:K199" si="72">G72/(1-G$128)</f>
        <v>14.258665837589994</v>
      </c>
      <c r="H198" s="96">
        <f t="shared" si="72"/>
        <v>17.561760939674731</v>
      </c>
      <c r="I198" s="96">
        <f t="shared" si="72"/>
        <v>21.114346369265572</v>
      </c>
      <c r="J198" s="96">
        <f t="shared" si="72"/>
        <v>21.694446159713465</v>
      </c>
      <c r="K198" s="347">
        <f t="shared" si="72"/>
        <v>22.473588960462006</v>
      </c>
      <c r="L198" s="201"/>
      <c r="M198" s="847" t="s">
        <v>906</v>
      </c>
      <c r="N198" s="63"/>
      <c r="O198" s="130"/>
      <c r="P198" s="1"/>
      <c r="Q198" s="1"/>
      <c r="S198" s="1025"/>
      <c r="Y198" s="1025"/>
      <c r="Z198" s="1025"/>
      <c r="AF198" s="1025"/>
    </row>
    <row r="199" spans="2:32" outlineLevel="1">
      <c r="B199" s="213">
        <f>B198+1</f>
        <v>152</v>
      </c>
      <c r="C199" s="53" t="s">
        <v>907</v>
      </c>
      <c r="D199" s="892" t="s">
        <v>908</v>
      </c>
      <c r="E199" s="215" t="s">
        <v>43</v>
      </c>
      <c r="F199" s="64">
        <v>3</v>
      </c>
      <c r="G199" s="97">
        <f t="shared" si="72"/>
        <v>0</v>
      </c>
      <c r="H199" s="98">
        <f t="shared" si="72"/>
        <v>0</v>
      </c>
      <c r="I199" s="98">
        <f t="shared" si="72"/>
        <v>0</v>
      </c>
      <c r="J199" s="98">
        <f t="shared" si="72"/>
        <v>0</v>
      </c>
      <c r="K199" s="835">
        <f t="shared" si="72"/>
        <v>0</v>
      </c>
      <c r="L199" s="201"/>
      <c r="M199" s="86"/>
      <c r="N199" s="65"/>
      <c r="O199" s="130"/>
      <c r="P199" s="1"/>
      <c r="Q199" s="1"/>
      <c r="S199" s="1025"/>
      <c r="Y199" s="1025"/>
      <c r="Z199" s="1025"/>
      <c r="AF199" s="1025"/>
    </row>
    <row r="200" spans="2:32" ht="15" outlineLevel="1" thickBot="1">
      <c r="B200" s="122">
        <f>B199+1</f>
        <v>153</v>
      </c>
      <c r="C200" s="133" t="s">
        <v>909</v>
      </c>
      <c r="D200" s="836" t="s">
        <v>910</v>
      </c>
      <c r="E200" s="87" t="s">
        <v>43</v>
      </c>
      <c r="F200" s="134">
        <v>3</v>
      </c>
      <c r="G200" s="832">
        <f>SUM(G198:G199)</f>
        <v>14.258665837589994</v>
      </c>
      <c r="H200" s="833">
        <f>SUM(H198:H199)</f>
        <v>17.561760939674731</v>
      </c>
      <c r="I200" s="833">
        <f>SUM(I198:I199)</f>
        <v>21.114346369265572</v>
      </c>
      <c r="J200" s="833">
        <f>SUM(J198:J199)</f>
        <v>21.694446159713465</v>
      </c>
      <c r="K200" s="834">
        <f>SUM(K198:K199)</f>
        <v>22.473588960462006</v>
      </c>
      <c r="L200" s="201"/>
      <c r="M200" s="125" t="s">
        <v>911</v>
      </c>
      <c r="N200" s="115"/>
      <c r="O200" s="130"/>
      <c r="P200" s="1"/>
      <c r="Q200" s="1"/>
      <c r="S200" s="1025"/>
      <c r="Y200" s="1025"/>
      <c r="Z200" s="1025"/>
      <c r="AF200" s="1025"/>
    </row>
    <row r="201" spans="2:32" ht="15" outlineLevel="1" thickBot="1">
      <c r="B201" s="201"/>
      <c r="C201" s="201"/>
      <c r="D201" s="201"/>
      <c r="E201" s="201"/>
      <c r="F201" s="201"/>
      <c r="G201" s="201"/>
      <c r="H201" s="201"/>
      <c r="I201" s="201"/>
      <c r="J201" s="201"/>
      <c r="K201" s="201"/>
      <c r="L201" s="201"/>
      <c r="M201" s="85"/>
      <c r="N201" s="85"/>
      <c r="O201" s="130"/>
      <c r="P201" s="1"/>
      <c r="Q201" s="1"/>
      <c r="S201" s="1025"/>
      <c r="Y201" s="1025"/>
      <c r="Z201" s="1025"/>
      <c r="AF201" s="1025"/>
    </row>
    <row r="202" spans="2:32" ht="15" outlineLevel="1" thickBot="1">
      <c r="B202" s="882" t="s">
        <v>516</v>
      </c>
      <c r="C202" s="883" t="s">
        <v>912</v>
      </c>
      <c r="D202" s="201"/>
      <c r="E202" s="201"/>
      <c r="F202" s="201"/>
      <c r="G202" s="201"/>
      <c r="H202" s="201"/>
      <c r="I202" s="201"/>
      <c r="J202" s="201"/>
      <c r="K202" s="201"/>
      <c r="L202" s="201"/>
      <c r="M202" s="85"/>
      <c r="N202" s="85"/>
      <c r="O202" s="130"/>
      <c r="P202" s="1"/>
      <c r="Q202" s="1"/>
      <c r="S202" s="1025"/>
      <c r="Y202" s="1025"/>
      <c r="Z202" s="1025"/>
      <c r="AF202" s="1025"/>
    </row>
    <row r="203" spans="2:32" outlineLevel="1">
      <c r="B203" s="113">
        <v>154</v>
      </c>
      <c r="C203" s="131" t="s">
        <v>913</v>
      </c>
      <c r="D203" s="891" t="s">
        <v>914</v>
      </c>
      <c r="E203" s="212" t="s">
        <v>43</v>
      </c>
      <c r="F203" s="61">
        <v>3</v>
      </c>
      <c r="G203" s="95">
        <f t="shared" ref="G203:K204" si="73">G77/(1-G$128)</f>
        <v>-12.779149268305396</v>
      </c>
      <c r="H203" s="96">
        <f t="shared" si="73"/>
        <v>-13.790981434239589</v>
      </c>
      <c r="I203" s="96">
        <f t="shared" si="73"/>
        <v>-17.447724640268881</v>
      </c>
      <c r="J203" s="96">
        <f t="shared" si="73"/>
        <v>-18.631881156945251</v>
      </c>
      <c r="K203" s="347">
        <f t="shared" si="73"/>
        <v>-20.982489239413443</v>
      </c>
      <c r="L203" s="201"/>
      <c r="M203" s="847" t="s">
        <v>915</v>
      </c>
      <c r="N203" s="63"/>
      <c r="O203" s="130"/>
      <c r="P203" s="1"/>
      <c r="Q203" s="1"/>
      <c r="S203" s="1025"/>
      <c r="Y203" s="1025"/>
      <c r="Z203" s="1025"/>
      <c r="AF203" s="1025"/>
    </row>
    <row r="204" spans="2:32" outlineLevel="1">
      <c r="B204" s="213">
        <f>B203+1</f>
        <v>155</v>
      </c>
      <c r="C204" s="53" t="s">
        <v>916</v>
      </c>
      <c r="D204" s="892" t="s">
        <v>917</v>
      </c>
      <c r="E204" s="215" t="s">
        <v>43</v>
      </c>
      <c r="F204" s="64">
        <v>3</v>
      </c>
      <c r="G204" s="97">
        <f t="shared" si="73"/>
        <v>0</v>
      </c>
      <c r="H204" s="98">
        <f t="shared" si="73"/>
        <v>0</v>
      </c>
      <c r="I204" s="98">
        <f t="shared" si="73"/>
        <v>0</v>
      </c>
      <c r="J204" s="98">
        <f t="shared" si="73"/>
        <v>0</v>
      </c>
      <c r="K204" s="835">
        <f t="shared" si="73"/>
        <v>0</v>
      </c>
      <c r="L204" s="201"/>
      <c r="M204" s="86"/>
      <c r="N204" s="65"/>
      <c r="O204" s="130"/>
      <c r="P204" s="1"/>
      <c r="Q204" s="1"/>
      <c r="S204" s="1025"/>
      <c r="Y204" s="1025"/>
      <c r="Z204" s="1025"/>
      <c r="AF204" s="1025"/>
    </row>
    <row r="205" spans="2:32" ht="15" outlineLevel="1" thickBot="1">
      <c r="B205" s="122">
        <f>B204+1</f>
        <v>156</v>
      </c>
      <c r="C205" s="133" t="s">
        <v>918</v>
      </c>
      <c r="D205" s="836" t="s">
        <v>919</v>
      </c>
      <c r="E205" s="87" t="s">
        <v>43</v>
      </c>
      <c r="F205" s="134">
        <v>3</v>
      </c>
      <c r="G205" s="832">
        <f>SUM(G203:G204)</f>
        <v>-12.779149268305396</v>
      </c>
      <c r="H205" s="833">
        <f>SUM(H203:H204)</f>
        <v>-13.790981434239589</v>
      </c>
      <c r="I205" s="833">
        <f>SUM(I203:I204)</f>
        <v>-17.447724640268881</v>
      </c>
      <c r="J205" s="833">
        <f>SUM(J203:J204)</f>
        <v>-18.631881156945251</v>
      </c>
      <c r="K205" s="834">
        <f>SUM(K203:K204)</f>
        <v>-20.982489239413443</v>
      </c>
      <c r="L205" s="201"/>
      <c r="M205" s="125" t="s">
        <v>920</v>
      </c>
      <c r="N205" s="115"/>
      <c r="O205" s="130"/>
      <c r="P205" s="1"/>
      <c r="Q205" s="1"/>
      <c r="S205" s="1025"/>
      <c r="Y205" s="1025"/>
      <c r="Z205" s="1025"/>
      <c r="AF205" s="1025"/>
    </row>
    <row r="206" spans="2:32" ht="15" outlineLevel="1" thickBot="1">
      <c r="B206" s="201"/>
      <c r="C206" s="201"/>
      <c r="D206" s="201"/>
      <c r="E206" s="201"/>
      <c r="F206" s="201"/>
      <c r="G206" s="201"/>
      <c r="H206" s="201"/>
      <c r="I206" s="201"/>
      <c r="J206" s="201"/>
      <c r="K206" s="201"/>
      <c r="L206" s="201"/>
      <c r="M206" s="85"/>
      <c r="N206" s="85"/>
      <c r="O206" s="130"/>
      <c r="P206" s="1"/>
      <c r="Q206" s="1"/>
      <c r="S206" s="1025"/>
      <c r="Y206" s="1025"/>
      <c r="Z206" s="1025"/>
      <c r="AF206" s="1025"/>
    </row>
    <row r="207" spans="2:32" ht="15" outlineLevel="1" thickBot="1">
      <c r="B207" s="882" t="s">
        <v>517</v>
      </c>
      <c r="C207" s="883" t="s">
        <v>921</v>
      </c>
      <c r="D207" s="201"/>
      <c r="E207" s="201"/>
      <c r="F207" s="201"/>
      <c r="G207" s="201"/>
      <c r="H207" s="201"/>
      <c r="I207" s="201"/>
      <c r="J207" s="201"/>
      <c r="K207" s="201"/>
      <c r="L207" s="201"/>
      <c r="M207" s="85"/>
      <c r="N207" s="85"/>
      <c r="O207" s="130"/>
      <c r="P207" s="1"/>
      <c r="Q207" s="1"/>
      <c r="S207" s="1025"/>
      <c r="Y207" s="1025"/>
      <c r="Z207" s="1025"/>
      <c r="AF207" s="1025"/>
    </row>
    <row r="208" spans="2:32" ht="15" outlineLevel="1" thickBot="1">
      <c r="B208" s="122">
        <v>157</v>
      </c>
      <c r="C208" s="133" t="s">
        <v>922</v>
      </c>
      <c r="D208" s="844" t="s">
        <v>923</v>
      </c>
      <c r="E208" s="114" t="s">
        <v>43</v>
      </c>
      <c r="F208" s="840">
        <v>3</v>
      </c>
      <c r="G208" s="100">
        <f>G82/(1-G$128)</f>
        <v>0</v>
      </c>
      <c r="H208" s="101">
        <f>H82/(1-H$128)</f>
        <v>0</v>
      </c>
      <c r="I208" s="101">
        <f>I82/(1-I$128)</f>
        <v>0</v>
      </c>
      <c r="J208" s="101">
        <f>J82/(1-J$128)</f>
        <v>0</v>
      </c>
      <c r="K208" s="102">
        <f>K82/(1-K$128)</f>
        <v>0</v>
      </c>
      <c r="L208" s="201"/>
      <c r="M208" s="848" t="s">
        <v>924</v>
      </c>
      <c r="N208" s="128"/>
      <c r="O208" s="130"/>
      <c r="P208" s="1"/>
      <c r="Q208" s="1"/>
      <c r="S208" s="1025"/>
      <c r="Y208" s="1025"/>
      <c r="Z208" s="1025"/>
      <c r="AF208" s="1025"/>
    </row>
    <row r="209" spans="2:32" ht="15" outlineLevel="1" thickBot="1">
      <c r="B209" s="201"/>
      <c r="C209" s="201"/>
      <c r="D209" s="201"/>
      <c r="E209" s="201"/>
      <c r="F209" s="201"/>
      <c r="G209" s="201"/>
      <c r="H209" s="201"/>
      <c r="I209" s="201"/>
      <c r="J209" s="201"/>
      <c r="K209" s="201"/>
      <c r="L209" s="201"/>
      <c r="M209" s="85"/>
      <c r="N209" s="85"/>
      <c r="O209" s="130"/>
      <c r="P209" s="1"/>
      <c r="Q209" s="1"/>
      <c r="S209" s="1025"/>
      <c r="Y209" s="1025"/>
      <c r="Z209" s="1025"/>
      <c r="AF209" s="1025"/>
    </row>
    <row r="210" spans="2:32" ht="15" outlineLevel="1" thickBot="1">
      <c r="B210" s="882" t="s">
        <v>518</v>
      </c>
      <c r="C210" s="883" t="s">
        <v>925</v>
      </c>
      <c r="D210" s="201"/>
      <c r="E210" s="201"/>
      <c r="F210" s="201"/>
      <c r="G210" s="201"/>
      <c r="H210" s="201"/>
      <c r="I210" s="201"/>
      <c r="J210" s="201"/>
      <c r="K210" s="201"/>
      <c r="L210" s="201"/>
      <c r="M210" s="85"/>
      <c r="N210" s="85"/>
      <c r="O210" s="130"/>
      <c r="P210" s="1"/>
      <c r="Q210" s="1"/>
      <c r="S210" s="1025"/>
      <c r="Y210" s="1025"/>
      <c r="Z210" s="1025"/>
      <c r="AF210" s="1025"/>
    </row>
    <row r="211" spans="2:32" ht="15" outlineLevel="1" thickBot="1">
      <c r="B211" s="122">
        <v>158</v>
      </c>
      <c r="C211" s="133" t="s">
        <v>926</v>
      </c>
      <c r="D211" s="844" t="s">
        <v>927</v>
      </c>
      <c r="E211" s="114" t="s">
        <v>43</v>
      </c>
      <c r="F211" s="840">
        <v>3</v>
      </c>
      <c r="G211" s="100">
        <f>G85/(1-G$128)</f>
        <v>0</v>
      </c>
      <c r="H211" s="101">
        <f>H85/(1-H$128)</f>
        <v>0</v>
      </c>
      <c r="I211" s="101">
        <f>I85/(1-I$128)</f>
        <v>0</v>
      </c>
      <c r="J211" s="101">
        <f>J85/(1-J$128)</f>
        <v>0</v>
      </c>
      <c r="K211" s="102">
        <f>K85/(1-K$128)</f>
        <v>0</v>
      </c>
      <c r="L211" s="201"/>
      <c r="M211" s="848" t="s">
        <v>928</v>
      </c>
      <c r="N211" s="128"/>
      <c r="O211" s="130"/>
      <c r="P211" s="1"/>
      <c r="Q211" s="1"/>
      <c r="S211" s="1025"/>
      <c r="Y211" s="1025"/>
      <c r="Z211" s="1025"/>
      <c r="AF211" s="1025"/>
    </row>
    <row r="212" spans="2:32" ht="15" outlineLevel="1" thickBot="1">
      <c r="B212" s="201"/>
      <c r="C212" s="201"/>
      <c r="D212" s="201"/>
      <c r="E212" s="201"/>
      <c r="F212" s="201"/>
      <c r="G212" s="201"/>
      <c r="H212" s="201"/>
      <c r="I212" s="201"/>
      <c r="J212" s="201"/>
      <c r="K212" s="201"/>
      <c r="L212" s="201"/>
      <c r="M212" s="85"/>
      <c r="N212" s="85"/>
      <c r="O212" s="130"/>
      <c r="P212" s="1"/>
      <c r="Q212" s="1"/>
      <c r="S212" s="1025"/>
      <c r="Y212" s="1025"/>
      <c r="Z212" s="1025"/>
      <c r="AF212" s="1025"/>
    </row>
    <row r="213" spans="2:32" ht="15" outlineLevel="1" thickBot="1">
      <c r="B213" s="882" t="s">
        <v>519</v>
      </c>
      <c r="C213" s="883" t="s">
        <v>929</v>
      </c>
      <c r="D213" s="201"/>
      <c r="E213" s="201"/>
      <c r="F213" s="201"/>
      <c r="G213" s="201"/>
      <c r="H213" s="201"/>
      <c r="I213" s="201"/>
      <c r="J213" s="201"/>
      <c r="K213" s="201"/>
      <c r="L213" s="201"/>
      <c r="M213" s="85"/>
      <c r="N213" s="85"/>
      <c r="O213" s="130"/>
      <c r="P213" s="1"/>
      <c r="Q213" s="1"/>
      <c r="S213" s="1025"/>
      <c r="Y213" s="1025"/>
      <c r="Z213" s="1025"/>
      <c r="AF213" s="1025"/>
    </row>
    <row r="214" spans="2:32" outlineLevel="1">
      <c r="B214" s="113">
        <v>159</v>
      </c>
      <c r="C214" s="131" t="s">
        <v>930</v>
      </c>
      <c r="D214" s="891" t="s">
        <v>931</v>
      </c>
      <c r="E214" s="212" t="s">
        <v>43</v>
      </c>
      <c r="F214" s="61">
        <v>3</v>
      </c>
      <c r="G214" s="95">
        <f t="shared" ref="G214:K219" si="74">G88/(1-G$128)</f>
        <v>22.431685823293186</v>
      </c>
      <c r="H214" s="96">
        <f t="shared" si="74"/>
        <v>27.88895898795181</v>
      </c>
      <c r="I214" s="96">
        <f t="shared" si="74"/>
        <v>58.594325397590367</v>
      </c>
      <c r="J214" s="96">
        <f t="shared" si="74"/>
        <v>29.216729012048205</v>
      </c>
      <c r="K214" s="347">
        <f t="shared" si="74"/>
        <v>50.290862634538165</v>
      </c>
      <c r="L214" s="201"/>
      <c r="M214" s="847" t="s">
        <v>932</v>
      </c>
      <c r="N214" s="63"/>
      <c r="O214" s="130"/>
      <c r="P214" s="1"/>
      <c r="Q214" s="1"/>
      <c r="S214" s="1025"/>
      <c r="Y214" s="1025"/>
      <c r="Z214" s="1025"/>
      <c r="AF214" s="1025"/>
    </row>
    <row r="215" spans="2:32" outlineLevel="1">
      <c r="B215" s="213">
        <f>B214+1</f>
        <v>160</v>
      </c>
      <c r="C215" s="53" t="s">
        <v>933</v>
      </c>
      <c r="D215" s="892" t="s">
        <v>934</v>
      </c>
      <c r="E215" s="215" t="s">
        <v>43</v>
      </c>
      <c r="F215" s="64">
        <v>3</v>
      </c>
      <c r="G215" s="97">
        <f t="shared" si="74"/>
        <v>0.42573855421686746</v>
      </c>
      <c r="H215" s="98">
        <f t="shared" si="74"/>
        <v>0.12453373493975906</v>
      </c>
      <c r="I215" s="98">
        <f t="shared" si="74"/>
        <v>9.3478313253012077E-2</v>
      </c>
      <c r="J215" s="98">
        <f t="shared" si="74"/>
        <v>9.3478313253012077E-2</v>
      </c>
      <c r="K215" s="835">
        <f t="shared" si="74"/>
        <v>0.3946831325301205</v>
      </c>
      <c r="L215" s="201"/>
      <c r="M215" s="86"/>
      <c r="N215" s="65"/>
      <c r="O215" s="130"/>
      <c r="P215" s="1"/>
      <c r="Q215" s="1"/>
      <c r="S215" s="1025"/>
      <c r="Y215" s="1025"/>
      <c r="Z215" s="1025"/>
      <c r="AF215" s="1025"/>
    </row>
    <row r="216" spans="2:32" outlineLevel="1">
      <c r="B216" s="213">
        <f>B215+1</f>
        <v>161</v>
      </c>
      <c r="C216" s="53" t="s">
        <v>935</v>
      </c>
      <c r="D216" s="892" t="s">
        <v>936</v>
      </c>
      <c r="E216" s="215" t="s">
        <v>43</v>
      </c>
      <c r="F216" s="64">
        <v>3</v>
      </c>
      <c r="G216" s="97">
        <f t="shared" si="74"/>
        <v>17.589297590361447</v>
      </c>
      <c r="H216" s="98">
        <f t="shared" si="74"/>
        <v>15.145814457831326</v>
      </c>
      <c r="I216" s="98">
        <f t="shared" si="74"/>
        <v>37.600195180722892</v>
      </c>
      <c r="J216" s="98">
        <f t="shared" si="74"/>
        <v>14.610406024096381</v>
      </c>
      <c r="K216" s="835">
        <f t="shared" si="74"/>
        <v>36.63586385542169</v>
      </c>
      <c r="L216" s="201"/>
      <c r="M216" s="86"/>
      <c r="N216" s="65"/>
      <c r="O216" s="130"/>
      <c r="P216" s="1"/>
      <c r="Q216" s="1"/>
      <c r="S216" s="1025"/>
      <c r="Y216" s="1025"/>
      <c r="Z216" s="1025"/>
      <c r="AF216" s="1025"/>
    </row>
    <row r="217" spans="2:32" outlineLevel="1">
      <c r="B217" s="213">
        <f>B216+1</f>
        <v>162</v>
      </c>
      <c r="C217" s="53" t="s">
        <v>937</v>
      </c>
      <c r="D217" s="892" t="s">
        <v>938</v>
      </c>
      <c r="E217" s="215" t="s">
        <v>43</v>
      </c>
      <c r="F217" s="64">
        <v>3</v>
      </c>
      <c r="G217" s="97">
        <f t="shared" si="74"/>
        <v>0.85500000000000009</v>
      </c>
      <c r="H217" s="98">
        <f t="shared" si="74"/>
        <v>0.93147590361445787</v>
      </c>
      <c r="I217" s="98">
        <f t="shared" si="74"/>
        <v>2.9657831325301207</v>
      </c>
      <c r="J217" s="98">
        <f t="shared" si="74"/>
        <v>1.3856325301204822</v>
      </c>
      <c r="K217" s="835">
        <f t="shared" si="74"/>
        <v>3.5705421686746992</v>
      </c>
      <c r="L217" s="201"/>
      <c r="M217" s="86"/>
      <c r="N217" s="65"/>
      <c r="O217" s="130"/>
      <c r="P217" s="1"/>
      <c r="Q217" s="1"/>
      <c r="S217" s="1025"/>
      <c r="Y217" s="1025"/>
      <c r="Z217" s="1025"/>
      <c r="AF217" s="1025"/>
    </row>
    <row r="218" spans="2:32" outlineLevel="1">
      <c r="B218" s="213">
        <f>B217+1</f>
        <v>163</v>
      </c>
      <c r="C218" s="53" t="s">
        <v>939</v>
      </c>
      <c r="D218" s="892" t="s">
        <v>940</v>
      </c>
      <c r="E218" s="215" t="s">
        <v>43</v>
      </c>
      <c r="F218" s="64">
        <v>3</v>
      </c>
      <c r="G218" s="97">
        <f t="shared" si="74"/>
        <v>0</v>
      </c>
      <c r="H218" s="98">
        <f t="shared" si="74"/>
        <v>0</v>
      </c>
      <c r="I218" s="98">
        <f t="shared" si="74"/>
        <v>0</v>
      </c>
      <c r="J218" s="98">
        <f t="shared" si="74"/>
        <v>0</v>
      </c>
      <c r="K218" s="835">
        <f t="shared" si="74"/>
        <v>0</v>
      </c>
      <c r="L218" s="201"/>
      <c r="M218" s="86"/>
      <c r="N218" s="65"/>
      <c r="O218" s="130"/>
      <c r="P218" s="1"/>
      <c r="Q218" s="1"/>
      <c r="S218" s="1025"/>
      <c r="Y218" s="1025"/>
      <c r="Z218" s="1025"/>
      <c r="AF218" s="1025"/>
    </row>
    <row r="219" spans="2:32" ht="15" outlineLevel="1" thickBot="1">
      <c r="B219" s="122">
        <f>B218+1</f>
        <v>164</v>
      </c>
      <c r="C219" s="841" t="s">
        <v>941</v>
      </c>
      <c r="D219" s="836" t="s">
        <v>942</v>
      </c>
      <c r="E219" s="87" t="s">
        <v>43</v>
      </c>
      <c r="F219" s="134">
        <v>3</v>
      </c>
      <c r="G219" s="832">
        <f t="shared" si="74"/>
        <v>3.7638228915662655</v>
      </c>
      <c r="H219" s="833">
        <f t="shared" si="74"/>
        <v>3.880449397590362</v>
      </c>
      <c r="I219" s="833">
        <f t="shared" si="74"/>
        <v>4.0023771084337358</v>
      </c>
      <c r="J219" s="833">
        <f t="shared" si="74"/>
        <v>4.1190036144578315</v>
      </c>
      <c r="K219" s="834">
        <f t="shared" si="74"/>
        <v>4.235630120481928</v>
      </c>
      <c r="L219" s="201"/>
      <c r="M219" s="125"/>
      <c r="N219" s="115"/>
      <c r="O219" s="130"/>
      <c r="P219" s="1"/>
      <c r="Q219" s="1"/>
      <c r="S219" s="1025"/>
      <c r="Y219" s="1025"/>
      <c r="Z219" s="1025"/>
      <c r="AF219" s="1025"/>
    </row>
    <row r="220" spans="2:32" ht="15" outlineLevel="1" thickBot="1">
      <c r="B220" s="201"/>
      <c r="C220" s="201"/>
      <c r="D220" s="201"/>
      <c r="E220" s="201"/>
      <c r="F220" s="201"/>
      <c r="G220" s="201"/>
      <c r="H220" s="201"/>
      <c r="I220" s="201"/>
      <c r="J220" s="201"/>
      <c r="K220" s="201"/>
      <c r="L220" s="201"/>
      <c r="M220" s="85"/>
      <c r="N220" s="85"/>
      <c r="O220" s="130"/>
      <c r="P220" s="1"/>
      <c r="Q220" s="1"/>
      <c r="S220" s="1025"/>
      <c r="Y220" s="1025"/>
      <c r="Z220" s="1025"/>
      <c r="AF220" s="1025"/>
    </row>
    <row r="221" spans="2:32" ht="15" outlineLevel="1" thickBot="1">
      <c r="B221" s="882" t="s">
        <v>520</v>
      </c>
      <c r="C221" s="883" t="s">
        <v>943</v>
      </c>
      <c r="D221" s="201"/>
      <c r="E221" s="201"/>
      <c r="F221" s="201"/>
      <c r="G221" s="201"/>
      <c r="H221" s="201"/>
      <c r="I221" s="201"/>
      <c r="J221" s="201"/>
      <c r="K221" s="201"/>
      <c r="L221" s="201"/>
      <c r="M221" s="85"/>
      <c r="N221" s="85"/>
      <c r="O221" s="130"/>
      <c r="P221" s="1"/>
      <c r="Q221" s="1"/>
      <c r="S221" s="1025"/>
      <c r="Y221" s="1025"/>
      <c r="Z221" s="1025"/>
      <c r="AF221" s="1025"/>
    </row>
    <row r="222" spans="2:32" outlineLevel="1">
      <c r="B222" s="113">
        <v>165</v>
      </c>
      <c r="C222" s="131" t="s">
        <v>944</v>
      </c>
      <c r="D222" s="891" t="s">
        <v>945</v>
      </c>
      <c r="E222" s="212" t="s">
        <v>43</v>
      </c>
      <c r="F222" s="61">
        <v>3</v>
      </c>
      <c r="G222" s="95">
        <f t="shared" ref="G222:K227" si="75">G96/(1-G$128)</f>
        <v>-44.38693987550198</v>
      </c>
      <c r="H222" s="96">
        <f t="shared" si="75"/>
        <v>-46.740733337349404</v>
      </c>
      <c r="I222" s="96">
        <f t="shared" si="75"/>
        <v>-48.874754746987946</v>
      </c>
      <c r="J222" s="96">
        <f t="shared" si="75"/>
        <v>-50.927365783132529</v>
      </c>
      <c r="K222" s="347">
        <f t="shared" si="75"/>
        <v>-76.493524714859433</v>
      </c>
      <c r="L222" s="201"/>
      <c r="M222" s="847" t="s">
        <v>946</v>
      </c>
      <c r="N222" s="63"/>
      <c r="O222" s="130"/>
      <c r="P222" s="1"/>
      <c r="Q222" s="1"/>
      <c r="S222" s="1025"/>
      <c r="Y222" s="1025"/>
      <c r="Z222" s="1025"/>
      <c r="AF222" s="1025"/>
    </row>
    <row r="223" spans="2:32" outlineLevel="1">
      <c r="B223" s="213">
        <f>B222+1</f>
        <v>166</v>
      </c>
      <c r="C223" s="53" t="s">
        <v>947</v>
      </c>
      <c r="D223" s="892" t="s">
        <v>948</v>
      </c>
      <c r="E223" s="215" t="s">
        <v>43</v>
      </c>
      <c r="F223" s="64">
        <v>3</v>
      </c>
      <c r="G223" s="97">
        <f t="shared" si="75"/>
        <v>-1.0122074096385543</v>
      </c>
      <c r="H223" s="98">
        <f t="shared" si="75"/>
        <v>-1.2311916265060241</v>
      </c>
      <c r="I223" s="98">
        <f t="shared" si="75"/>
        <v>-0.99743373493975906</v>
      </c>
      <c r="J223" s="98">
        <f t="shared" si="75"/>
        <v>-1.0072027710843374</v>
      </c>
      <c r="K223" s="835">
        <f t="shared" si="75"/>
        <v>-1.286427951807229</v>
      </c>
      <c r="L223" s="201"/>
      <c r="M223" s="86"/>
      <c r="N223" s="65"/>
      <c r="O223" s="130"/>
      <c r="P223" s="1"/>
      <c r="Q223" s="1"/>
      <c r="S223" s="1025"/>
      <c r="Y223" s="1025"/>
      <c r="Z223" s="1025"/>
      <c r="AF223" s="1025"/>
    </row>
    <row r="224" spans="2:32" outlineLevel="1">
      <c r="B224" s="213">
        <f>B223+1</f>
        <v>167</v>
      </c>
      <c r="C224" s="53" t="s">
        <v>949</v>
      </c>
      <c r="D224" s="892" t="s">
        <v>950</v>
      </c>
      <c r="E224" s="215" t="s">
        <v>43</v>
      </c>
      <c r="F224" s="64">
        <v>3</v>
      </c>
      <c r="G224" s="97">
        <f t="shared" si="75"/>
        <v>-41.032434939759035</v>
      </c>
      <c r="H224" s="98">
        <f t="shared" si="75"/>
        <v>-52.222785542168673</v>
      </c>
      <c r="I224" s="98">
        <f t="shared" si="75"/>
        <v>-59.796686746987945</v>
      </c>
      <c r="J224" s="98">
        <f t="shared" si="75"/>
        <v>-70.282466265060236</v>
      </c>
      <c r="K224" s="835">
        <f t="shared" si="75"/>
        <v>-104.95315542168676</v>
      </c>
      <c r="L224" s="201"/>
      <c r="M224" s="86"/>
      <c r="N224" s="65"/>
      <c r="O224" s="130"/>
      <c r="P224" s="1"/>
      <c r="Q224" s="1"/>
      <c r="S224" s="1025"/>
      <c r="Y224" s="1025"/>
      <c r="Z224" s="1025"/>
      <c r="AF224" s="1025"/>
    </row>
    <row r="225" spans="2:32" outlineLevel="1">
      <c r="B225" s="213">
        <f>B224+1</f>
        <v>168</v>
      </c>
      <c r="C225" s="53" t="s">
        <v>951</v>
      </c>
      <c r="D225" s="892" t="s">
        <v>952</v>
      </c>
      <c r="E225" s="215" t="s">
        <v>43</v>
      </c>
      <c r="F225" s="64">
        <v>3</v>
      </c>
      <c r="G225" s="97">
        <f t="shared" si="75"/>
        <v>-2.9431024096385547</v>
      </c>
      <c r="H225" s="98">
        <f t="shared" si="75"/>
        <v>-3.0485240963855422</v>
      </c>
      <c r="I225" s="98">
        <f t="shared" si="75"/>
        <v>-2.9431024096385547</v>
      </c>
      <c r="J225" s="98">
        <f t="shared" si="75"/>
        <v>-2.9431024096385547</v>
      </c>
      <c r="K225" s="835">
        <f t="shared" si="75"/>
        <v>-3.078644578313253</v>
      </c>
      <c r="L225" s="201"/>
      <c r="M225" s="86"/>
      <c r="N225" s="65"/>
      <c r="O225" s="130"/>
      <c r="P225" s="1"/>
      <c r="Q225" s="1"/>
      <c r="S225" s="1025"/>
      <c r="Y225" s="1025"/>
      <c r="Z225" s="1025"/>
      <c r="AF225" s="1025"/>
    </row>
    <row r="226" spans="2:32" outlineLevel="1">
      <c r="B226" s="213">
        <f>B225+1</f>
        <v>169</v>
      </c>
      <c r="C226" s="53" t="s">
        <v>953</v>
      </c>
      <c r="D226" s="892" t="s">
        <v>954</v>
      </c>
      <c r="E226" s="215" t="s">
        <v>43</v>
      </c>
      <c r="F226" s="64">
        <v>3</v>
      </c>
      <c r="G226" s="97">
        <f t="shared" si="75"/>
        <v>0</v>
      </c>
      <c r="H226" s="98">
        <f t="shared" si="75"/>
        <v>0</v>
      </c>
      <c r="I226" s="98">
        <f t="shared" si="75"/>
        <v>0</v>
      </c>
      <c r="J226" s="98">
        <f t="shared" si="75"/>
        <v>0</v>
      </c>
      <c r="K226" s="835">
        <f t="shared" si="75"/>
        <v>0</v>
      </c>
      <c r="L226" s="201"/>
      <c r="M226" s="86"/>
      <c r="N226" s="65"/>
      <c r="O226" s="130"/>
      <c r="P226" s="1"/>
      <c r="Q226" s="1"/>
      <c r="S226" s="1025"/>
      <c r="Y226" s="1025"/>
      <c r="Z226" s="1025"/>
      <c r="AF226" s="1025"/>
    </row>
    <row r="227" spans="2:32" ht="15" outlineLevel="1" thickBot="1">
      <c r="B227" s="122">
        <f>B226+1</f>
        <v>170</v>
      </c>
      <c r="C227" s="841" t="s">
        <v>955</v>
      </c>
      <c r="D227" s="836" t="s">
        <v>956</v>
      </c>
      <c r="E227" s="87" t="s">
        <v>43</v>
      </c>
      <c r="F227" s="134">
        <v>3</v>
      </c>
      <c r="G227" s="832">
        <f t="shared" si="75"/>
        <v>-3.5389156626506031</v>
      </c>
      <c r="H227" s="833">
        <f t="shared" si="75"/>
        <v>-3.6555421686746996</v>
      </c>
      <c r="I227" s="833">
        <f t="shared" si="75"/>
        <v>-3.7774698795180726</v>
      </c>
      <c r="J227" s="833">
        <f t="shared" si="75"/>
        <v>-3.8940963855421686</v>
      </c>
      <c r="K227" s="834">
        <f t="shared" si="75"/>
        <v>-4.0107228915662656</v>
      </c>
      <c r="L227" s="201"/>
      <c r="M227" s="125"/>
      <c r="N227" s="115"/>
      <c r="O227" s="130"/>
      <c r="P227" s="1"/>
      <c r="Q227" s="1"/>
      <c r="S227" s="1025"/>
      <c r="Y227" s="1025"/>
      <c r="Z227" s="1025"/>
      <c r="AF227" s="1025"/>
    </row>
    <row r="228" spans="2:32" ht="15" outlineLevel="1" thickBot="1">
      <c r="B228" s="201"/>
      <c r="C228" s="201"/>
      <c r="D228" s="201"/>
      <c r="E228" s="201"/>
      <c r="F228" s="201"/>
      <c r="G228" s="201"/>
      <c r="H228" s="201"/>
      <c r="I228" s="201"/>
      <c r="J228" s="201"/>
      <c r="K228" s="201"/>
      <c r="L228" s="201"/>
      <c r="M228" s="85"/>
      <c r="N228" s="85"/>
      <c r="O228" s="130"/>
      <c r="P228" s="1"/>
      <c r="Q228" s="1"/>
      <c r="S228" s="1025"/>
      <c r="Y228" s="1025"/>
      <c r="Z228" s="1025"/>
      <c r="AF228" s="1025"/>
    </row>
    <row r="229" spans="2:32" ht="15" outlineLevel="1" thickBot="1">
      <c r="B229" s="882" t="s">
        <v>521</v>
      </c>
      <c r="C229" s="883" t="s">
        <v>957</v>
      </c>
      <c r="D229" s="201"/>
      <c r="E229" s="201"/>
      <c r="F229" s="201"/>
      <c r="G229" s="201"/>
      <c r="H229" s="201"/>
      <c r="I229" s="201"/>
      <c r="J229" s="201"/>
      <c r="K229" s="201"/>
      <c r="L229" s="201"/>
      <c r="M229" s="85"/>
      <c r="N229" s="85"/>
      <c r="O229" s="130"/>
      <c r="P229" s="1"/>
      <c r="Q229" s="1"/>
      <c r="S229" s="1025"/>
      <c r="Y229" s="1025"/>
      <c r="Z229" s="1025"/>
      <c r="AF229" s="1025"/>
    </row>
    <row r="230" spans="2:32" outlineLevel="1">
      <c r="B230" s="113">
        <v>173</v>
      </c>
      <c r="C230" s="131" t="s">
        <v>958</v>
      </c>
      <c r="D230" s="891" t="s">
        <v>959</v>
      </c>
      <c r="E230" s="212" t="s">
        <v>43</v>
      </c>
      <c r="F230" s="61">
        <v>3</v>
      </c>
      <c r="G230" s="95">
        <f t="shared" ref="G230:K232" si="76">G104/(1-G$128)</f>
        <v>15.358049836133125</v>
      </c>
      <c r="H230" s="96">
        <f t="shared" si="76"/>
        <v>15.140692218002171</v>
      </c>
      <c r="I230" s="96">
        <f t="shared" si="76"/>
        <v>14.806882645465054</v>
      </c>
      <c r="J230" s="96">
        <f t="shared" si="76"/>
        <v>14.614688567234774</v>
      </c>
      <c r="K230" s="347">
        <f t="shared" si="76"/>
        <v>14.373289302228621</v>
      </c>
      <c r="L230" s="201"/>
      <c r="M230" s="847" t="s">
        <v>960</v>
      </c>
      <c r="N230" s="63"/>
      <c r="O230" s="130"/>
      <c r="P230" s="1"/>
      <c r="Q230" s="1"/>
      <c r="S230" s="1025"/>
      <c r="Y230" s="1025"/>
      <c r="Z230" s="1025"/>
      <c r="AF230" s="1025"/>
    </row>
    <row r="231" spans="2:32" outlineLevel="1">
      <c r="B231" s="213">
        <f>B230+1</f>
        <v>174</v>
      </c>
      <c r="C231" s="53" t="s">
        <v>961</v>
      </c>
      <c r="D231" s="892" t="s">
        <v>962</v>
      </c>
      <c r="E231" s="215" t="s">
        <v>43</v>
      </c>
      <c r="F231" s="64">
        <v>3</v>
      </c>
      <c r="G231" s="97">
        <f t="shared" si="76"/>
        <v>0.27748251669701407</v>
      </c>
      <c r="H231" s="98">
        <f t="shared" si="76"/>
        <v>0.27457441379890124</v>
      </c>
      <c r="I231" s="98">
        <f t="shared" si="76"/>
        <v>0.27158755657708716</v>
      </c>
      <c r="J231" s="98">
        <f t="shared" si="76"/>
        <v>0.28268841327964622</v>
      </c>
      <c r="K231" s="835">
        <f t="shared" si="76"/>
        <v>0.29515347962799343</v>
      </c>
      <c r="L231" s="201"/>
      <c r="M231" s="86"/>
      <c r="N231" s="65"/>
      <c r="O231" s="130"/>
      <c r="P231" s="1"/>
      <c r="Q231" s="1"/>
      <c r="S231" s="1025"/>
      <c r="Y231" s="1025"/>
      <c r="Z231" s="1025"/>
      <c r="AF231" s="1025"/>
    </row>
    <row r="232" spans="2:32" ht="15" outlineLevel="1" thickBot="1">
      <c r="B232" s="122">
        <f>B231+1</f>
        <v>175</v>
      </c>
      <c r="C232" s="133" t="s">
        <v>963</v>
      </c>
      <c r="D232" s="836" t="s">
        <v>964</v>
      </c>
      <c r="E232" s="87" t="s">
        <v>43</v>
      </c>
      <c r="F232" s="134">
        <v>3</v>
      </c>
      <c r="G232" s="832">
        <f t="shared" si="76"/>
        <v>0.43986020409031068</v>
      </c>
      <c r="H232" s="833">
        <f t="shared" si="76"/>
        <v>0.44451304675460174</v>
      </c>
      <c r="I232" s="833">
        <f t="shared" si="76"/>
        <v>0.44921454491913565</v>
      </c>
      <c r="J232" s="833">
        <f t="shared" si="76"/>
        <v>0.44190717099110077</v>
      </c>
      <c r="K232" s="834">
        <f t="shared" si="76"/>
        <v>0.43488007934957834</v>
      </c>
      <c r="L232" s="201"/>
      <c r="M232" s="125"/>
      <c r="N232" s="115"/>
      <c r="O232" s="130"/>
      <c r="P232" s="1"/>
      <c r="Q232" s="1"/>
      <c r="S232" s="1025"/>
      <c r="Y232" s="1025"/>
      <c r="Z232" s="1025"/>
      <c r="AF232" s="1025"/>
    </row>
    <row r="233" spans="2:32" ht="15" outlineLevel="1" thickBot="1">
      <c r="B233" s="201"/>
      <c r="C233" s="201"/>
      <c r="D233" s="201"/>
      <c r="E233" s="201"/>
      <c r="F233" s="201"/>
      <c r="G233" s="201"/>
      <c r="H233" s="201"/>
      <c r="I233" s="201"/>
      <c r="J233" s="201"/>
      <c r="K233" s="201"/>
      <c r="L233" s="201"/>
      <c r="M233" s="85"/>
      <c r="N233" s="85"/>
      <c r="O233" s="130"/>
      <c r="P233" s="1"/>
      <c r="Q233" s="1"/>
      <c r="S233" s="1025"/>
      <c r="Y233" s="1025"/>
      <c r="Z233" s="1025"/>
      <c r="AF233" s="1025"/>
    </row>
    <row r="234" spans="2:32" ht="15" outlineLevel="1" thickBot="1">
      <c r="B234" s="882" t="s">
        <v>522</v>
      </c>
      <c r="C234" s="883" t="s">
        <v>965</v>
      </c>
      <c r="D234" s="201"/>
      <c r="E234" s="201"/>
      <c r="F234" s="201"/>
      <c r="G234" s="201"/>
      <c r="H234" s="201"/>
      <c r="I234" s="201"/>
      <c r="J234" s="201"/>
      <c r="K234" s="201"/>
      <c r="L234" s="201"/>
      <c r="M234" s="85"/>
      <c r="N234" s="85"/>
      <c r="O234" s="130"/>
      <c r="P234" s="1"/>
      <c r="Q234" s="1"/>
      <c r="S234" s="1025"/>
      <c r="Y234" s="1025"/>
      <c r="Z234" s="1025"/>
      <c r="AF234" s="1025"/>
    </row>
    <row r="235" spans="2:32" outlineLevel="1">
      <c r="B235" s="113">
        <v>171</v>
      </c>
      <c r="C235" s="131" t="s">
        <v>966</v>
      </c>
      <c r="D235" s="891" t="s">
        <v>967</v>
      </c>
      <c r="E235" s="212" t="s">
        <v>43</v>
      </c>
      <c r="F235" s="61">
        <v>3</v>
      </c>
      <c r="G235" s="95">
        <f t="shared" ref="G235:K237" si="77">G109/(1-G$128)</f>
        <v>-15.358049836133125</v>
      </c>
      <c r="H235" s="96">
        <f t="shared" si="77"/>
        <v>-15.140692218002171</v>
      </c>
      <c r="I235" s="96">
        <f t="shared" si="77"/>
        <v>-14.806882645465054</v>
      </c>
      <c r="J235" s="96">
        <f t="shared" si="77"/>
        <v>-14.614688567234774</v>
      </c>
      <c r="K235" s="347">
        <f t="shared" si="77"/>
        <v>-14.373289302228621</v>
      </c>
      <c r="L235" s="201"/>
      <c r="M235" s="847" t="s">
        <v>968</v>
      </c>
      <c r="N235" s="63"/>
      <c r="O235" s="130"/>
      <c r="P235" s="1"/>
      <c r="Q235" s="1"/>
      <c r="S235" s="1025"/>
      <c r="Y235" s="1025"/>
      <c r="Z235" s="1025"/>
      <c r="AF235" s="1025"/>
    </row>
    <row r="236" spans="2:32" outlineLevel="1">
      <c r="B236" s="213">
        <f>B235+1</f>
        <v>172</v>
      </c>
      <c r="C236" s="53" t="s">
        <v>969</v>
      </c>
      <c r="D236" s="892" t="s">
        <v>970</v>
      </c>
      <c r="E236" s="215" t="s">
        <v>43</v>
      </c>
      <c r="F236" s="64">
        <v>3</v>
      </c>
      <c r="G236" s="97">
        <f t="shared" si="77"/>
        <v>-0.55496503339402814</v>
      </c>
      <c r="H236" s="98">
        <f t="shared" si="77"/>
        <v>-0.54914882759780248</v>
      </c>
      <c r="I236" s="98">
        <f t="shared" si="77"/>
        <v>-0.54317511315417433</v>
      </c>
      <c r="J236" s="98">
        <f t="shared" si="77"/>
        <v>-0.56537682655929244</v>
      </c>
      <c r="K236" s="835">
        <f t="shared" si="77"/>
        <v>-0.59030695925598686</v>
      </c>
      <c r="L236" s="201"/>
      <c r="M236" s="86"/>
      <c r="N236" s="65"/>
      <c r="O236" s="130"/>
      <c r="P236" s="1"/>
      <c r="Q236" s="1"/>
      <c r="S236" s="1025"/>
      <c r="Y236" s="1025"/>
      <c r="Z236" s="1025"/>
      <c r="AF236" s="1025"/>
    </row>
    <row r="237" spans="2:32" ht="15" outlineLevel="1" thickBot="1">
      <c r="B237" s="122">
        <f>B236+1</f>
        <v>173</v>
      </c>
      <c r="C237" s="133" t="s">
        <v>971</v>
      </c>
      <c r="D237" s="836" t="s">
        <v>972</v>
      </c>
      <c r="E237" s="87" t="s">
        <v>43</v>
      </c>
      <c r="F237" s="134">
        <v>3</v>
      </c>
      <c r="G237" s="832">
        <f t="shared" si="77"/>
        <v>-0.87972040818062136</v>
      </c>
      <c r="H237" s="833">
        <f t="shared" si="77"/>
        <v>-0.88902609350920347</v>
      </c>
      <c r="I237" s="833">
        <f t="shared" si="77"/>
        <v>-0.8984290898382713</v>
      </c>
      <c r="J237" s="833">
        <f t="shared" si="77"/>
        <v>-0.88381434198220155</v>
      </c>
      <c r="K237" s="834">
        <f t="shared" si="77"/>
        <v>-0.86976015869915668</v>
      </c>
      <c r="L237" s="201"/>
      <c r="M237" s="125"/>
      <c r="N237" s="115"/>
      <c r="O237" s="130"/>
      <c r="P237" s="1"/>
      <c r="Q237" s="1"/>
      <c r="S237" s="1025"/>
      <c r="Y237" s="1025"/>
      <c r="Z237" s="1025"/>
      <c r="AF237" s="1025"/>
    </row>
    <row r="238" spans="2:32" ht="15" outlineLevel="1" thickBot="1">
      <c r="B238" s="201"/>
      <c r="C238" s="201"/>
      <c r="D238" s="201"/>
      <c r="E238" s="201"/>
      <c r="F238" s="201"/>
      <c r="G238" s="201"/>
      <c r="H238" s="201"/>
      <c r="I238" s="201"/>
      <c r="J238" s="201"/>
      <c r="K238" s="201"/>
      <c r="L238" s="201"/>
      <c r="M238" s="85"/>
      <c r="N238" s="85"/>
      <c r="O238" s="130"/>
      <c r="P238" s="1"/>
      <c r="Q238" s="1"/>
      <c r="S238" s="1025"/>
      <c r="Y238" s="1025"/>
      <c r="Z238" s="1025"/>
      <c r="AF238" s="1025"/>
    </row>
    <row r="239" spans="2:32" ht="15" outlineLevel="1" thickBot="1">
      <c r="B239" s="882" t="s">
        <v>523</v>
      </c>
      <c r="C239" s="883" t="s">
        <v>973</v>
      </c>
      <c r="D239" s="201"/>
      <c r="E239" s="201"/>
      <c r="F239" s="201"/>
      <c r="G239" s="201"/>
      <c r="H239" s="201"/>
      <c r="I239" s="201"/>
      <c r="J239" s="201"/>
      <c r="K239" s="201"/>
      <c r="L239" s="201"/>
      <c r="M239" s="85"/>
      <c r="N239" s="85"/>
      <c r="O239" s="130"/>
      <c r="P239" s="1"/>
      <c r="Q239" s="1"/>
      <c r="S239" s="1025"/>
      <c r="Y239" s="1025"/>
      <c r="Z239" s="1025"/>
      <c r="AF239" s="1025"/>
    </row>
    <row r="240" spans="2:32" outlineLevel="1">
      <c r="B240" s="113">
        <v>177</v>
      </c>
      <c r="C240" s="131" t="s">
        <v>974</v>
      </c>
      <c r="D240" s="891" t="s">
        <v>975</v>
      </c>
      <c r="E240" s="212" t="s">
        <v>43</v>
      </c>
      <c r="F240" s="61">
        <v>3</v>
      </c>
      <c r="G240" s="95">
        <f t="shared" ref="G240:K244" si="78">G114/(1-G$128)</f>
        <v>0.43793838507645277</v>
      </c>
      <c r="H240" s="96">
        <f t="shared" si="78"/>
        <v>1.3138151552293582</v>
      </c>
      <c r="I240" s="96">
        <f t="shared" si="78"/>
        <v>2.2261867908053015</v>
      </c>
      <c r="J240" s="96">
        <f t="shared" si="78"/>
        <v>3.1750532918042826</v>
      </c>
      <c r="K240" s="347">
        <f t="shared" si="78"/>
        <v>4.1604146582263013</v>
      </c>
      <c r="L240" s="201"/>
      <c r="M240" s="847" t="s">
        <v>976</v>
      </c>
      <c r="N240" s="63"/>
      <c r="O240" s="130"/>
      <c r="P240" s="1"/>
      <c r="Q240" s="1"/>
      <c r="S240" s="1025"/>
      <c r="Y240" s="1025"/>
      <c r="Z240" s="1025"/>
      <c r="AF240" s="1025"/>
    </row>
    <row r="241" spans="2:32" outlineLevel="1">
      <c r="B241" s="213">
        <f>B240+1</f>
        <v>178</v>
      </c>
      <c r="C241" s="53" t="s">
        <v>977</v>
      </c>
      <c r="D241" s="892" t="s">
        <v>978</v>
      </c>
      <c r="E241" s="215" t="s">
        <v>43</v>
      </c>
      <c r="F241" s="64">
        <v>3</v>
      </c>
      <c r="G241" s="97">
        <f t="shared" si="78"/>
        <v>6.9907805594337513E-2</v>
      </c>
      <c r="H241" s="98">
        <f t="shared" si="78"/>
        <v>0.20972341678301254</v>
      </c>
      <c r="I241" s="98">
        <f t="shared" si="78"/>
        <v>0.35536467843788239</v>
      </c>
      <c r="J241" s="98">
        <f t="shared" si="78"/>
        <v>0.506831590558947</v>
      </c>
      <c r="K241" s="835">
        <f t="shared" si="78"/>
        <v>0.66412415314620643</v>
      </c>
      <c r="L241" s="201"/>
      <c r="M241" s="80"/>
      <c r="N241" s="81"/>
      <c r="O241" s="130"/>
      <c r="P241" s="1"/>
      <c r="Q241" s="1"/>
      <c r="S241" s="1025"/>
      <c r="Y241" s="1025"/>
      <c r="Z241" s="1025"/>
      <c r="AF241" s="1025"/>
    </row>
    <row r="242" spans="2:32" outlineLevel="1">
      <c r="B242" s="213">
        <f>B241+1</f>
        <v>179</v>
      </c>
      <c r="C242" s="53" t="s">
        <v>979</v>
      </c>
      <c r="D242" s="892" t="s">
        <v>980</v>
      </c>
      <c r="E242" s="215" t="s">
        <v>43</v>
      </c>
      <c r="F242" s="64">
        <v>3</v>
      </c>
      <c r="G242" s="97">
        <f t="shared" si="78"/>
        <v>0.88198360618331495</v>
      </c>
      <c r="H242" s="98">
        <f t="shared" si="78"/>
        <v>2.6459508185499447</v>
      </c>
      <c r="I242" s="98">
        <f t="shared" si="78"/>
        <v>4.4834166647651843</v>
      </c>
      <c r="J242" s="98">
        <f t="shared" si="78"/>
        <v>6.3943811448290333</v>
      </c>
      <c r="K242" s="835">
        <f t="shared" si="78"/>
        <v>8.3788442587414931</v>
      </c>
      <c r="L242" s="201"/>
      <c r="M242" s="86"/>
      <c r="N242" s="65"/>
      <c r="O242" s="130"/>
      <c r="P242" s="1"/>
      <c r="Q242" s="1"/>
      <c r="S242" s="1025"/>
      <c r="Y242" s="1025"/>
      <c r="Z242" s="1025"/>
      <c r="AF242" s="1025"/>
    </row>
    <row r="243" spans="2:32" outlineLevel="1">
      <c r="B243" s="213">
        <f>B242+1</f>
        <v>180</v>
      </c>
      <c r="C243" s="53" t="s">
        <v>981</v>
      </c>
      <c r="D243" s="892" t="s">
        <v>982</v>
      </c>
      <c r="E243" s="215" t="s">
        <v>43</v>
      </c>
      <c r="F243" s="64">
        <v>3</v>
      </c>
      <c r="G243" s="97">
        <f t="shared" si="78"/>
        <v>5.5953335676015396E-2</v>
      </c>
      <c r="H243" s="98">
        <f t="shared" si="78"/>
        <v>0.16786000702804618</v>
      </c>
      <c r="I243" s="98">
        <f t="shared" si="78"/>
        <v>0.2844294563530782</v>
      </c>
      <c r="J243" s="98">
        <f t="shared" si="78"/>
        <v>0.40566168365111155</v>
      </c>
      <c r="K243" s="835">
        <f t="shared" si="78"/>
        <v>0.53155668892214625</v>
      </c>
      <c r="L243" s="201"/>
      <c r="M243" s="80"/>
      <c r="N243" s="81"/>
      <c r="O243" s="130"/>
      <c r="P243" s="1"/>
      <c r="Q243" s="1"/>
      <c r="S243" s="1025"/>
      <c r="Y243" s="1025"/>
      <c r="Z243" s="1025"/>
      <c r="AF243" s="1025"/>
    </row>
    <row r="244" spans="2:32" ht="15" outlineLevel="1" thickBot="1">
      <c r="B244" s="122">
        <f>B243+1</f>
        <v>181</v>
      </c>
      <c r="C244" s="133" t="s">
        <v>983</v>
      </c>
      <c r="D244" s="836" t="s">
        <v>984</v>
      </c>
      <c r="E244" s="87" t="s">
        <v>43</v>
      </c>
      <c r="F244" s="134">
        <v>3</v>
      </c>
      <c r="G244" s="832">
        <f t="shared" si="78"/>
        <v>0</v>
      </c>
      <c r="H244" s="833">
        <f t="shared" si="78"/>
        <v>0</v>
      </c>
      <c r="I244" s="833">
        <f t="shared" si="78"/>
        <v>0</v>
      </c>
      <c r="J244" s="833">
        <f t="shared" si="78"/>
        <v>0</v>
      </c>
      <c r="K244" s="834">
        <f t="shared" si="78"/>
        <v>0</v>
      </c>
      <c r="L244" s="201"/>
      <c r="M244" s="125"/>
      <c r="N244" s="115"/>
      <c r="O244" s="130"/>
      <c r="P244" s="1"/>
      <c r="Q244" s="1"/>
      <c r="S244" s="1025"/>
      <c r="Y244" s="1025"/>
      <c r="Z244" s="1025"/>
      <c r="AF244" s="1025"/>
    </row>
    <row r="245" spans="2:32" ht="15" outlineLevel="1" thickBot="1">
      <c r="B245" s="201"/>
      <c r="C245" s="201"/>
      <c r="D245" s="201"/>
      <c r="E245" s="201"/>
      <c r="F245" s="201"/>
      <c r="G245" s="201"/>
      <c r="H245" s="201"/>
      <c r="I245" s="201"/>
      <c r="J245" s="201"/>
      <c r="K245" s="201"/>
      <c r="L245" s="201"/>
      <c r="M245" s="85"/>
      <c r="N245" s="85"/>
      <c r="O245" s="130"/>
      <c r="P245" s="1"/>
      <c r="Q245" s="1"/>
      <c r="S245" s="1025"/>
      <c r="Y245" s="1025"/>
      <c r="Z245" s="1025"/>
      <c r="AF245" s="1025"/>
    </row>
    <row r="246" spans="2:32" ht="15" outlineLevel="1" thickBot="1">
      <c r="B246" s="882" t="s">
        <v>524</v>
      </c>
      <c r="C246" s="883" t="s">
        <v>985</v>
      </c>
      <c r="D246" s="201"/>
      <c r="E246" s="201"/>
      <c r="F246" s="201"/>
      <c r="G246" s="201"/>
      <c r="H246" s="201"/>
      <c r="I246" s="201"/>
      <c r="J246" s="201"/>
      <c r="K246" s="201"/>
      <c r="L246" s="201"/>
      <c r="M246" s="85"/>
      <c r="N246" s="85"/>
      <c r="O246" s="130"/>
      <c r="P246" s="1"/>
      <c r="Q246" s="1"/>
      <c r="S246" s="1025"/>
      <c r="Y246" s="1025"/>
      <c r="Z246" s="1025"/>
      <c r="AF246" s="1025"/>
    </row>
    <row r="247" spans="2:32" outlineLevel="1">
      <c r="B247" s="113">
        <v>182</v>
      </c>
      <c r="C247" s="131" t="s">
        <v>986</v>
      </c>
      <c r="D247" s="891" t="s">
        <v>987</v>
      </c>
      <c r="E247" s="212" t="s">
        <v>43</v>
      </c>
      <c r="F247" s="61">
        <v>3</v>
      </c>
      <c r="G247" s="95">
        <f t="shared" ref="G247:K251" si="79">G121/(1-G$128)</f>
        <v>-0.43793838507645277</v>
      </c>
      <c r="H247" s="96">
        <f t="shared" si="79"/>
        <v>-1.3138151552293582</v>
      </c>
      <c r="I247" s="96">
        <f t="shared" si="79"/>
        <v>-2.2261867908053015</v>
      </c>
      <c r="J247" s="96">
        <f t="shared" si="79"/>
        <v>-3.1750532918042826</v>
      </c>
      <c r="K247" s="347">
        <f t="shared" si="79"/>
        <v>-4.1604146582263013</v>
      </c>
      <c r="L247" s="201"/>
      <c r="M247" s="847" t="s">
        <v>988</v>
      </c>
      <c r="N247" s="63"/>
      <c r="O247" s="130"/>
      <c r="P247" s="1"/>
      <c r="Q247" s="1"/>
      <c r="S247" s="1025"/>
      <c r="Y247" s="1025"/>
      <c r="Z247" s="1025"/>
      <c r="AF247" s="1025"/>
    </row>
    <row r="248" spans="2:32" outlineLevel="1">
      <c r="B248" s="213">
        <f>B247+1</f>
        <v>183</v>
      </c>
      <c r="C248" s="53" t="s">
        <v>989</v>
      </c>
      <c r="D248" s="892" t="s">
        <v>990</v>
      </c>
      <c r="E248" s="215" t="s">
        <v>43</v>
      </c>
      <c r="F248" s="64">
        <v>3</v>
      </c>
      <c r="G248" s="97">
        <f t="shared" si="79"/>
        <v>-6.9907805594337513E-2</v>
      </c>
      <c r="H248" s="98">
        <f t="shared" si="79"/>
        <v>-0.20972341678301254</v>
      </c>
      <c r="I248" s="98">
        <f t="shared" si="79"/>
        <v>-0.35536467843788239</v>
      </c>
      <c r="J248" s="98">
        <f t="shared" si="79"/>
        <v>-0.506831590558947</v>
      </c>
      <c r="K248" s="835">
        <f t="shared" si="79"/>
        <v>-0.66412415314620643</v>
      </c>
      <c r="L248" s="201"/>
      <c r="M248" s="80"/>
      <c r="N248" s="81"/>
      <c r="O248" s="130"/>
      <c r="P248" s="1"/>
      <c r="Q248" s="1"/>
      <c r="S248" s="1025"/>
      <c r="Y248" s="1025"/>
      <c r="Z248" s="1025"/>
      <c r="AF248" s="1025"/>
    </row>
    <row r="249" spans="2:32" outlineLevel="1">
      <c r="B249" s="213">
        <f>B248+1</f>
        <v>184</v>
      </c>
      <c r="C249" s="53" t="s">
        <v>991</v>
      </c>
      <c r="D249" s="892" t="s">
        <v>992</v>
      </c>
      <c r="E249" s="215" t="s">
        <v>43</v>
      </c>
      <c r="F249" s="64">
        <v>3</v>
      </c>
      <c r="G249" s="97">
        <f t="shared" si="79"/>
        <v>-0.88198360618331495</v>
      </c>
      <c r="H249" s="98">
        <f t="shared" si="79"/>
        <v>-2.6459508185499447</v>
      </c>
      <c r="I249" s="98">
        <f t="shared" si="79"/>
        <v>-4.4834166647651843</v>
      </c>
      <c r="J249" s="98">
        <f t="shared" si="79"/>
        <v>-6.3943811448290333</v>
      </c>
      <c r="K249" s="835">
        <f t="shared" si="79"/>
        <v>-8.3788442587414931</v>
      </c>
      <c r="L249" s="201"/>
      <c r="M249" s="86"/>
      <c r="N249" s="65"/>
      <c r="O249" s="130"/>
      <c r="P249" s="1"/>
      <c r="Q249" s="1"/>
      <c r="S249" s="1025"/>
      <c r="Y249" s="1025"/>
      <c r="Z249" s="1025"/>
      <c r="AF249" s="1025"/>
    </row>
    <row r="250" spans="2:32" outlineLevel="1">
      <c r="B250" s="213">
        <f>B249+1</f>
        <v>185</v>
      </c>
      <c r="C250" s="53" t="s">
        <v>993</v>
      </c>
      <c r="D250" s="892" t="s">
        <v>994</v>
      </c>
      <c r="E250" s="215" t="s">
        <v>43</v>
      </c>
      <c r="F250" s="64">
        <v>3</v>
      </c>
      <c r="G250" s="97">
        <f t="shared" si="79"/>
        <v>-5.5953335676015396E-2</v>
      </c>
      <c r="H250" s="98">
        <f t="shared" si="79"/>
        <v>-0.16786000702804618</v>
      </c>
      <c r="I250" s="98">
        <f t="shared" si="79"/>
        <v>-0.2844294563530782</v>
      </c>
      <c r="J250" s="98">
        <f t="shared" si="79"/>
        <v>-0.40566168365111155</v>
      </c>
      <c r="K250" s="835">
        <f t="shared" si="79"/>
        <v>-0.53155668892214625</v>
      </c>
      <c r="L250" s="201"/>
      <c r="M250" s="80"/>
      <c r="N250" s="81"/>
      <c r="O250" s="130"/>
      <c r="P250" s="1"/>
      <c r="Q250" s="1"/>
      <c r="S250" s="1025"/>
      <c r="Y250" s="1025"/>
      <c r="Z250" s="1025"/>
      <c r="AF250" s="1025"/>
    </row>
    <row r="251" spans="2:32" ht="15" outlineLevel="1" thickBot="1">
      <c r="B251" s="122">
        <f>B250+1</f>
        <v>186</v>
      </c>
      <c r="C251" s="133" t="s">
        <v>995</v>
      </c>
      <c r="D251" s="836" t="s">
        <v>996</v>
      </c>
      <c r="E251" s="87" t="s">
        <v>43</v>
      </c>
      <c r="F251" s="134">
        <v>3</v>
      </c>
      <c r="G251" s="832">
        <f t="shared" si="79"/>
        <v>0</v>
      </c>
      <c r="H251" s="833">
        <f t="shared" si="79"/>
        <v>0</v>
      </c>
      <c r="I251" s="833">
        <f t="shared" si="79"/>
        <v>0</v>
      </c>
      <c r="J251" s="833">
        <f t="shared" si="79"/>
        <v>0</v>
      </c>
      <c r="K251" s="834">
        <f t="shared" si="79"/>
        <v>0</v>
      </c>
      <c r="L251" s="201"/>
      <c r="M251" s="125"/>
      <c r="N251" s="115"/>
      <c r="O251" s="130"/>
      <c r="P251" s="1"/>
      <c r="Q251" s="1"/>
      <c r="S251" s="1025"/>
      <c r="Y251" s="1025"/>
      <c r="Z251" s="1025"/>
      <c r="AF251" s="1025"/>
    </row>
    <row r="252" spans="2:32">
      <c r="B252" s="201"/>
      <c r="C252" s="201"/>
      <c r="D252" s="201"/>
      <c r="E252" s="201"/>
      <c r="F252" s="201"/>
      <c r="G252" s="201"/>
      <c r="H252" s="201"/>
      <c r="I252" s="201"/>
      <c r="J252" s="201"/>
      <c r="K252" s="201"/>
      <c r="L252" s="201"/>
      <c r="M252" s="85"/>
      <c r="N252" s="85"/>
      <c r="O252" s="130"/>
      <c r="P252" s="1"/>
      <c r="Q252" s="1"/>
    </row>
    <row r="253" spans="2:32">
      <c r="B253" s="41" t="s">
        <v>305</v>
      </c>
      <c r="C253" s="42"/>
      <c r="D253" s="42"/>
      <c r="E253" s="42"/>
      <c r="F253" s="42"/>
      <c r="G253" s="42"/>
      <c r="H253" s="42"/>
      <c r="I253" s="42"/>
      <c r="J253" s="42"/>
      <c r="K253" s="201"/>
      <c r="L253" s="201"/>
      <c r="M253" s="201"/>
      <c r="O253" s="130"/>
      <c r="P253" s="1"/>
      <c r="Q253" s="1"/>
    </row>
    <row r="254" spans="2:32">
      <c r="B254" s="108"/>
      <c r="C254" s="109" t="s">
        <v>306</v>
      </c>
      <c r="D254" s="109"/>
      <c r="E254" s="42"/>
      <c r="F254" s="42"/>
      <c r="G254" s="42"/>
      <c r="H254" s="42"/>
      <c r="I254" s="42"/>
      <c r="J254" s="42"/>
      <c r="K254" s="201"/>
      <c r="L254" s="201"/>
      <c r="M254" s="201"/>
      <c r="O254" s="130"/>
      <c r="P254" s="1"/>
      <c r="Q254" s="1"/>
    </row>
    <row r="255" spans="2:32">
      <c r="B255" s="110"/>
      <c r="C255" s="109" t="s">
        <v>307</v>
      </c>
      <c r="D255" s="109"/>
      <c r="E255" s="42"/>
      <c r="F255" s="42"/>
      <c r="G255" s="42"/>
      <c r="H255" s="42"/>
      <c r="I255" s="42"/>
      <c r="J255" s="42"/>
      <c r="K255" s="201"/>
      <c r="L255" s="201"/>
      <c r="M255" s="201"/>
      <c r="O255" s="130"/>
      <c r="P255" s="1"/>
      <c r="Q255" s="1"/>
    </row>
    <row r="256" spans="2:32">
      <c r="B256" s="111"/>
      <c r="C256" s="109" t="s">
        <v>308</v>
      </c>
      <c r="D256" s="109"/>
      <c r="E256" s="42"/>
      <c r="F256" s="42"/>
      <c r="G256" s="42"/>
      <c r="H256" s="42"/>
      <c r="I256" s="42"/>
      <c r="J256" s="42"/>
      <c r="K256" s="201"/>
      <c r="L256" s="201"/>
      <c r="M256" s="201"/>
      <c r="O256" s="130"/>
      <c r="P256" s="1"/>
      <c r="Q256" s="1"/>
    </row>
    <row r="257" spans="2:17">
      <c r="B257" s="727"/>
      <c r="C257" s="109" t="s">
        <v>309</v>
      </c>
      <c r="D257" s="109"/>
      <c r="E257" s="42"/>
      <c r="F257" s="42"/>
      <c r="G257" s="42"/>
      <c r="H257" s="42"/>
      <c r="I257" s="42"/>
      <c r="J257" s="42"/>
      <c r="K257" s="201"/>
      <c r="L257" s="201"/>
      <c r="M257" s="201"/>
      <c r="O257" s="130"/>
      <c r="P257" s="1"/>
      <c r="Q257" s="1"/>
    </row>
    <row r="258" spans="2:17" ht="15" thickBot="1">
      <c r="B258" s="42"/>
      <c r="C258" s="42"/>
      <c r="D258" s="42"/>
      <c r="E258" s="42"/>
      <c r="F258" s="42"/>
      <c r="G258" s="42"/>
      <c r="H258" s="42"/>
      <c r="I258" s="42"/>
      <c r="J258" s="42"/>
      <c r="K258" s="201"/>
      <c r="L258" s="201"/>
      <c r="M258" s="201"/>
      <c r="O258" s="130"/>
      <c r="P258" s="1"/>
      <c r="Q258" s="1"/>
    </row>
    <row r="259" spans="2:17" ht="16.5" thickBot="1">
      <c r="B259" s="1768" t="s">
        <v>997</v>
      </c>
      <c r="C259" s="1769"/>
      <c r="D259" s="1769"/>
      <c r="E259" s="1769"/>
      <c r="F259" s="1769"/>
      <c r="G259" s="1769"/>
      <c r="H259" s="1769"/>
      <c r="I259" s="1769"/>
      <c r="J259" s="1769"/>
      <c r="K259" s="1770"/>
      <c r="L259" s="201"/>
      <c r="M259" s="201"/>
      <c r="P259" s="1"/>
      <c r="Q259" s="1"/>
    </row>
    <row r="260" spans="2:17" ht="16.5" thickBot="1">
      <c r="B260" s="47"/>
      <c r="C260" s="48"/>
      <c r="D260" s="49"/>
      <c r="E260" s="49"/>
      <c r="F260" s="49"/>
      <c r="G260" s="49"/>
      <c r="H260" s="49"/>
      <c r="I260" s="42"/>
      <c r="J260" s="42"/>
      <c r="K260" s="42"/>
      <c r="L260" s="201"/>
      <c r="M260" s="201"/>
      <c r="P260" s="1"/>
      <c r="Q260" s="1"/>
    </row>
    <row r="261" spans="2:17" ht="170.25" customHeight="1" thickBot="1">
      <c r="B261" s="1771" t="s">
        <v>1588</v>
      </c>
      <c r="C261" s="1772"/>
      <c r="D261" s="1772"/>
      <c r="E261" s="1772"/>
      <c r="F261" s="1772"/>
      <c r="G261" s="1772"/>
      <c r="H261" s="1772"/>
      <c r="I261" s="1772"/>
      <c r="J261" s="1772"/>
      <c r="K261" s="1773"/>
      <c r="L261" s="201"/>
      <c r="M261" s="201"/>
      <c r="P261" s="1"/>
      <c r="Q261" s="1"/>
    </row>
    <row r="262" spans="2:17" ht="15" thickBot="1">
      <c r="B262" s="116"/>
      <c r="C262" s="50"/>
      <c r="D262" s="116"/>
      <c r="E262" s="116"/>
      <c r="F262" s="116"/>
      <c r="G262" s="51"/>
      <c r="H262" s="51"/>
      <c r="I262" s="42"/>
      <c r="J262" s="42"/>
      <c r="K262" s="42"/>
      <c r="L262" s="201"/>
      <c r="M262" s="201"/>
      <c r="P262" s="1"/>
      <c r="Q262" s="1"/>
    </row>
    <row r="263" spans="2:17">
      <c r="B263" s="73" t="s">
        <v>463</v>
      </c>
      <c r="C263" s="1807" t="s">
        <v>313</v>
      </c>
      <c r="D263" s="1808"/>
      <c r="E263" s="1808"/>
      <c r="F263" s="1808"/>
      <c r="G263" s="1808"/>
      <c r="H263" s="1808"/>
      <c r="I263" s="1808"/>
      <c r="J263" s="1808"/>
      <c r="K263" s="1809"/>
      <c r="L263" s="201"/>
      <c r="M263" s="201"/>
      <c r="P263" s="1"/>
      <c r="Q263" s="1"/>
    </row>
    <row r="264" spans="2:17">
      <c r="B264" s="849" t="s">
        <v>998</v>
      </c>
      <c r="C264" s="987"/>
      <c r="D264" s="792"/>
      <c r="E264" s="792"/>
      <c r="F264" s="792"/>
      <c r="G264" s="792"/>
      <c r="H264" s="792"/>
      <c r="I264" s="792"/>
      <c r="J264" s="792"/>
      <c r="K264" s="793"/>
      <c r="L264" s="201"/>
      <c r="M264" s="201"/>
      <c r="P264" s="1"/>
      <c r="Q264" s="1"/>
    </row>
    <row r="265" spans="2:17" ht="30" customHeight="1">
      <c r="B265" s="74" t="s">
        <v>999</v>
      </c>
      <c r="C265" s="1758" t="s">
        <v>1000</v>
      </c>
      <c r="D265" s="1759"/>
      <c r="E265" s="1759"/>
      <c r="F265" s="1759"/>
      <c r="G265" s="1759"/>
      <c r="H265" s="1759"/>
      <c r="I265" s="1759"/>
      <c r="J265" s="1759"/>
      <c r="K265" s="1760"/>
      <c r="L265" s="201"/>
      <c r="M265" s="201"/>
      <c r="P265" s="1"/>
      <c r="Q265" s="1"/>
    </row>
    <row r="266" spans="2:17" ht="30" customHeight="1">
      <c r="B266" s="74" t="s">
        <v>1001</v>
      </c>
      <c r="C266" s="1758" t="s">
        <v>1002</v>
      </c>
      <c r="D266" s="1805"/>
      <c r="E266" s="1805"/>
      <c r="F266" s="1805"/>
      <c r="G266" s="1805"/>
      <c r="H266" s="1805"/>
      <c r="I266" s="1805"/>
      <c r="J266" s="1805"/>
      <c r="K266" s="1806"/>
      <c r="L266" s="201"/>
      <c r="M266" s="201"/>
      <c r="P266" s="1"/>
      <c r="Q266" s="1"/>
    </row>
    <row r="267" spans="2:17" ht="30" customHeight="1">
      <c r="B267" s="74" t="s">
        <v>1003</v>
      </c>
      <c r="C267" s="1758" t="s">
        <v>1587</v>
      </c>
      <c r="D267" s="1805"/>
      <c r="E267" s="1805"/>
      <c r="F267" s="1805"/>
      <c r="G267" s="1805"/>
      <c r="H267" s="1805"/>
      <c r="I267" s="1805"/>
      <c r="J267" s="1805"/>
      <c r="K267" s="1806"/>
      <c r="L267" s="201"/>
      <c r="M267" s="201"/>
      <c r="P267" s="1"/>
      <c r="Q267" s="1"/>
    </row>
    <row r="268" spans="2:17" ht="30" customHeight="1">
      <c r="B268" s="74" t="s">
        <v>1004</v>
      </c>
      <c r="C268" s="1758" t="s">
        <v>1005</v>
      </c>
      <c r="D268" s="1802"/>
      <c r="E268" s="1802"/>
      <c r="F268" s="1802"/>
      <c r="G268" s="1802"/>
      <c r="H268" s="1802"/>
      <c r="I268" s="1802"/>
      <c r="J268" s="1802"/>
      <c r="K268" s="1803"/>
      <c r="L268" s="201"/>
      <c r="M268" s="201"/>
      <c r="P268" s="1"/>
      <c r="Q268" s="1"/>
    </row>
    <row r="269" spans="2:17" ht="30" customHeight="1">
      <c r="B269" s="74" t="s">
        <v>1006</v>
      </c>
      <c r="C269" s="1758" t="s">
        <v>1007</v>
      </c>
      <c r="D269" s="1805"/>
      <c r="E269" s="1805"/>
      <c r="F269" s="1805"/>
      <c r="G269" s="1805"/>
      <c r="H269" s="1805"/>
      <c r="I269" s="1805"/>
      <c r="J269" s="1805"/>
      <c r="K269" s="1806"/>
      <c r="L269" s="201"/>
      <c r="M269" s="201"/>
      <c r="P269" s="1"/>
      <c r="Q269" s="1"/>
    </row>
    <row r="270" spans="2:17" ht="30" customHeight="1">
      <c r="B270" s="74" t="s">
        <v>1008</v>
      </c>
      <c r="C270" s="1758" t="s">
        <v>1009</v>
      </c>
      <c r="D270" s="1805"/>
      <c r="E270" s="1805"/>
      <c r="F270" s="1805"/>
      <c r="G270" s="1805"/>
      <c r="H270" s="1805"/>
      <c r="I270" s="1805"/>
      <c r="J270" s="1805"/>
      <c r="K270" s="1806"/>
      <c r="L270" s="201"/>
      <c r="M270" s="201"/>
      <c r="P270" s="1"/>
      <c r="Q270" s="1"/>
    </row>
    <row r="271" spans="2:17" ht="30" customHeight="1">
      <c r="B271" s="74" t="s">
        <v>1010</v>
      </c>
      <c r="C271" s="1758" t="s">
        <v>1011</v>
      </c>
      <c r="D271" s="1805"/>
      <c r="E271" s="1805"/>
      <c r="F271" s="1805"/>
      <c r="G271" s="1805"/>
      <c r="H271" s="1805"/>
      <c r="I271" s="1805"/>
      <c r="J271" s="1805"/>
      <c r="K271" s="1806"/>
      <c r="L271" s="201"/>
      <c r="M271" s="201"/>
      <c r="P271" s="1"/>
      <c r="Q271" s="1"/>
    </row>
    <row r="272" spans="2:17" ht="30" customHeight="1">
      <c r="B272" s="74" t="s">
        <v>1012</v>
      </c>
      <c r="C272" s="1758" t="s">
        <v>1013</v>
      </c>
      <c r="D272" s="1802"/>
      <c r="E272" s="1802"/>
      <c r="F272" s="1802"/>
      <c r="G272" s="1802"/>
      <c r="H272" s="1802"/>
      <c r="I272" s="1802"/>
      <c r="J272" s="1802"/>
      <c r="K272" s="1803"/>
      <c r="L272" s="201"/>
      <c r="M272" s="201"/>
      <c r="P272" s="1"/>
      <c r="Q272" s="1"/>
    </row>
    <row r="273" spans="2:17" ht="30" customHeight="1">
      <c r="B273" s="74" t="s">
        <v>1014</v>
      </c>
      <c r="C273" s="1758" t="s">
        <v>1015</v>
      </c>
      <c r="D273" s="1802"/>
      <c r="E273" s="1802"/>
      <c r="F273" s="1802"/>
      <c r="G273" s="1802"/>
      <c r="H273" s="1802"/>
      <c r="I273" s="1802"/>
      <c r="J273" s="1802"/>
      <c r="K273" s="1803"/>
      <c r="L273" s="201"/>
      <c r="M273" s="201"/>
      <c r="P273" s="1"/>
      <c r="Q273" s="1"/>
    </row>
    <row r="274" spans="2:17" ht="30" customHeight="1">
      <c r="B274" s="74" t="s">
        <v>1016</v>
      </c>
      <c r="C274" s="1758" t="s">
        <v>1017</v>
      </c>
      <c r="D274" s="1802"/>
      <c r="E274" s="1802"/>
      <c r="F274" s="1802"/>
      <c r="G274" s="1802"/>
      <c r="H274" s="1802"/>
      <c r="I274" s="1802"/>
      <c r="J274" s="1802"/>
      <c r="K274" s="1803"/>
      <c r="L274" s="201"/>
      <c r="M274" s="201"/>
      <c r="P274" s="1"/>
      <c r="Q274" s="1"/>
    </row>
    <row r="275" spans="2:17" ht="30" customHeight="1">
      <c r="B275" s="74" t="s">
        <v>1018</v>
      </c>
      <c r="C275" s="1758" t="s">
        <v>1019</v>
      </c>
      <c r="D275" s="1802"/>
      <c r="E275" s="1802"/>
      <c r="F275" s="1802"/>
      <c r="G275" s="1802"/>
      <c r="H275" s="1802"/>
      <c r="I275" s="1802"/>
      <c r="J275" s="1802"/>
      <c r="K275" s="1803"/>
      <c r="L275" s="201"/>
      <c r="M275" s="201"/>
      <c r="P275" s="1"/>
      <c r="Q275" s="1"/>
    </row>
    <row r="276" spans="2:17" ht="15" customHeight="1">
      <c r="B276" s="850" t="s">
        <v>1020</v>
      </c>
      <c r="C276" s="851"/>
      <c r="D276" s="852"/>
      <c r="E276" s="852"/>
      <c r="F276" s="852"/>
      <c r="G276" s="852"/>
      <c r="H276" s="852"/>
      <c r="I276" s="852"/>
      <c r="J276" s="852"/>
      <c r="K276" s="853"/>
      <c r="L276" s="201"/>
      <c r="M276" s="201"/>
      <c r="P276" s="1"/>
      <c r="Q276" s="1"/>
    </row>
    <row r="277" spans="2:17" ht="45" customHeight="1">
      <c r="B277" s="74" t="s">
        <v>1021</v>
      </c>
      <c r="C277" s="1758" t="s">
        <v>1022</v>
      </c>
      <c r="D277" s="1802"/>
      <c r="E277" s="1802"/>
      <c r="F277" s="1802"/>
      <c r="G277" s="1802"/>
      <c r="H277" s="1802"/>
      <c r="I277" s="1802"/>
      <c r="J277" s="1802"/>
      <c r="K277" s="1803"/>
      <c r="L277" s="201"/>
      <c r="M277" s="201"/>
      <c r="P277" s="1"/>
      <c r="Q277" s="1"/>
    </row>
    <row r="278" spans="2:17" ht="30" customHeight="1">
      <c r="B278" s="74" t="s">
        <v>1023</v>
      </c>
      <c r="C278" s="1758" t="s">
        <v>1024</v>
      </c>
      <c r="D278" s="1805"/>
      <c r="E278" s="1805"/>
      <c r="F278" s="1805"/>
      <c r="G278" s="1805"/>
      <c r="H278" s="1805"/>
      <c r="I278" s="1805"/>
      <c r="J278" s="1805"/>
      <c r="K278" s="1806"/>
      <c r="L278" s="201"/>
      <c r="M278" s="201"/>
      <c r="P278" s="1"/>
      <c r="Q278" s="1"/>
    </row>
    <row r="279" spans="2:17" ht="60" customHeight="1">
      <c r="B279" s="74" t="s">
        <v>1025</v>
      </c>
      <c r="C279" s="1758" t="s">
        <v>1026</v>
      </c>
      <c r="D279" s="1802"/>
      <c r="E279" s="1802"/>
      <c r="F279" s="1802"/>
      <c r="G279" s="1802"/>
      <c r="H279" s="1802"/>
      <c r="I279" s="1802"/>
      <c r="J279" s="1802"/>
      <c r="K279" s="1803"/>
      <c r="L279" s="201"/>
      <c r="M279" s="201"/>
      <c r="P279" s="1"/>
      <c r="Q279" s="1"/>
    </row>
    <row r="280" spans="2:17" ht="15" customHeight="1">
      <c r="B280" s="74" t="s">
        <v>1027</v>
      </c>
      <c r="C280" s="1758" t="s">
        <v>1028</v>
      </c>
      <c r="D280" s="1802"/>
      <c r="E280" s="1802"/>
      <c r="F280" s="1802"/>
      <c r="G280" s="1802"/>
      <c r="H280" s="1802"/>
      <c r="I280" s="1802"/>
      <c r="J280" s="1802"/>
      <c r="K280" s="1803"/>
      <c r="L280" s="201"/>
      <c r="M280" s="201"/>
      <c r="P280" s="1"/>
      <c r="Q280" s="1"/>
    </row>
    <row r="281" spans="2:17" ht="45" customHeight="1">
      <c r="B281" s="74" t="s">
        <v>1029</v>
      </c>
      <c r="C281" s="1758" t="s">
        <v>1030</v>
      </c>
      <c r="D281" s="1802"/>
      <c r="E281" s="1802"/>
      <c r="F281" s="1802"/>
      <c r="G281" s="1802"/>
      <c r="H281" s="1802"/>
      <c r="I281" s="1802"/>
      <c r="J281" s="1802"/>
      <c r="K281" s="1803"/>
      <c r="L281" s="201"/>
      <c r="M281" s="201"/>
      <c r="P281" s="1"/>
      <c r="Q281" s="1"/>
    </row>
    <row r="282" spans="2:17" ht="30" customHeight="1">
      <c r="B282" s="74" t="s">
        <v>1031</v>
      </c>
      <c r="C282" s="1758" t="s">
        <v>1032</v>
      </c>
      <c r="D282" s="1805"/>
      <c r="E282" s="1805"/>
      <c r="F282" s="1805"/>
      <c r="G282" s="1805"/>
      <c r="H282" s="1805"/>
      <c r="I282" s="1805"/>
      <c r="J282" s="1805"/>
      <c r="K282" s="1806"/>
      <c r="L282" s="201"/>
      <c r="M282" s="201"/>
      <c r="P282" s="1"/>
      <c r="Q282" s="1"/>
    </row>
    <row r="283" spans="2:17" ht="60" customHeight="1">
      <c r="B283" s="74" t="s">
        <v>1033</v>
      </c>
      <c r="C283" s="1758" t="s">
        <v>1034</v>
      </c>
      <c r="D283" s="1802"/>
      <c r="E283" s="1802"/>
      <c r="F283" s="1802"/>
      <c r="G283" s="1802"/>
      <c r="H283" s="1802"/>
      <c r="I283" s="1802"/>
      <c r="J283" s="1802"/>
      <c r="K283" s="1803"/>
      <c r="L283" s="201"/>
      <c r="M283" s="201"/>
      <c r="P283" s="1"/>
      <c r="Q283" s="1"/>
    </row>
    <row r="284" spans="2:17" ht="15" customHeight="1">
      <c r="B284" s="74" t="s">
        <v>1035</v>
      </c>
      <c r="C284" s="1758" t="s">
        <v>1036</v>
      </c>
      <c r="D284" s="1802"/>
      <c r="E284" s="1802"/>
      <c r="F284" s="1802"/>
      <c r="G284" s="1802"/>
      <c r="H284" s="1802"/>
      <c r="I284" s="1802"/>
      <c r="J284" s="1802"/>
      <c r="K284" s="1803"/>
      <c r="L284" s="201"/>
      <c r="M284" s="201"/>
      <c r="P284" s="1"/>
      <c r="Q284" s="1"/>
    </row>
    <row r="285" spans="2:17" ht="45" customHeight="1">
      <c r="B285" s="74" t="s">
        <v>1037</v>
      </c>
      <c r="C285" s="1758" t="s">
        <v>1038</v>
      </c>
      <c r="D285" s="1802"/>
      <c r="E285" s="1802"/>
      <c r="F285" s="1802"/>
      <c r="G285" s="1802"/>
      <c r="H285" s="1802"/>
      <c r="I285" s="1802"/>
      <c r="J285" s="1802"/>
      <c r="K285" s="1803"/>
      <c r="L285" s="201"/>
      <c r="M285" s="1133"/>
      <c r="P285" s="1"/>
      <c r="Q285" s="1"/>
    </row>
    <row r="286" spans="2:17" ht="60" customHeight="1">
      <c r="B286" s="74" t="s">
        <v>1039</v>
      </c>
      <c r="C286" s="1758" t="s">
        <v>1040</v>
      </c>
      <c r="D286" s="1802"/>
      <c r="E286" s="1802"/>
      <c r="F286" s="1802"/>
      <c r="G286" s="1802"/>
      <c r="H286" s="1802"/>
      <c r="I286" s="1802"/>
      <c r="J286" s="1802"/>
      <c r="K286" s="1803"/>
      <c r="L286" s="201"/>
      <c r="M286" s="201"/>
      <c r="N286" s="1133"/>
      <c r="O286" s="1133"/>
      <c r="P286" s="1"/>
      <c r="Q286" s="1"/>
    </row>
    <row r="287" spans="2:17" ht="15" customHeight="1">
      <c r="B287" s="74" t="s">
        <v>1041</v>
      </c>
      <c r="C287" s="1758" t="s">
        <v>1042</v>
      </c>
      <c r="D287" s="1802"/>
      <c r="E287" s="1802"/>
      <c r="F287" s="1802"/>
      <c r="G287" s="1802"/>
      <c r="H287" s="1802"/>
      <c r="I287" s="1802"/>
      <c r="J287" s="1802"/>
      <c r="K287" s="1803"/>
      <c r="L287" s="201"/>
      <c r="M287" s="201"/>
      <c r="N287" s="1133"/>
      <c r="O287" s="1133"/>
      <c r="P287" s="1"/>
      <c r="Q287" s="1"/>
    </row>
    <row r="288" spans="2:17" ht="30" customHeight="1">
      <c r="B288" s="74" t="s">
        <v>1043</v>
      </c>
      <c r="C288" s="1758" t="s">
        <v>1044</v>
      </c>
      <c r="D288" s="1802"/>
      <c r="E288" s="1802"/>
      <c r="F288" s="1802"/>
      <c r="G288" s="1802"/>
      <c r="H288" s="1802"/>
      <c r="I288" s="1802"/>
      <c r="J288" s="1802"/>
      <c r="K288" s="1803"/>
      <c r="L288" s="201"/>
      <c r="M288" s="201"/>
      <c r="P288" s="1"/>
      <c r="Q288" s="1"/>
    </row>
    <row r="289" spans="2:17" ht="45" customHeight="1">
      <c r="B289" s="74" t="s">
        <v>1045</v>
      </c>
      <c r="C289" s="1758" t="s">
        <v>1046</v>
      </c>
      <c r="D289" s="1802"/>
      <c r="E289" s="1802"/>
      <c r="F289" s="1802"/>
      <c r="G289" s="1802"/>
      <c r="H289" s="1802"/>
      <c r="I289" s="1802"/>
      <c r="J289" s="1802"/>
      <c r="K289" s="1803"/>
      <c r="L289" s="201"/>
      <c r="M289" s="201"/>
      <c r="P289" s="1"/>
      <c r="Q289" s="1"/>
    </row>
    <row r="290" spans="2:17" ht="15" customHeight="1">
      <c r="B290" s="74" t="s">
        <v>1047</v>
      </c>
      <c r="C290" s="1758" t="s">
        <v>1048</v>
      </c>
      <c r="D290" s="1802"/>
      <c r="E290" s="1802"/>
      <c r="F290" s="1802"/>
      <c r="G290" s="1802"/>
      <c r="H290" s="1802"/>
      <c r="I290" s="1802"/>
      <c r="J290" s="1802"/>
      <c r="K290" s="1803"/>
      <c r="L290" s="201"/>
      <c r="M290" s="201"/>
      <c r="P290" s="1"/>
      <c r="Q290" s="1"/>
    </row>
    <row r="291" spans="2:17" ht="15" customHeight="1">
      <c r="B291" s="74" t="s">
        <v>1049</v>
      </c>
      <c r="C291" s="1758" t="s">
        <v>1050</v>
      </c>
      <c r="D291" s="1802"/>
      <c r="E291" s="1802"/>
      <c r="F291" s="1802"/>
      <c r="G291" s="1802"/>
      <c r="H291" s="1802"/>
      <c r="I291" s="1802"/>
      <c r="J291" s="1802"/>
      <c r="K291" s="1803"/>
      <c r="L291" s="201"/>
      <c r="M291" s="201"/>
      <c r="P291" s="1"/>
      <c r="Q291" s="1"/>
    </row>
    <row r="292" spans="2:17" ht="15" customHeight="1">
      <c r="B292" s="74" t="s">
        <v>1051</v>
      </c>
      <c r="C292" s="1758" t="s">
        <v>1052</v>
      </c>
      <c r="D292" s="1802"/>
      <c r="E292" s="1802"/>
      <c r="F292" s="1802"/>
      <c r="G292" s="1802"/>
      <c r="H292" s="1802"/>
      <c r="I292" s="1802"/>
      <c r="J292" s="1802"/>
      <c r="K292" s="1803"/>
      <c r="L292" s="201"/>
      <c r="M292" s="201"/>
      <c r="P292" s="1"/>
      <c r="Q292" s="1"/>
    </row>
    <row r="293" spans="2:17" ht="15" customHeight="1">
      <c r="B293" s="74" t="s">
        <v>1053</v>
      </c>
      <c r="C293" s="1758" t="s">
        <v>1054</v>
      </c>
      <c r="D293" s="1802"/>
      <c r="E293" s="1802"/>
      <c r="F293" s="1802"/>
      <c r="G293" s="1802"/>
      <c r="H293" s="1802"/>
      <c r="I293" s="1802"/>
      <c r="J293" s="1802"/>
      <c r="K293" s="1803"/>
      <c r="L293" s="201"/>
      <c r="M293" s="201"/>
      <c r="P293" s="1"/>
      <c r="Q293" s="1"/>
    </row>
    <row r="294" spans="2:17" ht="15" customHeight="1">
      <c r="B294" s="857" t="s">
        <v>1055</v>
      </c>
      <c r="C294" s="854"/>
      <c r="D294" s="855"/>
      <c r="E294" s="855"/>
      <c r="F294" s="855"/>
      <c r="G294" s="855"/>
      <c r="H294" s="855"/>
      <c r="I294" s="855"/>
      <c r="J294" s="855"/>
      <c r="K294" s="856"/>
      <c r="L294" s="201"/>
      <c r="M294" s="201"/>
      <c r="P294" s="1"/>
      <c r="Q294" s="1"/>
    </row>
    <row r="295" spans="2:17" ht="30" customHeight="1">
      <c r="B295" s="74" t="s">
        <v>1056</v>
      </c>
      <c r="C295" s="1758" t="s">
        <v>1057</v>
      </c>
      <c r="D295" s="1802"/>
      <c r="E295" s="1802"/>
      <c r="F295" s="1802"/>
      <c r="G295" s="1802"/>
      <c r="H295" s="1802"/>
      <c r="I295" s="1802"/>
      <c r="J295" s="1802"/>
      <c r="K295" s="1803"/>
      <c r="L295" s="201"/>
      <c r="M295" s="201"/>
      <c r="P295" s="1"/>
      <c r="Q295" s="1"/>
    </row>
    <row r="296" spans="2:17" ht="30" customHeight="1">
      <c r="B296" s="74" t="s">
        <v>1058</v>
      </c>
      <c r="C296" s="1758" t="s">
        <v>1059</v>
      </c>
      <c r="D296" s="1802"/>
      <c r="E296" s="1802"/>
      <c r="F296" s="1802"/>
      <c r="G296" s="1802"/>
      <c r="H296" s="1802"/>
      <c r="I296" s="1802"/>
      <c r="J296" s="1802"/>
      <c r="K296" s="1803"/>
      <c r="L296" s="201"/>
      <c r="M296" s="201"/>
      <c r="P296" s="1"/>
      <c r="Q296" s="1"/>
    </row>
    <row r="297" spans="2:17" ht="15" customHeight="1">
      <c r="B297" s="74" t="s">
        <v>1060</v>
      </c>
      <c r="C297" s="1758" t="s">
        <v>1061</v>
      </c>
      <c r="D297" s="1802"/>
      <c r="E297" s="1802"/>
      <c r="F297" s="1802"/>
      <c r="G297" s="1802"/>
      <c r="H297" s="1802"/>
      <c r="I297" s="1802"/>
      <c r="J297" s="1802"/>
      <c r="K297" s="1803"/>
      <c r="L297" s="201"/>
      <c r="M297" s="201"/>
      <c r="P297" s="1"/>
      <c r="Q297" s="1"/>
    </row>
    <row r="298" spans="2:17" ht="15" customHeight="1">
      <c r="B298" s="850" t="s">
        <v>1062</v>
      </c>
      <c r="C298" s="851"/>
      <c r="D298" s="852"/>
      <c r="E298" s="852"/>
      <c r="F298" s="852"/>
      <c r="G298" s="852"/>
      <c r="H298" s="852"/>
      <c r="I298" s="852"/>
      <c r="J298" s="852"/>
      <c r="K298" s="853"/>
      <c r="L298" s="201"/>
      <c r="M298" s="201"/>
      <c r="P298" s="1"/>
      <c r="Q298" s="1"/>
    </row>
    <row r="299" spans="2:17" ht="30" customHeight="1">
      <c r="B299" s="112" t="s">
        <v>1063</v>
      </c>
      <c r="C299" s="1758" t="s">
        <v>1064</v>
      </c>
      <c r="D299" s="1802"/>
      <c r="E299" s="1802"/>
      <c r="F299" s="1802"/>
      <c r="G299" s="1802"/>
      <c r="H299" s="1802"/>
      <c r="I299" s="1802"/>
      <c r="J299" s="1802"/>
      <c r="K299" s="1803"/>
      <c r="L299" s="201"/>
      <c r="M299" s="201"/>
      <c r="P299" s="1"/>
      <c r="Q299" s="1"/>
    </row>
    <row r="300" spans="2:17" ht="15" customHeight="1">
      <c r="B300" s="850" t="s">
        <v>1065</v>
      </c>
      <c r="C300" s="851"/>
      <c r="D300" s="852"/>
      <c r="E300" s="852"/>
      <c r="F300" s="852"/>
      <c r="G300" s="852"/>
      <c r="H300" s="852"/>
      <c r="I300" s="852"/>
      <c r="J300" s="852"/>
      <c r="K300" s="853"/>
      <c r="L300" s="201"/>
      <c r="M300" s="201"/>
      <c r="P300" s="1"/>
      <c r="Q300" s="1"/>
    </row>
    <row r="301" spans="2:17" ht="60" customHeight="1">
      <c r="B301" s="112" t="s">
        <v>1066</v>
      </c>
      <c r="C301" s="1758" t="s">
        <v>1067</v>
      </c>
      <c r="D301" s="1805"/>
      <c r="E301" s="1805"/>
      <c r="F301" s="1805"/>
      <c r="G301" s="1805"/>
      <c r="H301" s="1805"/>
      <c r="I301" s="1805"/>
      <c r="J301" s="1805"/>
      <c r="K301" s="1806"/>
      <c r="L301" s="201"/>
      <c r="M301" s="201"/>
      <c r="P301" s="1"/>
      <c r="Q301" s="1"/>
    </row>
    <row r="302" spans="2:17" ht="60" customHeight="1">
      <c r="B302" s="112" t="s">
        <v>1068</v>
      </c>
      <c r="C302" s="1758" t="s">
        <v>1069</v>
      </c>
      <c r="D302" s="1802"/>
      <c r="E302" s="1802"/>
      <c r="F302" s="1802"/>
      <c r="G302" s="1802"/>
      <c r="H302" s="1802"/>
      <c r="I302" s="1802"/>
      <c r="J302" s="1802"/>
      <c r="K302" s="1803"/>
      <c r="L302" s="201"/>
      <c r="M302" s="201"/>
      <c r="P302" s="1"/>
      <c r="Q302" s="1"/>
    </row>
    <row r="303" spans="2:17" ht="60" customHeight="1">
      <c r="B303" s="112" t="s">
        <v>1070</v>
      </c>
      <c r="C303" s="1758" t="s">
        <v>1071</v>
      </c>
      <c r="D303" s="1802"/>
      <c r="E303" s="1802"/>
      <c r="F303" s="1802"/>
      <c r="G303" s="1802"/>
      <c r="H303" s="1802"/>
      <c r="I303" s="1802"/>
      <c r="J303" s="1802"/>
      <c r="K303" s="1803"/>
      <c r="L303" s="201"/>
      <c r="M303" s="201"/>
      <c r="P303" s="1"/>
      <c r="Q303" s="1"/>
    </row>
    <row r="304" spans="2:17" ht="60" customHeight="1">
      <c r="B304" s="112" t="s">
        <v>1072</v>
      </c>
      <c r="C304" s="1758" t="s">
        <v>1073</v>
      </c>
      <c r="D304" s="1802"/>
      <c r="E304" s="1802"/>
      <c r="F304" s="1802"/>
      <c r="G304" s="1802"/>
      <c r="H304" s="1802"/>
      <c r="I304" s="1802"/>
      <c r="J304" s="1802"/>
      <c r="K304" s="1803"/>
      <c r="L304" s="201"/>
      <c r="M304" s="201"/>
      <c r="P304" s="1"/>
      <c r="Q304" s="1"/>
    </row>
    <row r="305" spans="2:17" ht="15" customHeight="1">
      <c r="B305" s="112" t="s">
        <v>1074</v>
      </c>
      <c r="C305" s="1758" t="s">
        <v>1075</v>
      </c>
      <c r="D305" s="1802"/>
      <c r="E305" s="1802"/>
      <c r="F305" s="1802"/>
      <c r="G305" s="1802"/>
      <c r="H305" s="1802"/>
      <c r="I305" s="1802"/>
      <c r="J305" s="1802"/>
      <c r="K305" s="1803"/>
      <c r="L305" s="201"/>
      <c r="M305" s="201"/>
      <c r="P305" s="1"/>
      <c r="Q305" s="1"/>
    </row>
    <row r="306" spans="2:17" ht="45" customHeight="1">
      <c r="B306" s="112" t="s">
        <v>1076</v>
      </c>
      <c r="C306" s="1758" t="s">
        <v>1077</v>
      </c>
      <c r="D306" s="1802"/>
      <c r="E306" s="1802"/>
      <c r="F306" s="1802"/>
      <c r="G306" s="1802"/>
      <c r="H306" s="1802"/>
      <c r="I306" s="1802"/>
      <c r="J306" s="1802"/>
      <c r="K306" s="1803"/>
      <c r="L306" s="201"/>
      <c r="P306" s="1"/>
      <c r="Q306" s="1"/>
    </row>
    <row r="307" spans="2:17" ht="15" customHeight="1">
      <c r="B307" s="850" t="s">
        <v>1078</v>
      </c>
      <c r="C307" s="851"/>
      <c r="D307" s="852"/>
      <c r="E307" s="852"/>
      <c r="F307" s="852"/>
      <c r="G307" s="852"/>
      <c r="H307" s="852"/>
      <c r="I307" s="852"/>
      <c r="J307" s="852"/>
      <c r="K307" s="853"/>
      <c r="L307" s="201"/>
      <c r="M307" s="201"/>
      <c r="P307" s="1"/>
      <c r="Q307" s="1"/>
    </row>
    <row r="308" spans="2:17" ht="45" customHeight="1">
      <c r="B308" s="112" t="s">
        <v>1079</v>
      </c>
      <c r="C308" s="1758" t="s">
        <v>1080</v>
      </c>
      <c r="D308" s="1802"/>
      <c r="E308" s="1802"/>
      <c r="F308" s="1802"/>
      <c r="G308" s="1802"/>
      <c r="H308" s="1802"/>
      <c r="I308" s="1802"/>
      <c r="J308" s="1802"/>
      <c r="K308" s="1803"/>
      <c r="M308" s="201"/>
      <c r="P308" s="1"/>
      <c r="Q308" s="1"/>
    </row>
    <row r="309" spans="2:17" ht="45" customHeight="1">
      <c r="B309" s="139" t="s">
        <v>1081</v>
      </c>
      <c r="C309" s="1820" t="s">
        <v>1082</v>
      </c>
      <c r="D309" s="1821"/>
      <c r="E309" s="1821"/>
      <c r="F309" s="1821"/>
      <c r="G309" s="1821"/>
      <c r="H309" s="1821"/>
      <c r="I309" s="1821"/>
      <c r="J309" s="1821"/>
      <c r="K309" s="1822"/>
      <c r="L309" s="201"/>
      <c r="M309" s="201"/>
      <c r="P309" s="1"/>
      <c r="Q309" s="1"/>
    </row>
    <row r="310" spans="2:17" ht="15" customHeight="1">
      <c r="B310" s="858" t="s">
        <v>1083</v>
      </c>
      <c r="C310" s="855"/>
      <c r="D310" s="855"/>
      <c r="E310" s="855"/>
      <c r="F310" s="855"/>
      <c r="G310" s="855"/>
      <c r="H310" s="855"/>
      <c r="I310" s="855"/>
      <c r="J310" s="855"/>
      <c r="K310" s="856"/>
      <c r="L310" s="201"/>
      <c r="M310" s="201"/>
      <c r="P310" s="1"/>
      <c r="Q310" s="1"/>
    </row>
    <row r="311" spans="2:17" ht="30" customHeight="1">
      <c r="B311" s="112" t="s">
        <v>1084</v>
      </c>
      <c r="C311" s="1758" t="s">
        <v>1085</v>
      </c>
      <c r="D311" s="1802"/>
      <c r="E311" s="1802"/>
      <c r="F311" s="1802"/>
      <c r="G311" s="1802"/>
      <c r="H311" s="1802"/>
      <c r="I311" s="1802"/>
      <c r="J311" s="1802"/>
      <c r="K311" s="1803"/>
      <c r="P311" s="1"/>
      <c r="Q311" s="1"/>
    </row>
    <row r="312" spans="2:17" ht="30" customHeight="1">
      <c r="B312" s="112" t="s">
        <v>1086</v>
      </c>
      <c r="C312" s="1758" t="s">
        <v>1087</v>
      </c>
      <c r="D312" s="1802"/>
      <c r="E312" s="1802"/>
      <c r="F312" s="1802"/>
      <c r="G312" s="1802"/>
      <c r="H312" s="1802"/>
      <c r="I312" s="1802"/>
      <c r="J312" s="1802"/>
      <c r="K312" s="1803"/>
      <c r="P312" s="1"/>
      <c r="Q312" s="1"/>
    </row>
    <row r="313" spans="2:17" ht="30" customHeight="1">
      <c r="B313" s="112" t="s">
        <v>1088</v>
      </c>
      <c r="C313" s="1758" t="s">
        <v>1089</v>
      </c>
      <c r="D313" s="1802"/>
      <c r="E313" s="1802"/>
      <c r="F313" s="1802"/>
      <c r="G313" s="1802"/>
      <c r="H313" s="1802"/>
      <c r="I313" s="1802"/>
      <c r="J313" s="1802"/>
      <c r="K313" s="1803"/>
      <c r="P313" s="1"/>
      <c r="Q313" s="1"/>
    </row>
    <row r="314" spans="2:17" ht="30" customHeight="1">
      <c r="B314" s="112" t="s">
        <v>1090</v>
      </c>
      <c r="C314" s="1758" t="s">
        <v>1091</v>
      </c>
      <c r="D314" s="1802"/>
      <c r="E314" s="1802"/>
      <c r="F314" s="1802"/>
      <c r="G314" s="1802"/>
      <c r="H314" s="1802"/>
      <c r="I314" s="1802"/>
      <c r="J314" s="1802"/>
      <c r="K314" s="1803"/>
      <c r="P314" s="1"/>
      <c r="Q314" s="1"/>
    </row>
    <row r="315" spans="2:17" ht="15" customHeight="1">
      <c r="B315" s="112" t="s">
        <v>1092</v>
      </c>
      <c r="C315" s="1758" t="s">
        <v>1093</v>
      </c>
      <c r="D315" s="1802"/>
      <c r="E315" s="1802"/>
      <c r="F315" s="1802"/>
      <c r="G315" s="1802"/>
      <c r="H315" s="1802"/>
      <c r="I315" s="1802"/>
      <c r="J315" s="1802"/>
      <c r="K315" s="1803"/>
      <c r="P315" s="1"/>
      <c r="Q315" s="1"/>
    </row>
    <row r="316" spans="2:17" ht="15" customHeight="1">
      <c r="B316" s="858" t="s">
        <v>1589</v>
      </c>
      <c r="C316" s="859" t="str">
        <f>$C$127</f>
        <v>Tax rate</v>
      </c>
      <c r="D316" s="855"/>
      <c r="E316" s="855"/>
      <c r="F316" s="855"/>
      <c r="G316" s="855"/>
      <c r="H316" s="855"/>
      <c r="I316" s="855"/>
      <c r="J316" s="855"/>
      <c r="K316" s="856"/>
      <c r="P316" s="1"/>
      <c r="Q316" s="1"/>
    </row>
    <row r="317" spans="2:17" ht="15" customHeight="1" thickBot="1">
      <c r="B317" s="972" t="s">
        <v>1094</v>
      </c>
      <c r="C317" s="1817" t="s">
        <v>1095</v>
      </c>
      <c r="D317" s="1818"/>
      <c r="E317" s="1818"/>
      <c r="F317" s="1818"/>
      <c r="G317" s="1818"/>
      <c r="H317" s="1818"/>
      <c r="I317" s="1818"/>
      <c r="J317" s="1818"/>
      <c r="K317" s="1819"/>
      <c r="P317" s="1"/>
      <c r="Q317" s="1"/>
    </row>
    <row r="318" spans="2:17"/>
  </sheetData>
  <sheetProtection algorithmName="SHA-512" hashValue="8y5Pm9I1FYTPXTDxH3RDfCT8jA1z2qGoYuMzu22/ig5Y33ZweYQoPJt9aSnznmU3CTc7743QGBxEh6TfSm5mkg==" saltValue="OQzCQz0KqfgMGp5nxq1zoQ==" spinCount="100000" sheet="1" objects="1" scenarios="1" autoFilter="0"/>
  <autoFilter ref="N1:N317" xr:uid="{00000000-0009-0000-0000-00000F000000}"/>
  <mergeCells count="55">
    <mergeCell ref="T4:X4"/>
    <mergeCell ref="C314:K314"/>
    <mergeCell ref="C317:K317"/>
    <mergeCell ref="C305:K305"/>
    <mergeCell ref="C308:K308"/>
    <mergeCell ref="C309:K309"/>
    <mergeCell ref="C311:K311"/>
    <mergeCell ref="C313:K313"/>
    <mergeCell ref="C312:K312"/>
    <mergeCell ref="C301:K301"/>
    <mergeCell ref="C303:K303"/>
    <mergeCell ref="C302:K302"/>
    <mergeCell ref="C304:K304"/>
    <mergeCell ref="C306:K306"/>
    <mergeCell ref="C288:K288"/>
    <mergeCell ref="C289:K289"/>
    <mergeCell ref="C295:K295"/>
    <mergeCell ref="C299:K299"/>
    <mergeCell ref="C296:K296"/>
    <mergeCell ref="C279:K279"/>
    <mergeCell ref="C285:K285"/>
    <mergeCell ref="C286:K286"/>
    <mergeCell ref="C283:K283"/>
    <mergeCell ref="C282:K282"/>
    <mergeCell ref="C293:K293"/>
    <mergeCell ref="C297:K297"/>
    <mergeCell ref="C274:K274"/>
    <mergeCell ref="C275:K275"/>
    <mergeCell ref="C277:K277"/>
    <mergeCell ref="C278:K278"/>
    <mergeCell ref="C281:K281"/>
    <mergeCell ref="C269:K269"/>
    <mergeCell ref="C270:K270"/>
    <mergeCell ref="C263:K263"/>
    <mergeCell ref="B3:C3"/>
    <mergeCell ref="B5:F5"/>
    <mergeCell ref="G5:K5"/>
    <mergeCell ref="B259:K259"/>
    <mergeCell ref="B261:K261"/>
    <mergeCell ref="AA4:AE4"/>
    <mergeCell ref="C315:K315"/>
    <mergeCell ref="C280:K280"/>
    <mergeCell ref="C284:K284"/>
    <mergeCell ref="M1:P1"/>
    <mergeCell ref="C273:K273"/>
    <mergeCell ref="C290:K290"/>
    <mergeCell ref="C291:K291"/>
    <mergeCell ref="C292:K292"/>
    <mergeCell ref="C287:K287"/>
    <mergeCell ref="C272:K272"/>
    <mergeCell ref="C265:K265"/>
    <mergeCell ref="C271:K271"/>
    <mergeCell ref="C266:K266"/>
    <mergeCell ref="C267:K267"/>
    <mergeCell ref="C268:K268"/>
  </mergeCells>
  <conditionalFormatting sqref="P6:Q129">
    <cfRule type="cellIs" dxfId="97" priority="25" operator="equal">
      <formula>0</formula>
    </cfRule>
  </conditionalFormatting>
  <dataValidations count="4">
    <dataValidation type="decimal" errorStyle="warning" operator="greaterThan" allowBlank="1" showInputMessage="1" showErrorMessage="1" error="Inputs should be positive" sqref="G8:K18" xr:uid="{00000000-0002-0000-0F00-000000000000}">
      <formula1>0</formula1>
    </dataValidation>
    <dataValidation type="decimal" errorStyle="warning" operator="lessThan" allowBlank="1" showInputMessage="1" showErrorMessage="1" error="All inputs should be negative" sqref="G21:K31 G40:K40 G43:K43 G36:K36 G49:K49 G53:K54 G61:K61 G64:K64 G67:K67 G73:K73 G77:K77 G85:K85 G96:K101 G109:K111 G121:K125 G46:K46" xr:uid="{00000000-0002-0000-0F00-000001000000}">
      <formula1>0</formula1>
    </dataValidation>
    <dataValidation type="decimal" errorStyle="warning" operator="greaterThan" allowBlank="1" showInputMessage="1" showErrorMessage="1" error="All inputs should be positive" sqref="G114:K118 G38:K39 G42:K42 G34:K35 G48:K48 G55:K55 G59:K59 G62:K62 G65:K65 G68:K68 G72:K72 G78:K78 G82:K82 G88:K93 G104:K106 G45:K45" xr:uid="{00000000-0002-0000-0F00-000002000000}">
      <formula1>0</formula1>
    </dataValidation>
    <dataValidation type="whole" errorStyle="warning" operator="lessThan" allowBlank="1" showInputMessage="1" showErrorMessage="1" error="All inputs should be negative" sqref="G57:K58" xr:uid="{00000000-0002-0000-0F00-000003000000}">
      <formula1>0</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rowBreaks count="2" manualBreakCount="2">
    <brk id="79" min="1" max="13" man="1"/>
    <brk id="293" min="1" max="10" man="1"/>
  </rowBreaks>
  <ignoredErrors>
    <ignoredError sqref="G163:K163 G167:K167 G170:K170 G173:K173 G182:K182 G186:K186 G189:K189 G192:K192" formula="1"/>
    <ignoredError sqref="B273" twoDigitTextYear="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4" id="{31DCBF0E-A99D-480E-B1FA-E729C0164F1A}">
            <xm:f>'Validation flags'!$B$3&lt;&gt;"Thames Water"</xm:f>
            <x14:dxf>
              <fill>
                <patternFill>
                  <bgColor rgb="FFE0DCD8"/>
                </patternFill>
              </fill>
            </x14:dxf>
          </x14:cfRule>
          <xm:sqref>G16:K16</xm:sqref>
        </x14:conditionalFormatting>
        <x14:conditionalFormatting xmlns:xm="http://schemas.microsoft.com/office/excel/2006/main">
          <x14:cfRule type="expression" priority="22" id="{A4F9C5F3-A827-46AE-B1D0-4AFF0A5F5A3E}">
            <xm:f>'Validation flags'!$B$3&lt;&gt;"Thames Water"</xm:f>
            <x14:dxf>
              <fill>
                <patternFill>
                  <bgColor rgb="FFE0DCD8"/>
                </patternFill>
              </fill>
            </x14:dxf>
          </x14:cfRule>
          <xm:sqref>G29:K29</xm:sqref>
        </x14:conditionalFormatting>
        <x14:conditionalFormatting xmlns:xm="http://schemas.microsoft.com/office/excel/2006/main">
          <x14:cfRule type="expression" priority="21" id="{4B7175C9-9FBE-4854-9129-39D4381F1342}">
            <xm:f>'Validation flags'!$B$3&lt;&gt;"Thames Water"</xm:f>
            <x14:dxf>
              <fill>
                <patternFill>
                  <bgColor rgb="FFE0DCD8"/>
                </patternFill>
              </fill>
            </x14:dxf>
          </x14:cfRule>
          <xm:sqref>G48:K48</xm:sqref>
        </x14:conditionalFormatting>
        <x14:conditionalFormatting xmlns:xm="http://schemas.microsoft.com/office/excel/2006/main">
          <x14:cfRule type="expression" priority="20" id="{4C09CFA5-3B9E-4BBB-BDEF-35E89C6CD2E0}">
            <xm:f>'Validation flags'!$B$3&lt;&gt;"Thames Water"</xm:f>
            <x14:dxf>
              <fill>
                <patternFill>
                  <bgColor rgb="FFE0DCD8"/>
                </patternFill>
              </fill>
            </x14:dxf>
          </x14:cfRule>
          <xm:sqref>G49:K49</xm:sqref>
        </x14:conditionalFormatting>
        <x14:conditionalFormatting xmlns:xm="http://schemas.microsoft.com/office/excel/2006/main">
          <x14:cfRule type="expression" priority="19" id="{B05072F5-AB22-45A3-91BA-08EAF8529623}">
            <xm:f>'Validation flags'!$B$3&lt;&gt;"Thames Water"</xm:f>
            <x14:dxf>
              <fill>
                <patternFill>
                  <bgColor rgb="FFE0DCD8"/>
                </patternFill>
              </fill>
            </x14:dxf>
          </x14:cfRule>
          <xm:sqref>G67:K68</xm:sqref>
        </x14:conditionalFormatting>
        <x14:conditionalFormatting xmlns:xm="http://schemas.microsoft.com/office/excel/2006/main">
          <x14:cfRule type="expression" priority="18" id="{C0F2D84F-4B3D-4F1E-959A-FA4ABFE31726}">
            <xm:f>'Validation flags'!$B$3&lt;&gt;"Thames Water"</xm:f>
            <x14:dxf>
              <fill>
                <patternFill>
                  <bgColor rgb="FFE0DCD8"/>
                </patternFill>
              </fill>
            </x14:dxf>
          </x14:cfRule>
          <xm:sqref>G92:K92</xm:sqref>
        </x14:conditionalFormatting>
        <x14:conditionalFormatting xmlns:xm="http://schemas.microsoft.com/office/excel/2006/main">
          <x14:cfRule type="expression" priority="17" id="{3540513F-5A03-4395-BD37-085BF97EB0AC}">
            <xm:f>'Validation flags'!$B$3&lt;&gt;"Thames Water"</xm:f>
            <x14:dxf>
              <fill>
                <patternFill>
                  <bgColor rgb="FFE0DCD8"/>
                </patternFill>
              </fill>
            </x14:dxf>
          </x14:cfRule>
          <xm:sqref>G100:K100</xm:sqref>
        </x14:conditionalFormatting>
        <x14:conditionalFormatting xmlns:xm="http://schemas.microsoft.com/office/excel/2006/main">
          <x14:cfRule type="expression" priority="16" id="{2F5E6C65-0AB8-41F0-82EE-403FC5B8B908}">
            <xm:f>'Validation flags'!$B$3&lt;&gt;"Thames Water"</xm:f>
            <x14:dxf>
              <fill>
                <patternFill>
                  <bgColor rgb="FFE0DCD8"/>
                </patternFill>
              </fill>
            </x14:dxf>
          </x14:cfRule>
          <xm:sqref>G118:K118</xm:sqref>
        </x14:conditionalFormatting>
        <x14:conditionalFormatting xmlns:xm="http://schemas.microsoft.com/office/excel/2006/main">
          <x14:cfRule type="expression" priority="15" id="{EB1C68BD-40B7-447F-B235-C398CABFE7CF}">
            <xm:f>'Validation flags'!$B$3&lt;&gt;"Thames Water"</xm:f>
            <x14:dxf>
              <fill>
                <patternFill>
                  <bgColor rgb="FFE0DCD8"/>
                </patternFill>
              </fill>
            </x14:dxf>
          </x14:cfRule>
          <xm:sqref>G125:K125</xm:sqref>
        </x14:conditionalFormatting>
        <x14:conditionalFormatting xmlns:xm="http://schemas.microsoft.com/office/excel/2006/main">
          <x14:cfRule type="expression" priority="14" id="{D6BCFB11-99BD-4F17-98CA-954B291CF73C}">
            <xm:f>'Validation flags'!$H$3=1</xm:f>
            <x14:dxf>
              <fill>
                <patternFill>
                  <bgColor rgb="FFE0DCD8"/>
                </patternFill>
              </fill>
            </x14:dxf>
          </x14:cfRule>
          <xm:sqref>G14:K15</xm:sqref>
        </x14:conditionalFormatting>
        <x14:conditionalFormatting xmlns:xm="http://schemas.microsoft.com/office/excel/2006/main">
          <x14:cfRule type="expression" priority="13" id="{23377B21-C236-4CF4-ACD6-C50BEABB62BD}">
            <xm:f>'Validation flags'!$H$3=1</xm:f>
            <x14:dxf>
              <fill>
                <patternFill>
                  <bgColor rgb="FFE0DCD8"/>
                </patternFill>
              </fill>
            </x14:dxf>
          </x14:cfRule>
          <xm:sqref>G27:K28</xm:sqref>
        </x14:conditionalFormatting>
        <x14:conditionalFormatting xmlns:xm="http://schemas.microsoft.com/office/excel/2006/main">
          <x14:cfRule type="expression" priority="11" id="{34873AF5-2C42-4694-BC3B-5D45FA39615B}">
            <xm:f>'Validation flags'!$H$3=1</xm:f>
            <x14:dxf>
              <fill>
                <patternFill>
                  <bgColor rgb="FFE0DCD8"/>
                </patternFill>
              </fill>
            </x14:dxf>
          </x14:cfRule>
          <xm:sqref>G42:K43</xm:sqref>
        </x14:conditionalFormatting>
        <x14:conditionalFormatting xmlns:xm="http://schemas.microsoft.com/office/excel/2006/main">
          <x14:cfRule type="expression" priority="10" id="{215DB7A4-024B-48E7-9041-BBE07165BF92}">
            <xm:f>'Validation flags'!$H$3=1</xm:f>
            <x14:dxf>
              <fill>
                <patternFill>
                  <bgColor rgb="FFE0DCD8"/>
                </patternFill>
              </fill>
            </x14:dxf>
          </x14:cfRule>
          <xm:sqref>G61:K62</xm:sqref>
        </x14:conditionalFormatting>
        <x14:conditionalFormatting xmlns:xm="http://schemas.microsoft.com/office/excel/2006/main">
          <x14:cfRule type="expression" priority="9" id="{61BB4017-14E6-4DD7-B22D-85A193009CF8}">
            <xm:f>'Validation flags'!$H$3=1</xm:f>
            <x14:dxf>
              <fill>
                <patternFill>
                  <bgColor rgb="FFE0DCD8"/>
                </patternFill>
              </fill>
            </x14:dxf>
          </x14:cfRule>
          <xm:sqref>G64:K65</xm:sqref>
        </x14:conditionalFormatting>
        <x14:conditionalFormatting xmlns:xm="http://schemas.microsoft.com/office/excel/2006/main">
          <x14:cfRule type="expression" priority="8" id="{358A05A3-C403-4B36-9FDA-5FB61E004596}">
            <xm:f>'Validation flags'!$H$3=1</xm:f>
            <x14:dxf>
              <fill>
                <patternFill>
                  <bgColor rgb="FFE0DCD8"/>
                </patternFill>
              </fill>
            </x14:dxf>
          </x14:cfRule>
          <xm:sqref>G90:K91</xm:sqref>
        </x14:conditionalFormatting>
        <x14:conditionalFormatting xmlns:xm="http://schemas.microsoft.com/office/excel/2006/main">
          <x14:cfRule type="expression" priority="7" id="{5624A9E2-DB07-4DFA-94CF-A15726C2E470}">
            <xm:f>'Validation flags'!$H$3=1</xm:f>
            <x14:dxf>
              <fill>
                <patternFill>
                  <bgColor rgb="FFE0DCD8"/>
                </patternFill>
              </fill>
            </x14:dxf>
          </x14:cfRule>
          <xm:sqref>G98:K99</xm:sqref>
        </x14:conditionalFormatting>
        <x14:conditionalFormatting xmlns:xm="http://schemas.microsoft.com/office/excel/2006/main">
          <x14:cfRule type="expression" priority="6" id="{3FEE6127-711C-4D68-84C1-1A84179D3705}">
            <xm:f>'Validation flags'!$H$3=1</xm:f>
            <x14:dxf>
              <fill>
                <patternFill>
                  <bgColor rgb="FFE0DCD8"/>
                </patternFill>
              </fill>
            </x14:dxf>
          </x14:cfRule>
          <xm:sqref>G116:K117</xm:sqref>
        </x14:conditionalFormatting>
        <x14:conditionalFormatting xmlns:xm="http://schemas.microsoft.com/office/excel/2006/main">
          <x14:cfRule type="expression" priority="5" id="{F1E5ED16-10FC-4DCE-A811-9AFF8D8E4518}">
            <xm:f>'Validation flags'!$H$3=1</xm:f>
            <x14:dxf>
              <fill>
                <patternFill>
                  <bgColor rgb="FFE0DCD8"/>
                </patternFill>
              </fill>
            </x14:dxf>
          </x14:cfRule>
          <xm:sqref>G123:K124</xm:sqref>
        </x14:conditionalFormatting>
        <x14:conditionalFormatting xmlns:xm="http://schemas.microsoft.com/office/excel/2006/main">
          <x14:cfRule type="expression" priority="4" id="{B71BC9CF-1106-4244-8437-F186367BF9E2}">
            <xm:f>'Validation flags'!$H$3=1</xm:f>
            <x14:dxf>
              <fill>
                <patternFill>
                  <bgColor rgb="FFE0DCD8"/>
                </patternFill>
              </fill>
            </x14:dxf>
          </x14:cfRule>
          <xm:sqref>G45:K46</xm:sqref>
        </x14:conditionalFormatting>
        <x14:conditionalFormatting xmlns:xm="http://schemas.microsoft.com/office/excel/2006/main">
          <x14:cfRule type="expression" priority="3" id="{5C6FE6DF-84AB-4CF5-A45C-8D6DF5A77034}">
            <xm:f>'Validation flags'!$B$3&lt;&gt;"Thames Water"</xm:f>
            <x14:dxf>
              <fill>
                <patternFill>
                  <bgColor rgb="FFE0DCD8"/>
                </patternFill>
              </fill>
            </x14:dxf>
          </x14:cfRule>
          <xm:sqref>G129:K129</xm:sqref>
        </x14:conditionalFormatting>
        <x14:conditionalFormatting xmlns:xm="http://schemas.microsoft.com/office/excel/2006/main">
          <x14:cfRule type="expression" priority="2" id="{250B890C-99EC-4802-9F45-52A0ED974CF0}">
            <xm:f>'Validation flags'!$B$3&lt;&gt;"Thames Water"</xm:f>
            <x14:dxf>
              <fill>
                <patternFill>
                  <bgColor rgb="FFE0DCD8"/>
                </patternFill>
              </fill>
            </x14:dxf>
          </x14:cfRule>
          <xm:sqref>G106:K106</xm:sqref>
        </x14:conditionalFormatting>
        <x14:conditionalFormatting xmlns:xm="http://schemas.microsoft.com/office/excel/2006/main">
          <x14:cfRule type="expression" priority="1" id="{EFB6E316-22D5-4624-A845-1ECAC6ADEE42}">
            <xm:f>'Validation flags'!$B$3&lt;&gt;"Thames Water"</xm:f>
            <x14:dxf>
              <fill>
                <patternFill>
                  <bgColor rgb="FFE0DCD8"/>
                </patternFill>
              </fill>
            </x14:dxf>
          </x14:cfRule>
          <xm:sqref>G111:K111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1">
    <tabColor rgb="FFCA0083"/>
  </sheetPr>
  <dimension ref="A1:AJ241"/>
  <sheetViews>
    <sheetView workbookViewId="0">
      <selection activeCell="I127" sqref="I127"/>
    </sheetView>
  </sheetViews>
  <sheetFormatPr defaultColWidth="9.625" defaultRowHeight="14.25" zeroHeight="1"/>
  <cols>
    <col min="1" max="1" width="1.625" style="1" customWidth="1"/>
    <col min="2" max="2" width="6.625" style="1" customWidth="1"/>
    <col min="3" max="3" width="90.625" style="1" bestFit="1" customWidth="1"/>
    <col min="4" max="4" width="12.125" style="1" bestFit="1" customWidth="1"/>
    <col min="5" max="6" width="5.625" style="1" customWidth="1"/>
    <col min="7" max="12" width="9.625" style="1" customWidth="1"/>
    <col min="13" max="13" width="2.625" style="1" customWidth="1"/>
    <col min="14" max="14" width="28" style="1" bestFit="1" customWidth="1"/>
    <col min="15" max="15" width="34.625" style="1" bestFit="1" customWidth="1"/>
    <col min="16" max="16" width="2.625" style="1" customWidth="1"/>
    <col min="17" max="18" width="21.625" style="4" customWidth="1"/>
    <col min="19" max="19" width="3" style="4" customWidth="1"/>
    <col min="20" max="20" width="2.625" style="1024" hidden="1" customWidth="1"/>
    <col min="21" max="26" width="8.125" style="1024" hidden="1" customWidth="1"/>
    <col min="27" max="27" width="1.625" style="1024" hidden="1" customWidth="1"/>
    <col min="28" max="28" width="9.625" customWidth="1"/>
    <col min="29" max="29" width="2.625" style="1024" hidden="1" customWidth="1"/>
    <col min="30" max="35" width="8.125" style="1024" hidden="1" customWidth="1"/>
    <col min="36" max="36" width="1.625" style="1024" hidden="1" customWidth="1"/>
    <col min="37" max="16384" width="9.625" style="1"/>
  </cols>
  <sheetData>
    <row r="1" spans="1:36" ht="20.25">
      <c r="A1" s="1211"/>
      <c r="B1" s="142" t="s">
        <v>1097</v>
      </c>
      <c r="C1" s="142"/>
      <c r="D1" s="142"/>
      <c r="E1" s="142"/>
      <c r="F1" s="142"/>
      <c r="G1" s="142"/>
      <c r="H1" s="142"/>
      <c r="I1" s="142"/>
      <c r="J1" s="142"/>
      <c r="K1" s="142"/>
      <c r="L1" s="874" t="str">
        <f>AppValidation!$D$2</f>
        <v>United Utilities</v>
      </c>
      <c r="M1" s="143"/>
      <c r="N1" s="1829" t="s">
        <v>377</v>
      </c>
      <c r="O1" s="1829"/>
      <c r="P1" s="1829"/>
      <c r="Q1" s="1829"/>
      <c r="R1" s="1829"/>
      <c r="T1" s="1025"/>
      <c r="AA1" s="1025"/>
      <c r="AB1" s="1"/>
      <c r="AC1" s="1025"/>
      <c r="AJ1" s="1025"/>
    </row>
    <row r="2" spans="1:36" ht="15" thickBot="1">
      <c r="B2" s="144"/>
      <c r="C2" s="144"/>
      <c r="D2" s="144"/>
      <c r="E2" s="144"/>
      <c r="F2" s="144"/>
      <c r="G2" s="144"/>
      <c r="H2" s="144"/>
      <c r="I2" s="144"/>
      <c r="J2" s="144"/>
      <c r="K2" s="144"/>
      <c r="L2" s="144"/>
      <c r="M2" s="144"/>
      <c r="N2" s="144"/>
      <c r="O2" s="144"/>
      <c r="T2" s="1025"/>
      <c r="AA2" s="1025"/>
      <c r="AB2" s="1"/>
      <c r="AC2" s="1025"/>
      <c r="AJ2" s="1025"/>
    </row>
    <row r="3" spans="1:36" ht="15" thickBot="1">
      <c r="B3" s="1833" t="s">
        <v>379</v>
      </c>
      <c r="C3" s="1834"/>
      <c r="D3" s="145" t="s">
        <v>380</v>
      </c>
      <c r="E3" s="146" t="s">
        <v>381</v>
      </c>
      <c r="F3" s="147" t="s">
        <v>382</v>
      </c>
      <c r="G3" s="148" t="s">
        <v>196</v>
      </c>
      <c r="H3" s="148" t="s">
        <v>197</v>
      </c>
      <c r="I3" s="148" t="s">
        <v>198</v>
      </c>
      <c r="J3" s="148" t="s">
        <v>199</v>
      </c>
      <c r="K3" s="148" t="s">
        <v>200</v>
      </c>
      <c r="L3" s="147" t="s">
        <v>201</v>
      </c>
      <c r="M3" s="149"/>
      <c r="N3" s="8" t="s">
        <v>391</v>
      </c>
      <c r="O3" s="150" t="s">
        <v>392</v>
      </c>
      <c r="Q3" s="1132" t="s">
        <v>1606</v>
      </c>
      <c r="R3" s="7" t="s">
        <v>314</v>
      </c>
      <c r="T3" s="1025"/>
      <c r="AA3" s="1025"/>
      <c r="AB3" s="1"/>
      <c r="AC3" s="1025"/>
      <c r="AJ3" s="1025"/>
    </row>
    <row r="4" spans="1:36" ht="15" thickBot="1">
      <c r="B4" s="144"/>
      <c r="C4" s="144"/>
      <c r="D4" s="144"/>
      <c r="E4" s="144"/>
      <c r="F4" s="144"/>
      <c r="G4" s="144"/>
      <c r="H4" s="144"/>
      <c r="I4" s="144"/>
      <c r="J4" s="144"/>
      <c r="K4" s="144"/>
      <c r="L4" s="144"/>
      <c r="M4" s="144"/>
      <c r="N4" s="144"/>
      <c r="O4" s="144"/>
      <c r="Q4" s="1131"/>
      <c r="R4" s="1131"/>
      <c r="T4" s="1025"/>
      <c r="U4" s="1757" t="s">
        <v>1607</v>
      </c>
      <c r="V4" s="1757"/>
      <c r="W4" s="1757"/>
      <c r="X4" s="1757"/>
      <c r="Y4" s="1757"/>
      <c r="Z4" s="1757"/>
      <c r="AA4" s="1025"/>
      <c r="AB4" s="1"/>
      <c r="AC4" s="1025"/>
      <c r="AD4" s="1757" t="s">
        <v>1611</v>
      </c>
      <c r="AE4" s="1757"/>
      <c r="AF4" s="1757"/>
      <c r="AG4" s="1757"/>
      <c r="AH4" s="1757"/>
      <c r="AI4" s="1757"/>
      <c r="AJ4" s="1025"/>
    </row>
    <row r="5" spans="1:36" ht="15" thickBot="1">
      <c r="B5" s="1810" t="s">
        <v>1096</v>
      </c>
      <c r="C5" s="1812"/>
      <c r="D5" s="1812"/>
      <c r="E5" s="1812"/>
      <c r="F5" s="1813"/>
      <c r="G5" s="1835" t="s">
        <v>530</v>
      </c>
      <c r="H5" s="1836"/>
      <c r="I5" s="1836"/>
      <c r="J5" s="1836"/>
      <c r="K5" s="1836"/>
      <c r="L5" s="1837"/>
      <c r="M5" s="144"/>
      <c r="N5" s="144"/>
      <c r="O5" s="144"/>
      <c r="T5" s="1025"/>
      <c r="U5" s="1026" t="s">
        <v>1608</v>
      </c>
      <c r="V5" s="1027"/>
      <c r="W5" s="1027"/>
      <c r="X5" s="1027"/>
      <c r="Y5" s="1027"/>
      <c r="Z5" s="1027"/>
      <c r="AA5" s="1025"/>
      <c r="AB5" s="1"/>
      <c r="AC5" s="1025"/>
      <c r="AD5" s="1026" t="s">
        <v>1612</v>
      </c>
      <c r="AE5" s="1027"/>
      <c r="AF5" s="1027"/>
      <c r="AG5" s="1027"/>
      <c r="AH5" s="1027"/>
      <c r="AI5" s="1027"/>
      <c r="AJ5" s="1025"/>
    </row>
    <row r="6" spans="1:36" ht="15" thickBot="1">
      <c r="B6" s="144"/>
      <c r="C6" s="144"/>
      <c r="D6" s="144"/>
      <c r="E6" s="144"/>
      <c r="F6" s="144"/>
      <c r="G6" s="144"/>
      <c r="H6" s="144"/>
      <c r="I6" s="144"/>
      <c r="J6" s="144"/>
      <c r="K6" s="144"/>
      <c r="L6" s="144"/>
      <c r="M6" s="144"/>
      <c r="N6" s="144"/>
      <c r="O6" s="144"/>
      <c r="Q6" s="1028"/>
      <c r="R6" s="1028">
        <f xml:space="preserve"> IF( SUM( U6:AA6 ) = 0, 0, $P$5 )</f>
        <v>0</v>
      </c>
      <c r="T6" s="1025"/>
      <c r="U6" s="1027"/>
      <c r="V6" s="1027"/>
      <c r="W6" s="1027"/>
      <c r="X6" s="1027"/>
      <c r="Y6" s="1027"/>
      <c r="Z6" s="1027"/>
      <c r="AA6" s="1025"/>
      <c r="AB6" s="1"/>
      <c r="AC6" s="1025"/>
      <c r="AD6" s="1027"/>
      <c r="AE6" s="1027"/>
      <c r="AF6" s="1027"/>
      <c r="AG6" s="1027"/>
      <c r="AH6" s="1027"/>
      <c r="AI6" s="1027"/>
      <c r="AJ6" s="1025"/>
    </row>
    <row r="7" spans="1:36" ht="15" thickBot="1">
      <c r="B7" s="151" t="s">
        <v>393</v>
      </c>
      <c r="C7" s="152" t="s">
        <v>1098</v>
      </c>
      <c r="D7" s="144"/>
      <c r="E7" s="144"/>
      <c r="F7" s="144"/>
      <c r="G7" s="144"/>
      <c r="H7" s="144"/>
      <c r="I7" s="144"/>
      <c r="J7" s="144"/>
      <c r="K7" s="144"/>
      <c r="L7" s="144"/>
      <c r="M7" s="144"/>
      <c r="N7" s="144"/>
      <c r="O7" s="144"/>
      <c r="Q7" s="1028"/>
      <c r="R7" s="1028"/>
      <c r="T7" s="1025"/>
      <c r="AA7" s="1025"/>
      <c r="AB7" s="1"/>
      <c r="AC7" s="1025"/>
      <c r="AJ7" s="1025"/>
    </row>
    <row r="8" spans="1:36">
      <c r="B8" s="153">
        <v>1</v>
      </c>
      <c r="C8" s="154" t="s">
        <v>1099</v>
      </c>
      <c r="D8" s="863" t="s">
        <v>1100</v>
      </c>
      <c r="E8" s="155" t="s">
        <v>43</v>
      </c>
      <c r="F8" s="156">
        <v>3</v>
      </c>
      <c r="G8" s="1226">
        <v>33.127321021758135</v>
      </c>
      <c r="H8" s="144"/>
      <c r="I8" s="144"/>
      <c r="J8" s="144"/>
      <c r="K8" s="144"/>
      <c r="L8" s="144"/>
      <c r="M8" s="144"/>
      <c r="N8" s="157"/>
      <c r="O8" s="158"/>
      <c r="Q8" s="1028">
        <f xml:space="preserve"> IF( SUM( U8:Z8 ) = 0, 0,$U$5 )</f>
        <v>0</v>
      </c>
      <c r="R8" s="1028"/>
      <c r="T8" s="1025"/>
      <c r="U8" s="1029">
        <f xml:space="preserve"> IF( ISNUMBER(G8), 0, 1 )</f>
        <v>0</v>
      </c>
      <c r="V8" s="1027"/>
      <c r="W8" s="1027"/>
      <c r="X8" s="1027"/>
      <c r="Y8" s="1027"/>
      <c r="Z8" s="1027"/>
      <c r="AA8" s="1025"/>
      <c r="AB8" s="1"/>
      <c r="AC8" s="1025"/>
      <c r="AD8" s="1027"/>
      <c r="AE8" s="1027"/>
      <c r="AF8" s="1027"/>
      <c r="AG8" s="1027"/>
      <c r="AH8" s="1027"/>
      <c r="AI8" s="1027"/>
      <c r="AJ8" s="1025"/>
    </row>
    <row r="9" spans="1:36">
      <c r="B9" s="159">
        <f>B8+1</f>
        <v>2</v>
      </c>
      <c r="C9" s="160" t="s">
        <v>1101</v>
      </c>
      <c r="D9" s="864" t="s">
        <v>1102</v>
      </c>
      <c r="E9" s="161" t="s">
        <v>43</v>
      </c>
      <c r="F9" s="162">
        <v>3</v>
      </c>
      <c r="G9" s="1227">
        <v>339.33602137758589</v>
      </c>
      <c r="H9" s="144"/>
      <c r="I9" s="144"/>
      <c r="J9" s="144"/>
      <c r="K9" s="144"/>
      <c r="L9" s="163"/>
      <c r="M9" s="163"/>
      <c r="N9" s="164"/>
      <c r="O9" s="165"/>
      <c r="Q9" s="1028">
        <f xml:space="preserve"> IF( SUM( U9:Z9 ) = 0, 0,$U$5 )</f>
        <v>0</v>
      </c>
      <c r="R9" s="1028"/>
      <c r="T9" s="1025"/>
      <c r="U9" s="1029">
        <f xml:space="preserve"> IF( ISNUMBER(G9), 0, 1 )</f>
        <v>0</v>
      </c>
      <c r="V9" s="1027"/>
      <c r="W9" s="1027"/>
      <c r="X9" s="1027"/>
      <c r="Y9" s="1027"/>
      <c r="Z9" s="1027"/>
      <c r="AA9" s="1025"/>
      <c r="AB9" s="1"/>
      <c r="AC9" s="1025"/>
      <c r="AD9" s="1027"/>
      <c r="AE9" s="1027"/>
      <c r="AF9" s="1027"/>
      <c r="AG9" s="1027"/>
      <c r="AH9" s="1027"/>
      <c r="AI9" s="1027"/>
      <c r="AJ9" s="1025"/>
    </row>
    <row r="10" spans="1:36">
      <c r="B10" s="159">
        <f>B9+1</f>
        <v>3</v>
      </c>
      <c r="C10" s="160" t="s">
        <v>1103</v>
      </c>
      <c r="D10" s="864" t="s">
        <v>1104</v>
      </c>
      <c r="E10" s="161" t="s">
        <v>43</v>
      </c>
      <c r="F10" s="162">
        <v>3</v>
      </c>
      <c r="G10" s="1189">
        <v>593.21914639301895</v>
      </c>
      <c r="H10" s="144"/>
      <c r="I10" s="144"/>
      <c r="J10" s="144"/>
      <c r="K10" s="144"/>
      <c r="L10" s="163"/>
      <c r="M10" s="163"/>
      <c r="N10" s="166"/>
      <c r="O10" s="167"/>
      <c r="Q10" s="1028">
        <f xml:space="preserve"> IF( SUM( U10:Z10 ) = 0, 0,$U$5 )</f>
        <v>0</v>
      </c>
      <c r="R10" s="1028"/>
      <c r="T10" s="1025"/>
      <c r="U10" s="1029">
        <f>IF('Validation flags'!$H$3=1,0, IF( ISNUMBER(G10), 0, 1 ))</f>
        <v>0</v>
      </c>
      <c r="V10" s="1027"/>
      <c r="W10" s="1027"/>
      <c r="X10" s="1027"/>
      <c r="Y10" s="1027"/>
      <c r="Z10" s="1027"/>
      <c r="AA10" s="1025"/>
      <c r="AB10" s="1"/>
      <c r="AC10" s="1025"/>
      <c r="AD10" s="1027"/>
      <c r="AE10" s="1027"/>
      <c r="AF10" s="1027"/>
      <c r="AG10" s="1027"/>
      <c r="AH10" s="1027"/>
      <c r="AI10" s="1027"/>
      <c r="AJ10" s="1025"/>
    </row>
    <row r="11" spans="1:36">
      <c r="B11" s="159">
        <f>B10+1</f>
        <v>4</v>
      </c>
      <c r="C11" s="168" t="s">
        <v>1105</v>
      </c>
      <c r="D11" s="864" t="s">
        <v>1106</v>
      </c>
      <c r="E11" s="161" t="s">
        <v>43</v>
      </c>
      <c r="F11" s="162">
        <v>3</v>
      </c>
      <c r="G11" s="1189">
        <v>65.780707875162221</v>
      </c>
      <c r="H11" s="144"/>
      <c r="I11" s="144"/>
      <c r="J11" s="144"/>
      <c r="K11" s="144"/>
      <c r="L11" s="144"/>
      <c r="M11" s="144"/>
      <c r="N11" s="166"/>
      <c r="O11" s="167"/>
      <c r="Q11" s="1028">
        <f xml:space="preserve"> IF( SUM( U11:Z11 ) = 0, 0,$U$5 )</f>
        <v>0</v>
      </c>
      <c r="R11" s="1028"/>
      <c r="T11" s="1025"/>
      <c r="U11" s="1029">
        <f>IF('Validation flags'!$H$3=1,0, IF( ISNUMBER(G11), 0, 1 ))</f>
        <v>0</v>
      </c>
      <c r="V11" s="1027"/>
      <c r="W11" s="1027"/>
      <c r="X11" s="1027"/>
      <c r="Y11" s="1027"/>
      <c r="Z11" s="1027"/>
      <c r="AA11" s="1025"/>
      <c r="AB11" s="1"/>
      <c r="AC11" s="1025"/>
      <c r="AD11" s="1027"/>
      <c r="AE11" s="1027"/>
      <c r="AF11" s="1027"/>
      <c r="AG11" s="1027"/>
      <c r="AH11" s="1027"/>
      <c r="AI11" s="1027"/>
      <c r="AJ11" s="1025"/>
    </row>
    <row r="12" spans="1:36" ht="15" thickBot="1">
      <c r="B12" s="731">
        <f>B11+1</f>
        <v>5</v>
      </c>
      <c r="C12" s="779" t="s">
        <v>1107</v>
      </c>
      <c r="D12" s="865" t="s">
        <v>1744</v>
      </c>
      <c r="E12" s="780" t="s">
        <v>43</v>
      </c>
      <c r="F12" s="781">
        <v>3</v>
      </c>
      <c r="G12" s="1188"/>
      <c r="H12" s="144"/>
      <c r="I12" s="144"/>
      <c r="J12" s="144"/>
      <c r="K12" s="144"/>
      <c r="L12" s="144"/>
      <c r="M12" s="144"/>
      <c r="N12" s="782"/>
      <c r="O12" s="783"/>
      <c r="Q12" s="1028">
        <f xml:space="preserve"> IF( SUM( U12:Z12 ) = 0, 0,$U$5 )</f>
        <v>0</v>
      </c>
      <c r="R12" s="1028"/>
      <c r="T12" s="1025"/>
      <c r="U12" s="1029">
        <f>IF('Validation flags'!$B$3="Thames Water", IF( ISNUMBER(G12), 0, 1 ),0)</f>
        <v>0</v>
      </c>
      <c r="V12" s="1027"/>
      <c r="W12" s="1027"/>
      <c r="X12" s="1027"/>
      <c r="Y12" s="1027"/>
      <c r="Z12" s="1027"/>
      <c r="AA12" s="1025"/>
      <c r="AB12" s="1"/>
      <c r="AC12" s="1025"/>
      <c r="AD12" s="1027"/>
      <c r="AE12" s="1027"/>
      <c r="AF12" s="1027"/>
      <c r="AG12" s="1027"/>
      <c r="AH12" s="1027"/>
      <c r="AI12" s="1027"/>
      <c r="AJ12" s="1025"/>
    </row>
    <row r="13" spans="1:36" ht="15" thickBot="1">
      <c r="B13" s="169">
        <f>B12+1</f>
        <v>6</v>
      </c>
      <c r="C13" s="170" t="s">
        <v>1108</v>
      </c>
      <c r="D13" s="866" t="s">
        <v>1109</v>
      </c>
      <c r="E13" s="171" t="s">
        <v>43</v>
      </c>
      <c r="F13" s="172">
        <v>3</v>
      </c>
      <c r="G13" s="173">
        <f>SUM(G8:G12)</f>
        <v>1031.4631966675252</v>
      </c>
      <c r="H13" s="174"/>
      <c r="I13" s="174"/>
      <c r="J13" s="174"/>
      <c r="K13" s="174"/>
      <c r="L13" s="174"/>
      <c r="M13" s="174"/>
      <c r="N13" s="175" t="s">
        <v>539</v>
      </c>
      <c r="O13" s="176"/>
      <c r="Q13" s="1028"/>
      <c r="R13" s="1028"/>
      <c r="T13" s="1025"/>
      <c r="U13" s="1027"/>
      <c r="V13" s="1027"/>
      <c r="W13" s="1027"/>
      <c r="X13" s="1027"/>
      <c r="Y13" s="1027"/>
      <c r="Z13" s="1027"/>
      <c r="AA13" s="1025"/>
      <c r="AB13" s="1"/>
      <c r="AC13" s="1025"/>
      <c r="AD13" s="1027"/>
      <c r="AE13" s="1027"/>
      <c r="AF13" s="1027"/>
      <c r="AG13" s="1027"/>
      <c r="AH13" s="1027"/>
      <c r="AI13" s="1027"/>
      <c r="AJ13" s="1025"/>
    </row>
    <row r="14" spans="1:36" ht="15" thickBot="1">
      <c r="B14" s="144"/>
      <c r="C14" s="144"/>
      <c r="D14" s="144"/>
      <c r="E14" s="144"/>
      <c r="F14" s="144"/>
      <c r="G14" s="144"/>
      <c r="H14" s="144"/>
      <c r="I14" s="144"/>
      <c r="J14" s="144"/>
      <c r="K14" s="144"/>
      <c r="L14" s="144"/>
      <c r="M14" s="144"/>
      <c r="N14" s="163"/>
      <c r="O14" s="163"/>
      <c r="Q14" s="1028"/>
      <c r="R14" s="1028"/>
      <c r="T14" s="1025"/>
      <c r="U14" s="1027"/>
      <c r="V14" s="1027"/>
      <c r="W14" s="1027"/>
      <c r="X14" s="1027"/>
      <c r="Y14" s="1027"/>
      <c r="Z14" s="1027"/>
      <c r="AA14" s="1025"/>
      <c r="AB14" s="1"/>
      <c r="AC14" s="1025"/>
      <c r="AD14" s="1027"/>
      <c r="AE14" s="1027"/>
      <c r="AF14" s="1027"/>
      <c r="AG14" s="1027"/>
      <c r="AH14" s="1027"/>
      <c r="AI14" s="1027"/>
      <c r="AJ14" s="1025"/>
    </row>
    <row r="15" spans="1:36" ht="15" thickBot="1">
      <c r="B15" s="151" t="s">
        <v>435</v>
      </c>
      <c r="C15" s="152" t="s">
        <v>2136</v>
      </c>
      <c r="D15" s="144"/>
      <c r="E15" s="144"/>
      <c r="F15" s="144"/>
      <c r="G15" s="144"/>
      <c r="H15" s="144"/>
      <c r="I15" s="144"/>
      <c r="J15" s="144"/>
      <c r="K15" s="144"/>
      <c r="L15" s="144"/>
      <c r="M15" s="144"/>
      <c r="N15" s="163"/>
      <c r="O15" s="163"/>
      <c r="Q15" s="1028"/>
      <c r="R15" s="1028"/>
      <c r="T15" s="1025"/>
      <c r="U15" s="1027"/>
      <c r="V15" s="1027"/>
      <c r="W15" s="1027"/>
      <c r="X15" s="1027"/>
      <c r="Y15" s="1027"/>
      <c r="Z15" s="1027"/>
      <c r="AA15" s="1025"/>
      <c r="AB15" s="1"/>
      <c r="AC15" s="1025"/>
      <c r="AD15" s="1027"/>
      <c r="AE15" s="1027"/>
      <c r="AF15" s="1027"/>
      <c r="AG15" s="1027"/>
      <c r="AH15" s="1027"/>
      <c r="AI15" s="1027"/>
      <c r="AJ15" s="1025"/>
    </row>
    <row r="16" spans="1:36">
      <c r="B16" s="153">
        <v>7</v>
      </c>
      <c r="C16" s="154" t="s">
        <v>2137</v>
      </c>
      <c r="D16" s="863" t="s">
        <v>2313</v>
      </c>
      <c r="E16" s="155" t="s">
        <v>43</v>
      </c>
      <c r="F16" s="156">
        <v>3</v>
      </c>
      <c r="G16" s="1226">
        <v>84.326115017276507</v>
      </c>
      <c r="H16" s="144"/>
      <c r="I16" s="144"/>
      <c r="J16" s="144"/>
      <c r="K16" s="144"/>
      <c r="L16" s="144"/>
      <c r="M16" s="144"/>
      <c r="N16" s="157"/>
      <c r="O16" s="158"/>
      <c r="Q16" s="1028">
        <f xml:space="preserve"> IF( SUM( U16:Z16 ) = 0, 0,$U$5 )</f>
        <v>0</v>
      </c>
      <c r="R16" s="1028"/>
      <c r="T16" s="1025"/>
      <c r="U16" s="1029">
        <f xml:space="preserve"> IF( ISNUMBER(G16), 0, 1 )</f>
        <v>0</v>
      </c>
      <c r="V16" s="1027"/>
      <c r="W16" s="1027"/>
      <c r="X16" s="1027"/>
      <c r="Y16" s="1027"/>
      <c r="Z16" s="1027"/>
      <c r="AA16" s="1025"/>
      <c r="AB16" s="1"/>
      <c r="AC16" s="1025"/>
      <c r="AD16" s="1027"/>
      <c r="AE16" s="1027"/>
      <c r="AF16" s="1027"/>
      <c r="AG16" s="1027"/>
      <c r="AH16" s="1027"/>
      <c r="AI16" s="1027"/>
      <c r="AJ16" s="1025"/>
    </row>
    <row r="17" spans="2:36">
      <c r="B17" s="159">
        <f>B16+1</f>
        <v>8</v>
      </c>
      <c r="C17" s="160" t="s">
        <v>2138</v>
      </c>
      <c r="D17" s="864" t="s">
        <v>2314</v>
      </c>
      <c r="E17" s="161" t="s">
        <v>43</v>
      </c>
      <c r="F17" s="162">
        <v>3</v>
      </c>
      <c r="G17" s="1227">
        <v>841.66240390318103</v>
      </c>
      <c r="H17" s="144"/>
      <c r="I17" s="144"/>
      <c r="J17" s="144"/>
      <c r="K17" s="144"/>
      <c r="L17" s="163"/>
      <c r="M17" s="163"/>
      <c r="N17" s="164"/>
      <c r="O17" s="165"/>
      <c r="Q17" s="1028">
        <f xml:space="preserve"> IF( SUM( U17:Z17 ) = 0, 0,$U$5 )</f>
        <v>0</v>
      </c>
      <c r="R17" s="1028"/>
      <c r="T17" s="1025"/>
      <c r="U17" s="1029">
        <f xml:space="preserve"> IF( ISNUMBER(G17), 0, 1 )</f>
        <v>0</v>
      </c>
      <c r="V17" s="1027"/>
      <c r="W17" s="1027"/>
      <c r="X17" s="1027"/>
      <c r="Y17" s="1027"/>
      <c r="Z17" s="1027"/>
      <c r="AA17" s="1025"/>
      <c r="AB17" s="1"/>
      <c r="AC17" s="1025"/>
      <c r="AD17" s="1027"/>
      <c r="AE17" s="1027"/>
      <c r="AF17" s="1027"/>
      <c r="AG17" s="1027"/>
      <c r="AH17" s="1027"/>
      <c r="AI17" s="1027"/>
      <c r="AJ17" s="1025"/>
    </row>
    <row r="18" spans="2:36">
      <c r="B18" s="159">
        <f>B17+1</f>
        <v>9</v>
      </c>
      <c r="C18" s="160" t="s">
        <v>2139</v>
      </c>
      <c r="D18" s="864" t="s">
        <v>2315</v>
      </c>
      <c r="E18" s="161" t="s">
        <v>43</v>
      </c>
      <c r="F18" s="162">
        <v>3</v>
      </c>
      <c r="G18" s="1189">
        <v>1364.0979033047599</v>
      </c>
      <c r="H18" s="144"/>
      <c r="I18" s="144"/>
      <c r="J18" s="144"/>
      <c r="K18" s="144"/>
      <c r="L18" s="163"/>
      <c r="M18" s="163"/>
      <c r="N18" s="166"/>
      <c r="O18" s="167"/>
      <c r="Q18" s="1028">
        <f xml:space="preserve"> IF( SUM( U18:Z18 ) = 0, 0,$U$5 )</f>
        <v>0</v>
      </c>
      <c r="R18" s="1028"/>
      <c r="T18" s="1025"/>
      <c r="U18" s="1029">
        <f>IF('Validation flags'!$H$3=1,0, IF( ISNUMBER(G18), 0, 1 ))</f>
        <v>0</v>
      </c>
      <c r="V18" s="1027"/>
      <c r="W18" s="1027"/>
      <c r="X18" s="1027"/>
      <c r="Y18" s="1027"/>
      <c r="Z18" s="1027"/>
      <c r="AA18" s="1025"/>
      <c r="AB18" s="1"/>
      <c r="AC18" s="1025"/>
      <c r="AD18" s="1027"/>
      <c r="AE18" s="1027"/>
      <c r="AF18" s="1027"/>
      <c r="AG18" s="1027"/>
      <c r="AH18" s="1027"/>
      <c r="AI18" s="1027"/>
      <c r="AJ18" s="1025"/>
    </row>
    <row r="19" spans="2:36">
      <c r="B19" s="159">
        <f>B18+1</f>
        <v>10</v>
      </c>
      <c r="C19" s="168" t="s">
        <v>2140</v>
      </c>
      <c r="D19" s="864" t="s">
        <v>2316</v>
      </c>
      <c r="E19" s="161" t="s">
        <v>43</v>
      </c>
      <c r="F19" s="162">
        <v>3</v>
      </c>
      <c r="G19" s="1189">
        <v>92.668100099680601</v>
      </c>
      <c r="H19" s="144"/>
      <c r="I19" s="144"/>
      <c r="J19" s="144"/>
      <c r="K19" s="144"/>
      <c r="L19" s="144"/>
      <c r="M19" s="144"/>
      <c r="N19" s="166"/>
      <c r="O19" s="167"/>
      <c r="Q19" s="1028">
        <f xml:space="preserve"> IF( SUM( U19:Z19 ) = 0, 0,$U$5 )</f>
        <v>0</v>
      </c>
      <c r="R19" s="1028"/>
      <c r="T19" s="1025"/>
      <c r="U19" s="1029">
        <f>IF('Validation flags'!$H$3=1,0, IF( ISNUMBER(G19), 0, 1 ))</f>
        <v>0</v>
      </c>
      <c r="V19" s="1027"/>
      <c r="W19" s="1027"/>
      <c r="X19" s="1027"/>
      <c r="Y19" s="1027"/>
      <c r="Z19" s="1027"/>
      <c r="AA19" s="1025"/>
      <c r="AB19" s="1"/>
      <c r="AC19" s="1025"/>
      <c r="AD19" s="1027"/>
      <c r="AE19" s="1027"/>
      <c r="AF19" s="1027"/>
      <c r="AG19" s="1027"/>
      <c r="AH19" s="1027"/>
      <c r="AI19" s="1027"/>
      <c r="AJ19" s="1025"/>
    </row>
    <row r="20" spans="2:36" ht="15" thickBot="1">
      <c r="B20" s="731">
        <f>B19+1</f>
        <v>11</v>
      </c>
      <c r="C20" s="779" t="s">
        <v>2141</v>
      </c>
      <c r="D20" s="865" t="s">
        <v>2317</v>
      </c>
      <c r="E20" s="780" t="s">
        <v>43</v>
      </c>
      <c r="F20" s="781">
        <v>3</v>
      </c>
      <c r="G20" s="1188"/>
      <c r="H20" s="144"/>
      <c r="I20" s="144"/>
      <c r="J20" s="144"/>
      <c r="K20" s="144"/>
      <c r="L20" s="144"/>
      <c r="M20" s="144"/>
      <c r="N20" s="782"/>
      <c r="O20" s="783"/>
      <c r="Q20" s="1028">
        <f xml:space="preserve"> IF( SUM( U20:Z20 ) = 0, 0,$U$5 )</f>
        <v>0</v>
      </c>
      <c r="R20" s="1028"/>
      <c r="T20" s="1025"/>
      <c r="U20" s="1029">
        <f>IF('Validation flags'!$B$3="Thames Water", IF( ISNUMBER(G20), 0, 1 ),0)</f>
        <v>0</v>
      </c>
      <c r="V20" s="1027"/>
      <c r="W20" s="1027"/>
      <c r="X20" s="1027"/>
      <c r="Y20" s="1027"/>
      <c r="Z20" s="1027"/>
      <c r="AA20" s="1025"/>
      <c r="AB20" s="1"/>
      <c r="AC20" s="1025"/>
      <c r="AD20" s="1027"/>
      <c r="AE20" s="1027"/>
      <c r="AF20" s="1027"/>
      <c r="AG20" s="1027"/>
      <c r="AH20" s="1027"/>
      <c r="AI20" s="1027"/>
      <c r="AJ20" s="1025"/>
    </row>
    <row r="21" spans="2:36" ht="15" thickBot="1">
      <c r="B21" s="169">
        <f>B20+1</f>
        <v>12</v>
      </c>
      <c r="C21" s="170" t="s">
        <v>2142</v>
      </c>
      <c r="D21" s="866" t="s">
        <v>2318</v>
      </c>
      <c r="E21" s="171" t="s">
        <v>43</v>
      </c>
      <c r="F21" s="172">
        <v>3</v>
      </c>
      <c r="G21" s="173">
        <f>SUM(G16:G20)</f>
        <v>2382.7545223248981</v>
      </c>
      <c r="H21" s="174"/>
      <c r="I21" s="174"/>
      <c r="J21" s="174"/>
      <c r="K21" s="174"/>
      <c r="L21" s="174"/>
      <c r="M21" s="174"/>
      <c r="N21" s="175" t="s">
        <v>550</v>
      </c>
      <c r="O21" s="176"/>
      <c r="Q21" s="1028"/>
      <c r="R21" s="1028"/>
      <c r="T21" s="1025"/>
      <c r="U21" s="1027"/>
      <c r="V21" s="1027"/>
      <c r="W21" s="1027"/>
      <c r="X21" s="1027"/>
      <c r="Y21" s="1027"/>
      <c r="Z21" s="1027"/>
      <c r="AA21" s="1025"/>
      <c r="AB21" s="1"/>
      <c r="AC21" s="1025"/>
      <c r="AD21" s="1027"/>
      <c r="AE21" s="1027"/>
      <c r="AF21" s="1027"/>
      <c r="AG21" s="1027"/>
      <c r="AH21" s="1027"/>
      <c r="AI21" s="1027"/>
      <c r="AJ21" s="1025"/>
    </row>
    <row r="22" spans="2:36" ht="15" thickBot="1">
      <c r="B22" s="144"/>
      <c r="C22" s="144"/>
      <c r="D22" s="144"/>
      <c r="E22" s="144"/>
      <c r="F22" s="144"/>
      <c r="G22" s="144"/>
      <c r="H22" s="144"/>
      <c r="I22" s="144"/>
      <c r="J22" s="144"/>
      <c r="K22" s="144"/>
      <c r="L22" s="144"/>
      <c r="M22" s="144"/>
      <c r="N22" s="163"/>
      <c r="O22" s="163"/>
      <c r="Q22" s="1028"/>
      <c r="R22" s="1028"/>
      <c r="T22" s="1025"/>
      <c r="U22" s="1027"/>
      <c r="V22" s="1027"/>
      <c r="W22" s="1027"/>
      <c r="X22" s="1027"/>
      <c r="Y22" s="1027"/>
      <c r="Z22" s="1027"/>
      <c r="AA22" s="1025"/>
      <c r="AB22" s="1"/>
      <c r="AC22" s="1025"/>
      <c r="AD22" s="1027"/>
      <c r="AE22" s="1027"/>
      <c r="AF22" s="1027"/>
      <c r="AG22" s="1027"/>
      <c r="AH22" s="1027"/>
      <c r="AI22" s="1027"/>
      <c r="AJ22" s="1025"/>
    </row>
    <row r="23" spans="2:36" ht="15" thickBot="1">
      <c r="B23" s="151" t="s">
        <v>532</v>
      </c>
      <c r="C23" s="152" t="s">
        <v>2262</v>
      </c>
      <c r="D23" s="144"/>
      <c r="E23" s="144"/>
      <c r="F23" s="144"/>
      <c r="G23" s="144"/>
      <c r="H23" s="144"/>
      <c r="I23" s="144"/>
      <c r="J23" s="144"/>
      <c r="K23" s="144"/>
      <c r="L23" s="144"/>
      <c r="M23" s="144"/>
      <c r="N23" s="163"/>
      <c r="O23" s="163"/>
      <c r="Q23" s="1028"/>
      <c r="R23" s="1028"/>
      <c r="T23" s="1025"/>
      <c r="U23" s="1027"/>
      <c r="V23" s="1027"/>
      <c r="W23" s="1027"/>
      <c r="X23" s="1027"/>
      <c r="Y23" s="1027"/>
      <c r="Z23" s="1027"/>
      <c r="AA23" s="1025"/>
      <c r="AB23" s="1"/>
      <c r="AC23" s="1025"/>
      <c r="AD23" s="1027"/>
      <c r="AE23" s="1027"/>
      <c r="AF23" s="1027"/>
      <c r="AG23" s="1027"/>
      <c r="AH23" s="1027"/>
      <c r="AI23" s="1027"/>
      <c r="AJ23" s="1025"/>
    </row>
    <row r="24" spans="2:36">
      <c r="B24" s="153">
        <v>13</v>
      </c>
      <c r="C24" s="154" t="s">
        <v>2263</v>
      </c>
      <c r="D24" s="1350" t="s">
        <v>2299</v>
      </c>
      <c r="E24" s="155" t="s">
        <v>43</v>
      </c>
      <c r="F24" s="156">
        <v>3</v>
      </c>
      <c r="G24" s="1226">
        <v>2.6150252379471102</v>
      </c>
      <c r="H24" s="144"/>
      <c r="I24" s="144"/>
      <c r="J24" s="144"/>
      <c r="K24" s="144"/>
      <c r="L24" s="144"/>
      <c r="M24" s="144"/>
      <c r="N24" s="157"/>
      <c r="O24" s="158"/>
      <c r="Q24" s="1028">
        <f xml:space="preserve"> IF( SUM( U24:Z24 ) = 0, 0,$U$5 )</f>
        <v>0</v>
      </c>
      <c r="R24" s="1028"/>
      <c r="T24" s="1025"/>
      <c r="U24" s="1029">
        <f xml:space="preserve"> IF( ISNUMBER(G24), 0, 1 )</f>
        <v>0</v>
      </c>
      <c r="V24" s="1027"/>
      <c r="W24" s="1027"/>
      <c r="X24" s="1027"/>
      <c r="Y24" s="1027"/>
      <c r="Z24" s="1027"/>
      <c r="AA24" s="1025"/>
      <c r="AB24" s="1"/>
      <c r="AC24" s="1025"/>
      <c r="AD24" s="1027"/>
      <c r="AE24" s="1027"/>
      <c r="AF24" s="1027"/>
      <c r="AG24" s="1027"/>
      <c r="AH24" s="1027"/>
      <c r="AI24" s="1027"/>
      <c r="AJ24" s="1025"/>
    </row>
    <row r="25" spans="2:36">
      <c r="B25" s="159">
        <v>14</v>
      </c>
      <c r="C25" s="160" t="s">
        <v>2264</v>
      </c>
      <c r="D25" s="1351" t="s">
        <v>2300</v>
      </c>
      <c r="E25" s="161" t="s">
        <v>43</v>
      </c>
      <c r="F25" s="162">
        <v>3</v>
      </c>
      <c r="G25" s="1227">
        <v>16.0693870087146</v>
      </c>
      <c r="H25" s="144"/>
      <c r="I25" s="144"/>
      <c r="J25" s="144"/>
      <c r="K25" s="144"/>
      <c r="L25" s="163"/>
      <c r="M25" s="163"/>
      <c r="N25" s="164"/>
      <c r="O25" s="165"/>
      <c r="Q25" s="1028">
        <f xml:space="preserve"> IF( SUM( U25:Z25 ) = 0, 0,$U$5 )</f>
        <v>0</v>
      </c>
      <c r="R25" s="1028"/>
      <c r="T25" s="1025"/>
      <c r="U25" s="1029">
        <f xml:space="preserve"> IF( ISNUMBER(G25), 0, 1 )</f>
        <v>0</v>
      </c>
      <c r="V25" s="1027"/>
      <c r="W25" s="1027"/>
      <c r="X25" s="1027"/>
      <c r="Y25" s="1027"/>
      <c r="Z25" s="1027"/>
      <c r="AA25" s="1025"/>
      <c r="AB25" s="1"/>
      <c r="AC25" s="1025"/>
      <c r="AD25" s="1027"/>
      <c r="AE25" s="1027"/>
      <c r="AF25" s="1027"/>
      <c r="AG25" s="1027"/>
      <c r="AH25" s="1027"/>
      <c r="AI25" s="1027"/>
      <c r="AJ25" s="1025"/>
    </row>
    <row r="26" spans="2:36">
      <c r="B26" s="159">
        <v>15</v>
      </c>
      <c r="C26" s="160" t="s">
        <v>2265</v>
      </c>
      <c r="D26" s="1351" t="s">
        <v>2301</v>
      </c>
      <c r="E26" s="161" t="s">
        <v>43</v>
      </c>
      <c r="F26" s="162">
        <v>3</v>
      </c>
      <c r="G26" s="1189">
        <v>14.904996040704599</v>
      </c>
      <c r="H26" s="144"/>
      <c r="I26" s="144"/>
      <c r="J26" s="144"/>
      <c r="K26" s="144"/>
      <c r="L26" s="163"/>
      <c r="M26" s="163"/>
      <c r="N26" s="166"/>
      <c r="O26" s="167"/>
      <c r="Q26" s="1028">
        <f xml:space="preserve"> IF( SUM( U26:Z26 ) = 0, 0,$U$5 )</f>
        <v>0</v>
      </c>
      <c r="R26" s="1028"/>
      <c r="T26" s="1025"/>
      <c r="U26" s="1029">
        <f>IF('Validation flags'!$H$3=1,0, IF( ISNUMBER(G26), 0, 1 ))</f>
        <v>0</v>
      </c>
      <c r="V26" s="1027"/>
      <c r="W26" s="1027"/>
      <c r="X26" s="1027"/>
      <c r="Y26" s="1027"/>
      <c r="Z26" s="1027"/>
      <c r="AA26" s="1025"/>
      <c r="AB26" s="1"/>
      <c r="AC26" s="1025"/>
      <c r="AD26" s="1027"/>
      <c r="AE26" s="1027"/>
      <c r="AF26" s="1027"/>
      <c r="AG26" s="1027"/>
      <c r="AH26" s="1027"/>
      <c r="AI26" s="1027"/>
      <c r="AJ26" s="1025"/>
    </row>
    <row r="27" spans="2:36">
      <c r="B27" s="159">
        <v>16</v>
      </c>
      <c r="C27" s="168" t="s">
        <v>2266</v>
      </c>
      <c r="D27" s="1351" t="s">
        <v>2302</v>
      </c>
      <c r="E27" s="161" t="s">
        <v>43</v>
      </c>
      <c r="F27" s="162">
        <v>3</v>
      </c>
      <c r="G27" s="1189">
        <v>1.26922287279343</v>
      </c>
      <c r="H27" s="144"/>
      <c r="I27" s="144"/>
      <c r="J27" s="144"/>
      <c r="K27" s="144"/>
      <c r="L27" s="144"/>
      <c r="M27" s="144"/>
      <c r="N27" s="166"/>
      <c r="O27" s="167"/>
      <c r="Q27" s="1028">
        <f xml:space="preserve"> IF( SUM( U27:Z27 ) = 0, 0,$U$5 )</f>
        <v>0</v>
      </c>
      <c r="R27" s="1028"/>
      <c r="T27" s="1025"/>
      <c r="U27" s="1029">
        <f>IF('Validation flags'!$H$3=1,0, IF( ISNUMBER(G27), 0, 1 ))</f>
        <v>0</v>
      </c>
      <c r="V27" s="1027"/>
      <c r="W27" s="1027"/>
      <c r="X27" s="1027"/>
      <c r="Y27" s="1027"/>
      <c r="Z27" s="1027"/>
      <c r="AA27" s="1025"/>
      <c r="AB27" s="1"/>
      <c r="AC27" s="1025"/>
      <c r="AD27" s="1027"/>
      <c r="AE27" s="1027"/>
      <c r="AF27" s="1027"/>
      <c r="AG27" s="1027"/>
      <c r="AH27" s="1027"/>
      <c r="AI27" s="1027"/>
      <c r="AJ27" s="1025"/>
    </row>
    <row r="28" spans="2:36" ht="15" thickBot="1">
      <c r="B28" s="731">
        <v>17</v>
      </c>
      <c r="C28" s="779" t="s">
        <v>2267</v>
      </c>
      <c r="D28" s="1352" t="s">
        <v>2303</v>
      </c>
      <c r="E28" s="780" t="s">
        <v>43</v>
      </c>
      <c r="F28" s="781">
        <v>3</v>
      </c>
      <c r="G28" s="1188"/>
      <c r="H28" s="144"/>
      <c r="I28" s="144"/>
      <c r="J28" s="144"/>
      <c r="K28" s="144"/>
      <c r="L28" s="144"/>
      <c r="M28" s="144"/>
      <c r="N28" s="782"/>
      <c r="O28" s="783"/>
      <c r="Q28" s="1028">
        <f xml:space="preserve"> IF( SUM( U28:Z28 ) = 0, 0,$U$5 )</f>
        <v>0</v>
      </c>
      <c r="R28" s="1028"/>
      <c r="T28" s="1025"/>
      <c r="U28" s="1029">
        <f>IF('Validation flags'!$B$3="Thames Water", IF( ISNUMBER(G28), 0, 1 ),0)</f>
        <v>0</v>
      </c>
      <c r="V28" s="1027"/>
      <c r="W28" s="1027"/>
      <c r="X28" s="1027"/>
      <c r="Y28" s="1027"/>
      <c r="Z28" s="1027"/>
      <c r="AA28" s="1025"/>
      <c r="AB28" s="1"/>
      <c r="AC28" s="1025"/>
      <c r="AD28" s="1027"/>
      <c r="AE28" s="1027"/>
      <c r="AF28" s="1027"/>
      <c r="AG28" s="1027"/>
      <c r="AH28" s="1027"/>
      <c r="AI28" s="1027"/>
      <c r="AJ28" s="1025"/>
    </row>
    <row r="29" spans="2:36" ht="15" thickBot="1">
      <c r="B29" s="169">
        <v>18</v>
      </c>
      <c r="C29" s="170" t="s">
        <v>2268</v>
      </c>
      <c r="D29" s="1353" t="s">
        <v>2307</v>
      </c>
      <c r="E29" s="171" t="s">
        <v>43</v>
      </c>
      <c r="F29" s="172">
        <v>3</v>
      </c>
      <c r="G29" s="173">
        <f>SUM(G24:G28)</f>
        <v>34.858631160159739</v>
      </c>
      <c r="H29" s="174"/>
      <c r="I29" s="174"/>
      <c r="J29" s="174"/>
      <c r="K29" s="174"/>
      <c r="L29" s="174"/>
      <c r="M29" s="174"/>
      <c r="N29" s="175" t="s">
        <v>551</v>
      </c>
      <c r="O29" s="176"/>
      <c r="Q29" s="1028"/>
      <c r="R29" s="1028"/>
      <c r="T29" s="1025"/>
      <c r="U29" s="1027"/>
      <c r="V29" s="1027"/>
      <c r="W29" s="1027"/>
      <c r="X29" s="1027"/>
      <c r="Y29" s="1027"/>
      <c r="Z29" s="1027"/>
      <c r="AA29" s="1025"/>
      <c r="AB29" s="1"/>
      <c r="AC29" s="1025"/>
      <c r="AD29" s="1027"/>
      <c r="AE29" s="1027"/>
      <c r="AF29" s="1027"/>
      <c r="AG29" s="1027"/>
      <c r="AH29" s="1027"/>
      <c r="AI29" s="1027"/>
      <c r="AJ29" s="1025"/>
    </row>
    <row r="30" spans="2:36" ht="15" thickBot="1">
      <c r="B30" s="144"/>
      <c r="C30" s="144"/>
      <c r="D30" s="144"/>
      <c r="E30" s="144"/>
      <c r="F30" s="144"/>
      <c r="G30" s="144"/>
      <c r="H30" s="144"/>
      <c r="I30" s="144"/>
      <c r="J30" s="144"/>
      <c r="K30" s="144"/>
      <c r="L30" s="144"/>
      <c r="M30" s="144"/>
      <c r="N30" s="163"/>
      <c r="O30" s="163"/>
      <c r="Q30" s="1028"/>
      <c r="R30" s="1028"/>
      <c r="T30" s="1025"/>
      <c r="U30" s="1027"/>
      <c r="V30" s="1027"/>
      <c r="W30" s="1027"/>
      <c r="X30" s="1027"/>
      <c r="Y30" s="1027"/>
      <c r="Z30" s="1027"/>
      <c r="AA30" s="1025"/>
      <c r="AB30" s="1"/>
      <c r="AC30" s="1025"/>
      <c r="AD30" s="1027"/>
      <c r="AE30" s="1027"/>
      <c r="AF30" s="1027"/>
      <c r="AG30" s="1027"/>
      <c r="AH30" s="1027"/>
      <c r="AI30" s="1027"/>
      <c r="AJ30" s="1025"/>
    </row>
    <row r="31" spans="2:36" ht="15" thickBot="1">
      <c r="B31" s="151" t="s">
        <v>454</v>
      </c>
      <c r="C31" s="152" t="s">
        <v>1110</v>
      </c>
      <c r="D31" s="144"/>
      <c r="E31" s="144"/>
      <c r="F31" s="144"/>
      <c r="G31" s="144"/>
      <c r="H31" s="144"/>
      <c r="I31" s="144"/>
      <c r="J31" s="144"/>
      <c r="K31" s="144"/>
      <c r="L31" s="144"/>
      <c r="M31" s="144"/>
      <c r="N31" s="163"/>
      <c r="O31" s="163"/>
      <c r="Q31" s="1028"/>
      <c r="R31" s="1028"/>
      <c r="T31" s="1025"/>
      <c r="U31" s="1027"/>
      <c r="V31" s="1027"/>
      <c r="W31" s="1027"/>
      <c r="X31" s="1027"/>
      <c r="Y31" s="1027"/>
      <c r="Z31" s="1027"/>
      <c r="AA31" s="1025"/>
      <c r="AB31" s="1"/>
      <c r="AC31" s="1025"/>
      <c r="AD31" s="1027"/>
      <c r="AE31" s="1027"/>
      <c r="AF31" s="1027"/>
      <c r="AG31" s="1027"/>
      <c r="AH31" s="1027"/>
      <c r="AI31" s="1027"/>
      <c r="AJ31" s="1025"/>
    </row>
    <row r="32" spans="2:36">
      <c r="B32" s="153">
        <v>19</v>
      </c>
      <c r="C32" s="154" t="s">
        <v>1111</v>
      </c>
      <c r="D32" s="863" t="s">
        <v>1112</v>
      </c>
      <c r="E32" s="155" t="s">
        <v>28</v>
      </c>
      <c r="F32" s="177">
        <v>2</v>
      </c>
      <c r="G32" s="163"/>
      <c r="H32" s="1228">
        <v>0.35310144773953128</v>
      </c>
      <c r="I32" s="1229">
        <v>0.34886689098294255</v>
      </c>
      <c r="J32" s="1229">
        <v>0.33970618894990046</v>
      </c>
      <c r="K32" s="1229">
        <v>0.20764424127086797</v>
      </c>
      <c r="L32" s="1230">
        <v>0.1120856135855598</v>
      </c>
      <c r="M32" s="163"/>
      <c r="N32" s="157"/>
      <c r="O32" s="158"/>
      <c r="Q32" s="1028">
        <f t="shared" ref="Q32:Q37" si="0" xml:space="preserve"> IF( SUM( U32:Z32 ) = 0, 0,$U$5 )</f>
        <v>0</v>
      </c>
      <c r="R32" s="1028"/>
      <c r="T32" s="1025"/>
      <c r="U32" s="1027"/>
      <c r="V32" s="1029">
        <f t="shared" ref="V32:Z37" si="1" xml:space="preserve"> IF( ISNUMBER(H32), 0, 1 )</f>
        <v>0</v>
      </c>
      <c r="W32" s="1029">
        <f t="shared" si="1"/>
        <v>0</v>
      </c>
      <c r="X32" s="1029">
        <f t="shared" si="1"/>
        <v>0</v>
      </c>
      <c r="Y32" s="1029">
        <f t="shared" si="1"/>
        <v>0</v>
      </c>
      <c r="Z32" s="1029">
        <f t="shared" si="1"/>
        <v>0</v>
      </c>
      <c r="AA32" s="1030"/>
      <c r="AB32" s="1"/>
      <c r="AC32" s="1025"/>
      <c r="AD32" s="1027"/>
      <c r="AE32" s="1027"/>
      <c r="AF32" s="1027"/>
      <c r="AG32" s="1027"/>
      <c r="AH32" s="1027"/>
      <c r="AI32" s="1027"/>
      <c r="AJ32" s="1030"/>
    </row>
    <row r="33" spans="2:36">
      <c r="B33" s="159">
        <v>20</v>
      </c>
      <c r="C33" s="160" t="s">
        <v>2269</v>
      </c>
      <c r="D33" s="864" t="s">
        <v>2330</v>
      </c>
      <c r="E33" s="161" t="s">
        <v>28</v>
      </c>
      <c r="F33" s="178">
        <v>2</v>
      </c>
      <c r="G33" s="163"/>
      <c r="H33" s="1231">
        <v>1.9487038674533719E-2</v>
      </c>
      <c r="I33" s="1232">
        <v>0.12485111017531027</v>
      </c>
      <c r="J33" s="1232">
        <v>6.6219681121098106E-2</v>
      </c>
      <c r="K33" s="1232">
        <v>0.40503621425750258</v>
      </c>
      <c r="L33" s="1233">
        <v>0.67350486279943389</v>
      </c>
      <c r="M33" s="163"/>
      <c r="N33" s="179"/>
      <c r="O33" s="180"/>
      <c r="Q33" s="1028">
        <f t="shared" si="0"/>
        <v>0</v>
      </c>
      <c r="R33" s="1028"/>
      <c r="T33" s="1025"/>
      <c r="U33" s="1027"/>
      <c r="V33" s="1029">
        <f t="shared" si="1"/>
        <v>0</v>
      </c>
      <c r="W33" s="1029">
        <f t="shared" si="1"/>
        <v>0</v>
      </c>
      <c r="X33" s="1029">
        <f t="shared" si="1"/>
        <v>0</v>
      </c>
      <c r="Y33" s="1029">
        <f t="shared" si="1"/>
        <v>0</v>
      </c>
      <c r="Z33" s="1029">
        <f t="shared" si="1"/>
        <v>0</v>
      </c>
      <c r="AA33" s="1030"/>
      <c r="AB33" s="1"/>
      <c r="AC33" s="1025"/>
      <c r="AD33" s="1027"/>
      <c r="AE33" s="1027"/>
      <c r="AF33" s="1027"/>
      <c r="AG33" s="1027"/>
      <c r="AH33" s="1027"/>
      <c r="AI33" s="1027"/>
      <c r="AJ33" s="1030"/>
    </row>
    <row r="34" spans="2:36">
      <c r="B34" s="159">
        <v>21</v>
      </c>
      <c r="C34" s="160" t="s">
        <v>2274</v>
      </c>
      <c r="D34" s="161" t="s">
        <v>2324</v>
      </c>
      <c r="E34" s="161" t="s">
        <v>28</v>
      </c>
      <c r="F34" s="178">
        <v>2</v>
      </c>
      <c r="G34" s="163"/>
      <c r="H34" s="1231">
        <v>0.47775085392576017</v>
      </c>
      <c r="I34" s="1232">
        <v>0.38541519760851706</v>
      </c>
      <c r="J34" s="1232">
        <v>0.42226919318748646</v>
      </c>
      <c r="K34" s="1232">
        <v>0.30217251589047295</v>
      </c>
      <c r="L34" s="1233">
        <v>0.16278074345871987</v>
      </c>
      <c r="M34" s="163"/>
      <c r="N34" s="179"/>
      <c r="O34" s="180"/>
      <c r="Q34" s="1028">
        <f t="shared" si="0"/>
        <v>0</v>
      </c>
      <c r="R34" s="1028"/>
      <c r="T34" s="1025"/>
      <c r="U34" s="1027"/>
      <c r="V34" s="1029">
        <f xml:space="preserve"> IF( ISNUMBER(H34), 0, 1 )</f>
        <v>0</v>
      </c>
      <c r="W34" s="1029">
        <f xml:space="preserve"> IF( ISNUMBER(I34), 0, 1 )</f>
        <v>0</v>
      </c>
      <c r="X34" s="1029">
        <f xml:space="preserve"> IF( ISNUMBER(J34), 0, 1 )</f>
        <v>0</v>
      </c>
      <c r="Y34" s="1029">
        <f xml:space="preserve"> IF( ISNUMBER(K34), 0, 1 )</f>
        <v>0</v>
      </c>
      <c r="Z34" s="1029">
        <f xml:space="preserve"> IF( ISNUMBER(L34), 0, 1 )</f>
        <v>0</v>
      </c>
      <c r="AA34" s="1030"/>
      <c r="AB34" s="1"/>
      <c r="AC34" s="1025"/>
      <c r="AD34" s="1027"/>
      <c r="AE34" s="1027"/>
      <c r="AF34" s="1027"/>
      <c r="AG34" s="1027"/>
      <c r="AH34" s="1027"/>
      <c r="AI34" s="1027"/>
      <c r="AJ34" s="1030"/>
    </row>
    <row r="35" spans="2:36">
      <c r="B35" s="159">
        <v>22</v>
      </c>
      <c r="C35" s="160" t="s">
        <v>1113</v>
      </c>
      <c r="D35" s="161" t="s">
        <v>1114</v>
      </c>
      <c r="E35" s="161" t="s">
        <v>28</v>
      </c>
      <c r="F35" s="178">
        <v>2</v>
      </c>
      <c r="G35" s="163"/>
      <c r="H35" s="1231">
        <v>0.11534270601378377</v>
      </c>
      <c r="I35" s="1232">
        <v>0.11023659008936593</v>
      </c>
      <c r="J35" s="1232">
        <v>0.1391226255807535</v>
      </c>
      <c r="K35" s="1232">
        <v>6.4323296080169068E-2</v>
      </c>
      <c r="L35" s="1233">
        <v>4.0201450354267143E-2</v>
      </c>
      <c r="M35" s="163"/>
      <c r="N35" s="179"/>
      <c r="O35" s="180"/>
      <c r="Q35" s="1028">
        <f t="shared" si="0"/>
        <v>0</v>
      </c>
      <c r="R35" s="1028"/>
      <c r="T35" s="1025"/>
      <c r="U35" s="1027"/>
      <c r="V35" s="1029">
        <f t="shared" si="1"/>
        <v>0</v>
      </c>
      <c r="W35" s="1029">
        <f t="shared" si="1"/>
        <v>0</v>
      </c>
      <c r="X35" s="1029">
        <f t="shared" si="1"/>
        <v>0</v>
      </c>
      <c r="Y35" s="1029">
        <f t="shared" si="1"/>
        <v>0</v>
      </c>
      <c r="Z35" s="1029">
        <f t="shared" si="1"/>
        <v>0</v>
      </c>
      <c r="AA35" s="1030"/>
      <c r="AB35" s="1"/>
      <c r="AC35" s="1025"/>
      <c r="AD35" s="1027"/>
      <c r="AE35" s="1027"/>
      <c r="AF35" s="1027"/>
      <c r="AG35" s="1027"/>
      <c r="AH35" s="1027"/>
      <c r="AI35" s="1027"/>
      <c r="AJ35" s="1030"/>
    </row>
    <row r="36" spans="2:36">
      <c r="B36" s="159">
        <v>23</v>
      </c>
      <c r="C36" s="160" t="s">
        <v>1115</v>
      </c>
      <c r="D36" s="161" t="s">
        <v>1116</v>
      </c>
      <c r="E36" s="161" t="s">
        <v>28</v>
      </c>
      <c r="F36" s="178">
        <v>2</v>
      </c>
      <c r="G36" s="163"/>
      <c r="H36" s="1231">
        <v>3.4317953646391321E-2</v>
      </c>
      <c r="I36" s="1232">
        <v>3.0630211143864144E-2</v>
      </c>
      <c r="J36" s="1232">
        <v>3.2682311160761562E-2</v>
      </c>
      <c r="K36" s="1232">
        <v>2.0823732500987412E-2</v>
      </c>
      <c r="L36" s="1233">
        <v>1.1427329802019815E-2</v>
      </c>
      <c r="M36" s="163"/>
      <c r="N36" s="179"/>
      <c r="O36" s="180"/>
      <c r="Q36" s="1028">
        <f t="shared" si="0"/>
        <v>0</v>
      </c>
      <c r="R36" s="1028"/>
      <c r="T36" s="1025"/>
      <c r="U36" s="1027"/>
      <c r="V36" s="1029">
        <f t="shared" si="1"/>
        <v>0</v>
      </c>
      <c r="W36" s="1029">
        <f t="shared" si="1"/>
        <v>0</v>
      </c>
      <c r="X36" s="1029">
        <f t="shared" si="1"/>
        <v>0</v>
      </c>
      <c r="Y36" s="1029">
        <f t="shared" si="1"/>
        <v>0</v>
      </c>
      <c r="Z36" s="1029">
        <f t="shared" si="1"/>
        <v>0</v>
      </c>
      <c r="AA36" s="1025"/>
      <c r="AB36" s="1"/>
      <c r="AC36" s="1025"/>
      <c r="AD36" s="1027"/>
      <c r="AE36" s="1027"/>
      <c r="AF36" s="1027"/>
      <c r="AG36" s="1027"/>
      <c r="AH36" s="1027"/>
      <c r="AI36" s="1027"/>
      <c r="AJ36" s="1025"/>
    </row>
    <row r="37" spans="2:36">
      <c r="B37" s="159">
        <v>24</v>
      </c>
      <c r="C37" s="160" t="s">
        <v>1117</v>
      </c>
      <c r="D37" s="161" t="s">
        <v>1118</v>
      </c>
      <c r="E37" s="161" t="s">
        <v>28</v>
      </c>
      <c r="F37" s="178">
        <v>2</v>
      </c>
      <c r="G37" s="163"/>
      <c r="H37" s="1231">
        <v>0</v>
      </c>
      <c r="I37" s="1232">
        <v>0</v>
      </c>
      <c r="J37" s="1232">
        <v>0</v>
      </c>
      <c r="K37" s="1232">
        <v>0</v>
      </c>
      <c r="L37" s="1233">
        <v>0</v>
      </c>
      <c r="M37" s="163"/>
      <c r="N37" s="179"/>
      <c r="O37" s="180"/>
      <c r="Q37" s="1028">
        <f t="shared" si="0"/>
        <v>0</v>
      </c>
      <c r="R37" s="1028"/>
      <c r="T37" s="1025"/>
      <c r="U37" s="1027"/>
      <c r="V37" s="1029">
        <f t="shared" si="1"/>
        <v>0</v>
      </c>
      <c r="W37" s="1029">
        <f t="shared" si="1"/>
        <v>0</v>
      </c>
      <c r="X37" s="1029">
        <f t="shared" si="1"/>
        <v>0</v>
      </c>
      <c r="Y37" s="1029">
        <f t="shared" si="1"/>
        <v>0</v>
      </c>
      <c r="Z37" s="1029">
        <f t="shared" si="1"/>
        <v>0</v>
      </c>
      <c r="AA37" s="1025"/>
      <c r="AB37" s="1"/>
      <c r="AC37" s="1025"/>
      <c r="AD37" s="1027"/>
      <c r="AE37" s="1027"/>
      <c r="AF37" s="1027"/>
      <c r="AG37" s="1027"/>
      <c r="AH37" s="1027"/>
      <c r="AI37" s="1027"/>
      <c r="AJ37" s="1025"/>
    </row>
    <row r="38" spans="2:36">
      <c r="B38" s="159">
        <v>25</v>
      </c>
      <c r="C38" s="160" t="s">
        <v>1119</v>
      </c>
      <c r="D38" s="161" t="s">
        <v>1120</v>
      </c>
      <c r="E38" s="161" t="s">
        <v>28</v>
      </c>
      <c r="F38" s="178">
        <v>2</v>
      </c>
      <c r="G38" s="163"/>
      <c r="H38" s="860">
        <f>SUM(H32:H37)</f>
        <v>1.0000000000000002</v>
      </c>
      <c r="I38" s="861">
        <f>SUM(I32:I37)</f>
        <v>0.99999999999999989</v>
      </c>
      <c r="J38" s="861">
        <f>SUM(J32:J37)</f>
        <v>1</v>
      </c>
      <c r="K38" s="861">
        <f>SUM(K32:K37)</f>
        <v>1</v>
      </c>
      <c r="L38" s="862">
        <f>SUM(L32:L37)</f>
        <v>1.0000000000000004</v>
      </c>
      <c r="M38" s="163"/>
      <c r="N38" s="179" t="s">
        <v>2279</v>
      </c>
      <c r="O38" s="180" t="s">
        <v>1121</v>
      </c>
      <c r="Q38" s="1028"/>
      <c r="R38" s="1028">
        <f xml:space="preserve"> IF( SUM( AD38:AI38 ) = 0, 0,$AD$5 )</f>
        <v>0</v>
      </c>
      <c r="T38" s="1025"/>
      <c r="U38" s="1027"/>
      <c r="V38" s="1027"/>
      <c r="W38" s="1027"/>
      <c r="X38" s="1027"/>
      <c r="Y38" s="1027"/>
      <c r="Z38" s="1027"/>
      <c r="AA38" s="1025"/>
      <c r="AB38" s="1"/>
      <c r="AC38" s="1025"/>
      <c r="AD38" s="1027"/>
      <c r="AE38" s="1029">
        <f xml:space="preserve"> IF( H38 = 1, 0, 1)</f>
        <v>0</v>
      </c>
      <c r="AF38" s="1029">
        <f xml:space="preserve"> IF( I38 = 1, 0, 1)</f>
        <v>0</v>
      </c>
      <c r="AG38" s="1029">
        <f xml:space="preserve"> IF( J38 = 1, 0, 1)</f>
        <v>0</v>
      </c>
      <c r="AH38" s="1029">
        <f xml:space="preserve"> IF( K38 = 1, 0, 1)</f>
        <v>0</v>
      </c>
      <c r="AI38" s="1029">
        <f xml:space="preserve"> IF( L38 = 1, 0, 1)</f>
        <v>0</v>
      </c>
      <c r="AJ38" s="1025"/>
    </row>
    <row r="39" spans="2:36">
      <c r="B39" s="159">
        <v>26</v>
      </c>
      <c r="C39" s="160" t="s">
        <v>1122</v>
      </c>
      <c r="D39" s="161" t="s">
        <v>1123</v>
      </c>
      <c r="E39" s="161" t="s">
        <v>28</v>
      </c>
      <c r="F39" s="178">
        <v>2</v>
      </c>
      <c r="G39" s="163"/>
      <c r="H39" s="1231">
        <v>0.30307206691508581</v>
      </c>
      <c r="I39" s="1232">
        <v>0.45847996611359948</v>
      </c>
      <c r="J39" s="1232">
        <v>0.4503836325559355</v>
      </c>
      <c r="K39" s="1232">
        <v>0.46574652775523262</v>
      </c>
      <c r="L39" s="1233">
        <v>0.44268156322812302</v>
      </c>
      <c r="M39" s="163"/>
      <c r="N39" s="179"/>
      <c r="O39" s="180"/>
      <c r="Q39" s="1028">
        <f t="shared" ref="Q39:Q44" si="2" xml:space="preserve"> IF( SUM( U39:Z39 ) = 0, 0,$U$5 )</f>
        <v>0</v>
      </c>
      <c r="R39" s="1028"/>
      <c r="T39" s="1025"/>
      <c r="U39" s="1027"/>
      <c r="V39" s="1029">
        <f t="shared" ref="V39:Z44" si="3" xml:space="preserve"> IF( ISNUMBER(H39), 0, 1 )</f>
        <v>0</v>
      </c>
      <c r="W39" s="1029">
        <f t="shared" si="3"/>
        <v>0</v>
      </c>
      <c r="X39" s="1029">
        <f t="shared" si="3"/>
        <v>0</v>
      </c>
      <c r="Y39" s="1029">
        <f t="shared" si="3"/>
        <v>0</v>
      </c>
      <c r="Z39" s="1029">
        <f t="shared" si="3"/>
        <v>0</v>
      </c>
      <c r="AA39" s="1025"/>
      <c r="AB39" s="1"/>
      <c r="AC39" s="1025"/>
      <c r="AD39" s="1027"/>
      <c r="AE39" s="1027"/>
      <c r="AF39" s="1027"/>
      <c r="AG39" s="1027"/>
      <c r="AH39" s="1027"/>
      <c r="AI39" s="1027"/>
      <c r="AJ39" s="1025"/>
    </row>
    <row r="40" spans="2:36">
      <c r="B40" s="159">
        <v>27</v>
      </c>
      <c r="C40" s="160" t="s">
        <v>2270</v>
      </c>
      <c r="D40" s="161" t="s">
        <v>2331</v>
      </c>
      <c r="E40" s="161" t="s">
        <v>28</v>
      </c>
      <c r="F40" s="178">
        <v>2</v>
      </c>
      <c r="G40" s="163"/>
      <c r="H40" s="1231">
        <v>0.56712566577884993</v>
      </c>
      <c r="I40" s="1232">
        <v>0.43428998964598003</v>
      </c>
      <c r="J40" s="1232">
        <v>0.44206399982887362</v>
      </c>
      <c r="K40" s="1232">
        <v>0.42575378795432334</v>
      </c>
      <c r="L40" s="1233">
        <v>0.44187238757577446</v>
      </c>
      <c r="M40" s="163"/>
      <c r="N40" s="179"/>
      <c r="O40" s="180"/>
      <c r="Q40" s="1028">
        <f t="shared" si="2"/>
        <v>0</v>
      </c>
      <c r="R40" s="1028"/>
      <c r="T40" s="1025"/>
      <c r="U40" s="1027"/>
      <c r="V40" s="1029">
        <f t="shared" si="3"/>
        <v>0</v>
      </c>
      <c r="W40" s="1029">
        <f t="shared" si="3"/>
        <v>0</v>
      </c>
      <c r="X40" s="1029">
        <f t="shared" si="3"/>
        <v>0</v>
      </c>
      <c r="Y40" s="1029">
        <f t="shared" si="3"/>
        <v>0</v>
      </c>
      <c r="Z40" s="1029">
        <f t="shared" si="3"/>
        <v>0</v>
      </c>
      <c r="AA40" s="1030"/>
      <c r="AB40" s="1"/>
      <c r="AC40" s="1025"/>
      <c r="AD40" s="1027"/>
      <c r="AE40" s="1027"/>
      <c r="AF40" s="1027"/>
      <c r="AG40" s="1027"/>
      <c r="AH40" s="1027"/>
      <c r="AI40" s="1027"/>
      <c r="AJ40" s="1030"/>
    </row>
    <row r="41" spans="2:36">
      <c r="B41" s="159">
        <v>28</v>
      </c>
      <c r="C41" s="160" t="s">
        <v>2275</v>
      </c>
      <c r="D41" s="161" t="s">
        <v>2325</v>
      </c>
      <c r="E41" s="161" t="s">
        <v>28</v>
      </c>
      <c r="F41" s="178">
        <v>2</v>
      </c>
      <c r="G41" s="163"/>
      <c r="H41" s="1231">
        <v>9.243977054275837E-2</v>
      </c>
      <c r="I41" s="1232">
        <v>6.5320408124342866E-2</v>
      </c>
      <c r="J41" s="1232">
        <v>6.0900812105158922E-2</v>
      </c>
      <c r="K41" s="1232">
        <v>6.8440778472088182E-2</v>
      </c>
      <c r="L41" s="1233">
        <v>7.5039189680565638E-2</v>
      </c>
      <c r="M41" s="163"/>
      <c r="N41" s="179"/>
      <c r="O41" s="180"/>
      <c r="Q41" s="1028">
        <f t="shared" si="2"/>
        <v>0</v>
      </c>
      <c r="R41" s="1028"/>
      <c r="T41" s="1025"/>
      <c r="U41" s="1027"/>
      <c r="V41" s="1029">
        <f t="shared" si="3"/>
        <v>0</v>
      </c>
      <c r="W41" s="1029">
        <f t="shared" si="3"/>
        <v>0</v>
      </c>
      <c r="X41" s="1029">
        <f t="shared" si="3"/>
        <v>0</v>
      </c>
      <c r="Y41" s="1029">
        <f t="shared" si="3"/>
        <v>0</v>
      </c>
      <c r="Z41" s="1029">
        <f t="shared" si="3"/>
        <v>0</v>
      </c>
      <c r="AA41" s="1030"/>
      <c r="AB41" s="1"/>
      <c r="AC41" s="1025"/>
      <c r="AD41" s="1027"/>
      <c r="AE41" s="1027"/>
      <c r="AF41" s="1027"/>
      <c r="AG41" s="1027"/>
      <c r="AH41" s="1027"/>
      <c r="AI41" s="1027"/>
      <c r="AJ41" s="1030"/>
    </row>
    <row r="42" spans="2:36">
      <c r="B42" s="159">
        <v>29</v>
      </c>
      <c r="C42" s="160" t="s">
        <v>1124</v>
      </c>
      <c r="D42" s="161" t="s">
        <v>1125</v>
      </c>
      <c r="E42" s="161" t="s">
        <v>28</v>
      </c>
      <c r="F42" s="178">
        <v>2</v>
      </c>
      <c r="G42" s="163"/>
      <c r="H42" s="1231">
        <v>2.2317601716629637E-2</v>
      </c>
      <c r="I42" s="1232">
        <v>1.8682966057263023E-2</v>
      </c>
      <c r="J42" s="1232">
        <v>2.006464363671448E-2</v>
      </c>
      <c r="K42" s="1232">
        <v>1.4568950603082317E-2</v>
      </c>
      <c r="L42" s="1233">
        <v>1.8532193639554564E-2</v>
      </c>
      <c r="M42" s="163"/>
      <c r="N42" s="179"/>
      <c r="O42" s="180"/>
      <c r="Q42" s="1028">
        <f t="shared" si="2"/>
        <v>0</v>
      </c>
      <c r="R42" s="1028"/>
      <c r="T42" s="1025"/>
      <c r="U42" s="1027"/>
      <c r="V42" s="1029">
        <f t="shared" si="3"/>
        <v>0</v>
      </c>
      <c r="W42" s="1029">
        <f t="shared" si="3"/>
        <v>0</v>
      </c>
      <c r="X42" s="1029">
        <f t="shared" si="3"/>
        <v>0</v>
      </c>
      <c r="Y42" s="1029">
        <f t="shared" si="3"/>
        <v>0</v>
      </c>
      <c r="Z42" s="1029">
        <f t="shared" si="3"/>
        <v>0</v>
      </c>
      <c r="AA42" s="1025"/>
      <c r="AB42" s="1"/>
      <c r="AC42" s="1025"/>
      <c r="AD42" s="1027"/>
      <c r="AE42" s="1027"/>
      <c r="AF42" s="1027"/>
      <c r="AG42" s="1027"/>
      <c r="AH42" s="1027"/>
      <c r="AI42" s="1027"/>
      <c r="AJ42" s="1025"/>
    </row>
    <row r="43" spans="2:36">
      <c r="B43" s="159">
        <v>30</v>
      </c>
      <c r="C43" s="160" t="s">
        <v>1126</v>
      </c>
      <c r="D43" s="161" t="s">
        <v>1127</v>
      </c>
      <c r="E43" s="161" t="s">
        <v>28</v>
      </c>
      <c r="F43" s="178">
        <v>2</v>
      </c>
      <c r="G43" s="163"/>
      <c r="H43" s="1234">
        <v>1.5044895046676009E-2</v>
      </c>
      <c r="I43" s="1232">
        <v>2.322667005881467E-2</v>
      </c>
      <c r="J43" s="1232">
        <v>2.658691187331742E-2</v>
      </c>
      <c r="K43" s="1232">
        <v>2.5489955215273388E-2</v>
      </c>
      <c r="L43" s="1233">
        <v>2.1874665875981972E-2</v>
      </c>
      <c r="M43" s="163"/>
      <c r="N43" s="179"/>
      <c r="O43" s="180"/>
      <c r="Q43" s="1028">
        <f t="shared" si="2"/>
        <v>0</v>
      </c>
      <c r="R43" s="1028"/>
      <c r="T43" s="1025"/>
      <c r="U43" s="1027"/>
      <c r="V43" s="1029">
        <f t="shared" si="3"/>
        <v>0</v>
      </c>
      <c r="W43" s="1029">
        <f t="shared" si="3"/>
        <v>0</v>
      </c>
      <c r="X43" s="1029">
        <f t="shared" si="3"/>
        <v>0</v>
      </c>
      <c r="Y43" s="1029">
        <f t="shared" si="3"/>
        <v>0</v>
      </c>
      <c r="Z43" s="1029">
        <f t="shared" si="3"/>
        <v>0</v>
      </c>
      <c r="AA43" s="1025"/>
      <c r="AB43" s="1"/>
      <c r="AC43" s="1025"/>
      <c r="AD43" s="1027"/>
      <c r="AE43" s="1027"/>
      <c r="AF43" s="1027"/>
      <c r="AG43" s="1027"/>
      <c r="AH43" s="1027"/>
      <c r="AI43" s="1027"/>
      <c r="AJ43" s="1025"/>
    </row>
    <row r="44" spans="2:36">
      <c r="B44" s="159">
        <v>31</v>
      </c>
      <c r="C44" s="160" t="s">
        <v>1128</v>
      </c>
      <c r="D44" s="161" t="s">
        <v>1129</v>
      </c>
      <c r="E44" s="161" t="s">
        <v>28</v>
      </c>
      <c r="F44" s="178">
        <v>2</v>
      </c>
      <c r="G44" s="163"/>
      <c r="H44" s="1234">
        <v>0</v>
      </c>
      <c r="I44" s="1232">
        <v>0</v>
      </c>
      <c r="J44" s="1232">
        <v>0</v>
      </c>
      <c r="K44" s="1232">
        <v>0</v>
      </c>
      <c r="L44" s="1233">
        <v>0</v>
      </c>
      <c r="M44" s="163"/>
      <c r="N44" s="179"/>
      <c r="O44" s="180"/>
      <c r="Q44" s="1028">
        <f t="shared" si="2"/>
        <v>0</v>
      </c>
      <c r="R44" s="1028"/>
      <c r="T44" s="1025"/>
      <c r="U44" s="1027"/>
      <c r="V44" s="1029">
        <f t="shared" si="3"/>
        <v>0</v>
      </c>
      <c r="W44" s="1029">
        <f t="shared" si="3"/>
        <v>0</v>
      </c>
      <c r="X44" s="1029">
        <f t="shared" si="3"/>
        <v>0</v>
      </c>
      <c r="Y44" s="1029">
        <f t="shared" si="3"/>
        <v>0</v>
      </c>
      <c r="Z44" s="1029">
        <f t="shared" si="3"/>
        <v>0</v>
      </c>
      <c r="AA44" s="1025"/>
      <c r="AB44" s="1"/>
      <c r="AC44" s="1025"/>
      <c r="AD44" s="1027"/>
      <c r="AE44" s="1027"/>
      <c r="AF44" s="1027"/>
      <c r="AG44" s="1027"/>
      <c r="AH44" s="1027"/>
      <c r="AI44" s="1027"/>
      <c r="AJ44" s="1025"/>
    </row>
    <row r="45" spans="2:36">
      <c r="B45" s="159">
        <v>32</v>
      </c>
      <c r="C45" s="160" t="s">
        <v>1130</v>
      </c>
      <c r="D45" s="161" t="s">
        <v>1131</v>
      </c>
      <c r="E45" s="161" t="s">
        <v>28</v>
      </c>
      <c r="F45" s="178">
        <v>2</v>
      </c>
      <c r="G45" s="163"/>
      <c r="H45" s="860">
        <f>SUM(H39:H44)</f>
        <v>0.99999999999999978</v>
      </c>
      <c r="I45" s="861">
        <f>SUM(I39:I44)</f>
        <v>1.0000000000000002</v>
      </c>
      <c r="J45" s="861">
        <f>SUM(J39:J44)</f>
        <v>1</v>
      </c>
      <c r="K45" s="861">
        <f>SUM(K39:K44)</f>
        <v>0.99999999999999989</v>
      </c>
      <c r="L45" s="862">
        <f>SUM(L39:L44)</f>
        <v>0.99999999999999978</v>
      </c>
      <c r="M45" s="163"/>
      <c r="N45" s="179" t="s">
        <v>2280</v>
      </c>
      <c r="O45" s="180" t="s">
        <v>1121</v>
      </c>
      <c r="Q45" s="1028"/>
      <c r="R45" s="1028">
        <f xml:space="preserve"> IF( SUM( AD45:AI45 ) = 0, 0,$AD$5 )</f>
        <v>0</v>
      </c>
      <c r="T45" s="1025"/>
      <c r="U45" s="1027"/>
      <c r="V45" s="1027"/>
      <c r="W45" s="1027"/>
      <c r="X45" s="1027"/>
      <c r="Y45" s="1027"/>
      <c r="Z45" s="1027"/>
      <c r="AA45" s="1025"/>
      <c r="AB45" s="1"/>
      <c r="AC45" s="1025"/>
      <c r="AD45" s="1027"/>
      <c r="AE45" s="1029">
        <f xml:space="preserve"> IF( H45 = 1, 0, 1)</f>
        <v>0</v>
      </c>
      <c r="AF45" s="1029">
        <f xml:space="preserve"> IF( I45 = 1, 0, 1)</f>
        <v>0</v>
      </c>
      <c r="AG45" s="1029">
        <f xml:space="preserve"> IF( J45 = 1, 0, 1)</f>
        <v>0</v>
      </c>
      <c r="AH45" s="1029">
        <f xml:space="preserve"> IF( K45 = 1, 0, 1)</f>
        <v>0</v>
      </c>
      <c r="AI45" s="1029">
        <f xml:space="preserve"> IF( L45 = 1, 0, 1)</f>
        <v>0</v>
      </c>
      <c r="AJ45" s="1025"/>
    </row>
    <row r="46" spans="2:36">
      <c r="B46" s="159">
        <v>33</v>
      </c>
      <c r="C46" s="160" t="s">
        <v>1132</v>
      </c>
      <c r="D46" s="161" t="s">
        <v>1133</v>
      </c>
      <c r="E46" s="161" t="s">
        <v>28</v>
      </c>
      <c r="F46" s="178">
        <v>2</v>
      </c>
      <c r="G46" s="163"/>
      <c r="H46" s="1184">
        <v>0.35162980803249599</v>
      </c>
      <c r="I46" s="1185">
        <v>0.36565877038073352</v>
      </c>
      <c r="J46" s="1185">
        <v>0.36563567136022518</v>
      </c>
      <c r="K46" s="1185">
        <v>0.33893822598341128</v>
      </c>
      <c r="L46" s="1186">
        <v>0.33366943359296591</v>
      </c>
      <c r="M46" s="163"/>
      <c r="N46" s="179"/>
      <c r="O46" s="180"/>
      <c r="Q46" s="1028">
        <f t="shared" ref="Q46:Q58" si="4" xml:space="preserve"> IF( SUM( U46:Z46 ) = 0, 0,$U$5 )</f>
        <v>0</v>
      </c>
      <c r="R46" s="1028"/>
      <c r="T46" s="1025"/>
      <c r="U46" s="1027"/>
      <c r="V46" s="1029">
        <f>IF('Validation flags'!$H$3=1,0, IF( ISNUMBER(H46), 0, 1 ))</f>
        <v>0</v>
      </c>
      <c r="W46" s="1029">
        <f>IF('Validation flags'!$H$3=1,0, IF( ISNUMBER(I46), 0, 1 ))</f>
        <v>0</v>
      </c>
      <c r="X46" s="1029">
        <f>IF('Validation flags'!$H$3=1,0, IF( ISNUMBER(J46), 0, 1 ))</f>
        <v>0</v>
      </c>
      <c r="Y46" s="1029">
        <f>IF('Validation flags'!$H$3=1,0, IF( ISNUMBER(K46), 0, 1 ))</f>
        <v>0</v>
      </c>
      <c r="Z46" s="1029">
        <f>IF('Validation flags'!$H$3=1,0, IF( ISNUMBER(L46), 0, 1 ))</f>
        <v>0</v>
      </c>
      <c r="AA46" s="1025"/>
      <c r="AB46" s="1"/>
      <c r="AC46" s="1025"/>
      <c r="AD46" s="1027"/>
      <c r="AE46" s="1027"/>
      <c r="AF46" s="1027"/>
      <c r="AG46" s="1027"/>
      <c r="AH46" s="1027"/>
      <c r="AI46" s="1027"/>
      <c r="AJ46" s="1025"/>
    </row>
    <row r="47" spans="2:36">
      <c r="B47" s="159">
        <v>34</v>
      </c>
      <c r="C47" s="160" t="s">
        <v>2271</v>
      </c>
      <c r="D47" s="161" t="s">
        <v>2332</v>
      </c>
      <c r="E47" s="161" t="s">
        <v>28</v>
      </c>
      <c r="F47" s="178">
        <v>2</v>
      </c>
      <c r="G47" s="163"/>
      <c r="H47" s="1184">
        <v>0.52113610981882585</v>
      </c>
      <c r="I47" s="1185">
        <v>0.51026391686560246</v>
      </c>
      <c r="J47" s="1185">
        <v>0.50838873191947254</v>
      </c>
      <c r="K47" s="1185">
        <v>0.53664088532970089</v>
      </c>
      <c r="L47" s="1186">
        <v>0.53939966634801384</v>
      </c>
      <c r="M47" s="163"/>
      <c r="N47" s="179"/>
      <c r="O47" s="180"/>
      <c r="Q47" s="1028">
        <f t="shared" si="4"/>
        <v>0</v>
      </c>
      <c r="R47" s="1028"/>
      <c r="T47" s="1025"/>
      <c r="U47" s="1027"/>
      <c r="V47" s="1029">
        <f>IF('Validation flags'!$H$3=1,0, IF( ISNUMBER(H47), 0, 1 ))</f>
        <v>0</v>
      </c>
      <c r="W47" s="1029">
        <f>IF('Validation flags'!$H$3=1,0, IF( ISNUMBER(I47), 0, 1 ))</f>
        <v>0</v>
      </c>
      <c r="X47" s="1029">
        <f>IF('Validation flags'!$H$3=1,0, IF( ISNUMBER(J47), 0, 1 ))</f>
        <v>0</v>
      </c>
      <c r="Y47" s="1029">
        <f>IF('Validation flags'!$H$3=1,0, IF( ISNUMBER(K47), 0, 1 ))</f>
        <v>0</v>
      </c>
      <c r="Z47" s="1029">
        <f>IF('Validation flags'!$H$3=1,0, IF( ISNUMBER(L47), 0, 1 ))</f>
        <v>0</v>
      </c>
      <c r="AA47" s="1032"/>
      <c r="AB47" s="1"/>
      <c r="AC47" s="1025"/>
      <c r="AD47" s="1027"/>
      <c r="AE47" s="1027"/>
      <c r="AF47" s="1027"/>
      <c r="AG47" s="1027"/>
      <c r="AH47" s="1027"/>
      <c r="AI47" s="1027"/>
      <c r="AJ47" s="1032"/>
    </row>
    <row r="48" spans="2:36">
      <c r="B48" s="159">
        <v>35</v>
      </c>
      <c r="C48" s="160" t="s">
        <v>2276</v>
      </c>
      <c r="D48" s="161" t="s">
        <v>2326</v>
      </c>
      <c r="E48" s="161" t="s">
        <v>28</v>
      </c>
      <c r="F48" s="178">
        <v>2</v>
      </c>
      <c r="G48" s="163"/>
      <c r="H48" s="1184">
        <v>7.8543975851017675E-2</v>
      </c>
      <c r="I48" s="1185">
        <v>7.303165299373017E-2</v>
      </c>
      <c r="J48" s="1185">
        <v>7.2530312046332077E-2</v>
      </c>
      <c r="K48" s="1185">
        <v>7.6776587426233944E-2</v>
      </c>
      <c r="L48" s="1186">
        <v>7.7200694744406453E-2</v>
      </c>
      <c r="M48" s="163"/>
      <c r="N48" s="179"/>
      <c r="O48" s="180"/>
      <c r="Q48" s="1028">
        <f t="shared" si="4"/>
        <v>0</v>
      </c>
      <c r="R48" s="1028"/>
      <c r="T48" s="1025"/>
      <c r="U48" s="1027"/>
      <c r="V48" s="1029">
        <f xml:space="preserve"> IF( ISNUMBER(H48), 0, 1 )</f>
        <v>0</v>
      </c>
      <c r="W48" s="1029">
        <f xml:space="preserve"> IF( ISNUMBER(I48), 0, 1 )</f>
        <v>0</v>
      </c>
      <c r="X48" s="1029">
        <f xml:space="preserve"> IF( ISNUMBER(J48), 0, 1 )</f>
        <v>0</v>
      </c>
      <c r="Y48" s="1029">
        <f xml:space="preserve"> IF( ISNUMBER(K48), 0, 1 )</f>
        <v>0</v>
      </c>
      <c r="Z48" s="1029">
        <f xml:space="preserve"> IF( ISNUMBER(L48), 0, 1 )</f>
        <v>0</v>
      </c>
      <c r="AA48" s="1032"/>
      <c r="AB48" s="1"/>
      <c r="AC48" s="1025"/>
      <c r="AD48" s="1027"/>
      <c r="AE48" s="1027"/>
      <c r="AF48" s="1027"/>
      <c r="AG48" s="1027"/>
      <c r="AH48" s="1027"/>
      <c r="AI48" s="1027"/>
      <c r="AJ48" s="1032"/>
    </row>
    <row r="49" spans="2:36">
      <c r="B49" s="159">
        <v>36</v>
      </c>
      <c r="C49" s="160" t="s">
        <v>1134</v>
      </c>
      <c r="D49" s="161" t="s">
        <v>1135</v>
      </c>
      <c r="E49" s="161" t="s">
        <v>28</v>
      </c>
      <c r="F49" s="178">
        <v>2</v>
      </c>
      <c r="G49" s="163"/>
      <c r="H49" s="1184">
        <v>1.8962759859651526E-2</v>
      </c>
      <c r="I49" s="1185">
        <v>2.0888539021225033E-2</v>
      </c>
      <c r="J49" s="1185">
        <v>2.3896148733722228E-2</v>
      </c>
      <c r="K49" s="1185">
        <v>1.634338963783416E-2</v>
      </c>
      <c r="L49" s="1186">
        <v>1.9066013774959742E-2</v>
      </c>
      <c r="M49" s="163"/>
      <c r="N49" s="179"/>
      <c r="O49" s="180"/>
      <c r="Q49" s="1028">
        <f t="shared" si="4"/>
        <v>0</v>
      </c>
      <c r="R49" s="1028"/>
      <c r="T49" s="1025"/>
      <c r="U49" s="1027"/>
      <c r="V49" s="1029">
        <f>IF('Validation flags'!$H$3=1,0, IF( ISNUMBER(H49), 0, 1 ))</f>
        <v>0</v>
      </c>
      <c r="W49" s="1029">
        <f>IF('Validation flags'!$H$3=1,0, IF( ISNUMBER(I49), 0, 1 ))</f>
        <v>0</v>
      </c>
      <c r="X49" s="1029">
        <f>IF('Validation flags'!$H$3=1,0, IF( ISNUMBER(J49), 0, 1 ))</f>
        <v>0</v>
      </c>
      <c r="Y49" s="1029">
        <f>IF('Validation flags'!$H$3=1,0, IF( ISNUMBER(K49), 0, 1 ))</f>
        <v>0</v>
      </c>
      <c r="Z49" s="1029">
        <f>IF('Validation flags'!$H$3=1,0, IF( ISNUMBER(L49), 0, 1 ))</f>
        <v>0</v>
      </c>
      <c r="AA49" s="1032"/>
      <c r="AB49" s="1"/>
      <c r="AC49" s="1025"/>
      <c r="AD49" s="1027"/>
      <c r="AE49" s="1027"/>
      <c r="AF49" s="1027"/>
      <c r="AG49" s="1027"/>
      <c r="AH49" s="1027"/>
      <c r="AI49" s="1027"/>
      <c r="AJ49" s="1032"/>
    </row>
    <row r="50" spans="2:36">
      <c r="B50" s="159">
        <v>37</v>
      </c>
      <c r="C50" s="160" t="s">
        <v>1136</v>
      </c>
      <c r="D50" s="161" t="s">
        <v>1137</v>
      </c>
      <c r="E50" s="161" t="s">
        <v>28</v>
      </c>
      <c r="F50" s="178">
        <v>2</v>
      </c>
      <c r="G50" s="163"/>
      <c r="H50" s="1184">
        <v>2.9727346438008732E-2</v>
      </c>
      <c r="I50" s="1185">
        <v>3.0157120738708899E-2</v>
      </c>
      <c r="J50" s="1185">
        <v>2.9549135940247984E-2</v>
      </c>
      <c r="K50" s="1185">
        <v>3.1300911622819734E-2</v>
      </c>
      <c r="L50" s="1186">
        <v>3.0664191539654197E-2</v>
      </c>
      <c r="M50" s="163"/>
      <c r="N50" s="179"/>
      <c r="O50" s="180"/>
      <c r="Q50" s="1028">
        <f t="shared" si="4"/>
        <v>0</v>
      </c>
      <c r="R50" s="1028"/>
      <c r="T50" s="1025"/>
      <c r="U50" s="1027"/>
      <c r="V50" s="1029">
        <f>IF('Validation flags'!$H$3=1,0, IF( ISNUMBER(H50), 0, 1 ))</f>
        <v>0</v>
      </c>
      <c r="W50" s="1029">
        <f>IF('Validation flags'!$H$3=1,0, IF( ISNUMBER(I50), 0, 1 ))</f>
        <v>0</v>
      </c>
      <c r="X50" s="1029">
        <f>IF('Validation flags'!$H$3=1,0, IF( ISNUMBER(J50), 0, 1 ))</f>
        <v>0</v>
      </c>
      <c r="Y50" s="1029">
        <f>IF('Validation flags'!$H$3=1,0, IF( ISNUMBER(K50), 0, 1 ))</f>
        <v>0</v>
      </c>
      <c r="Z50" s="1029">
        <f>IF('Validation flags'!$H$3=1,0, IF( ISNUMBER(L50), 0, 1 ))</f>
        <v>0</v>
      </c>
      <c r="AA50" s="1032"/>
      <c r="AB50" s="1"/>
      <c r="AC50" s="1025"/>
      <c r="AD50" s="1027"/>
      <c r="AE50" s="1027"/>
      <c r="AF50" s="1027"/>
      <c r="AG50" s="1027"/>
      <c r="AH50" s="1027"/>
      <c r="AI50" s="1027"/>
      <c r="AJ50" s="1032"/>
    </row>
    <row r="51" spans="2:36">
      <c r="B51" s="159">
        <v>38</v>
      </c>
      <c r="C51" s="160" t="s">
        <v>1138</v>
      </c>
      <c r="D51" s="161" t="s">
        <v>1139</v>
      </c>
      <c r="E51" s="161" t="s">
        <v>28</v>
      </c>
      <c r="F51" s="178">
        <v>2</v>
      </c>
      <c r="G51" s="163"/>
      <c r="H51" s="1184">
        <v>0</v>
      </c>
      <c r="I51" s="1185">
        <v>0</v>
      </c>
      <c r="J51" s="1185">
        <v>0</v>
      </c>
      <c r="K51" s="1185">
        <v>0</v>
      </c>
      <c r="L51" s="1186">
        <v>0</v>
      </c>
      <c r="M51" s="163"/>
      <c r="N51" s="179"/>
      <c r="O51" s="180"/>
      <c r="Q51" s="1028">
        <f t="shared" si="4"/>
        <v>0</v>
      </c>
      <c r="R51" s="1028"/>
      <c r="T51" s="1025"/>
      <c r="U51" s="1027"/>
      <c r="V51" s="1029">
        <f>IF('Validation flags'!$H$3=1,0, IF( ISNUMBER(H51), 0, 1 ))</f>
        <v>0</v>
      </c>
      <c r="W51" s="1029">
        <f>IF('Validation flags'!$H$3=1,0, IF( ISNUMBER(I51), 0, 1 ))</f>
        <v>0</v>
      </c>
      <c r="X51" s="1029">
        <f>IF('Validation flags'!$H$3=1,0, IF( ISNUMBER(J51), 0, 1 ))</f>
        <v>0</v>
      </c>
      <c r="Y51" s="1029">
        <f>IF('Validation flags'!$H$3=1,0, IF( ISNUMBER(K51), 0, 1 ))</f>
        <v>0</v>
      </c>
      <c r="Z51" s="1029">
        <f>IF('Validation flags'!$H$3=1,0, IF( ISNUMBER(L51), 0, 1 ))</f>
        <v>0</v>
      </c>
      <c r="AA51" s="1032"/>
      <c r="AB51" s="1"/>
      <c r="AC51" s="1025"/>
      <c r="AD51" s="1027"/>
      <c r="AE51" s="1027"/>
      <c r="AF51" s="1027"/>
      <c r="AG51" s="1027"/>
      <c r="AH51" s="1027"/>
      <c r="AI51" s="1027"/>
      <c r="AJ51" s="1032"/>
    </row>
    <row r="52" spans="2:36">
      <c r="B52" s="159">
        <v>39</v>
      </c>
      <c r="C52" s="160" t="s">
        <v>1140</v>
      </c>
      <c r="D52" s="161" t="s">
        <v>1141</v>
      </c>
      <c r="E52" s="161" t="s">
        <v>28</v>
      </c>
      <c r="F52" s="178">
        <v>2</v>
      </c>
      <c r="G52" s="163"/>
      <c r="H52" s="860">
        <f>SUM(H46:H51)</f>
        <v>0.99999999999999989</v>
      </c>
      <c r="I52" s="861">
        <f>SUM(I46:I51)</f>
        <v>1</v>
      </c>
      <c r="J52" s="861">
        <f>SUM(J46:J51)</f>
        <v>1</v>
      </c>
      <c r="K52" s="861">
        <f>SUM(K46:K51)</f>
        <v>1</v>
      </c>
      <c r="L52" s="862">
        <f>SUM(L46:L51)</f>
        <v>1.0000000000000002</v>
      </c>
      <c r="M52" s="163"/>
      <c r="N52" s="179" t="s">
        <v>2281</v>
      </c>
      <c r="O52" s="180" t="s">
        <v>1142</v>
      </c>
      <c r="Q52" s="1028">
        <f t="shared" si="4"/>
        <v>0</v>
      </c>
      <c r="R52" s="1028">
        <f xml:space="preserve"> IF( SUM( AD52:AI52 ) = 0, 0,$AD$5 )</f>
        <v>0</v>
      </c>
      <c r="T52" s="1032"/>
      <c r="U52" s="1027"/>
      <c r="V52" s="1027"/>
      <c r="W52" s="1027"/>
      <c r="X52" s="1027"/>
      <c r="Y52" s="1027"/>
      <c r="Z52" s="1027"/>
      <c r="AA52" s="1032"/>
      <c r="AB52" s="1"/>
      <c r="AC52" s="1032"/>
      <c r="AD52" s="1027"/>
      <c r="AE52" s="1029">
        <f xml:space="preserve"> IF('Validation flags'!$H$3=0,IF( H52 = 1, 0, 1), 0)</f>
        <v>0</v>
      </c>
      <c r="AF52" s="1029">
        <f xml:space="preserve"> IF('Validation flags'!$H$3=0,IF( I52 = 1, 0, 1), 0)</f>
        <v>0</v>
      </c>
      <c r="AG52" s="1029">
        <f xml:space="preserve"> IF('Validation flags'!$H$3=0,IF( J52 = 1, 0, 1), 0)</f>
        <v>0</v>
      </c>
      <c r="AH52" s="1029">
        <f xml:space="preserve"> IF('Validation flags'!$H$3=0,IF( K52 = 1, 0, 1), 0)</f>
        <v>0</v>
      </c>
      <c r="AI52" s="1029">
        <f xml:space="preserve"> IF('Validation flags'!$H$3=0,IF( L52 = 1, 0, 1), 0)</f>
        <v>0</v>
      </c>
      <c r="AJ52" s="1032"/>
    </row>
    <row r="53" spans="2:36">
      <c r="B53" s="159">
        <v>40</v>
      </c>
      <c r="C53" s="160" t="s">
        <v>1143</v>
      </c>
      <c r="D53" s="161" t="s">
        <v>1144</v>
      </c>
      <c r="E53" s="161" t="s">
        <v>28</v>
      </c>
      <c r="F53" s="178">
        <v>2</v>
      </c>
      <c r="G53" s="163"/>
      <c r="H53" s="1184">
        <v>0.52004695196838657</v>
      </c>
      <c r="I53" s="1185">
        <v>0.50443254744692789</v>
      </c>
      <c r="J53" s="1185">
        <v>0.5206914020633876</v>
      </c>
      <c r="K53" s="1185">
        <v>0.53156744837990677</v>
      </c>
      <c r="L53" s="1186">
        <v>0.53112740345315046</v>
      </c>
      <c r="M53" s="163"/>
      <c r="N53" s="179"/>
      <c r="O53" s="180"/>
      <c r="Q53" s="1028">
        <f t="shared" si="4"/>
        <v>0</v>
      </c>
      <c r="R53" s="1028"/>
      <c r="T53" s="1025"/>
      <c r="U53" s="1027"/>
      <c r="V53" s="1029">
        <f>IF('Validation flags'!$H$3=1,0, IF( ISNUMBER(H53), 0, 1 ))</f>
        <v>0</v>
      </c>
      <c r="W53" s="1029">
        <f>IF('Validation flags'!$H$3=1,0, IF( ISNUMBER(I53), 0, 1 ))</f>
        <v>0</v>
      </c>
      <c r="X53" s="1029">
        <f>IF('Validation flags'!$H$3=1,0, IF( ISNUMBER(J53), 0, 1 ))</f>
        <v>0</v>
      </c>
      <c r="Y53" s="1029">
        <f>IF('Validation flags'!$H$3=1,0, IF( ISNUMBER(K53), 0, 1 ))</f>
        <v>0</v>
      </c>
      <c r="Z53" s="1029">
        <f>IF('Validation flags'!$H$3=1,0, IF( ISNUMBER(L53), 0, 1 ))</f>
        <v>0</v>
      </c>
      <c r="AA53" s="1032"/>
      <c r="AB53" s="1"/>
      <c r="AC53" s="1025"/>
      <c r="AD53" s="1027"/>
      <c r="AE53" s="1027"/>
      <c r="AF53" s="1027"/>
      <c r="AG53" s="1027"/>
      <c r="AH53" s="1027"/>
      <c r="AI53" s="1027"/>
      <c r="AJ53" s="1032"/>
    </row>
    <row r="54" spans="2:36">
      <c r="B54" s="159">
        <v>41</v>
      </c>
      <c r="C54" s="160" t="s">
        <v>2272</v>
      </c>
      <c r="D54" s="161" t="s">
        <v>2333</v>
      </c>
      <c r="E54" s="161" t="s">
        <v>28</v>
      </c>
      <c r="F54" s="178">
        <v>2</v>
      </c>
      <c r="G54" s="163"/>
      <c r="H54" s="1184">
        <v>0.39338359559236374</v>
      </c>
      <c r="I54" s="1185">
        <v>0.40679161686622484</v>
      </c>
      <c r="J54" s="1185">
        <v>0.39283020909774319</v>
      </c>
      <c r="K54" s="1185">
        <v>0.38349099541290615</v>
      </c>
      <c r="L54" s="1186">
        <v>0.38386886007827292</v>
      </c>
      <c r="M54" s="163"/>
      <c r="N54" s="179"/>
      <c r="O54" s="180"/>
      <c r="Q54" s="1028">
        <f t="shared" si="4"/>
        <v>0</v>
      </c>
      <c r="R54" s="1028"/>
      <c r="T54" s="1025"/>
      <c r="U54" s="1027"/>
      <c r="V54" s="1029">
        <f>IF('Validation flags'!$H$3=1,0, IF( ISNUMBER(H54), 0, 1 ))</f>
        <v>0</v>
      </c>
      <c r="W54" s="1029">
        <f>IF('Validation flags'!$H$3=1,0, IF( ISNUMBER(I54), 0, 1 ))</f>
        <v>0</v>
      </c>
      <c r="X54" s="1029">
        <f>IF('Validation flags'!$H$3=1,0, IF( ISNUMBER(J54), 0, 1 ))</f>
        <v>0</v>
      </c>
      <c r="Y54" s="1029">
        <f>IF('Validation flags'!$H$3=1,0, IF( ISNUMBER(K54), 0, 1 ))</f>
        <v>0</v>
      </c>
      <c r="Z54" s="1029">
        <f>IF('Validation flags'!$H$3=1,0, IF( ISNUMBER(L54), 0, 1 ))</f>
        <v>0</v>
      </c>
      <c r="AA54" s="1032"/>
      <c r="AB54" s="1"/>
      <c r="AC54" s="1025"/>
      <c r="AD54" s="1027"/>
      <c r="AE54" s="1027"/>
      <c r="AF54" s="1027"/>
      <c r="AG54" s="1027"/>
      <c r="AH54" s="1027"/>
      <c r="AI54" s="1027"/>
      <c r="AJ54" s="1032"/>
    </row>
    <row r="55" spans="2:36">
      <c r="B55" s="159">
        <v>42</v>
      </c>
      <c r="C55" s="168" t="s">
        <v>2277</v>
      </c>
      <c r="D55" s="161" t="s">
        <v>2327</v>
      </c>
      <c r="E55" s="161" t="s">
        <v>28</v>
      </c>
      <c r="F55" s="178">
        <v>2</v>
      </c>
      <c r="G55" s="163"/>
      <c r="H55" s="1184">
        <v>4.1540410490794773E-2</v>
      </c>
      <c r="I55" s="1185">
        <v>4.1815695720727547E-2</v>
      </c>
      <c r="J55" s="1185">
        <v>3.872115160010018E-2</v>
      </c>
      <c r="K55" s="1185">
        <v>4.1176365987560151E-2</v>
      </c>
      <c r="L55" s="1186">
        <v>4.0100292765424005E-2</v>
      </c>
      <c r="M55" s="163"/>
      <c r="N55" s="179"/>
      <c r="O55" s="180"/>
      <c r="Q55" s="1028">
        <f t="shared" si="4"/>
        <v>0</v>
      </c>
      <c r="R55" s="1028"/>
      <c r="T55" s="1025"/>
      <c r="U55" s="1027"/>
      <c r="V55" s="1029">
        <f xml:space="preserve"> IF( ISNUMBER(H55), 0, 1 )</f>
        <v>0</v>
      </c>
      <c r="W55" s="1029">
        <f xml:space="preserve"> IF( ISNUMBER(I55), 0, 1 )</f>
        <v>0</v>
      </c>
      <c r="X55" s="1029">
        <f xml:space="preserve"> IF( ISNUMBER(J55), 0, 1 )</f>
        <v>0</v>
      </c>
      <c r="Y55" s="1029">
        <f xml:space="preserve"> IF( ISNUMBER(K55), 0, 1 )</f>
        <v>0</v>
      </c>
      <c r="Z55" s="1029">
        <f xml:space="preserve"> IF( ISNUMBER(L55), 0, 1 )</f>
        <v>0</v>
      </c>
      <c r="AA55" s="1032"/>
      <c r="AB55" s="1"/>
      <c r="AC55" s="1025"/>
      <c r="AD55" s="1027"/>
      <c r="AE55" s="1027"/>
      <c r="AF55" s="1027"/>
      <c r="AG55" s="1027"/>
      <c r="AH55" s="1027"/>
      <c r="AI55" s="1027"/>
      <c r="AJ55" s="1032"/>
    </row>
    <row r="56" spans="2:36">
      <c r="B56" s="159">
        <v>43</v>
      </c>
      <c r="C56" s="168" t="s">
        <v>1145</v>
      </c>
      <c r="D56" s="161" t="s">
        <v>1146</v>
      </c>
      <c r="E56" s="161" t="s">
        <v>28</v>
      </c>
      <c r="F56" s="178">
        <v>2</v>
      </c>
      <c r="G56" s="163"/>
      <c r="H56" s="1184">
        <v>1.0029041948454928E-2</v>
      </c>
      <c r="I56" s="1185">
        <v>1.1960139966119554E-2</v>
      </c>
      <c r="J56" s="1185">
        <v>1.2757237238768919E-2</v>
      </c>
      <c r="K56" s="1185">
        <v>8.7651902196269546E-3</v>
      </c>
      <c r="L56" s="1186">
        <v>9.9034437031525896E-3</v>
      </c>
      <c r="M56" s="163"/>
      <c r="N56" s="179"/>
      <c r="O56" s="180"/>
      <c r="Q56" s="1028">
        <f t="shared" si="4"/>
        <v>0</v>
      </c>
      <c r="R56" s="1028"/>
      <c r="T56" s="1025"/>
      <c r="U56" s="1027"/>
      <c r="V56" s="1029">
        <f>IF('Validation flags'!$H$3=1,0, IF( ISNUMBER(H56), 0, 1 ))</f>
        <v>0</v>
      </c>
      <c r="W56" s="1029">
        <f>IF('Validation flags'!$H$3=1,0, IF( ISNUMBER(I56), 0, 1 ))</f>
        <v>0</v>
      </c>
      <c r="X56" s="1029">
        <f>IF('Validation flags'!$H$3=1,0, IF( ISNUMBER(J56), 0, 1 ))</f>
        <v>0</v>
      </c>
      <c r="Y56" s="1029">
        <f>IF('Validation flags'!$H$3=1,0, IF( ISNUMBER(K56), 0, 1 ))</f>
        <v>0</v>
      </c>
      <c r="Z56" s="1029">
        <f>IF('Validation flags'!$H$3=1,0, IF( ISNUMBER(L56), 0, 1 ))</f>
        <v>0</v>
      </c>
      <c r="AA56" s="1032"/>
      <c r="AB56" s="1"/>
      <c r="AC56" s="1025"/>
      <c r="AD56" s="1027"/>
      <c r="AE56" s="1027"/>
      <c r="AF56" s="1027"/>
      <c r="AG56" s="1027"/>
      <c r="AH56" s="1027"/>
      <c r="AI56" s="1027"/>
      <c r="AJ56" s="1032"/>
    </row>
    <row r="57" spans="2:36">
      <c r="B57" s="159">
        <v>44</v>
      </c>
      <c r="C57" s="168" t="s">
        <v>1147</v>
      </c>
      <c r="D57" s="161" t="s">
        <v>1148</v>
      </c>
      <c r="E57" s="161" t="s">
        <v>28</v>
      </c>
      <c r="F57" s="178">
        <v>2</v>
      </c>
      <c r="G57" s="163"/>
      <c r="H57" s="1184">
        <v>3.5000000000000003E-2</v>
      </c>
      <c r="I57" s="1185">
        <v>3.5000000000000003E-2</v>
      </c>
      <c r="J57" s="1185">
        <v>3.5000000000000003E-2</v>
      </c>
      <c r="K57" s="1185">
        <v>3.5000000000000003E-2</v>
      </c>
      <c r="L57" s="1186">
        <v>3.5000000000000003E-2</v>
      </c>
      <c r="M57" s="163"/>
      <c r="N57" s="179"/>
      <c r="O57" s="180"/>
      <c r="Q57" s="1028">
        <f t="shared" si="4"/>
        <v>0</v>
      </c>
      <c r="R57" s="1028"/>
      <c r="T57" s="1025"/>
      <c r="U57" s="1027"/>
      <c r="V57" s="1029">
        <f>IF('Validation flags'!$H$3=1,0, IF( ISNUMBER(H57), 0, 1 ))</f>
        <v>0</v>
      </c>
      <c r="W57" s="1029">
        <f>IF('Validation flags'!$H$3=1,0, IF( ISNUMBER(I57), 0, 1 ))</f>
        <v>0</v>
      </c>
      <c r="X57" s="1029">
        <f>IF('Validation flags'!$H$3=1,0, IF( ISNUMBER(J57), 0, 1 ))</f>
        <v>0</v>
      </c>
      <c r="Y57" s="1029">
        <f>IF('Validation flags'!$H$3=1,0, IF( ISNUMBER(K57), 0, 1 ))</f>
        <v>0</v>
      </c>
      <c r="Z57" s="1029">
        <f>IF('Validation flags'!$H$3=1,0, IF( ISNUMBER(L57), 0, 1 ))</f>
        <v>0</v>
      </c>
      <c r="AA57" s="1030"/>
      <c r="AB57" s="1"/>
      <c r="AC57" s="1025"/>
      <c r="AD57" s="1027"/>
      <c r="AE57" s="1027"/>
      <c r="AF57" s="1027"/>
      <c r="AG57" s="1027"/>
      <c r="AH57" s="1027"/>
      <c r="AI57" s="1027"/>
      <c r="AJ57" s="1030"/>
    </row>
    <row r="58" spans="2:36">
      <c r="B58" s="159">
        <v>45</v>
      </c>
      <c r="C58" s="160" t="s">
        <v>1149</v>
      </c>
      <c r="D58" s="161" t="s">
        <v>1150</v>
      </c>
      <c r="E58" s="161" t="s">
        <v>28</v>
      </c>
      <c r="F58" s="178">
        <v>2</v>
      </c>
      <c r="G58" s="163"/>
      <c r="H58" s="1184">
        <v>0</v>
      </c>
      <c r="I58" s="1185">
        <v>0</v>
      </c>
      <c r="J58" s="1185">
        <v>0</v>
      </c>
      <c r="K58" s="1185">
        <v>0</v>
      </c>
      <c r="L58" s="1186">
        <v>0</v>
      </c>
      <c r="M58" s="163"/>
      <c r="N58" s="732"/>
      <c r="O58" s="180"/>
      <c r="Q58" s="1028">
        <f t="shared" si="4"/>
        <v>0</v>
      </c>
      <c r="R58" s="1028"/>
      <c r="T58" s="1025"/>
      <c r="U58" s="1027"/>
      <c r="V58" s="1029">
        <f>IF('Validation flags'!$H$3=1,0, IF( ISNUMBER(H58), 0, 1 ))</f>
        <v>0</v>
      </c>
      <c r="W58" s="1029">
        <f>IF('Validation flags'!$H$3=1,0, IF( ISNUMBER(I58), 0, 1 ))</f>
        <v>0</v>
      </c>
      <c r="X58" s="1029">
        <f>IF('Validation flags'!$H$3=1,0, IF( ISNUMBER(J58), 0, 1 ))</f>
        <v>0</v>
      </c>
      <c r="Y58" s="1029">
        <f>IF('Validation flags'!$H$3=1,0, IF( ISNUMBER(K58), 0, 1 ))</f>
        <v>0</v>
      </c>
      <c r="Z58" s="1029">
        <f>IF('Validation flags'!$H$3=1,0, IF( ISNUMBER(L58), 0, 1 ))</f>
        <v>0</v>
      </c>
      <c r="AA58" s="1030"/>
      <c r="AB58" s="1"/>
      <c r="AC58" s="1025"/>
      <c r="AD58" s="1027"/>
      <c r="AE58" s="1027"/>
      <c r="AF58" s="1027"/>
      <c r="AG58" s="1027"/>
      <c r="AH58" s="1027"/>
      <c r="AI58" s="1027"/>
      <c r="AJ58" s="1030"/>
    </row>
    <row r="59" spans="2:36">
      <c r="B59" s="731">
        <v>46</v>
      </c>
      <c r="C59" s="160" t="s">
        <v>1151</v>
      </c>
      <c r="D59" s="161" t="s">
        <v>1152</v>
      </c>
      <c r="E59" s="161" t="s">
        <v>28</v>
      </c>
      <c r="F59" s="178">
        <v>2</v>
      </c>
      <c r="G59" s="163"/>
      <c r="H59" s="860">
        <f>SUM(H53:H58)</f>
        <v>1</v>
      </c>
      <c r="I59" s="861">
        <f>SUM(I53:I58)</f>
        <v>0.99999999999999978</v>
      </c>
      <c r="J59" s="861">
        <f>SUM(J53:J58)</f>
        <v>0.99999999999999989</v>
      </c>
      <c r="K59" s="861">
        <f>SUM(K53:K58)</f>
        <v>1</v>
      </c>
      <c r="L59" s="862">
        <f>SUM(L53:L58)</f>
        <v>1</v>
      </c>
      <c r="M59" s="163"/>
      <c r="N59" s="179" t="s">
        <v>2282</v>
      </c>
      <c r="O59" s="180" t="s">
        <v>1142</v>
      </c>
      <c r="Q59" s="1028"/>
      <c r="R59" s="1028">
        <f xml:space="preserve"> IF( SUM( AD59:AI59 ) = 0, 0,$AD$5 )</f>
        <v>0</v>
      </c>
      <c r="T59" s="1030"/>
      <c r="U59" s="1027"/>
      <c r="V59" s="1027"/>
      <c r="W59" s="1027"/>
      <c r="X59" s="1027"/>
      <c r="Y59" s="1027"/>
      <c r="Z59" s="1027"/>
      <c r="AA59" s="1030"/>
      <c r="AB59" s="1"/>
      <c r="AC59" s="1030"/>
      <c r="AD59" s="1027"/>
      <c r="AE59" s="1029">
        <f xml:space="preserve"> IF('Validation flags'!$H$3=0,IF( H59 = 1, 0, 1), 0)</f>
        <v>0</v>
      </c>
      <c r="AF59" s="1029">
        <f xml:space="preserve"> IF('Validation flags'!$H$3=0,IF( I59 = 1, 0, 1), 0)</f>
        <v>0</v>
      </c>
      <c r="AG59" s="1029">
        <f xml:space="preserve"> IF('Validation flags'!$H$3=0,IF( J59 = 1, 0, 1), 0)</f>
        <v>0</v>
      </c>
      <c r="AH59" s="1029">
        <f xml:space="preserve"> IF('Validation flags'!$H$3=0,IF( K59 = 1, 0, 1), 0)</f>
        <v>0</v>
      </c>
      <c r="AI59" s="1029">
        <f xml:space="preserve"> IF('Validation flags'!$H$3=0,IF( L59 = 1, 0, 1), 0)</f>
        <v>0</v>
      </c>
      <c r="AJ59" s="1030"/>
    </row>
    <row r="60" spans="2:36">
      <c r="B60" s="159">
        <v>47</v>
      </c>
      <c r="C60" s="160" t="s">
        <v>1153</v>
      </c>
      <c r="D60" s="161" t="s">
        <v>1154</v>
      </c>
      <c r="E60" s="161" t="s">
        <v>28</v>
      </c>
      <c r="F60" s="178">
        <v>2</v>
      </c>
      <c r="G60" s="163"/>
      <c r="H60" s="1184"/>
      <c r="I60" s="1185"/>
      <c r="J60" s="1185"/>
      <c r="K60" s="1185"/>
      <c r="L60" s="1186"/>
      <c r="M60" s="163"/>
      <c r="N60" s="179"/>
      <c r="O60" s="180"/>
      <c r="Q60" s="1028">
        <f t="shared" ref="Q60:Q65" si="5" xml:space="preserve"> IF( SUM( U60:Z60 ) = 0, 0,$U$5 )</f>
        <v>0</v>
      </c>
      <c r="R60" s="1028"/>
      <c r="T60" s="1025"/>
      <c r="U60" s="1027"/>
      <c r="V60" s="1029">
        <f>IF('Validation flags'!$B$3="Thames Water", IF( ISNUMBER(H60), 0, 1 ),0)</f>
        <v>0</v>
      </c>
      <c r="W60" s="1029">
        <f>IF('Validation flags'!$B$3="Thames Water", IF( ISNUMBER(I60), 0, 1 ),0)</f>
        <v>0</v>
      </c>
      <c r="X60" s="1029">
        <f>IF('Validation flags'!$B$3="Thames Water", IF( ISNUMBER(J60), 0, 1 ),0)</f>
        <v>0</v>
      </c>
      <c r="Y60" s="1029">
        <f>IF('Validation flags'!$B$3="Thames Water", IF( ISNUMBER(K60), 0, 1 ),0)</f>
        <v>0</v>
      </c>
      <c r="Z60" s="1029">
        <f>IF('Validation flags'!$B$3="Thames Water", IF( ISNUMBER(L60), 0, 1 ),0)</f>
        <v>0</v>
      </c>
      <c r="AA60" s="1038"/>
      <c r="AB60" s="1"/>
      <c r="AC60" s="1025"/>
      <c r="AD60" s="1027"/>
      <c r="AE60" s="1027"/>
      <c r="AF60" s="1027"/>
      <c r="AG60" s="1027"/>
      <c r="AH60" s="1027"/>
      <c r="AI60" s="1027"/>
      <c r="AJ60" s="1038"/>
    </row>
    <row r="61" spans="2:36">
      <c r="B61" s="159">
        <v>48</v>
      </c>
      <c r="C61" s="160" t="s">
        <v>2273</v>
      </c>
      <c r="D61" s="161" t="s">
        <v>2334</v>
      </c>
      <c r="E61" s="161" t="s">
        <v>28</v>
      </c>
      <c r="F61" s="178">
        <v>2</v>
      </c>
      <c r="G61" s="163"/>
      <c r="H61" s="1184"/>
      <c r="I61" s="1185"/>
      <c r="J61" s="1185"/>
      <c r="K61" s="1185"/>
      <c r="L61" s="1186"/>
      <c r="M61" s="163"/>
      <c r="N61" s="179"/>
      <c r="O61" s="180"/>
      <c r="Q61" s="1028">
        <f t="shared" si="5"/>
        <v>0</v>
      </c>
      <c r="R61" s="1028"/>
      <c r="T61" s="1025"/>
      <c r="U61" s="1027"/>
      <c r="V61" s="1029">
        <f>IF('Validation flags'!$B$3="Thames Water", IF( ISNUMBER(H61), 0, 1 ),0)</f>
        <v>0</v>
      </c>
      <c r="W61" s="1029">
        <f>IF('Validation flags'!$B$3="Thames Water", IF( ISNUMBER(I61), 0, 1 ),0)</f>
        <v>0</v>
      </c>
      <c r="X61" s="1029">
        <f>IF('Validation flags'!$B$3="Thames Water", IF( ISNUMBER(J61), 0, 1 ),0)</f>
        <v>0</v>
      </c>
      <c r="Y61" s="1029">
        <f>IF('Validation flags'!$B$3="Thames Water", IF( ISNUMBER(K61), 0, 1 ),0)</f>
        <v>0</v>
      </c>
      <c r="Z61" s="1029">
        <f>IF('Validation flags'!$B$3="Thames Water", IF( ISNUMBER(L61), 0, 1 ),0)</f>
        <v>0</v>
      </c>
      <c r="AA61" s="1038"/>
      <c r="AB61" s="1"/>
      <c r="AC61" s="1025"/>
      <c r="AD61" s="1027"/>
      <c r="AE61" s="1027"/>
      <c r="AF61" s="1027"/>
      <c r="AG61" s="1027"/>
      <c r="AH61" s="1027"/>
      <c r="AI61" s="1027"/>
      <c r="AJ61" s="1038"/>
    </row>
    <row r="62" spans="2:36">
      <c r="B62" s="159">
        <v>49</v>
      </c>
      <c r="C62" s="168" t="s">
        <v>2278</v>
      </c>
      <c r="D62" s="161" t="s">
        <v>2328</v>
      </c>
      <c r="E62" s="161" t="s">
        <v>28</v>
      </c>
      <c r="F62" s="178">
        <v>2</v>
      </c>
      <c r="G62" s="163"/>
      <c r="H62" s="1184"/>
      <c r="I62" s="1185"/>
      <c r="J62" s="1185"/>
      <c r="K62" s="1185"/>
      <c r="L62" s="1186"/>
      <c r="M62" s="163"/>
      <c r="N62" s="179"/>
      <c r="O62" s="180"/>
      <c r="Q62" s="1028">
        <f t="shared" si="5"/>
        <v>0</v>
      </c>
      <c r="R62" s="1028"/>
      <c r="T62" s="1025"/>
      <c r="U62" s="1027"/>
      <c r="V62" s="1029">
        <f>IF('Validation flags'!$B$3="Thames Water", IF( ISNUMBER(H62), 0, 1 ),0)</f>
        <v>0</v>
      </c>
      <c r="W62" s="1029">
        <f>IF('Validation flags'!$B$3="Thames Water", IF( ISNUMBER(I62), 0, 1 ),0)</f>
        <v>0</v>
      </c>
      <c r="X62" s="1029">
        <f>IF('Validation flags'!$B$3="Thames Water", IF( ISNUMBER(J62), 0, 1 ),0)</f>
        <v>0</v>
      </c>
      <c r="Y62" s="1029">
        <f>IF('Validation flags'!$B$3="Thames Water", IF( ISNUMBER(K62), 0, 1 ),0)</f>
        <v>0</v>
      </c>
      <c r="Z62" s="1029">
        <f>IF('Validation flags'!$B$3="Thames Water", IF( ISNUMBER(L62), 0, 1 ),0)</f>
        <v>0</v>
      </c>
      <c r="AA62" s="1038"/>
      <c r="AB62" s="1"/>
      <c r="AC62" s="1025"/>
      <c r="AD62" s="1027"/>
      <c r="AE62" s="1027"/>
      <c r="AF62" s="1027"/>
      <c r="AG62" s="1027"/>
      <c r="AH62" s="1027"/>
      <c r="AI62" s="1027"/>
      <c r="AJ62" s="1038"/>
    </row>
    <row r="63" spans="2:36">
      <c r="B63" s="159">
        <v>50</v>
      </c>
      <c r="C63" s="168" t="s">
        <v>1155</v>
      </c>
      <c r="D63" s="161" t="s">
        <v>1156</v>
      </c>
      <c r="E63" s="161" t="s">
        <v>28</v>
      </c>
      <c r="F63" s="178">
        <v>2</v>
      </c>
      <c r="G63" s="163"/>
      <c r="H63" s="1184"/>
      <c r="I63" s="1185"/>
      <c r="J63" s="1185"/>
      <c r="K63" s="1185"/>
      <c r="L63" s="1186"/>
      <c r="M63" s="163"/>
      <c r="N63" s="179"/>
      <c r="O63" s="180"/>
      <c r="Q63" s="1028">
        <f t="shared" si="5"/>
        <v>0</v>
      </c>
      <c r="R63" s="1028"/>
      <c r="T63" s="1025"/>
      <c r="U63" s="1027"/>
      <c r="V63" s="1029">
        <f>IF('Validation flags'!$B$3="Thames Water", IF( ISNUMBER(H63), 0, 1 ),0)</f>
        <v>0</v>
      </c>
      <c r="W63" s="1029">
        <f>IF('Validation flags'!$B$3="Thames Water", IF( ISNUMBER(I63), 0, 1 ),0)</f>
        <v>0</v>
      </c>
      <c r="X63" s="1029">
        <f>IF('Validation flags'!$B$3="Thames Water", IF( ISNUMBER(J63), 0, 1 ),0)</f>
        <v>0</v>
      </c>
      <c r="Y63" s="1029">
        <f>IF('Validation flags'!$B$3="Thames Water", IF( ISNUMBER(K63), 0, 1 ),0)</f>
        <v>0</v>
      </c>
      <c r="Z63" s="1029">
        <f>IF('Validation flags'!$B$3="Thames Water", IF( ISNUMBER(L63), 0, 1 ),0)</f>
        <v>0</v>
      </c>
      <c r="AA63" s="1038"/>
      <c r="AB63" s="1"/>
      <c r="AC63" s="1025"/>
      <c r="AD63" s="1027"/>
      <c r="AE63" s="1027"/>
      <c r="AF63" s="1027"/>
      <c r="AG63" s="1027"/>
      <c r="AH63" s="1027"/>
      <c r="AI63" s="1027"/>
      <c r="AJ63" s="1038"/>
    </row>
    <row r="64" spans="2:36">
      <c r="B64" s="159">
        <v>51</v>
      </c>
      <c r="C64" s="168" t="s">
        <v>1157</v>
      </c>
      <c r="D64" s="864" t="s">
        <v>1158</v>
      </c>
      <c r="E64" s="161" t="s">
        <v>28</v>
      </c>
      <c r="F64" s="178">
        <v>2</v>
      </c>
      <c r="G64" s="163"/>
      <c r="H64" s="1184"/>
      <c r="I64" s="1185"/>
      <c r="J64" s="1185"/>
      <c r="K64" s="1185"/>
      <c r="L64" s="1186"/>
      <c r="M64" s="163"/>
      <c r="N64" s="179"/>
      <c r="O64" s="180"/>
      <c r="Q64" s="1028">
        <f t="shared" si="5"/>
        <v>0</v>
      </c>
      <c r="R64" s="1028"/>
      <c r="T64" s="1025"/>
      <c r="U64" s="1027"/>
      <c r="V64" s="1029">
        <f>IF('Validation flags'!$B$3="Thames Water", IF( ISNUMBER(H64), 0, 1 ),0)</f>
        <v>0</v>
      </c>
      <c r="W64" s="1029">
        <f>IF('Validation flags'!$B$3="Thames Water", IF( ISNUMBER(I64), 0, 1 ),0)</f>
        <v>0</v>
      </c>
      <c r="X64" s="1029">
        <f>IF('Validation flags'!$B$3="Thames Water", IF( ISNUMBER(J64), 0, 1 ),0)</f>
        <v>0</v>
      </c>
      <c r="Y64" s="1029">
        <f>IF('Validation flags'!$B$3="Thames Water", IF( ISNUMBER(K64), 0, 1 ),0)</f>
        <v>0</v>
      </c>
      <c r="Z64" s="1029">
        <f>IF('Validation flags'!$B$3="Thames Water", IF( ISNUMBER(L64), 0, 1 ),0)</f>
        <v>0</v>
      </c>
      <c r="AA64" s="1038"/>
      <c r="AB64" s="1"/>
      <c r="AC64" s="1025"/>
      <c r="AD64" s="1027"/>
      <c r="AE64" s="1027"/>
      <c r="AF64" s="1027"/>
      <c r="AG64" s="1027"/>
      <c r="AH64" s="1027"/>
      <c r="AI64" s="1027"/>
      <c r="AJ64" s="1038"/>
    </row>
    <row r="65" spans="2:36">
      <c r="B65" s="731">
        <v>52</v>
      </c>
      <c r="C65" s="786" t="s">
        <v>1159</v>
      </c>
      <c r="D65" s="867" t="s">
        <v>1160</v>
      </c>
      <c r="E65" s="787" t="s">
        <v>28</v>
      </c>
      <c r="F65" s="788">
        <v>2</v>
      </c>
      <c r="G65" s="163"/>
      <c r="H65" s="1184"/>
      <c r="I65" s="1185"/>
      <c r="J65" s="1185"/>
      <c r="K65" s="1185"/>
      <c r="L65" s="1186"/>
      <c r="M65" s="163"/>
      <c r="N65" s="732"/>
      <c r="O65" s="784"/>
      <c r="Q65" s="1028">
        <f t="shared" si="5"/>
        <v>0</v>
      </c>
      <c r="R65" s="1028"/>
      <c r="T65" s="1025"/>
      <c r="U65" s="1027"/>
      <c r="V65" s="1029">
        <f>IF('Validation flags'!$B$3="Thames Water", IF( ISNUMBER(H65), 0, 1 ),0)</f>
        <v>0</v>
      </c>
      <c r="W65" s="1029">
        <f>IF('Validation flags'!$B$3="Thames Water", IF( ISNUMBER(I65), 0, 1 ),0)</f>
        <v>0</v>
      </c>
      <c r="X65" s="1029">
        <f>IF('Validation flags'!$B$3="Thames Water", IF( ISNUMBER(J65), 0, 1 ),0)</f>
        <v>0</v>
      </c>
      <c r="Y65" s="1029">
        <f>IF('Validation flags'!$B$3="Thames Water", IF( ISNUMBER(K65), 0, 1 ),0)</f>
        <v>0</v>
      </c>
      <c r="Z65" s="1029">
        <f>IF('Validation flags'!$B$3="Thames Water", IF( ISNUMBER(L65), 0, 1 ),0)</f>
        <v>0</v>
      </c>
      <c r="AA65" s="1038"/>
      <c r="AB65" s="1"/>
      <c r="AC65" s="1025"/>
      <c r="AD65" s="1027"/>
      <c r="AE65" s="1027"/>
      <c r="AF65" s="1027"/>
      <c r="AG65" s="1027"/>
      <c r="AH65" s="1027"/>
      <c r="AI65" s="1027"/>
      <c r="AJ65" s="1038"/>
    </row>
    <row r="66" spans="2:36" ht="15" thickBot="1">
      <c r="B66" s="182">
        <v>53</v>
      </c>
      <c r="C66" s="183" t="s">
        <v>1161</v>
      </c>
      <c r="D66" s="868" t="s">
        <v>1162</v>
      </c>
      <c r="E66" s="184" t="s">
        <v>28</v>
      </c>
      <c r="F66" s="185">
        <v>2</v>
      </c>
      <c r="G66" s="163"/>
      <c r="H66" s="1177">
        <f>SUM(H60:H65)</f>
        <v>0</v>
      </c>
      <c r="I66" s="1178">
        <f>SUM(I60:I65)</f>
        <v>0</v>
      </c>
      <c r="J66" s="1178">
        <f>SUM(J60:J65)</f>
        <v>0</v>
      </c>
      <c r="K66" s="1178">
        <f>SUM(K60:K65)</f>
        <v>0</v>
      </c>
      <c r="L66" s="1179">
        <f>SUM(L60:L65)</f>
        <v>0</v>
      </c>
      <c r="M66" s="163"/>
      <c r="N66" s="175" t="s">
        <v>2283</v>
      </c>
      <c r="O66" s="176" t="s">
        <v>1163</v>
      </c>
      <c r="Q66" s="1028"/>
      <c r="R66" s="1028">
        <f xml:space="preserve"> IF( SUM( AD66:AI66 ) = 0, 0,$AD$5 )</f>
        <v>0</v>
      </c>
      <c r="T66" s="1038"/>
      <c r="U66" s="1027"/>
      <c r="V66" s="1027"/>
      <c r="W66" s="1027"/>
      <c r="X66" s="1027"/>
      <c r="Y66" s="1027"/>
      <c r="Z66" s="1027"/>
      <c r="AA66" s="1038"/>
      <c r="AB66" s="1"/>
      <c r="AC66" s="1038"/>
      <c r="AD66" s="1027"/>
      <c r="AE66" s="1029">
        <f>IF('Validation flags'!$B$3="Thames Water", IF( H66 = 1, 0, 1),0)</f>
        <v>0</v>
      </c>
      <c r="AF66" s="1029">
        <f>IF('Validation flags'!$B$3="Thames Water", IF( I66 = 1, 0, 1),0)</f>
        <v>0</v>
      </c>
      <c r="AG66" s="1029">
        <f>IF('Validation flags'!$B$3="Thames Water", IF( J66 = 1, 0, 1),0)</f>
        <v>0</v>
      </c>
      <c r="AH66" s="1029">
        <f>IF('Validation flags'!$B$3="Thames Water", IF( K66 = 1, 0, 1),0)</f>
        <v>0</v>
      </c>
      <c r="AI66" s="1029">
        <f>IF('Validation flags'!$B$3="Thames Water", IF( L66 = 1, 0, 1),0)</f>
        <v>0</v>
      </c>
      <c r="AJ66" s="1038"/>
    </row>
    <row r="67" spans="2:36" ht="15" thickBot="1">
      <c r="B67" s="144"/>
      <c r="C67" s="144"/>
      <c r="D67" s="144"/>
      <c r="E67" s="144"/>
      <c r="F67" s="144"/>
      <c r="G67" s="144"/>
      <c r="H67" s="144"/>
      <c r="I67" s="144"/>
      <c r="J67" s="144"/>
      <c r="K67" s="144"/>
      <c r="L67" s="144"/>
      <c r="M67" s="144"/>
      <c r="N67" s="163"/>
      <c r="O67" s="163"/>
      <c r="Q67" s="1028"/>
      <c r="R67" s="1028"/>
      <c r="T67" s="1042"/>
      <c r="U67" s="1027"/>
      <c r="V67" s="1027"/>
      <c r="W67" s="1027"/>
      <c r="X67" s="1027"/>
      <c r="Y67" s="1027"/>
      <c r="Z67" s="1027"/>
      <c r="AA67" s="1042"/>
      <c r="AB67" s="1"/>
      <c r="AC67" s="1042"/>
      <c r="AD67" s="1027"/>
      <c r="AE67" s="1027"/>
      <c r="AF67" s="1027"/>
      <c r="AG67" s="1027"/>
      <c r="AH67" s="1027"/>
      <c r="AI67" s="1027"/>
      <c r="AJ67" s="1042"/>
    </row>
    <row r="68" spans="2:36" ht="15" thickBot="1">
      <c r="B68" s="151" t="s">
        <v>458</v>
      </c>
      <c r="C68" s="152" t="s">
        <v>1164</v>
      </c>
      <c r="D68" s="144"/>
      <c r="E68" s="144"/>
      <c r="F68" s="144"/>
      <c r="G68" s="144"/>
      <c r="H68" s="144"/>
      <c r="I68" s="144"/>
      <c r="J68" s="144"/>
      <c r="K68" s="144"/>
      <c r="L68" s="144"/>
      <c r="M68" s="144"/>
      <c r="N68" s="163"/>
      <c r="O68" s="163"/>
      <c r="Q68" s="1028"/>
      <c r="R68" s="1028"/>
      <c r="T68" s="1042"/>
      <c r="U68" s="1027"/>
      <c r="V68" s="1027"/>
      <c r="W68" s="1027"/>
      <c r="X68" s="1027"/>
      <c r="Y68" s="1027"/>
      <c r="Z68" s="1027"/>
      <c r="AA68" s="1042"/>
      <c r="AB68" s="1"/>
      <c r="AC68" s="1042"/>
      <c r="AD68" s="1027"/>
      <c r="AE68" s="1027"/>
      <c r="AF68" s="1027"/>
      <c r="AG68" s="1027"/>
      <c r="AH68" s="1027"/>
      <c r="AI68" s="1027"/>
      <c r="AJ68" s="1042"/>
    </row>
    <row r="69" spans="2:36">
      <c r="B69" s="153">
        <v>54</v>
      </c>
      <c r="C69" s="181" t="s">
        <v>1165</v>
      </c>
      <c r="D69" s="863" t="s">
        <v>1166</v>
      </c>
      <c r="E69" s="155" t="s">
        <v>43</v>
      </c>
      <c r="F69" s="177">
        <v>3</v>
      </c>
      <c r="G69" s="163"/>
      <c r="H69" s="1235">
        <v>0.57848286986032593</v>
      </c>
      <c r="I69" s="1236">
        <v>0.58311784566172353</v>
      </c>
      <c r="J69" s="1236">
        <v>0.58955306929818763</v>
      </c>
      <c r="K69" s="1236">
        <v>0.59207560909541734</v>
      </c>
      <c r="L69" s="1237">
        <v>0.60957766175039518</v>
      </c>
      <c r="M69" s="163"/>
      <c r="N69" s="157"/>
      <c r="O69" s="158"/>
      <c r="Q69" s="1028">
        <f xml:space="preserve"> IF( SUM( U69:Z69 ) = 0, 0,$U$5 )</f>
        <v>0</v>
      </c>
      <c r="R69" s="1028"/>
      <c r="T69" s="1025"/>
      <c r="U69" s="1027"/>
      <c r="V69" s="1029">
        <f xml:space="preserve"> IF( ISNUMBER(H69), 0, 1 )</f>
        <v>0</v>
      </c>
      <c r="W69" s="1029">
        <f xml:space="preserve"> IF( ISNUMBER(I69), 0, 1 )</f>
        <v>0</v>
      </c>
      <c r="X69" s="1029">
        <f xml:space="preserve"> IF( ISNUMBER(J69), 0, 1 )</f>
        <v>0</v>
      </c>
      <c r="Y69" s="1029">
        <f xml:space="preserve"> IF( ISNUMBER(K69), 0, 1 )</f>
        <v>0</v>
      </c>
      <c r="Z69" s="1029">
        <f xml:space="preserve"> IF( ISNUMBER(L69), 0, 1 )</f>
        <v>0</v>
      </c>
      <c r="AA69" s="1042"/>
      <c r="AB69" s="1"/>
      <c r="AC69" s="1025"/>
      <c r="AD69" s="1027"/>
      <c r="AE69" s="1027"/>
      <c r="AF69" s="1027"/>
      <c r="AG69" s="1027"/>
      <c r="AH69" s="1027"/>
      <c r="AI69" s="1027"/>
      <c r="AJ69" s="1042"/>
    </row>
    <row r="70" spans="2:36">
      <c r="B70" s="159">
        <v>55</v>
      </c>
      <c r="C70" s="160" t="s">
        <v>1167</v>
      </c>
      <c r="D70" s="864" t="s">
        <v>1680</v>
      </c>
      <c r="E70" s="161" t="s">
        <v>43</v>
      </c>
      <c r="F70" s="178">
        <v>3</v>
      </c>
      <c r="G70" s="163"/>
      <c r="H70" s="1238">
        <v>3.6472219267262052</v>
      </c>
      <c r="I70" s="1239">
        <v>3.699467747016199</v>
      </c>
      <c r="J70" s="1239">
        <v>3.7619197177922969</v>
      </c>
      <c r="K70" s="1239">
        <v>3.7408611147331481</v>
      </c>
      <c r="L70" s="1240">
        <v>3.729149347203784</v>
      </c>
      <c r="M70" s="163"/>
      <c r="N70" s="179"/>
      <c r="O70" s="180"/>
      <c r="Q70" s="1028">
        <f t="shared" ref="Q70:Q83" si="6" xml:space="preserve"> IF( SUM( U70:Z70 ) = 0, 0,$U$5 )</f>
        <v>0</v>
      </c>
      <c r="R70" s="1028"/>
      <c r="T70" s="1025"/>
      <c r="U70" s="1027"/>
      <c r="V70" s="1029">
        <f t="shared" ref="V70:V80" si="7" xml:space="preserve"> IF( ISNUMBER(H70), 0, 1 )</f>
        <v>0</v>
      </c>
      <c r="W70" s="1029">
        <f t="shared" ref="W70:W80" si="8" xml:space="preserve"> IF( ISNUMBER(I70), 0, 1 )</f>
        <v>0</v>
      </c>
      <c r="X70" s="1029">
        <f t="shared" ref="X70:X80" si="9" xml:space="preserve"> IF( ISNUMBER(J70), 0, 1 )</f>
        <v>0</v>
      </c>
      <c r="Y70" s="1029">
        <f t="shared" ref="Y70:Y80" si="10" xml:space="preserve"> IF( ISNUMBER(K70), 0, 1 )</f>
        <v>0</v>
      </c>
      <c r="Z70" s="1029">
        <f t="shared" ref="Z70:Z80" si="11" xml:space="preserve"> IF( ISNUMBER(L70), 0, 1 )</f>
        <v>0</v>
      </c>
      <c r="AA70" s="1042"/>
      <c r="AB70" s="1"/>
      <c r="AC70" s="1025"/>
      <c r="AD70" s="1027"/>
      <c r="AE70" s="1027"/>
      <c r="AF70" s="1027"/>
      <c r="AG70" s="1027"/>
      <c r="AH70" s="1027"/>
      <c r="AI70" s="1027"/>
      <c r="AJ70" s="1042"/>
    </row>
    <row r="71" spans="2:36">
      <c r="B71" s="159">
        <v>56</v>
      </c>
      <c r="C71" s="160" t="s">
        <v>1168</v>
      </c>
      <c r="D71" s="864" t="s">
        <v>1681</v>
      </c>
      <c r="E71" s="161" t="s">
        <v>43</v>
      </c>
      <c r="F71" s="178">
        <v>3</v>
      </c>
      <c r="G71" s="163"/>
      <c r="H71" s="1181">
        <v>7.2132499739372928</v>
      </c>
      <c r="I71" s="1182">
        <v>7.3456862194373684</v>
      </c>
      <c r="J71" s="1182">
        <v>7.4705414393451974</v>
      </c>
      <c r="K71" s="1182">
        <v>7.6963630255149891</v>
      </c>
      <c r="L71" s="1183">
        <v>7.894071042959812</v>
      </c>
      <c r="M71" s="163"/>
      <c r="N71" s="179"/>
      <c r="O71" s="180"/>
      <c r="Q71" s="1028">
        <f t="shared" si="6"/>
        <v>0</v>
      </c>
      <c r="R71" s="1028"/>
      <c r="T71" s="1025"/>
      <c r="U71" s="1027"/>
      <c r="V71" s="1029">
        <f>IF('Validation flags'!$H$3=1,0, IF( ISNUMBER(H71), 0, 1 ))</f>
        <v>0</v>
      </c>
      <c r="W71" s="1029">
        <f>IF('Validation flags'!$H$3=1,0, IF( ISNUMBER(I71), 0, 1 ))</f>
        <v>0</v>
      </c>
      <c r="X71" s="1029">
        <f>IF('Validation flags'!$H$3=1,0, IF( ISNUMBER(J71), 0, 1 ))</f>
        <v>0</v>
      </c>
      <c r="Y71" s="1029">
        <f>IF('Validation flags'!$H$3=1,0, IF( ISNUMBER(K71), 0, 1 ))</f>
        <v>0</v>
      </c>
      <c r="Z71" s="1029">
        <f>IF('Validation flags'!$H$3=1,0, IF( ISNUMBER(L71), 0, 1 ))</f>
        <v>0</v>
      </c>
      <c r="AA71" s="1042"/>
      <c r="AB71" s="1"/>
      <c r="AC71" s="1025"/>
      <c r="AD71" s="1027"/>
      <c r="AE71" s="1027"/>
      <c r="AF71" s="1027"/>
      <c r="AG71" s="1027"/>
      <c r="AH71" s="1027"/>
      <c r="AI71" s="1027"/>
      <c r="AJ71" s="1042"/>
    </row>
    <row r="72" spans="2:36">
      <c r="B72" s="159">
        <v>57</v>
      </c>
      <c r="C72" s="160" t="s">
        <v>1169</v>
      </c>
      <c r="D72" s="864" t="s">
        <v>1170</v>
      </c>
      <c r="E72" s="161" t="s">
        <v>43</v>
      </c>
      <c r="F72" s="178">
        <v>3</v>
      </c>
      <c r="G72" s="163"/>
      <c r="H72" s="1181">
        <v>0.46104522947617443</v>
      </c>
      <c r="I72" s="1182">
        <v>0.47172818788470872</v>
      </c>
      <c r="J72" s="1182">
        <v>0.47798577356431809</v>
      </c>
      <c r="K72" s="1182">
        <v>0.47070025065644561</v>
      </c>
      <c r="L72" s="1183">
        <v>0.46720194808600907</v>
      </c>
      <c r="M72" s="163"/>
      <c r="N72" s="179"/>
      <c r="O72" s="180"/>
      <c r="Q72" s="1028">
        <f t="shared" si="6"/>
        <v>0</v>
      </c>
      <c r="R72" s="1028"/>
      <c r="T72" s="1025"/>
      <c r="U72" s="1027"/>
      <c r="V72" s="1029">
        <f>IF('Validation flags'!$H$3=1,0, IF( ISNUMBER(H72), 0, 1 ))</f>
        <v>0</v>
      </c>
      <c r="W72" s="1029">
        <f>IF('Validation flags'!$H$3=1,0, IF( ISNUMBER(I72), 0, 1 ))</f>
        <v>0</v>
      </c>
      <c r="X72" s="1029">
        <f>IF('Validation flags'!$H$3=1,0, IF( ISNUMBER(J72), 0, 1 ))</f>
        <v>0</v>
      </c>
      <c r="Y72" s="1029">
        <f>IF('Validation flags'!$H$3=1,0, IF( ISNUMBER(K72), 0, 1 ))</f>
        <v>0</v>
      </c>
      <c r="Z72" s="1029">
        <f>IF('Validation flags'!$H$3=1,0, IF( ISNUMBER(L72), 0, 1 ))</f>
        <v>0</v>
      </c>
      <c r="AA72" s="1042"/>
      <c r="AB72" s="1"/>
      <c r="AC72" s="1025"/>
      <c r="AD72" s="1027"/>
      <c r="AE72" s="1027"/>
      <c r="AF72" s="1027"/>
      <c r="AG72" s="1027"/>
      <c r="AH72" s="1027"/>
      <c r="AI72" s="1027"/>
      <c r="AJ72" s="1042"/>
    </row>
    <row r="73" spans="2:36">
      <c r="B73" s="159">
        <v>58</v>
      </c>
      <c r="C73" s="160" t="s">
        <v>1171</v>
      </c>
      <c r="D73" s="864" t="s">
        <v>1172</v>
      </c>
      <c r="E73" s="161" t="s">
        <v>43</v>
      </c>
      <c r="F73" s="178">
        <v>3</v>
      </c>
      <c r="G73" s="163"/>
      <c r="H73" s="1181"/>
      <c r="I73" s="1182"/>
      <c r="J73" s="1182"/>
      <c r="K73" s="1182"/>
      <c r="L73" s="1183"/>
      <c r="M73" s="163"/>
      <c r="N73" s="179"/>
      <c r="O73" s="180"/>
      <c r="Q73" s="1028">
        <f t="shared" si="6"/>
        <v>0</v>
      </c>
      <c r="R73" s="1028"/>
      <c r="T73" s="1025"/>
      <c r="U73" s="1027"/>
      <c r="V73" s="1029">
        <f>IF('Validation flags'!$B$3="Thames Water", IF( ISNUMBER(H73), 0, 1 ),0)</f>
        <v>0</v>
      </c>
      <c r="W73" s="1029">
        <f>IF('Validation flags'!$B$3="Thames Water", IF( ISNUMBER(I73), 0, 1 ),0)</f>
        <v>0</v>
      </c>
      <c r="X73" s="1029">
        <f>IF('Validation flags'!$B$3="Thames Water", IF( ISNUMBER(J73), 0, 1 ),0)</f>
        <v>0</v>
      </c>
      <c r="Y73" s="1029">
        <f>IF('Validation flags'!$B$3="Thames Water", IF( ISNUMBER(K73), 0, 1 ),0)</f>
        <v>0</v>
      </c>
      <c r="Z73" s="1029">
        <f>IF('Validation flags'!$B$3="Thames Water", IF( ISNUMBER(L73), 0, 1 ),0)</f>
        <v>0</v>
      </c>
      <c r="AA73" s="1042"/>
      <c r="AB73" s="1"/>
      <c r="AC73" s="1025"/>
      <c r="AD73" s="1027"/>
      <c r="AE73" s="1027"/>
      <c r="AF73" s="1027"/>
      <c r="AG73" s="1027"/>
      <c r="AH73" s="1027"/>
      <c r="AI73" s="1027"/>
      <c r="AJ73" s="1042"/>
    </row>
    <row r="74" spans="2:36">
      <c r="B74" s="159">
        <v>59</v>
      </c>
      <c r="C74" s="168" t="s">
        <v>1173</v>
      </c>
      <c r="D74" s="864" t="s">
        <v>1174</v>
      </c>
      <c r="E74" s="161" t="s">
        <v>43</v>
      </c>
      <c r="F74" s="178">
        <v>3</v>
      </c>
      <c r="G74" s="163"/>
      <c r="H74" s="1238">
        <v>0</v>
      </c>
      <c r="I74" s="1239">
        <v>0</v>
      </c>
      <c r="J74" s="1239">
        <v>0</v>
      </c>
      <c r="K74" s="1239">
        <v>0</v>
      </c>
      <c r="L74" s="1240">
        <v>0</v>
      </c>
      <c r="M74" s="163"/>
      <c r="N74" s="179"/>
      <c r="O74" s="180"/>
      <c r="Q74" s="1028">
        <f t="shared" si="6"/>
        <v>0</v>
      </c>
      <c r="R74" s="1028"/>
      <c r="T74" s="1025"/>
      <c r="U74" s="1027"/>
      <c r="V74" s="1029">
        <f t="shared" si="7"/>
        <v>0</v>
      </c>
      <c r="W74" s="1029">
        <f t="shared" si="8"/>
        <v>0</v>
      </c>
      <c r="X74" s="1029">
        <f t="shared" si="9"/>
        <v>0</v>
      </c>
      <c r="Y74" s="1029">
        <f t="shared" si="10"/>
        <v>0</v>
      </c>
      <c r="Z74" s="1029">
        <f t="shared" si="11"/>
        <v>0</v>
      </c>
      <c r="AA74" s="1042"/>
      <c r="AB74" s="1"/>
      <c r="AC74" s="1025"/>
      <c r="AD74" s="1027"/>
      <c r="AE74" s="1027"/>
      <c r="AF74" s="1027"/>
      <c r="AG74" s="1027"/>
      <c r="AH74" s="1027"/>
      <c r="AI74" s="1027"/>
      <c r="AJ74" s="1042"/>
    </row>
    <row r="75" spans="2:36">
      <c r="B75" s="159">
        <v>60</v>
      </c>
      <c r="C75" s="160" t="s">
        <v>1175</v>
      </c>
      <c r="D75" s="864" t="s">
        <v>1176</v>
      </c>
      <c r="E75" s="161" t="s">
        <v>43</v>
      </c>
      <c r="F75" s="178">
        <v>3</v>
      </c>
      <c r="G75" s="163"/>
      <c r="H75" s="1238">
        <v>5.9740704022602928</v>
      </c>
      <c r="I75" s="1239">
        <v>6.672102826278631</v>
      </c>
      <c r="J75" s="1239">
        <v>6.8165898745892024</v>
      </c>
      <c r="K75" s="1239">
        <v>6.3994369408235752</v>
      </c>
      <c r="L75" s="1240">
        <v>6.0060080685909689</v>
      </c>
      <c r="M75" s="163"/>
      <c r="N75" s="179"/>
      <c r="O75" s="180"/>
      <c r="Q75" s="1028">
        <f t="shared" si="6"/>
        <v>0</v>
      </c>
      <c r="R75" s="1028"/>
      <c r="T75" s="1025"/>
      <c r="U75" s="1027"/>
      <c r="V75" s="1029">
        <f t="shared" si="7"/>
        <v>0</v>
      </c>
      <c r="W75" s="1029">
        <f t="shared" si="8"/>
        <v>0</v>
      </c>
      <c r="X75" s="1029">
        <f t="shared" si="9"/>
        <v>0</v>
      </c>
      <c r="Y75" s="1029">
        <f t="shared" si="10"/>
        <v>0</v>
      </c>
      <c r="Z75" s="1029">
        <f t="shared" si="11"/>
        <v>0</v>
      </c>
      <c r="AA75" s="1042"/>
      <c r="AB75" s="1"/>
      <c r="AC75" s="1025"/>
      <c r="AD75" s="1027"/>
      <c r="AE75" s="1027"/>
      <c r="AF75" s="1027"/>
      <c r="AG75" s="1027"/>
      <c r="AH75" s="1027"/>
      <c r="AI75" s="1027"/>
      <c r="AJ75" s="1042"/>
    </row>
    <row r="76" spans="2:36">
      <c r="B76" s="159">
        <v>61</v>
      </c>
      <c r="C76" s="160" t="s">
        <v>1177</v>
      </c>
      <c r="D76" s="864" t="s">
        <v>1178</v>
      </c>
      <c r="E76" s="161" t="s">
        <v>43</v>
      </c>
      <c r="F76" s="178">
        <v>3</v>
      </c>
      <c r="G76" s="163"/>
      <c r="H76" s="1181">
        <v>4.5546413946046727</v>
      </c>
      <c r="I76" s="1182">
        <v>4.6564965810893808</v>
      </c>
      <c r="J76" s="1182">
        <v>4.7527600473337213</v>
      </c>
      <c r="K76" s="1182">
        <v>4.8659229383637186</v>
      </c>
      <c r="L76" s="1183">
        <v>4.9339374713987825</v>
      </c>
      <c r="M76" s="163"/>
      <c r="N76" s="179"/>
      <c r="O76" s="180"/>
      <c r="Q76" s="1028">
        <f t="shared" si="6"/>
        <v>0</v>
      </c>
      <c r="R76" s="1028"/>
      <c r="T76" s="1025"/>
      <c r="U76" s="1027"/>
      <c r="V76" s="1029">
        <f>IF('Validation flags'!$H$3=1,0, IF( ISNUMBER(H76), 0, 1 ))</f>
        <v>0</v>
      </c>
      <c r="W76" s="1029">
        <f>IF('Validation flags'!$H$3=1,0, IF( ISNUMBER(I76), 0, 1 ))</f>
        <v>0</v>
      </c>
      <c r="X76" s="1029">
        <f>IF('Validation flags'!$H$3=1,0, IF( ISNUMBER(J76), 0, 1 ))</f>
        <v>0</v>
      </c>
      <c r="Y76" s="1029">
        <f>IF('Validation flags'!$H$3=1,0, IF( ISNUMBER(K76), 0, 1 ))</f>
        <v>0</v>
      </c>
      <c r="Z76" s="1029">
        <f>IF('Validation flags'!$H$3=1,0, IF( ISNUMBER(L76), 0, 1 ))</f>
        <v>0</v>
      </c>
      <c r="AA76" s="1042"/>
      <c r="AB76" s="1"/>
      <c r="AC76" s="1025"/>
      <c r="AD76" s="1027"/>
      <c r="AE76" s="1027"/>
      <c r="AF76" s="1027"/>
      <c r="AG76" s="1027"/>
      <c r="AH76" s="1027"/>
      <c r="AI76" s="1027"/>
      <c r="AJ76" s="1042"/>
    </row>
    <row r="77" spans="2:36">
      <c r="B77" s="159">
        <v>62</v>
      </c>
      <c r="C77" s="160" t="s">
        <v>1179</v>
      </c>
      <c r="D77" s="864" t="s">
        <v>1180</v>
      </c>
      <c r="E77" s="161" t="s">
        <v>43</v>
      </c>
      <c r="F77" s="178">
        <v>3</v>
      </c>
      <c r="G77" s="163"/>
      <c r="H77" s="1181">
        <v>0</v>
      </c>
      <c r="I77" s="1182">
        <v>0</v>
      </c>
      <c r="J77" s="1182">
        <v>0</v>
      </c>
      <c r="K77" s="1182">
        <v>0</v>
      </c>
      <c r="L77" s="1183">
        <v>0</v>
      </c>
      <c r="M77" s="163"/>
      <c r="N77" s="179"/>
      <c r="O77" s="180"/>
      <c r="Q77" s="1028">
        <f t="shared" si="6"/>
        <v>0</v>
      </c>
      <c r="R77" s="1028"/>
      <c r="T77" s="1025"/>
      <c r="U77" s="1027"/>
      <c r="V77" s="1029">
        <f>IF('Validation flags'!$H$3=1,0, IF( ISNUMBER(H77), 0, 1 ))</f>
        <v>0</v>
      </c>
      <c r="W77" s="1029">
        <f>IF('Validation flags'!$H$3=1,0, IF( ISNUMBER(I77), 0, 1 ))</f>
        <v>0</v>
      </c>
      <c r="X77" s="1029">
        <f>IF('Validation flags'!$H$3=1,0, IF( ISNUMBER(J77), 0, 1 ))</f>
        <v>0</v>
      </c>
      <c r="Y77" s="1029">
        <f>IF('Validation flags'!$H$3=1,0, IF( ISNUMBER(K77), 0, 1 ))</f>
        <v>0</v>
      </c>
      <c r="Z77" s="1029">
        <f>IF('Validation flags'!$H$3=1,0, IF( ISNUMBER(L77), 0, 1 ))</f>
        <v>0</v>
      </c>
      <c r="AA77" s="1042"/>
      <c r="AB77" s="1"/>
      <c r="AC77" s="1025"/>
      <c r="AD77" s="1027"/>
      <c r="AE77" s="1027"/>
      <c r="AF77" s="1027"/>
      <c r="AG77" s="1027"/>
      <c r="AH77" s="1027"/>
      <c r="AI77" s="1027"/>
      <c r="AJ77" s="1042"/>
    </row>
    <row r="78" spans="2:36">
      <c r="B78" s="159">
        <v>63</v>
      </c>
      <c r="C78" s="160" t="s">
        <v>1181</v>
      </c>
      <c r="D78" s="864" t="s">
        <v>1182</v>
      </c>
      <c r="E78" s="161" t="s">
        <v>43</v>
      </c>
      <c r="F78" s="178">
        <v>3</v>
      </c>
      <c r="G78" s="163"/>
      <c r="H78" s="1181"/>
      <c r="I78" s="1182"/>
      <c r="J78" s="1182"/>
      <c r="K78" s="1182"/>
      <c r="L78" s="1183"/>
      <c r="M78" s="163"/>
      <c r="N78" s="179"/>
      <c r="O78" s="180"/>
      <c r="Q78" s="1028">
        <f t="shared" si="6"/>
        <v>0</v>
      </c>
      <c r="R78" s="1028"/>
      <c r="T78" s="1025"/>
      <c r="U78" s="1027"/>
      <c r="V78" s="1029">
        <f>IF('Validation flags'!$B$3="Thames Water", IF( ISNUMBER(H78), 0, 1 ),0)</f>
        <v>0</v>
      </c>
      <c r="W78" s="1029">
        <f>IF('Validation flags'!$B$3="Thames Water", IF( ISNUMBER(I78), 0, 1 ),0)</f>
        <v>0</v>
      </c>
      <c r="X78" s="1029">
        <f>IF('Validation flags'!$B$3="Thames Water", IF( ISNUMBER(J78), 0, 1 ),0)</f>
        <v>0</v>
      </c>
      <c r="Y78" s="1029">
        <f>IF('Validation flags'!$B$3="Thames Water", IF( ISNUMBER(K78), 0, 1 ),0)</f>
        <v>0</v>
      </c>
      <c r="Z78" s="1029">
        <f>IF('Validation flags'!$B$3="Thames Water", IF( ISNUMBER(L78), 0, 1 ),0)</f>
        <v>0</v>
      </c>
      <c r="AA78" s="1025"/>
      <c r="AB78" s="1"/>
      <c r="AC78" s="1025"/>
      <c r="AD78" s="1027"/>
      <c r="AE78" s="1027"/>
      <c r="AF78" s="1027"/>
      <c r="AG78" s="1027"/>
      <c r="AH78" s="1027"/>
      <c r="AI78" s="1027"/>
      <c r="AJ78" s="1025"/>
    </row>
    <row r="79" spans="2:36">
      <c r="B79" s="159">
        <v>64</v>
      </c>
      <c r="C79" s="160" t="s">
        <v>1183</v>
      </c>
      <c r="D79" s="864" t="s">
        <v>1184</v>
      </c>
      <c r="E79" s="161" t="s">
        <v>43</v>
      </c>
      <c r="F79" s="178">
        <v>3</v>
      </c>
      <c r="G79" s="163"/>
      <c r="H79" s="1238">
        <v>0.2336420494384723</v>
      </c>
      <c r="I79" s="1239">
        <v>0.12782268519208942</v>
      </c>
      <c r="J79" s="1239">
        <v>-9.6612285263580223E-3</v>
      </c>
      <c r="K79" s="1239">
        <v>-9.7382717816409722E-3</v>
      </c>
      <c r="L79" s="1240">
        <v>0.15792823080622698</v>
      </c>
      <c r="M79" s="163"/>
      <c r="N79" s="179"/>
      <c r="O79" s="180"/>
      <c r="Q79" s="1028">
        <f t="shared" si="6"/>
        <v>0</v>
      </c>
      <c r="R79" s="1028"/>
      <c r="T79" s="1025"/>
      <c r="U79" s="1027"/>
      <c r="V79" s="1029">
        <f t="shared" si="7"/>
        <v>0</v>
      </c>
      <c r="W79" s="1029">
        <f t="shared" si="8"/>
        <v>0</v>
      </c>
      <c r="X79" s="1029">
        <f t="shared" si="9"/>
        <v>0</v>
      </c>
      <c r="Y79" s="1029">
        <f t="shared" si="10"/>
        <v>0</v>
      </c>
      <c r="Z79" s="1029">
        <f t="shared" si="11"/>
        <v>0</v>
      </c>
      <c r="AA79" s="1025"/>
      <c r="AB79" s="1"/>
      <c r="AC79" s="1025"/>
      <c r="AD79" s="1027"/>
      <c r="AE79" s="1027"/>
      <c r="AF79" s="1027"/>
      <c r="AG79" s="1027"/>
      <c r="AH79" s="1027"/>
      <c r="AI79" s="1027"/>
      <c r="AJ79" s="1025"/>
    </row>
    <row r="80" spans="2:36">
      <c r="B80" s="159">
        <v>65</v>
      </c>
      <c r="C80" s="160" t="s">
        <v>1185</v>
      </c>
      <c r="D80" s="864" t="s">
        <v>1686</v>
      </c>
      <c r="E80" s="161" t="s">
        <v>43</v>
      </c>
      <c r="F80" s="178">
        <v>3</v>
      </c>
      <c r="G80" s="163"/>
      <c r="H80" s="1238">
        <v>1.4730676569956058</v>
      </c>
      <c r="I80" s="1239">
        <v>0.81094397079979474</v>
      </c>
      <c r="J80" s="1239">
        <v>-6.1647997413818892E-2</v>
      </c>
      <c r="K80" s="1239">
        <v>-6.1528496822055252E-2</v>
      </c>
      <c r="L80" s="1240">
        <v>0.96614097886225236</v>
      </c>
      <c r="M80" s="163"/>
      <c r="N80" s="179"/>
      <c r="O80" s="180"/>
      <c r="Q80" s="1028">
        <f t="shared" si="6"/>
        <v>0</v>
      </c>
      <c r="R80" s="1028"/>
      <c r="T80" s="1025"/>
      <c r="U80" s="1027"/>
      <c r="V80" s="1029">
        <f t="shared" si="7"/>
        <v>0</v>
      </c>
      <c r="W80" s="1029">
        <f t="shared" si="8"/>
        <v>0</v>
      </c>
      <c r="X80" s="1029">
        <f t="shared" si="9"/>
        <v>0</v>
      </c>
      <c r="Y80" s="1029">
        <f t="shared" si="10"/>
        <v>0</v>
      </c>
      <c r="Z80" s="1029">
        <f t="shared" si="11"/>
        <v>0</v>
      </c>
      <c r="AA80" s="1025"/>
      <c r="AB80" s="1"/>
      <c r="AC80" s="1025"/>
      <c r="AD80" s="1027"/>
      <c r="AE80" s="1027"/>
      <c r="AF80" s="1027"/>
      <c r="AG80" s="1027"/>
      <c r="AH80" s="1027"/>
      <c r="AI80" s="1027"/>
      <c r="AJ80" s="1025"/>
    </row>
    <row r="81" spans="2:36">
      <c r="B81" s="159">
        <v>66</v>
      </c>
      <c r="C81" s="160" t="s">
        <v>1186</v>
      </c>
      <c r="D81" s="864" t="s">
        <v>1687</v>
      </c>
      <c r="E81" s="161" t="s">
        <v>43</v>
      </c>
      <c r="F81" s="178">
        <v>3</v>
      </c>
      <c r="G81" s="163"/>
      <c r="H81" s="1181">
        <v>2.9133421140536697</v>
      </c>
      <c r="I81" s="1182">
        <v>1.610215403511609</v>
      </c>
      <c r="J81" s="1182">
        <v>-0.1224225804592269</v>
      </c>
      <c r="K81" s="1182">
        <v>-0.12658733736244646</v>
      </c>
      <c r="L81" s="1183">
        <v>2.0451810358231222</v>
      </c>
      <c r="M81" s="163"/>
      <c r="N81" s="179"/>
      <c r="O81" s="180"/>
      <c r="Q81" s="1028">
        <f t="shared" si="6"/>
        <v>0</v>
      </c>
      <c r="R81" s="1028"/>
      <c r="T81" s="1025"/>
      <c r="U81" s="1027"/>
      <c r="V81" s="1029">
        <f>IF('Validation flags'!$H$3=1,0, IF( ISNUMBER(H81), 0, 1 ))</f>
        <v>0</v>
      </c>
      <c r="W81" s="1029">
        <f>IF('Validation flags'!$H$3=1,0, IF( ISNUMBER(I81), 0, 1 ))</f>
        <v>0</v>
      </c>
      <c r="X81" s="1029">
        <f>IF('Validation flags'!$H$3=1,0, IF( ISNUMBER(J81), 0, 1 ))</f>
        <v>0</v>
      </c>
      <c r="Y81" s="1029">
        <f>IF('Validation flags'!$H$3=1,0, IF( ISNUMBER(K81), 0, 1 ))</f>
        <v>0</v>
      </c>
      <c r="Z81" s="1029">
        <f>IF('Validation flags'!$H$3=1,0, IF( ISNUMBER(L81), 0, 1 ))</f>
        <v>0</v>
      </c>
      <c r="AA81" s="1025"/>
      <c r="AB81" s="1"/>
      <c r="AC81" s="1025"/>
      <c r="AD81" s="1027"/>
      <c r="AE81" s="1027"/>
      <c r="AF81" s="1027"/>
      <c r="AG81" s="1027"/>
      <c r="AH81" s="1027"/>
      <c r="AI81" s="1027"/>
      <c r="AJ81" s="1025"/>
    </row>
    <row r="82" spans="2:36">
      <c r="B82" s="159">
        <v>67</v>
      </c>
      <c r="C82" s="160" t="s">
        <v>1187</v>
      </c>
      <c r="D82" s="864" t="s">
        <v>1188</v>
      </c>
      <c r="E82" s="161" t="s">
        <v>43</v>
      </c>
      <c r="F82" s="178">
        <v>3</v>
      </c>
      <c r="G82" s="163"/>
      <c r="H82" s="1181">
        <v>0.18621044444177393</v>
      </c>
      <c r="I82" s="1182">
        <v>0.10340545072462345</v>
      </c>
      <c r="J82" s="1182">
        <v>-7.8329331679167502E-3</v>
      </c>
      <c r="K82" s="1182">
        <v>-7.7419283925277919E-3</v>
      </c>
      <c r="L82" s="1183">
        <v>0.12104179946255759</v>
      </c>
      <c r="M82" s="163"/>
      <c r="N82" s="179"/>
      <c r="O82" s="180"/>
      <c r="Q82" s="1028">
        <f t="shared" si="6"/>
        <v>0</v>
      </c>
      <c r="R82" s="1028"/>
      <c r="T82" s="1025"/>
      <c r="U82" s="1027"/>
      <c r="V82" s="1029">
        <f>IF('Validation flags'!$H$3=1,0, IF( ISNUMBER(H82), 0, 1 ))</f>
        <v>0</v>
      </c>
      <c r="W82" s="1029">
        <f>IF('Validation flags'!$H$3=1,0, IF( ISNUMBER(I82), 0, 1 ))</f>
        <v>0</v>
      </c>
      <c r="X82" s="1029">
        <f>IF('Validation flags'!$H$3=1,0, IF( ISNUMBER(J82), 0, 1 ))</f>
        <v>0</v>
      </c>
      <c r="Y82" s="1029">
        <f>IF('Validation flags'!$H$3=1,0, IF( ISNUMBER(K82), 0, 1 ))</f>
        <v>0</v>
      </c>
      <c r="Z82" s="1029">
        <f>IF('Validation flags'!$H$3=1,0, IF( ISNUMBER(L82), 0, 1 ))</f>
        <v>0</v>
      </c>
      <c r="AA82" s="1025"/>
      <c r="AB82" s="1"/>
      <c r="AC82" s="1025"/>
      <c r="AD82" s="1027"/>
      <c r="AE82" s="1027"/>
      <c r="AF82" s="1027"/>
      <c r="AG82" s="1027"/>
      <c r="AH82" s="1027"/>
      <c r="AI82" s="1027"/>
      <c r="AJ82" s="1025"/>
    </row>
    <row r="83" spans="2:36" ht="15" thickBot="1">
      <c r="B83" s="182">
        <v>68</v>
      </c>
      <c r="C83" s="183" t="s">
        <v>1189</v>
      </c>
      <c r="D83" s="868" t="s">
        <v>1190</v>
      </c>
      <c r="E83" s="184" t="s">
        <v>43</v>
      </c>
      <c r="F83" s="185">
        <v>3</v>
      </c>
      <c r="G83" s="163"/>
      <c r="H83" s="1193"/>
      <c r="I83" s="1194"/>
      <c r="J83" s="1194"/>
      <c r="K83" s="1194"/>
      <c r="L83" s="1195"/>
      <c r="M83" s="163"/>
      <c r="N83" s="175"/>
      <c r="O83" s="176"/>
      <c r="Q83" s="1028">
        <f t="shared" si="6"/>
        <v>0</v>
      </c>
      <c r="R83" s="1028"/>
      <c r="T83" s="1025"/>
      <c r="U83" s="1027"/>
      <c r="V83" s="1029">
        <f>IF('Validation flags'!$B$3="Thames Water", IF( ISNUMBER(H83), 0, 1 ),0)</f>
        <v>0</v>
      </c>
      <c r="W83" s="1029">
        <f>IF('Validation flags'!$B$3="Thames Water", IF( ISNUMBER(I83), 0, 1 ),0)</f>
        <v>0</v>
      </c>
      <c r="X83" s="1029">
        <f>IF('Validation flags'!$B$3="Thames Water", IF( ISNUMBER(J83), 0, 1 ),0)</f>
        <v>0</v>
      </c>
      <c r="Y83" s="1029">
        <f>IF('Validation flags'!$B$3="Thames Water", IF( ISNUMBER(K83), 0, 1 ),0)</f>
        <v>0</v>
      </c>
      <c r="Z83" s="1029">
        <f>IF('Validation flags'!$B$3="Thames Water", IF( ISNUMBER(L83), 0, 1 ),0)</f>
        <v>0</v>
      </c>
      <c r="AA83" s="1025"/>
      <c r="AB83" s="1"/>
      <c r="AC83" s="1025"/>
      <c r="AD83" s="1027"/>
      <c r="AE83" s="1027"/>
      <c r="AF83" s="1027"/>
      <c r="AG83" s="1027"/>
      <c r="AH83" s="1027"/>
      <c r="AI83" s="1027"/>
      <c r="AJ83" s="1025"/>
    </row>
    <row r="84" spans="2:36" ht="15" thickBot="1">
      <c r="B84" s="186"/>
      <c r="C84" s="187"/>
      <c r="D84" s="188"/>
      <c r="E84" s="188"/>
      <c r="F84" s="188"/>
      <c r="G84" s="174"/>
      <c r="H84" s="174"/>
      <c r="I84" s="174"/>
      <c r="J84" s="174"/>
      <c r="K84" s="174"/>
      <c r="L84" s="174"/>
      <c r="M84" s="174"/>
      <c r="N84" s="163"/>
      <c r="O84" s="163"/>
      <c r="Q84" s="1028"/>
      <c r="R84" s="1028"/>
      <c r="T84" s="1025"/>
      <c r="AA84" s="1025"/>
      <c r="AB84" s="1"/>
      <c r="AC84" s="1025"/>
      <c r="AJ84" s="1025"/>
    </row>
    <row r="85" spans="2:36" ht="15" thickBot="1">
      <c r="B85" s="151" t="s">
        <v>534</v>
      </c>
      <c r="C85" s="152" t="s">
        <v>1191</v>
      </c>
      <c r="D85" s="144"/>
      <c r="E85" s="144"/>
      <c r="F85" s="144"/>
      <c r="G85" s="144"/>
      <c r="H85" s="144"/>
      <c r="I85" s="144"/>
      <c r="J85" s="144"/>
      <c r="K85" s="144"/>
      <c r="L85" s="144"/>
      <c r="M85" s="144"/>
      <c r="N85" s="163"/>
      <c r="O85" s="163"/>
      <c r="Q85" s="1028"/>
      <c r="R85" s="1028"/>
      <c r="T85" s="1025"/>
      <c r="AA85" s="1025"/>
      <c r="AB85" s="1"/>
      <c r="AC85" s="1025"/>
      <c r="AJ85" s="1025"/>
    </row>
    <row r="86" spans="2:36">
      <c r="B86" s="153">
        <v>69</v>
      </c>
      <c r="C86" s="160" t="s">
        <v>1192</v>
      </c>
      <c r="D86" s="863" t="s">
        <v>1193</v>
      </c>
      <c r="E86" s="155" t="s">
        <v>43</v>
      </c>
      <c r="F86" s="177">
        <v>3</v>
      </c>
      <c r="G86" s="163"/>
      <c r="H86" s="1235">
        <v>-2.0295024561707535</v>
      </c>
      <c r="I86" s="1236">
        <v>-2.0295024561707535</v>
      </c>
      <c r="J86" s="1236">
        <v>-2.0295024561707535</v>
      </c>
      <c r="K86" s="1236">
        <v>-2.0295024561707535</v>
      </c>
      <c r="L86" s="1237">
        <v>-2.0295024561707535</v>
      </c>
      <c r="M86" s="163"/>
      <c r="N86" s="157"/>
      <c r="O86" s="158"/>
      <c r="Q86" s="1028">
        <f xml:space="preserve"> IF( SUM( U86:Z86 ) = 0, 0,$U$5 )</f>
        <v>0</v>
      </c>
      <c r="R86" s="1028"/>
      <c r="T86" s="1025"/>
      <c r="U86" s="1027"/>
      <c r="V86" s="1029">
        <f xml:space="preserve"> IF( ISNUMBER(H86), 0, 1 )</f>
        <v>0</v>
      </c>
      <c r="W86" s="1029">
        <f xml:space="preserve"> IF( ISNUMBER(I86), 0, 1 )</f>
        <v>0</v>
      </c>
      <c r="X86" s="1029">
        <f xml:space="preserve"> IF( ISNUMBER(J86), 0, 1 )</f>
        <v>0</v>
      </c>
      <c r="Y86" s="1029">
        <f xml:space="preserve"> IF( ISNUMBER(K86), 0, 1 )</f>
        <v>0</v>
      </c>
      <c r="Z86" s="1029">
        <f xml:space="preserve"> IF( ISNUMBER(L86), 0, 1 )</f>
        <v>0</v>
      </c>
      <c r="AA86" s="1025"/>
      <c r="AB86" s="1"/>
      <c r="AC86" s="1025"/>
      <c r="AD86" s="1027"/>
      <c r="AE86" s="1027"/>
      <c r="AF86" s="1027"/>
      <c r="AG86" s="1027"/>
      <c r="AH86" s="1027"/>
      <c r="AI86" s="1027"/>
      <c r="AJ86" s="1025"/>
    </row>
    <row r="87" spans="2:36">
      <c r="B87" s="159">
        <v>70</v>
      </c>
      <c r="C87" s="160" t="s">
        <v>1194</v>
      </c>
      <c r="D87" s="864" t="s">
        <v>1195</v>
      </c>
      <c r="E87" s="161" t="s">
        <v>43</v>
      </c>
      <c r="F87" s="178">
        <v>3</v>
      </c>
      <c r="G87" s="163"/>
      <c r="H87" s="1238">
        <v>-12.466943659334621</v>
      </c>
      <c r="I87" s="1239">
        <v>-12.466943659334621</v>
      </c>
      <c r="J87" s="1239">
        <v>-12.466943659334621</v>
      </c>
      <c r="K87" s="1239">
        <v>-12.466943659334621</v>
      </c>
      <c r="L87" s="1240">
        <v>-12.466943659334621</v>
      </c>
      <c r="M87" s="163"/>
      <c r="N87" s="179"/>
      <c r="O87" s="180"/>
      <c r="Q87" s="1028">
        <f t="shared" ref="Q87:Q95" si="12" xml:space="preserve"> IF( SUM( U87:Z87 ) = 0, 0,$U$5 )</f>
        <v>0</v>
      </c>
      <c r="R87" s="1028"/>
      <c r="T87" s="1025"/>
      <c r="U87" s="1027"/>
      <c r="V87" s="1029">
        <f t="shared" ref="V87:V92" si="13" xml:space="preserve"> IF( ISNUMBER(H87), 0, 1 )</f>
        <v>0</v>
      </c>
      <c r="W87" s="1029">
        <f t="shared" ref="W87:W92" si="14" xml:space="preserve"> IF( ISNUMBER(I87), 0, 1 )</f>
        <v>0</v>
      </c>
      <c r="X87" s="1029">
        <f t="shared" ref="X87:X92" si="15" xml:space="preserve"> IF( ISNUMBER(J87), 0, 1 )</f>
        <v>0</v>
      </c>
      <c r="Y87" s="1029">
        <f t="shared" ref="Y87:Y92" si="16" xml:space="preserve"> IF( ISNUMBER(K87), 0, 1 )</f>
        <v>0</v>
      </c>
      <c r="Z87" s="1029">
        <f t="shared" ref="Z87:Z92" si="17" xml:space="preserve"> IF( ISNUMBER(L87), 0, 1 )</f>
        <v>0</v>
      </c>
      <c r="AA87" s="1025"/>
      <c r="AB87" s="1"/>
      <c r="AC87" s="1025"/>
      <c r="AD87" s="1027"/>
      <c r="AE87" s="1027"/>
      <c r="AF87" s="1027"/>
      <c r="AG87" s="1027"/>
      <c r="AH87" s="1027"/>
      <c r="AI87" s="1027"/>
      <c r="AJ87" s="1025"/>
    </row>
    <row r="88" spans="2:36">
      <c r="B88" s="159">
        <v>71</v>
      </c>
      <c r="C88" s="160" t="s">
        <v>1196</v>
      </c>
      <c r="D88" s="864" t="s">
        <v>1197</v>
      </c>
      <c r="E88" s="161" t="s">
        <v>43</v>
      </c>
      <c r="F88" s="178">
        <v>3</v>
      </c>
      <c r="G88" s="163"/>
      <c r="H88" s="1181">
        <v>-24.43655616653578</v>
      </c>
      <c r="I88" s="1182">
        <v>-24.43655616653578</v>
      </c>
      <c r="J88" s="1182">
        <v>-24.43655616653578</v>
      </c>
      <c r="K88" s="1182">
        <v>-24.43655616653578</v>
      </c>
      <c r="L88" s="1183">
        <v>-24.43655616653578</v>
      </c>
      <c r="M88" s="163"/>
      <c r="N88" s="179"/>
      <c r="O88" s="180"/>
      <c r="Q88" s="1028">
        <f t="shared" si="12"/>
        <v>0</v>
      </c>
      <c r="R88" s="1028"/>
      <c r="T88" s="1025"/>
      <c r="U88" s="1027"/>
      <c r="V88" s="1029">
        <f>IF('Validation flags'!$H$3=1,0, IF( ISNUMBER(H88), 0, 1 ))</f>
        <v>0</v>
      </c>
      <c r="W88" s="1029">
        <f>IF('Validation flags'!$H$3=1,0, IF( ISNUMBER(I88), 0, 1 ))</f>
        <v>0</v>
      </c>
      <c r="X88" s="1029">
        <f>IF('Validation flags'!$H$3=1,0, IF( ISNUMBER(J88), 0, 1 ))</f>
        <v>0</v>
      </c>
      <c r="Y88" s="1029">
        <f>IF('Validation flags'!$H$3=1,0, IF( ISNUMBER(K88), 0, 1 ))</f>
        <v>0</v>
      </c>
      <c r="Z88" s="1029">
        <f>IF('Validation flags'!$H$3=1,0, IF( ISNUMBER(L88), 0, 1 ))</f>
        <v>0</v>
      </c>
      <c r="AA88" s="1025"/>
      <c r="AB88" s="1"/>
      <c r="AC88" s="1025"/>
      <c r="AD88" s="1027"/>
      <c r="AE88" s="1027"/>
      <c r="AF88" s="1027"/>
      <c r="AG88" s="1027"/>
      <c r="AH88" s="1027"/>
      <c r="AI88" s="1027"/>
      <c r="AJ88" s="1025"/>
    </row>
    <row r="89" spans="2:36">
      <c r="B89" s="159">
        <v>72</v>
      </c>
      <c r="C89" s="160" t="s">
        <v>1198</v>
      </c>
      <c r="D89" s="864" t="s">
        <v>1199</v>
      </c>
      <c r="E89" s="161" t="s">
        <v>43</v>
      </c>
      <c r="F89" s="178">
        <v>3</v>
      </c>
      <c r="G89" s="163"/>
      <c r="H89" s="1181">
        <v>-1.5549977179588408</v>
      </c>
      <c r="I89" s="1182">
        <v>-1.5549977179588408</v>
      </c>
      <c r="J89" s="1182">
        <v>-1.5549977179588408</v>
      </c>
      <c r="K89" s="1182">
        <v>-1.5549977179588408</v>
      </c>
      <c r="L89" s="1183">
        <v>-1.5549977179588408</v>
      </c>
      <c r="M89" s="163"/>
      <c r="N89" s="179"/>
      <c r="O89" s="180"/>
      <c r="Q89" s="1028">
        <f t="shared" si="12"/>
        <v>0</v>
      </c>
      <c r="R89" s="1028"/>
      <c r="T89" s="1025"/>
      <c r="U89" s="1027"/>
      <c r="V89" s="1029">
        <f>IF('Validation flags'!$H$3=1,0, IF( ISNUMBER(H89), 0, 1 ))</f>
        <v>0</v>
      </c>
      <c r="W89" s="1029">
        <f>IF('Validation flags'!$H$3=1,0, IF( ISNUMBER(I89), 0, 1 ))</f>
        <v>0</v>
      </c>
      <c r="X89" s="1029">
        <f>IF('Validation flags'!$H$3=1,0, IF( ISNUMBER(J89), 0, 1 ))</f>
        <v>0</v>
      </c>
      <c r="Y89" s="1029">
        <f>IF('Validation flags'!$H$3=1,0, IF( ISNUMBER(K89), 0, 1 ))</f>
        <v>0</v>
      </c>
      <c r="Z89" s="1029">
        <f>IF('Validation flags'!$H$3=1,0, IF( ISNUMBER(L89), 0, 1 ))</f>
        <v>0</v>
      </c>
      <c r="AA89" s="1025"/>
      <c r="AB89" s="1"/>
      <c r="AC89" s="1025"/>
      <c r="AD89" s="1027"/>
      <c r="AE89" s="1027"/>
      <c r="AF89" s="1027"/>
      <c r="AG89" s="1027"/>
      <c r="AH89" s="1027"/>
      <c r="AI89" s="1027"/>
      <c r="AJ89" s="1025"/>
    </row>
    <row r="90" spans="2:36">
      <c r="B90" s="159">
        <v>73</v>
      </c>
      <c r="C90" s="160" t="s">
        <v>1200</v>
      </c>
      <c r="D90" s="864" t="s">
        <v>1201</v>
      </c>
      <c r="E90" s="161" t="s">
        <v>43</v>
      </c>
      <c r="F90" s="178">
        <v>3</v>
      </c>
      <c r="G90" s="163"/>
      <c r="H90" s="1181"/>
      <c r="I90" s="1182"/>
      <c r="J90" s="1182"/>
      <c r="K90" s="1182"/>
      <c r="L90" s="1183"/>
      <c r="M90" s="163"/>
      <c r="N90" s="179"/>
      <c r="O90" s="180"/>
      <c r="Q90" s="1028">
        <f t="shared" si="12"/>
        <v>0</v>
      </c>
      <c r="R90" s="1028"/>
      <c r="T90" s="1025"/>
      <c r="U90" s="1027"/>
      <c r="V90" s="1029">
        <f>IF('Validation flags'!$B$3="Thames Water", IF( ISNUMBER(H90), 0, 1 ),0)</f>
        <v>0</v>
      </c>
      <c r="W90" s="1029">
        <f>IF('Validation flags'!$B$3="Thames Water", IF( ISNUMBER(I90), 0, 1 ),0)</f>
        <v>0</v>
      </c>
      <c r="X90" s="1029">
        <f>IF('Validation flags'!$B$3="Thames Water", IF( ISNUMBER(J90), 0, 1 ),0)</f>
        <v>0</v>
      </c>
      <c r="Y90" s="1029">
        <f>IF('Validation flags'!$B$3="Thames Water", IF( ISNUMBER(K90), 0, 1 ),0)</f>
        <v>0</v>
      </c>
      <c r="Z90" s="1029">
        <f>IF('Validation flags'!$B$3="Thames Water", IF( ISNUMBER(L90), 0, 1 ),0)</f>
        <v>0</v>
      </c>
      <c r="AA90" s="1025"/>
      <c r="AB90" s="1"/>
      <c r="AC90" s="1025"/>
      <c r="AD90" s="1027"/>
      <c r="AE90" s="1027"/>
      <c r="AF90" s="1027"/>
      <c r="AG90" s="1027"/>
      <c r="AH90" s="1027"/>
      <c r="AI90" s="1027"/>
      <c r="AJ90" s="1025"/>
    </row>
    <row r="91" spans="2:36">
      <c r="B91" s="159">
        <v>74</v>
      </c>
      <c r="C91" s="189" t="s">
        <v>1202</v>
      </c>
      <c r="D91" s="864" t="s">
        <v>1203</v>
      </c>
      <c r="E91" s="161" t="s">
        <v>43</v>
      </c>
      <c r="F91" s="178">
        <v>3</v>
      </c>
      <c r="G91" s="163"/>
      <c r="H91" s="1238">
        <v>5.8609153080466572E-6</v>
      </c>
      <c r="I91" s="1239">
        <v>5.7459954000457414E-6</v>
      </c>
      <c r="J91" s="1239">
        <v>5.6333288235742561E-6</v>
      </c>
      <c r="K91" s="1239">
        <v>5.5228713956610336E-6</v>
      </c>
      <c r="L91" s="1240">
        <v>5.4145797996676804E-6</v>
      </c>
      <c r="M91" s="163"/>
      <c r="N91" s="179"/>
      <c r="O91" s="180"/>
      <c r="Q91" s="1028">
        <f t="shared" si="12"/>
        <v>0</v>
      </c>
      <c r="R91" s="1028"/>
      <c r="T91" s="1025"/>
      <c r="U91" s="1027"/>
      <c r="V91" s="1029">
        <f t="shared" si="13"/>
        <v>0</v>
      </c>
      <c r="W91" s="1029">
        <f t="shared" si="14"/>
        <v>0</v>
      </c>
      <c r="X91" s="1029">
        <f t="shared" si="15"/>
        <v>0</v>
      </c>
      <c r="Y91" s="1029">
        <f t="shared" si="16"/>
        <v>0</v>
      </c>
      <c r="Z91" s="1029">
        <f t="shared" si="17"/>
        <v>0</v>
      </c>
      <c r="AA91" s="1025"/>
      <c r="AB91" s="1"/>
      <c r="AC91" s="1025"/>
      <c r="AD91" s="1027"/>
      <c r="AE91" s="1027"/>
      <c r="AF91" s="1027"/>
      <c r="AG91" s="1027"/>
      <c r="AH91" s="1027"/>
      <c r="AI91" s="1027"/>
      <c r="AJ91" s="1025"/>
    </row>
    <row r="92" spans="2:36">
      <c r="B92" s="159">
        <v>75</v>
      </c>
      <c r="C92" s="160" t="s">
        <v>1204</v>
      </c>
      <c r="D92" s="864" t="s">
        <v>1682</v>
      </c>
      <c r="E92" s="161" t="s">
        <v>43</v>
      </c>
      <c r="F92" s="178">
        <v>3</v>
      </c>
      <c r="G92" s="163"/>
      <c r="H92" s="1238">
        <v>9.4128746268274235E-2</v>
      </c>
      <c r="I92" s="1239">
        <v>0.10342166746914735</v>
      </c>
      <c r="J92" s="1239">
        <v>0.1045521679862445</v>
      </c>
      <c r="K92" s="1239">
        <v>0.10555709698720274</v>
      </c>
      <c r="L92" s="1240">
        <v>0.10520422204463345</v>
      </c>
      <c r="M92" s="163"/>
      <c r="N92" s="179"/>
      <c r="O92" s="180"/>
      <c r="Q92" s="1028">
        <f t="shared" si="12"/>
        <v>0</v>
      </c>
      <c r="R92" s="1028"/>
      <c r="T92" s="1025"/>
      <c r="U92" s="1027"/>
      <c r="V92" s="1029">
        <f t="shared" si="13"/>
        <v>0</v>
      </c>
      <c r="W92" s="1029">
        <f t="shared" si="14"/>
        <v>0</v>
      </c>
      <c r="X92" s="1029">
        <f t="shared" si="15"/>
        <v>0</v>
      </c>
      <c r="Y92" s="1029">
        <f t="shared" si="16"/>
        <v>0</v>
      </c>
      <c r="Z92" s="1029">
        <f t="shared" si="17"/>
        <v>0</v>
      </c>
      <c r="AA92" s="1025"/>
      <c r="AB92" s="1"/>
      <c r="AC92" s="1025"/>
      <c r="AD92" s="1027"/>
      <c r="AE92" s="1027"/>
      <c r="AF92" s="1027"/>
      <c r="AG92" s="1027"/>
      <c r="AH92" s="1027"/>
      <c r="AI92" s="1027"/>
      <c r="AJ92" s="1025"/>
    </row>
    <row r="93" spans="2:36">
      <c r="B93" s="159">
        <v>76</v>
      </c>
      <c r="C93" s="160" t="s">
        <v>1205</v>
      </c>
      <c r="D93" s="864" t="s">
        <v>1683</v>
      </c>
      <c r="E93" s="161" t="s">
        <v>43</v>
      </c>
      <c r="F93" s="178">
        <v>3</v>
      </c>
      <c r="G93" s="163"/>
      <c r="H93" s="1181">
        <v>0.79558683039494216</v>
      </c>
      <c r="I93" s="1182">
        <v>0.80969341198156775</v>
      </c>
      <c r="J93" s="1182">
        <v>0.80320218667693066</v>
      </c>
      <c r="K93" s="1182">
        <v>0.811645803277525</v>
      </c>
      <c r="L93" s="1183">
        <v>0.78133417789879733</v>
      </c>
      <c r="M93" s="163"/>
      <c r="N93" s="179"/>
      <c r="O93" s="180"/>
      <c r="Q93" s="1028">
        <f t="shared" si="12"/>
        <v>0</v>
      </c>
      <c r="R93" s="1028"/>
      <c r="T93" s="1025"/>
      <c r="U93" s="1027"/>
      <c r="V93" s="1029">
        <f>IF('Validation flags'!$H$3=1,0, IF( ISNUMBER(H93), 0, 1 ))</f>
        <v>0</v>
      </c>
      <c r="W93" s="1029">
        <f>IF('Validation flags'!$H$3=1,0, IF( ISNUMBER(I93), 0, 1 ))</f>
        <v>0</v>
      </c>
      <c r="X93" s="1029">
        <f>IF('Validation flags'!$H$3=1,0, IF( ISNUMBER(J93), 0, 1 ))</f>
        <v>0</v>
      </c>
      <c r="Y93" s="1029">
        <f>IF('Validation flags'!$H$3=1,0, IF( ISNUMBER(K93), 0, 1 ))</f>
        <v>0</v>
      </c>
      <c r="Z93" s="1029">
        <f>IF('Validation flags'!$H$3=1,0, IF( ISNUMBER(L93), 0, 1 ))</f>
        <v>0</v>
      </c>
      <c r="AA93" s="1025"/>
      <c r="AB93" s="1"/>
      <c r="AC93" s="1025"/>
      <c r="AD93" s="1027"/>
      <c r="AE93" s="1027"/>
      <c r="AF93" s="1027"/>
      <c r="AG93" s="1027"/>
      <c r="AH93" s="1027"/>
      <c r="AI93" s="1027"/>
      <c r="AJ93" s="1025"/>
    </row>
    <row r="94" spans="2:36">
      <c r="B94" s="785">
        <v>77</v>
      </c>
      <c r="C94" s="786" t="s">
        <v>1206</v>
      </c>
      <c r="D94" s="867" t="s">
        <v>1207</v>
      </c>
      <c r="E94" s="787" t="s">
        <v>43</v>
      </c>
      <c r="F94" s="788">
        <v>3</v>
      </c>
      <c r="G94" s="163"/>
      <c r="H94" s="1181">
        <v>1.6273403296031039E-2</v>
      </c>
      <c r="I94" s="1182">
        <v>1.4028840034919738E-2</v>
      </c>
      <c r="J94" s="1182">
        <v>1.9702984699108712E-2</v>
      </c>
      <c r="K94" s="1182">
        <v>1.8154488000000003E-2</v>
      </c>
      <c r="L94" s="1183">
        <v>1.8154488000000003E-2</v>
      </c>
      <c r="M94" s="163"/>
      <c r="N94" s="179"/>
      <c r="O94" s="180"/>
      <c r="Q94" s="1028">
        <f t="shared" si="12"/>
        <v>0</v>
      </c>
      <c r="R94" s="1028"/>
      <c r="T94" s="1025"/>
      <c r="U94" s="1027"/>
      <c r="V94" s="1029">
        <f>IF('Validation flags'!$H$3=1,0, IF( ISNUMBER(H94), 0, 1 ))</f>
        <v>0</v>
      </c>
      <c r="W94" s="1029">
        <f>IF('Validation flags'!$H$3=1,0, IF( ISNUMBER(I94), 0, 1 ))</f>
        <v>0</v>
      </c>
      <c r="X94" s="1029">
        <f>IF('Validation flags'!$H$3=1,0, IF( ISNUMBER(J94), 0, 1 ))</f>
        <v>0</v>
      </c>
      <c r="Y94" s="1029">
        <f>IF('Validation flags'!$H$3=1,0, IF( ISNUMBER(K94), 0, 1 ))</f>
        <v>0</v>
      </c>
      <c r="Z94" s="1029">
        <f>IF('Validation flags'!$H$3=1,0, IF( ISNUMBER(L94), 0, 1 ))</f>
        <v>0</v>
      </c>
      <c r="AA94" s="1025"/>
      <c r="AB94" s="1"/>
      <c r="AC94" s="1025"/>
      <c r="AD94" s="1027"/>
      <c r="AE94" s="1027"/>
      <c r="AF94" s="1027"/>
      <c r="AG94" s="1027"/>
      <c r="AH94" s="1027"/>
      <c r="AI94" s="1027"/>
      <c r="AJ94" s="1025"/>
    </row>
    <row r="95" spans="2:36" ht="15" thickBot="1">
      <c r="B95" s="182">
        <v>78</v>
      </c>
      <c r="C95" s="183" t="s">
        <v>1208</v>
      </c>
      <c r="D95" s="868" t="s">
        <v>1209</v>
      </c>
      <c r="E95" s="184" t="s">
        <v>43</v>
      </c>
      <c r="F95" s="185">
        <v>3</v>
      </c>
      <c r="G95" s="163"/>
      <c r="H95" s="1193"/>
      <c r="I95" s="1194"/>
      <c r="J95" s="1194"/>
      <c r="K95" s="1194"/>
      <c r="L95" s="1195"/>
      <c r="M95" s="163"/>
      <c r="N95" s="175"/>
      <c r="O95" s="176"/>
      <c r="Q95" s="1028">
        <f t="shared" si="12"/>
        <v>0</v>
      </c>
      <c r="R95" s="1028"/>
      <c r="T95" s="1025"/>
      <c r="U95" s="1027"/>
      <c r="V95" s="1029">
        <f>IF('Validation flags'!$B$3="Thames Water", IF( ISNUMBER(H95), 0, 1 ),0)</f>
        <v>0</v>
      </c>
      <c r="W95" s="1029">
        <f>IF('Validation flags'!$B$3="Thames Water", IF( ISNUMBER(I95), 0, 1 ),0)</f>
        <v>0</v>
      </c>
      <c r="X95" s="1029">
        <f>IF('Validation flags'!$B$3="Thames Water", IF( ISNUMBER(J95), 0, 1 ),0)</f>
        <v>0</v>
      </c>
      <c r="Y95" s="1029">
        <f>IF('Validation flags'!$B$3="Thames Water", IF( ISNUMBER(K95), 0, 1 ),0)</f>
        <v>0</v>
      </c>
      <c r="Z95" s="1029">
        <f>IF('Validation flags'!$B$3="Thames Water", IF( ISNUMBER(L95), 0, 1 ),0)</f>
        <v>0</v>
      </c>
      <c r="AA95" s="1025"/>
      <c r="AB95" s="1"/>
      <c r="AC95" s="1025"/>
      <c r="AD95" s="1027"/>
      <c r="AE95" s="1027"/>
      <c r="AF95" s="1027"/>
      <c r="AG95" s="1027"/>
      <c r="AH95" s="1027"/>
      <c r="AI95" s="1027"/>
      <c r="AJ95" s="1025"/>
    </row>
    <row r="96" spans="2:36" ht="15" thickBot="1">
      <c r="B96" s="144"/>
      <c r="C96" s="144"/>
      <c r="D96" s="144"/>
      <c r="E96" s="144"/>
      <c r="F96" s="144"/>
      <c r="G96" s="144"/>
      <c r="H96" s="144"/>
      <c r="I96" s="144"/>
      <c r="J96" s="144"/>
      <c r="K96" s="144"/>
      <c r="L96" s="144"/>
      <c r="M96" s="144"/>
      <c r="N96" s="163"/>
      <c r="O96" s="163"/>
      <c r="Q96" s="1028"/>
      <c r="R96" s="1028"/>
      <c r="T96" s="1025"/>
      <c r="AA96" s="1025"/>
      <c r="AB96" s="1"/>
      <c r="AC96" s="1025"/>
      <c r="AJ96" s="1025"/>
    </row>
    <row r="97" spans="2:36" ht="15" thickBot="1">
      <c r="B97" s="151" t="s">
        <v>535</v>
      </c>
      <c r="C97" s="152" t="s">
        <v>1210</v>
      </c>
      <c r="D97" s="144"/>
      <c r="E97" s="144"/>
      <c r="F97" s="144"/>
      <c r="G97" s="144"/>
      <c r="H97" s="144"/>
      <c r="I97" s="144"/>
      <c r="J97" s="144"/>
      <c r="K97" s="144"/>
      <c r="L97" s="144"/>
      <c r="M97" s="144"/>
      <c r="N97" s="163"/>
      <c r="O97" s="163"/>
      <c r="Q97" s="1028"/>
      <c r="R97" s="1028"/>
      <c r="T97" s="1025"/>
      <c r="AA97" s="1025"/>
      <c r="AB97" s="1"/>
      <c r="AC97" s="1025"/>
      <c r="AJ97" s="1025"/>
    </row>
    <row r="98" spans="2:36">
      <c r="B98" s="153">
        <v>79</v>
      </c>
      <c r="C98" s="181" t="s">
        <v>1211</v>
      </c>
      <c r="D98" s="863" t="s">
        <v>1212</v>
      </c>
      <c r="E98" s="155" t="s">
        <v>43</v>
      </c>
      <c r="F98" s="177">
        <v>3</v>
      </c>
      <c r="G98" s="163"/>
      <c r="H98" s="1235">
        <v>0</v>
      </c>
      <c r="I98" s="1236">
        <v>0</v>
      </c>
      <c r="J98" s="1236">
        <v>0</v>
      </c>
      <c r="K98" s="1236">
        <v>0</v>
      </c>
      <c r="L98" s="1237">
        <v>0</v>
      </c>
      <c r="M98" s="163"/>
      <c r="N98" s="157"/>
      <c r="O98" s="158"/>
      <c r="Q98" s="1028">
        <f xml:space="preserve"> IF( SUM( U98:Z98 ) = 0, 0,$U$5 )</f>
        <v>0</v>
      </c>
      <c r="R98" s="1028"/>
      <c r="T98" s="1025"/>
      <c r="U98" s="1027"/>
      <c r="V98" s="1029">
        <f xml:space="preserve"> IF( ISNUMBER(H98), 0, 1 )</f>
        <v>0</v>
      </c>
      <c r="W98" s="1029">
        <f xml:space="preserve"> IF( ISNUMBER(I98), 0, 1 )</f>
        <v>0</v>
      </c>
      <c r="X98" s="1029">
        <f xml:space="preserve"> IF( ISNUMBER(J98), 0, 1 )</f>
        <v>0</v>
      </c>
      <c r="Y98" s="1029">
        <f xml:space="preserve"> IF( ISNUMBER(K98), 0, 1 )</f>
        <v>0</v>
      </c>
      <c r="Z98" s="1029">
        <f xml:space="preserve"> IF( ISNUMBER(L98), 0, 1 )</f>
        <v>0</v>
      </c>
      <c r="AA98" s="1025"/>
      <c r="AB98" s="1"/>
      <c r="AC98" s="1025"/>
      <c r="AD98" s="1027"/>
      <c r="AE98" s="1027"/>
      <c r="AF98" s="1027"/>
      <c r="AG98" s="1027"/>
      <c r="AH98" s="1027"/>
      <c r="AI98" s="1027"/>
      <c r="AJ98" s="1025"/>
    </row>
    <row r="99" spans="2:36">
      <c r="B99" s="159">
        <v>80</v>
      </c>
      <c r="C99" s="160" t="s">
        <v>1213</v>
      </c>
      <c r="D99" s="864" t="s">
        <v>1684</v>
      </c>
      <c r="E99" s="161" t="s">
        <v>43</v>
      </c>
      <c r="F99" s="178">
        <v>3</v>
      </c>
      <c r="G99" s="163"/>
      <c r="H99" s="1238">
        <v>0</v>
      </c>
      <c r="I99" s="1239">
        <v>0</v>
      </c>
      <c r="J99" s="1239">
        <v>0</v>
      </c>
      <c r="K99" s="1239">
        <v>0</v>
      </c>
      <c r="L99" s="1240">
        <v>0</v>
      </c>
      <c r="M99" s="163"/>
      <c r="N99" s="179"/>
      <c r="O99" s="180"/>
      <c r="Q99" s="1028">
        <f t="shared" ref="Q99:Q112" si="18" xml:space="preserve"> IF( SUM( U99:Z99 ) = 0, 0,$U$5 )</f>
        <v>0</v>
      </c>
      <c r="R99" s="1028"/>
      <c r="T99" s="1025"/>
      <c r="U99" s="1027"/>
      <c r="V99" s="1029">
        <f t="shared" ref="V99:V109" si="19" xml:space="preserve"> IF( ISNUMBER(H99), 0, 1 )</f>
        <v>0</v>
      </c>
      <c r="W99" s="1029">
        <f t="shared" ref="W99:W109" si="20" xml:space="preserve"> IF( ISNUMBER(I99), 0, 1 )</f>
        <v>0</v>
      </c>
      <c r="X99" s="1029">
        <f t="shared" ref="X99:X109" si="21" xml:space="preserve"> IF( ISNUMBER(J99), 0, 1 )</f>
        <v>0</v>
      </c>
      <c r="Y99" s="1029">
        <f t="shared" ref="Y99:Y109" si="22" xml:space="preserve"> IF( ISNUMBER(K99), 0, 1 )</f>
        <v>0</v>
      </c>
      <c r="Z99" s="1029">
        <f t="shared" ref="Z99:Z109" si="23" xml:space="preserve"> IF( ISNUMBER(L99), 0, 1 )</f>
        <v>0</v>
      </c>
      <c r="AA99" s="1025"/>
      <c r="AB99" s="1"/>
      <c r="AC99" s="1025"/>
      <c r="AD99" s="1027"/>
      <c r="AE99" s="1027"/>
      <c r="AF99" s="1027"/>
      <c r="AG99" s="1027"/>
      <c r="AH99" s="1027"/>
      <c r="AI99" s="1027"/>
      <c r="AJ99" s="1025"/>
    </row>
    <row r="100" spans="2:36">
      <c r="B100" s="159">
        <v>81</v>
      </c>
      <c r="C100" s="160" t="s">
        <v>1214</v>
      </c>
      <c r="D100" s="864" t="s">
        <v>1685</v>
      </c>
      <c r="E100" s="161" t="s">
        <v>43</v>
      </c>
      <c r="F100" s="178">
        <v>3</v>
      </c>
      <c r="G100" s="163"/>
      <c r="H100" s="1181">
        <v>0</v>
      </c>
      <c r="I100" s="1182">
        <v>0</v>
      </c>
      <c r="J100" s="1182">
        <v>0</v>
      </c>
      <c r="K100" s="1182">
        <v>0</v>
      </c>
      <c r="L100" s="1183">
        <v>0</v>
      </c>
      <c r="M100" s="163"/>
      <c r="N100" s="179"/>
      <c r="O100" s="180"/>
      <c r="Q100" s="1028">
        <f t="shared" si="18"/>
        <v>0</v>
      </c>
      <c r="R100" s="1028"/>
      <c r="T100" s="1025"/>
      <c r="U100" s="1027"/>
      <c r="V100" s="1029">
        <f>IF('Validation flags'!$H$3=1,0, IF( ISNUMBER(H100), 0, 1 ))</f>
        <v>0</v>
      </c>
      <c r="W100" s="1029">
        <f>IF('Validation flags'!$H$3=1,0, IF( ISNUMBER(I100), 0, 1 ))</f>
        <v>0</v>
      </c>
      <c r="X100" s="1029">
        <f>IF('Validation flags'!$H$3=1,0, IF( ISNUMBER(J100), 0, 1 ))</f>
        <v>0</v>
      </c>
      <c r="Y100" s="1029">
        <f>IF('Validation flags'!$H$3=1,0, IF( ISNUMBER(K100), 0, 1 ))</f>
        <v>0</v>
      </c>
      <c r="Z100" s="1029">
        <f>IF('Validation flags'!$H$3=1,0, IF( ISNUMBER(L100), 0, 1 ))</f>
        <v>0</v>
      </c>
      <c r="AA100" s="1025"/>
      <c r="AB100" s="1"/>
      <c r="AC100" s="1025"/>
      <c r="AD100" s="1027"/>
      <c r="AE100" s="1027"/>
      <c r="AF100" s="1027"/>
      <c r="AG100" s="1027"/>
      <c r="AH100" s="1027"/>
      <c r="AI100" s="1027"/>
      <c r="AJ100" s="1025"/>
    </row>
    <row r="101" spans="2:36">
      <c r="B101" s="159">
        <v>82</v>
      </c>
      <c r="C101" s="160" t="s">
        <v>1215</v>
      </c>
      <c r="D101" s="864" t="s">
        <v>1216</v>
      </c>
      <c r="E101" s="161" t="s">
        <v>43</v>
      </c>
      <c r="F101" s="178">
        <v>3</v>
      </c>
      <c r="G101" s="163"/>
      <c r="H101" s="1181">
        <v>0</v>
      </c>
      <c r="I101" s="1182">
        <v>0</v>
      </c>
      <c r="J101" s="1182">
        <v>0</v>
      </c>
      <c r="K101" s="1182">
        <v>0</v>
      </c>
      <c r="L101" s="1183">
        <v>0</v>
      </c>
      <c r="M101" s="163"/>
      <c r="N101" s="179"/>
      <c r="O101" s="180"/>
      <c r="Q101" s="1028">
        <f t="shared" si="18"/>
        <v>0</v>
      </c>
      <c r="R101" s="1028"/>
      <c r="T101" s="1025"/>
      <c r="U101" s="1027"/>
      <c r="V101" s="1029">
        <f>IF('Validation flags'!$H$3=1,0, IF( ISNUMBER(H101), 0, 1 ))</f>
        <v>0</v>
      </c>
      <c r="W101" s="1029">
        <f>IF('Validation flags'!$H$3=1,0, IF( ISNUMBER(I101), 0, 1 ))</f>
        <v>0</v>
      </c>
      <c r="X101" s="1029">
        <f>IF('Validation flags'!$H$3=1,0, IF( ISNUMBER(J101), 0, 1 ))</f>
        <v>0</v>
      </c>
      <c r="Y101" s="1029">
        <f>IF('Validation flags'!$H$3=1,0, IF( ISNUMBER(K101), 0, 1 ))</f>
        <v>0</v>
      </c>
      <c r="Z101" s="1029">
        <f>IF('Validation flags'!$H$3=1,0, IF( ISNUMBER(L101), 0, 1 ))</f>
        <v>0</v>
      </c>
      <c r="AA101" s="1025"/>
      <c r="AB101" s="1"/>
      <c r="AC101" s="1025"/>
      <c r="AD101" s="1027"/>
      <c r="AE101" s="1027"/>
      <c r="AF101" s="1027"/>
      <c r="AG101" s="1027"/>
      <c r="AH101" s="1027"/>
      <c r="AI101" s="1027"/>
      <c r="AJ101" s="1025"/>
    </row>
    <row r="102" spans="2:36">
      <c r="B102" s="159">
        <v>83</v>
      </c>
      <c r="C102" s="160" t="s">
        <v>1217</v>
      </c>
      <c r="D102" s="864" t="s">
        <v>1218</v>
      </c>
      <c r="E102" s="161" t="s">
        <v>43</v>
      </c>
      <c r="F102" s="178">
        <v>3</v>
      </c>
      <c r="G102" s="163"/>
      <c r="H102" s="1181"/>
      <c r="I102" s="1182"/>
      <c r="J102" s="1182"/>
      <c r="K102" s="1182"/>
      <c r="L102" s="1183"/>
      <c r="M102" s="163"/>
      <c r="N102" s="179"/>
      <c r="O102" s="180"/>
      <c r="Q102" s="1028">
        <f t="shared" si="18"/>
        <v>0</v>
      </c>
      <c r="R102" s="1028"/>
      <c r="T102" s="1025"/>
      <c r="U102" s="1027"/>
      <c r="V102" s="1029">
        <f>IF('Validation flags'!$B$3="Thames Water", IF( ISNUMBER(H102), 0, 1 ),0)</f>
        <v>0</v>
      </c>
      <c r="W102" s="1029">
        <f>IF('Validation flags'!$B$3="Thames Water", IF( ISNUMBER(I102), 0, 1 ),0)</f>
        <v>0</v>
      </c>
      <c r="X102" s="1029">
        <f>IF('Validation flags'!$B$3="Thames Water", IF( ISNUMBER(J102), 0, 1 ),0)</f>
        <v>0</v>
      </c>
      <c r="Y102" s="1029">
        <f>IF('Validation flags'!$B$3="Thames Water", IF( ISNUMBER(K102), 0, 1 ),0)</f>
        <v>0</v>
      </c>
      <c r="Z102" s="1029">
        <f>IF('Validation flags'!$B$3="Thames Water", IF( ISNUMBER(L102), 0, 1 ),0)</f>
        <v>0</v>
      </c>
      <c r="AA102" s="1025"/>
      <c r="AB102" s="1"/>
      <c r="AC102" s="1025"/>
      <c r="AD102" s="1027"/>
      <c r="AE102" s="1027"/>
      <c r="AF102" s="1027"/>
      <c r="AG102" s="1027"/>
      <c r="AH102" s="1027"/>
      <c r="AI102" s="1027"/>
      <c r="AJ102" s="1025"/>
    </row>
    <row r="103" spans="2:36">
      <c r="B103" s="159">
        <v>84</v>
      </c>
      <c r="C103" s="160" t="s">
        <v>1219</v>
      </c>
      <c r="D103" s="864" t="s">
        <v>1220</v>
      </c>
      <c r="E103" s="161" t="s">
        <v>43</v>
      </c>
      <c r="F103" s="178">
        <v>3</v>
      </c>
      <c r="G103" s="163"/>
      <c r="H103" s="1238">
        <v>0</v>
      </c>
      <c r="I103" s="1239">
        <v>0</v>
      </c>
      <c r="J103" s="1239">
        <v>0</v>
      </c>
      <c r="K103" s="1239">
        <v>0</v>
      </c>
      <c r="L103" s="1240">
        <v>0</v>
      </c>
      <c r="M103" s="163"/>
      <c r="N103" s="179"/>
      <c r="O103" s="180"/>
      <c r="Q103" s="1028">
        <f t="shared" si="18"/>
        <v>0</v>
      </c>
      <c r="R103" s="1028"/>
      <c r="T103" s="1025"/>
      <c r="U103" s="1027"/>
      <c r="V103" s="1029">
        <f t="shared" si="19"/>
        <v>0</v>
      </c>
      <c r="W103" s="1029">
        <f t="shared" si="20"/>
        <v>0</v>
      </c>
      <c r="X103" s="1029">
        <f t="shared" si="21"/>
        <v>0</v>
      </c>
      <c r="Y103" s="1029">
        <f t="shared" si="22"/>
        <v>0</v>
      </c>
      <c r="Z103" s="1029">
        <f t="shared" si="23"/>
        <v>0</v>
      </c>
      <c r="AA103" s="1025"/>
      <c r="AB103" s="1"/>
      <c r="AC103" s="1025"/>
      <c r="AD103" s="1027"/>
      <c r="AE103" s="1027"/>
      <c r="AF103" s="1027"/>
      <c r="AG103" s="1027"/>
      <c r="AH103" s="1027"/>
      <c r="AI103" s="1027"/>
      <c r="AJ103" s="1025"/>
    </row>
    <row r="104" spans="2:36">
      <c r="B104" s="159">
        <v>85</v>
      </c>
      <c r="C104" s="160" t="s">
        <v>1221</v>
      </c>
      <c r="D104" s="864" t="s">
        <v>1688</v>
      </c>
      <c r="E104" s="161" t="s">
        <v>43</v>
      </c>
      <c r="F104" s="178">
        <v>3</v>
      </c>
      <c r="G104" s="163"/>
      <c r="H104" s="1238">
        <v>0</v>
      </c>
      <c r="I104" s="1239">
        <v>0</v>
      </c>
      <c r="J104" s="1239">
        <v>0</v>
      </c>
      <c r="K104" s="1239">
        <v>0</v>
      </c>
      <c r="L104" s="1240">
        <v>0</v>
      </c>
      <c r="M104" s="163"/>
      <c r="N104" s="179"/>
      <c r="O104" s="180"/>
      <c r="Q104" s="1028">
        <f t="shared" si="18"/>
        <v>0</v>
      </c>
      <c r="R104" s="1028"/>
      <c r="T104" s="1025"/>
      <c r="U104" s="1027"/>
      <c r="V104" s="1029">
        <f t="shared" si="19"/>
        <v>0</v>
      </c>
      <c r="W104" s="1029">
        <f t="shared" si="20"/>
        <v>0</v>
      </c>
      <c r="X104" s="1029">
        <f t="shared" si="21"/>
        <v>0</v>
      </c>
      <c r="Y104" s="1029">
        <f t="shared" si="22"/>
        <v>0</v>
      </c>
      <c r="Z104" s="1029">
        <f t="shared" si="23"/>
        <v>0</v>
      </c>
      <c r="AA104" s="1025"/>
      <c r="AB104" s="1"/>
      <c r="AC104" s="1025"/>
      <c r="AD104" s="1027"/>
      <c r="AE104" s="1027"/>
      <c r="AF104" s="1027"/>
      <c r="AG104" s="1027"/>
      <c r="AH104" s="1027"/>
      <c r="AI104" s="1027"/>
      <c r="AJ104" s="1025"/>
    </row>
    <row r="105" spans="2:36">
      <c r="B105" s="159">
        <v>86</v>
      </c>
      <c r="C105" s="160" t="s">
        <v>1222</v>
      </c>
      <c r="D105" s="864" t="s">
        <v>1689</v>
      </c>
      <c r="E105" s="161" t="s">
        <v>43</v>
      </c>
      <c r="F105" s="178">
        <v>3</v>
      </c>
      <c r="G105" s="163"/>
      <c r="H105" s="1181">
        <v>0</v>
      </c>
      <c r="I105" s="1182">
        <v>0</v>
      </c>
      <c r="J105" s="1182">
        <v>0</v>
      </c>
      <c r="K105" s="1182">
        <v>0</v>
      </c>
      <c r="L105" s="1183">
        <v>0</v>
      </c>
      <c r="M105" s="163"/>
      <c r="N105" s="179"/>
      <c r="O105" s="180"/>
      <c r="Q105" s="1028">
        <f t="shared" si="18"/>
        <v>0</v>
      </c>
      <c r="R105" s="1028"/>
      <c r="T105" s="1025"/>
      <c r="U105" s="1027"/>
      <c r="V105" s="1029">
        <f>IF('Validation flags'!$H$3=1,0, IF( ISNUMBER(H105), 0, 1 ))</f>
        <v>0</v>
      </c>
      <c r="W105" s="1029">
        <f>IF('Validation flags'!$H$3=1,0, IF( ISNUMBER(I105), 0, 1 ))</f>
        <v>0</v>
      </c>
      <c r="X105" s="1029">
        <f>IF('Validation flags'!$H$3=1,0, IF( ISNUMBER(J105), 0, 1 ))</f>
        <v>0</v>
      </c>
      <c r="Y105" s="1029">
        <f>IF('Validation flags'!$H$3=1,0, IF( ISNUMBER(K105), 0, 1 ))</f>
        <v>0</v>
      </c>
      <c r="Z105" s="1029">
        <f>IF('Validation flags'!$H$3=1,0, IF( ISNUMBER(L105), 0, 1 ))</f>
        <v>0</v>
      </c>
      <c r="AA105" s="1025"/>
      <c r="AB105" s="1"/>
      <c r="AC105" s="1025"/>
      <c r="AD105" s="1027"/>
      <c r="AE105" s="1027"/>
      <c r="AF105" s="1027"/>
      <c r="AG105" s="1027"/>
      <c r="AH105" s="1027"/>
      <c r="AI105" s="1027"/>
      <c r="AJ105" s="1025"/>
    </row>
    <row r="106" spans="2:36">
      <c r="B106" s="159">
        <v>87</v>
      </c>
      <c r="C106" s="160" t="s">
        <v>1223</v>
      </c>
      <c r="D106" s="864" t="s">
        <v>1224</v>
      </c>
      <c r="E106" s="161" t="s">
        <v>43</v>
      </c>
      <c r="F106" s="178">
        <v>3</v>
      </c>
      <c r="G106" s="163"/>
      <c r="H106" s="1181">
        <v>0</v>
      </c>
      <c r="I106" s="1182">
        <v>0</v>
      </c>
      <c r="J106" s="1182">
        <v>0</v>
      </c>
      <c r="K106" s="1182">
        <v>0</v>
      </c>
      <c r="L106" s="1183">
        <v>0</v>
      </c>
      <c r="M106" s="163"/>
      <c r="N106" s="179"/>
      <c r="O106" s="180"/>
      <c r="Q106" s="1028">
        <f t="shared" si="18"/>
        <v>0</v>
      </c>
      <c r="R106" s="1028"/>
      <c r="T106" s="1025"/>
      <c r="U106" s="1027"/>
      <c r="V106" s="1029">
        <f>IF('Validation flags'!$H$3=1,0, IF( ISNUMBER(H106), 0, 1 ))</f>
        <v>0</v>
      </c>
      <c r="W106" s="1029">
        <f>IF('Validation flags'!$H$3=1,0, IF( ISNUMBER(I106), 0, 1 ))</f>
        <v>0</v>
      </c>
      <c r="X106" s="1029">
        <f>IF('Validation flags'!$H$3=1,0, IF( ISNUMBER(J106), 0, 1 ))</f>
        <v>0</v>
      </c>
      <c r="Y106" s="1029">
        <f>IF('Validation flags'!$H$3=1,0, IF( ISNUMBER(K106), 0, 1 ))</f>
        <v>0</v>
      </c>
      <c r="Z106" s="1029">
        <f>IF('Validation flags'!$H$3=1,0, IF( ISNUMBER(L106), 0, 1 ))</f>
        <v>0</v>
      </c>
      <c r="AA106" s="1025"/>
      <c r="AB106" s="1"/>
      <c r="AC106" s="1025"/>
      <c r="AD106" s="1027"/>
      <c r="AE106" s="1027"/>
      <c r="AF106" s="1027"/>
      <c r="AG106" s="1027"/>
      <c r="AH106" s="1027"/>
      <c r="AI106" s="1027"/>
      <c r="AJ106" s="1025"/>
    </row>
    <row r="107" spans="2:36">
      <c r="B107" s="159">
        <v>88</v>
      </c>
      <c r="C107" s="160" t="s">
        <v>1225</v>
      </c>
      <c r="D107" s="864" t="s">
        <v>1226</v>
      </c>
      <c r="E107" s="161" t="s">
        <v>43</v>
      </c>
      <c r="F107" s="178">
        <v>3</v>
      </c>
      <c r="G107" s="163"/>
      <c r="H107" s="1181"/>
      <c r="I107" s="1182"/>
      <c r="J107" s="1182"/>
      <c r="K107" s="1182"/>
      <c r="L107" s="1183"/>
      <c r="M107" s="163"/>
      <c r="N107" s="179"/>
      <c r="O107" s="180"/>
      <c r="Q107" s="1028">
        <f t="shared" si="18"/>
        <v>0</v>
      </c>
      <c r="R107" s="1028"/>
      <c r="T107" s="1025"/>
      <c r="U107" s="1027"/>
      <c r="V107" s="1029">
        <f>IF('Validation flags'!$B$3="Thames Water", IF( ISNUMBER(H107), 0, 1 ),0)</f>
        <v>0</v>
      </c>
      <c r="W107" s="1029">
        <f>IF('Validation flags'!$B$3="Thames Water", IF( ISNUMBER(I107), 0, 1 ),0)</f>
        <v>0</v>
      </c>
      <c r="X107" s="1029">
        <f>IF('Validation flags'!$B$3="Thames Water", IF( ISNUMBER(J107), 0, 1 ),0)</f>
        <v>0</v>
      </c>
      <c r="Y107" s="1029">
        <f>IF('Validation flags'!$B$3="Thames Water", IF( ISNUMBER(K107), 0, 1 ),0)</f>
        <v>0</v>
      </c>
      <c r="Z107" s="1029">
        <f>IF('Validation flags'!$B$3="Thames Water", IF( ISNUMBER(L107), 0, 1 ),0)</f>
        <v>0</v>
      </c>
      <c r="AA107" s="1025"/>
      <c r="AB107" s="1"/>
      <c r="AC107" s="1025"/>
      <c r="AD107" s="1027"/>
      <c r="AE107" s="1027"/>
      <c r="AF107" s="1027"/>
      <c r="AG107" s="1027"/>
      <c r="AH107" s="1027"/>
      <c r="AI107" s="1027"/>
      <c r="AJ107" s="1025"/>
    </row>
    <row r="108" spans="2:36">
      <c r="B108" s="159">
        <v>89</v>
      </c>
      <c r="C108" s="160" t="s">
        <v>1227</v>
      </c>
      <c r="D108" s="864" t="s">
        <v>1228</v>
      </c>
      <c r="E108" s="161" t="s">
        <v>43</v>
      </c>
      <c r="F108" s="178">
        <v>3</v>
      </c>
      <c r="G108" s="163"/>
      <c r="H108" s="1238">
        <v>-1.0265802332750669</v>
      </c>
      <c r="I108" s="1239">
        <v>-0.7729778514078085</v>
      </c>
      <c r="J108" s="1239">
        <v>-0.58660331993257286</v>
      </c>
      <c r="K108" s="1239">
        <v>-0.39580127647399793</v>
      </c>
      <c r="L108" s="1240">
        <v>-7.1655494420499566E-2</v>
      </c>
      <c r="M108" s="163"/>
      <c r="N108" s="179"/>
      <c r="O108" s="180"/>
      <c r="Q108" s="1028">
        <f t="shared" si="18"/>
        <v>0</v>
      </c>
      <c r="R108" s="1028"/>
      <c r="T108" s="1025"/>
      <c r="U108" s="1027"/>
      <c r="V108" s="1029">
        <f t="shared" si="19"/>
        <v>0</v>
      </c>
      <c r="W108" s="1029">
        <f t="shared" si="20"/>
        <v>0</v>
      </c>
      <c r="X108" s="1029">
        <f t="shared" si="21"/>
        <v>0</v>
      </c>
      <c r="Y108" s="1029">
        <f t="shared" si="22"/>
        <v>0</v>
      </c>
      <c r="Z108" s="1029">
        <f t="shared" si="23"/>
        <v>0</v>
      </c>
      <c r="AA108" s="1025"/>
      <c r="AB108" s="1"/>
      <c r="AC108" s="1025"/>
      <c r="AD108" s="1027"/>
      <c r="AE108" s="1027"/>
      <c r="AF108" s="1027"/>
      <c r="AG108" s="1027"/>
      <c r="AH108" s="1027"/>
      <c r="AI108" s="1027"/>
      <c r="AJ108" s="1025"/>
    </row>
    <row r="109" spans="2:36">
      <c r="B109" s="159">
        <v>90</v>
      </c>
      <c r="C109" s="160" t="s">
        <v>1229</v>
      </c>
      <c r="D109" s="864" t="s">
        <v>1690</v>
      </c>
      <c r="E109" s="161" t="s">
        <v>43</v>
      </c>
      <c r="F109" s="178">
        <v>3</v>
      </c>
      <c r="G109" s="163"/>
      <c r="H109" s="1238">
        <v>-7.7511533372764738</v>
      </c>
      <c r="I109" s="1239">
        <v>-5.8900457004140012</v>
      </c>
      <c r="J109" s="1239">
        <v>-4.510827285188225</v>
      </c>
      <c r="K109" s="1239">
        <v>-3.0199304499489124</v>
      </c>
      <c r="L109" s="1240">
        <v>-0.52863578686973689</v>
      </c>
      <c r="M109" s="163"/>
      <c r="N109" s="179"/>
      <c r="O109" s="180"/>
      <c r="Q109" s="1028">
        <f t="shared" si="18"/>
        <v>0</v>
      </c>
      <c r="R109" s="1028"/>
      <c r="T109" s="1025"/>
      <c r="U109" s="1027"/>
      <c r="V109" s="1029">
        <f t="shared" si="19"/>
        <v>0</v>
      </c>
      <c r="W109" s="1029">
        <f t="shared" si="20"/>
        <v>0</v>
      </c>
      <c r="X109" s="1029">
        <f t="shared" si="21"/>
        <v>0</v>
      </c>
      <c r="Y109" s="1029">
        <f t="shared" si="22"/>
        <v>0</v>
      </c>
      <c r="Z109" s="1029">
        <f t="shared" si="23"/>
        <v>0</v>
      </c>
      <c r="AA109" s="1025"/>
      <c r="AB109" s="1"/>
      <c r="AC109" s="1025"/>
      <c r="AD109" s="1027"/>
      <c r="AE109" s="1027"/>
      <c r="AF109" s="1027"/>
      <c r="AG109" s="1027"/>
      <c r="AH109" s="1027"/>
      <c r="AI109" s="1027"/>
      <c r="AJ109" s="1025"/>
    </row>
    <row r="110" spans="2:36">
      <c r="B110" s="159">
        <v>91</v>
      </c>
      <c r="C110" s="160" t="s">
        <v>1230</v>
      </c>
      <c r="D110" s="864" t="s">
        <v>1691</v>
      </c>
      <c r="E110" s="161" t="s">
        <v>43</v>
      </c>
      <c r="F110" s="178">
        <v>3</v>
      </c>
      <c r="G110" s="163"/>
      <c r="H110" s="1181">
        <v>-14.965454995294056</v>
      </c>
      <c r="I110" s="1182">
        <v>-11.403362712988455</v>
      </c>
      <c r="J110" s="1182">
        <v>-8.7220049608278174</v>
      </c>
      <c r="K110" s="1182">
        <v>-6.0424254901386156</v>
      </c>
      <c r="L110" s="1183">
        <v>-1.086745216733503</v>
      </c>
      <c r="M110" s="163"/>
      <c r="N110" s="179"/>
      <c r="O110" s="180"/>
      <c r="Q110" s="1028">
        <f t="shared" si="18"/>
        <v>0</v>
      </c>
      <c r="R110" s="1028"/>
      <c r="T110" s="1025"/>
      <c r="U110" s="1027"/>
      <c r="V110" s="1029">
        <f>IF('Validation flags'!$H$3=1,0, IF( ISNUMBER(H110), 0, 1 ))</f>
        <v>0</v>
      </c>
      <c r="W110" s="1029">
        <f>IF('Validation flags'!$H$3=1,0, IF( ISNUMBER(I110), 0, 1 ))</f>
        <v>0</v>
      </c>
      <c r="X110" s="1029">
        <f>IF('Validation flags'!$H$3=1,0, IF( ISNUMBER(J110), 0, 1 ))</f>
        <v>0</v>
      </c>
      <c r="Y110" s="1029">
        <f>IF('Validation flags'!$H$3=1,0, IF( ISNUMBER(K110), 0, 1 ))</f>
        <v>0</v>
      </c>
      <c r="Z110" s="1029">
        <f>IF('Validation flags'!$H$3=1,0, IF( ISNUMBER(L110), 0, 1 ))</f>
        <v>0</v>
      </c>
      <c r="AA110" s="1025"/>
      <c r="AB110" s="1"/>
      <c r="AC110" s="1025"/>
      <c r="AD110" s="1027"/>
      <c r="AE110" s="1027"/>
      <c r="AF110" s="1027"/>
      <c r="AG110" s="1027"/>
      <c r="AH110" s="1027"/>
      <c r="AI110" s="1027"/>
      <c r="AJ110" s="1025"/>
    </row>
    <row r="111" spans="2:36">
      <c r="B111" s="159">
        <v>92</v>
      </c>
      <c r="C111" s="160" t="s">
        <v>1231</v>
      </c>
      <c r="D111" s="864" t="s">
        <v>1232</v>
      </c>
      <c r="E111" s="161" t="s">
        <v>43</v>
      </c>
      <c r="F111" s="178">
        <v>3</v>
      </c>
      <c r="G111" s="163"/>
      <c r="H111" s="1181">
        <v>-0.95848543415439869</v>
      </c>
      <c r="I111" s="1182">
        <v>-0.73528773518973312</v>
      </c>
      <c r="J111" s="1182">
        <v>-0.56148443405138559</v>
      </c>
      <c r="K111" s="1182">
        <v>-0.37247078343847301</v>
      </c>
      <c r="L111" s="1183">
        <v>-6.4963501976260551E-2</v>
      </c>
      <c r="M111" s="163"/>
      <c r="N111" s="179"/>
      <c r="O111" s="180"/>
      <c r="Q111" s="1028">
        <f t="shared" si="18"/>
        <v>0</v>
      </c>
      <c r="R111" s="1028"/>
      <c r="T111" s="1025"/>
      <c r="U111" s="1027"/>
      <c r="V111" s="1029">
        <f>IF('Validation flags'!$H$3=1,0, IF( ISNUMBER(H111), 0, 1 ))</f>
        <v>0</v>
      </c>
      <c r="W111" s="1029">
        <f>IF('Validation flags'!$H$3=1,0, IF( ISNUMBER(I111), 0, 1 ))</f>
        <v>0</v>
      </c>
      <c r="X111" s="1029">
        <f>IF('Validation flags'!$H$3=1,0, IF( ISNUMBER(J111), 0, 1 ))</f>
        <v>0</v>
      </c>
      <c r="Y111" s="1029">
        <f>IF('Validation flags'!$H$3=1,0, IF( ISNUMBER(K111), 0, 1 ))</f>
        <v>0</v>
      </c>
      <c r="Z111" s="1029">
        <f>IF('Validation flags'!$H$3=1,0, IF( ISNUMBER(L111), 0, 1 ))</f>
        <v>0</v>
      </c>
      <c r="AA111" s="1025"/>
      <c r="AB111" s="1"/>
      <c r="AC111" s="1025"/>
      <c r="AD111" s="1027"/>
      <c r="AE111" s="1027"/>
      <c r="AF111" s="1027"/>
      <c r="AG111" s="1027"/>
      <c r="AH111" s="1027"/>
      <c r="AI111" s="1027"/>
      <c r="AJ111" s="1025"/>
    </row>
    <row r="112" spans="2:36" ht="15" thickBot="1">
      <c r="B112" s="182">
        <v>93</v>
      </c>
      <c r="C112" s="183" t="s">
        <v>1233</v>
      </c>
      <c r="D112" s="868" t="s">
        <v>1234</v>
      </c>
      <c r="E112" s="184" t="s">
        <v>43</v>
      </c>
      <c r="F112" s="185">
        <v>3</v>
      </c>
      <c r="G112" s="163"/>
      <c r="H112" s="1193"/>
      <c r="I112" s="1194"/>
      <c r="J112" s="1194"/>
      <c r="K112" s="1194"/>
      <c r="L112" s="1195"/>
      <c r="M112" s="163"/>
      <c r="N112" s="175"/>
      <c r="O112" s="176"/>
      <c r="Q112" s="1028">
        <f t="shared" si="18"/>
        <v>0</v>
      </c>
      <c r="R112" s="1028"/>
      <c r="T112" s="1025"/>
      <c r="U112" s="1027"/>
      <c r="V112" s="1029">
        <f>IF('Validation flags'!$B$3="Thames Water", IF( ISNUMBER(H112), 0, 1 ),0)</f>
        <v>0</v>
      </c>
      <c r="W112" s="1029">
        <f>IF('Validation flags'!$B$3="Thames Water", IF( ISNUMBER(I112), 0, 1 ),0)</f>
        <v>0</v>
      </c>
      <c r="X112" s="1029">
        <f>IF('Validation flags'!$B$3="Thames Water", IF( ISNUMBER(J112), 0, 1 ),0)</f>
        <v>0</v>
      </c>
      <c r="Y112" s="1029">
        <f>IF('Validation flags'!$B$3="Thames Water", IF( ISNUMBER(K112), 0, 1 ),0)</f>
        <v>0</v>
      </c>
      <c r="Z112" s="1029">
        <f>IF('Validation flags'!$B$3="Thames Water", IF( ISNUMBER(L112), 0, 1 ),0)</f>
        <v>0</v>
      </c>
      <c r="AA112" s="1025"/>
      <c r="AB112" s="1"/>
      <c r="AC112" s="1025"/>
      <c r="AD112" s="1027"/>
      <c r="AE112" s="1027"/>
      <c r="AF112" s="1027"/>
      <c r="AG112" s="1027"/>
      <c r="AH112" s="1027"/>
      <c r="AI112" s="1027"/>
      <c r="AJ112" s="1025"/>
    </row>
    <row r="113" spans="2:36" ht="15" thickBot="1">
      <c r="B113" s="144"/>
      <c r="C113" s="144"/>
      <c r="D113" s="144"/>
      <c r="E113" s="144"/>
      <c r="F113" s="144"/>
      <c r="G113" s="144"/>
      <c r="H113" s="144"/>
      <c r="I113" s="144"/>
      <c r="J113" s="144"/>
      <c r="K113" s="144"/>
      <c r="L113" s="144"/>
      <c r="M113" s="144"/>
      <c r="N113" s="163"/>
      <c r="O113" s="163"/>
      <c r="Q113" s="1028"/>
      <c r="R113" s="1028"/>
      <c r="T113" s="1025"/>
      <c r="AA113" s="1025"/>
      <c r="AB113" s="1"/>
      <c r="AC113" s="1025"/>
      <c r="AJ113" s="1025"/>
    </row>
    <row r="114" spans="2:36" ht="15" thickBot="1">
      <c r="B114" s="151" t="s">
        <v>536</v>
      </c>
      <c r="C114" s="152" t="s">
        <v>1235</v>
      </c>
      <c r="D114" s="144"/>
      <c r="E114" s="144"/>
      <c r="F114" s="144"/>
      <c r="G114" s="144"/>
      <c r="H114" s="144"/>
      <c r="I114" s="144"/>
      <c r="J114" s="144"/>
      <c r="K114" s="144"/>
      <c r="L114" s="144"/>
      <c r="M114" s="144"/>
      <c r="N114" s="163"/>
      <c r="O114" s="163"/>
      <c r="Q114" s="1028"/>
      <c r="R114" s="1028"/>
      <c r="T114" s="1025"/>
      <c r="AA114" s="1025"/>
      <c r="AB114" s="1"/>
      <c r="AC114" s="1025"/>
      <c r="AJ114" s="1025"/>
    </row>
    <row r="115" spans="2:36">
      <c r="B115" s="153">
        <v>94</v>
      </c>
      <c r="C115" s="181" t="s">
        <v>1236</v>
      </c>
      <c r="D115" s="863" t="s">
        <v>1237</v>
      </c>
      <c r="E115" s="155" t="s">
        <v>43</v>
      </c>
      <c r="F115" s="177">
        <v>3</v>
      </c>
      <c r="G115" s="163"/>
      <c r="H115" s="1235">
        <v>0</v>
      </c>
      <c r="I115" s="1236">
        <v>0</v>
      </c>
      <c r="J115" s="1236">
        <v>0</v>
      </c>
      <c r="K115" s="1236">
        <v>0</v>
      </c>
      <c r="L115" s="1237">
        <v>0</v>
      </c>
      <c r="M115" s="163"/>
      <c r="N115" s="157"/>
      <c r="O115" s="158"/>
      <c r="Q115" s="1028">
        <f xml:space="preserve"> IF( SUM( U115:Z115 ) = 0, 0,$U$5 )</f>
        <v>0</v>
      </c>
      <c r="R115" s="1028"/>
      <c r="T115" s="1025"/>
      <c r="U115" s="1027"/>
      <c r="V115" s="1029">
        <f t="shared" ref="V115:Z116" si="24" xml:space="preserve"> IF( ISNUMBER(H115), 0, 1 )</f>
        <v>0</v>
      </c>
      <c r="W115" s="1029">
        <f t="shared" si="24"/>
        <v>0</v>
      </c>
      <c r="X115" s="1029">
        <f t="shared" si="24"/>
        <v>0</v>
      </c>
      <c r="Y115" s="1029">
        <f t="shared" si="24"/>
        <v>0</v>
      </c>
      <c r="Z115" s="1029">
        <f t="shared" si="24"/>
        <v>0</v>
      </c>
      <c r="AA115" s="1025"/>
      <c r="AB115" s="1"/>
      <c r="AC115" s="1025"/>
      <c r="AD115" s="1027"/>
      <c r="AE115" s="1027"/>
      <c r="AF115" s="1027"/>
      <c r="AG115" s="1027"/>
      <c r="AH115" s="1027"/>
      <c r="AI115" s="1027"/>
      <c r="AJ115" s="1025"/>
    </row>
    <row r="116" spans="2:36">
      <c r="B116" s="159">
        <v>95</v>
      </c>
      <c r="C116" s="160" t="s">
        <v>1238</v>
      </c>
      <c r="D116" s="864" t="s">
        <v>1692</v>
      </c>
      <c r="E116" s="161" t="s">
        <v>43</v>
      </c>
      <c r="F116" s="178">
        <v>3</v>
      </c>
      <c r="G116" s="163"/>
      <c r="H116" s="1238">
        <v>0</v>
      </c>
      <c r="I116" s="1239">
        <v>0</v>
      </c>
      <c r="J116" s="1239">
        <v>0</v>
      </c>
      <c r="K116" s="1239">
        <v>0</v>
      </c>
      <c r="L116" s="1240">
        <v>0</v>
      </c>
      <c r="M116" s="163"/>
      <c r="N116" s="179"/>
      <c r="O116" s="180"/>
      <c r="Q116" s="1028">
        <f xml:space="preserve"> IF( SUM( U116:Z116 ) = 0, 0,$U$5 )</f>
        <v>0</v>
      </c>
      <c r="R116" s="1028"/>
      <c r="T116" s="1025"/>
      <c r="U116" s="1027"/>
      <c r="V116" s="1029">
        <f t="shared" si="24"/>
        <v>0</v>
      </c>
      <c r="W116" s="1029">
        <f t="shared" si="24"/>
        <v>0</v>
      </c>
      <c r="X116" s="1029">
        <f t="shared" si="24"/>
        <v>0</v>
      </c>
      <c r="Y116" s="1029">
        <f t="shared" si="24"/>
        <v>0</v>
      </c>
      <c r="Z116" s="1029">
        <f t="shared" si="24"/>
        <v>0</v>
      </c>
      <c r="AA116" s="1025"/>
      <c r="AB116" s="1"/>
      <c r="AC116" s="1025"/>
      <c r="AD116" s="1027"/>
      <c r="AE116" s="1027"/>
      <c r="AF116" s="1027"/>
      <c r="AG116" s="1027"/>
      <c r="AH116" s="1027"/>
      <c r="AI116" s="1027"/>
      <c r="AJ116" s="1025"/>
    </row>
    <row r="117" spans="2:36">
      <c r="B117" s="159">
        <v>96</v>
      </c>
      <c r="C117" s="160" t="s">
        <v>1239</v>
      </c>
      <c r="D117" s="864" t="s">
        <v>1693</v>
      </c>
      <c r="E117" s="161" t="s">
        <v>43</v>
      </c>
      <c r="F117" s="178">
        <v>3</v>
      </c>
      <c r="G117" s="163"/>
      <c r="H117" s="1181">
        <v>0</v>
      </c>
      <c r="I117" s="1182">
        <v>0</v>
      </c>
      <c r="J117" s="1182">
        <v>0</v>
      </c>
      <c r="K117" s="1182">
        <v>0</v>
      </c>
      <c r="L117" s="1183">
        <v>0</v>
      </c>
      <c r="M117" s="163"/>
      <c r="N117" s="179"/>
      <c r="O117" s="180"/>
      <c r="Q117" s="1028">
        <f xml:space="preserve"> IF( SUM( U117:Z117 ) = 0, 0,$U$5 )</f>
        <v>0</v>
      </c>
      <c r="R117" s="1028"/>
      <c r="T117" s="1025"/>
      <c r="U117" s="1027"/>
      <c r="V117" s="1029">
        <f>IF('Validation flags'!$H$3=1,0, IF( ISNUMBER(H117), 0, 1 ))</f>
        <v>0</v>
      </c>
      <c r="W117" s="1029">
        <f>IF('Validation flags'!$H$3=1,0, IF( ISNUMBER(I117), 0, 1 ))</f>
        <v>0</v>
      </c>
      <c r="X117" s="1029">
        <f>IF('Validation flags'!$H$3=1,0, IF( ISNUMBER(J117), 0, 1 ))</f>
        <v>0</v>
      </c>
      <c r="Y117" s="1029">
        <f>IF('Validation flags'!$H$3=1,0, IF( ISNUMBER(K117), 0, 1 ))</f>
        <v>0</v>
      </c>
      <c r="Z117" s="1029">
        <f>IF('Validation flags'!$H$3=1,0, IF( ISNUMBER(L117), 0, 1 ))</f>
        <v>0</v>
      </c>
      <c r="AA117" s="1025"/>
      <c r="AB117" s="1"/>
      <c r="AC117" s="1025"/>
      <c r="AD117" s="1027"/>
      <c r="AE117" s="1027"/>
      <c r="AF117" s="1027"/>
      <c r="AG117" s="1027"/>
      <c r="AH117" s="1027"/>
      <c r="AI117" s="1027"/>
      <c r="AJ117" s="1025"/>
    </row>
    <row r="118" spans="2:36">
      <c r="B118" s="785">
        <v>97</v>
      </c>
      <c r="C118" s="786" t="s">
        <v>1240</v>
      </c>
      <c r="D118" s="867" t="s">
        <v>1241</v>
      </c>
      <c r="E118" s="787" t="s">
        <v>43</v>
      </c>
      <c r="F118" s="788">
        <v>3</v>
      </c>
      <c r="G118" s="163"/>
      <c r="H118" s="1181">
        <v>0</v>
      </c>
      <c r="I118" s="1182">
        <v>0</v>
      </c>
      <c r="J118" s="1182">
        <v>0</v>
      </c>
      <c r="K118" s="1182">
        <v>0</v>
      </c>
      <c r="L118" s="1183">
        <v>0</v>
      </c>
      <c r="M118" s="163"/>
      <c r="N118" s="732"/>
      <c r="O118" s="784"/>
      <c r="Q118" s="1028">
        <f xml:space="preserve"> IF( SUM( U118:Z118 ) = 0, 0,$U$5 )</f>
        <v>0</v>
      </c>
      <c r="R118" s="1028"/>
      <c r="T118" s="1025"/>
      <c r="U118" s="1027"/>
      <c r="V118" s="1029">
        <f>IF('Validation flags'!$H$3=1,0, IF( ISNUMBER(H118), 0, 1 ))</f>
        <v>0</v>
      </c>
      <c r="W118" s="1029">
        <f>IF('Validation flags'!$H$3=1,0, IF( ISNUMBER(I118), 0, 1 ))</f>
        <v>0</v>
      </c>
      <c r="X118" s="1029">
        <f>IF('Validation flags'!$H$3=1,0, IF( ISNUMBER(J118), 0, 1 ))</f>
        <v>0</v>
      </c>
      <c r="Y118" s="1029">
        <f>IF('Validation flags'!$H$3=1,0, IF( ISNUMBER(K118), 0, 1 ))</f>
        <v>0</v>
      </c>
      <c r="Z118" s="1029">
        <f>IF('Validation flags'!$H$3=1,0, IF( ISNUMBER(L118), 0, 1 ))</f>
        <v>0</v>
      </c>
      <c r="AA118" s="1025"/>
      <c r="AB118" s="1"/>
      <c r="AC118" s="1025"/>
      <c r="AD118" s="1027"/>
      <c r="AE118" s="1027"/>
      <c r="AF118" s="1027"/>
      <c r="AG118" s="1027"/>
      <c r="AH118" s="1027"/>
      <c r="AI118" s="1027"/>
      <c r="AJ118" s="1025"/>
    </row>
    <row r="119" spans="2:36" ht="15" thickBot="1">
      <c r="B119" s="182">
        <v>98</v>
      </c>
      <c r="C119" s="183" t="s">
        <v>1242</v>
      </c>
      <c r="D119" s="868" t="s">
        <v>1243</v>
      </c>
      <c r="E119" s="184" t="s">
        <v>43</v>
      </c>
      <c r="F119" s="185">
        <v>3</v>
      </c>
      <c r="G119" s="163"/>
      <c r="H119" s="1193"/>
      <c r="I119" s="1194"/>
      <c r="J119" s="1194"/>
      <c r="K119" s="1194"/>
      <c r="L119" s="1195"/>
      <c r="M119" s="163"/>
      <c r="N119" s="175"/>
      <c r="O119" s="176"/>
      <c r="Q119" s="1028">
        <f xml:space="preserve"> IF( SUM( U119:Z119 ) = 0, 0,$U$5 )</f>
        <v>0</v>
      </c>
      <c r="R119" s="1028"/>
      <c r="T119" s="1025"/>
      <c r="U119" s="1027"/>
      <c r="V119" s="1029">
        <f>IF('Validation flags'!$B$3="Thames Water", IF( ISNUMBER(H119), 0, 1 ),0)</f>
        <v>0</v>
      </c>
      <c r="W119" s="1029">
        <f>IF('Validation flags'!$B$3="Thames Water", IF( ISNUMBER(I119), 0, 1 ),0)</f>
        <v>0</v>
      </c>
      <c r="X119" s="1029">
        <f>IF('Validation flags'!$B$3="Thames Water", IF( ISNUMBER(J119), 0, 1 ),0)</f>
        <v>0</v>
      </c>
      <c r="Y119" s="1029">
        <f>IF('Validation flags'!$B$3="Thames Water", IF( ISNUMBER(K119), 0, 1 ),0)</f>
        <v>0</v>
      </c>
      <c r="Z119" s="1029">
        <f>IF('Validation flags'!$B$3="Thames Water", IF( ISNUMBER(L119), 0, 1 ),0)</f>
        <v>0</v>
      </c>
      <c r="AA119" s="1025"/>
      <c r="AB119" s="1"/>
      <c r="AC119" s="1025"/>
      <c r="AD119" s="1027"/>
      <c r="AE119" s="1027"/>
      <c r="AF119" s="1027"/>
      <c r="AG119" s="1027"/>
      <c r="AH119" s="1027"/>
      <c r="AI119" s="1027"/>
      <c r="AJ119" s="1025"/>
    </row>
    <row r="120" spans="2:36" ht="15" thickBot="1">
      <c r="B120" s="144"/>
      <c r="C120" s="144"/>
      <c r="D120" s="144"/>
      <c r="E120" s="144"/>
      <c r="F120" s="144"/>
      <c r="G120" s="144"/>
      <c r="H120" s="144"/>
      <c r="I120" s="144"/>
      <c r="J120" s="144"/>
      <c r="K120" s="144"/>
      <c r="L120" s="144"/>
      <c r="M120" s="144"/>
      <c r="N120" s="163"/>
      <c r="O120" s="163"/>
      <c r="Q120" s="1028"/>
      <c r="R120" s="1028"/>
      <c r="T120" s="1025"/>
      <c r="AA120" s="1025"/>
      <c r="AB120" s="1"/>
      <c r="AC120" s="1025"/>
      <c r="AJ120" s="1025"/>
    </row>
    <row r="121" spans="2:36" ht="15" thickBot="1">
      <c r="B121" s="151" t="s">
        <v>540</v>
      </c>
      <c r="C121" s="152" t="s">
        <v>1244</v>
      </c>
      <c r="D121" s="144"/>
      <c r="E121" s="144"/>
      <c r="F121" s="144"/>
      <c r="G121" s="144"/>
      <c r="H121" s="144"/>
      <c r="I121" s="144"/>
      <c r="J121" s="144"/>
      <c r="K121" s="144"/>
      <c r="L121" s="144"/>
      <c r="M121" s="144"/>
      <c r="N121" s="163"/>
      <c r="O121" s="163"/>
      <c r="Q121" s="1028"/>
      <c r="R121" s="1028"/>
      <c r="T121" s="1025"/>
      <c r="AA121" s="1025"/>
      <c r="AB121" s="1"/>
      <c r="AC121" s="1025"/>
      <c r="AJ121" s="1025"/>
    </row>
    <row r="122" spans="2:36" ht="15" thickBot="1">
      <c r="B122" s="169">
        <v>99</v>
      </c>
      <c r="C122" s="913" t="s">
        <v>1244</v>
      </c>
      <c r="D122" s="914" t="s">
        <v>1674</v>
      </c>
      <c r="E122" s="915" t="s">
        <v>28</v>
      </c>
      <c r="F122" s="916">
        <v>2</v>
      </c>
      <c r="G122" s="163"/>
      <c r="H122" s="1298">
        <v>0.17</v>
      </c>
      <c r="I122" s="1299">
        <v>0.17</v>
      </c>
      <c r="J122" s="1299">
        <v>0.17</v>
      </c>
      <c r="K122" s="1299">
        <v>0.17</v>
      </c>
      <c r="L122" s="1300">
        <v>0.17</v>
      </c>
      <c r="M122" s="144"/>
      <c r="N122" s="917"/>
      <c r="O122" s="918"/>
      <c r="Q122" s="1028">
        <f xml:space="preserve"> IF( SUM( U122:Z122 ) = 0, 0,$U$5 )</f>
        <v>0</v>
      </c>
      <c r="R122" s="1028"/>
      <c r="T122" s="1025"/>
      <c r="U122" s="1027"/>
      <c r="V122" s="1029">
        <f xml:space="preserve"> IF( ISNUMBER(H122), 0, 1 )</f>
        <v>0</v>
      </c>
      <c r="W122" s="1029">
        <f xml:space="preserve"> IF( ISNUMBER(I122), 0, 1 )</f>
        <v>0</v>
      </c>
      <c r="X122" s="1029">
        <f xml:space="preserve"> IF( ISNUMBER(J122), 0, 1 )</f>
        <v>0</v>
      </c>
      <c r="Y122" s="1029">
        <f xml:space="preserve"> IF( ISNUMBER(K122), 0, 1 )</f>
        <v>0</v>
      </c>
      <c r="Z122" s="1029">
        <f xml:space="preserve"> IF( ISNUMBER(L122), 0, 1 )</f>
        <v>0</v>
      </c>
      <c r="AA122" s="1025"/>
      <c r="AB122" s="1"/>
      <c r="AC122" s="1025"/>
      <c r="AD122" s="1027"/>
      <c r="AE122" s="1027"/>
      <c r="AF122" s="1027"/>
      <c r="AG122" s="1027"/>
      <c r="AH122" s="1027"/>
      <c r="AI122" s="1027"/>
      <c r="AJ122" s="1025"/>
    </row>
    <row r="123" spans="2:36">
      <c r="B123" s="144"/>
      <c r="C123" s="144"/>
      <c r="D123" s="144"/>
      <c r="E123" s="144"/>
      <c r="F123" s="144"/>
      <c r="G123" s="144"/>
      <c r="H123" s="144"/>
      <c r="I123" s="144"/>
      <c r="J123" s="144"/>
      <c r="K123" s="144"/>
      <c r="L123" s="144"/>
      <c r="M123" s="144"/>
      <c r="N123" s="163"/>
      <c r="O123" s="163"/>
      <c r="Q123" s="1028"/>
      <c r="R123" s="1028"/>
    </row>
    <row r="124" spans="2:36">
      <c r="B124" s="41" t="s">
        <v>305</v>
      </c>
      <c r="C124" s="42"/>
      <c r="D124" s="42"/>
      <c r="E124" s="42"/>
      <c r="F124" s="42"/>
      <c r="G124" s="42"/>
      <c r="H124" s="42"/>
      <c r="I124" s="42"/>
      <c r="J124" s="42"/>
      <c r="K124" s="42"/>
      <c r="L124" s="201"/>
      <c r="M124" s="201"/>
      <c r="N124" s="85"/>
      <c r="O124" s="93"/>
      <c r="Q124" s="1028"/>
      <c r="R124" s="1028"/>
    </row>
    <row r="125" spans="2:36">
      <c r="B125" s="43"/>
      <c r="C125" s="44" t="s">
        <v>306</v>
      </c>
      <c r="D125" s="44"/>
      <c r="E125" s="42"/>
      <c r="F125" s="42"/>
      <c r="G125" s="42"/>
      <c r="H125" s="42"/>
      <c r="I125" s="42"/>
      <c r="J125" s="42"/>
      <c r="K125" s="42"/>
      <c r="L125" s="201"/>
      <c r="M125" s="201"/>
      <c r="N125" s="85"/>
      <c r="O125" s="93"/>
      <c r="Q125" s="1028"/>
      <c r="R125" s="1028"/>
    </row>
    <row r="126" spans="2:36">
      <c r="B126" s="45"/>
      <c r="C126" s="44" t="s">
        <v>307</v>
      </c>
      <c r="D126" s="44"/>
      <c r="E126" s="42"/>
      <c r="F126" s="42"/>
      <c r="G126" s="42"/>
      <c r="H126" s="42"/>
      <c r="I126" s="42"/>
      <c r="J126" s="42"/>
      <c r="K126" s="42"/>
      <c r="L126" s="201"/>
      <c r="M126" s="201"/>
      <c r="N126" s="85"/>
      <c r="O126" s="93"/>
    </row>
    <row r="127" spans="2:36">
      <c r="B127" s="46"/>
      <c r="C127" s="44" t="s">
        <v>308</v>
      </c>
      <c r="D127" s="44"/>
      <c r="E127" s="42"/>
      <c r="F127" s="42"/>
      <c r="G127" s="42"/>
      <c r="H127" s="42"/>
      <c r="I127" s="42"/>
      <c r="J127" s="42"/>
      <c r="K127" s="42"/>
      <c r="L127" s="201"/>
      <c r="M127" s="201"/>
      <c r="N127" s="85"/>
      <c r="O127" s="93"/>
    </row>
    <row r="128" spans="2:36">
      <c r="B128" s="726"/>
      <c r="C128" s="44" t="s">
        <v>309</v>
      </c>
      <c r="D128" s="44"/>
      <c r="E128" s="42"/>
      <c r="F128" s="42"/>
      <c r="G128" s="42"/>
      <c r="H128" s="42"/>
      <c r="I128" s="42"/>
      <c r="J128" s="42"/>
      <c r="K128" s="42"/>
      <c r="L128" s="201"/>
      <c r="M128" s="201"/>
      <c r="N128" s="85"/>
      <c r="O128" s="93"/>
    </row>
    <row r="129" spans="2:15" ht="15" thickBot="1">
      <c r="B129" s="71"/>
      <c r="C129" s="42"/>
      <c r="D129" s="42"/>
      <c r="E129" s="42"/>
      <c r="F129" s="42"/>
      <c r="G129" s="42"/>
      <c r="H129" s="42"/>
      <c r="I129" s="42"/>
      <c r="J129" s="42"/>
      <c r="K129" s="42"/>
      <c r="L129" s="201"/>
      <c r="M129" s="201"/>
      <c r="N129" s="85"/>
      <c r="O129" s="93"/>
    </row>
    <row r="130" spans="2:15" ht="16.5" thickBot="1">
      <c r="B130" s="1768" t="s">
        <v>1245</v>
      </c>
      <c r="C130" s="1769"/>
      <c r="D130" s="1769"/>
      <c r="E130" s="1769"/>
      <c r="F130" s="1769"/>
      <c r="G130" s="1769"/>
      <c r="H130" s="1769"/>
      <c r="I130" s="1769"/>
      <c r="J130" s="1769"/>
      <c r="K130" s="1769"/>
      <c r="L130" s="1770"/>
      <c r="M130" s="47"/>
      <c r="N130" s="190"/>
      <c r="O130" s="93"/>
    </row>
    <row r="131" spans="2:15" ht="16.5" thickBot="1">
      <c r="B131" s="47"/>
      <c r="C131" s="48"/>
      <c r="D131" s="49"/>
      <c r="E131" s="49"/>
      <c r="F131" s="49"/>
      <c r="G131" s="49"/>
      <c r="H131" s="49"/>
      <c r="I131" s="49"/>
      <c r="J131" s="42"/>
      <c r="K131" s="42"/>
      <c r="L131" s="201"/>
      <c r="M131" s="201"/>
      <c r="N131" s="85"/>
      <c r="O131" s="93"/>
    </row>
    <row r="132" spans="2:15" ht="72" customHeight="1" thickBot="1">
      <c r="B132" s="1771" t="s">
        <v>2306</v>
      </c>
      <c r="C132" s="1772"/>
      <c r="D132" s="1772"/>
      <c r="E132" s="1772"/>
      <c r="F132" s="1772"/>
      <c r="G132" s="1772"/>
      <c r="H132" s="1772"/>
      <c r="I132" s="1772"/>
      <c r="J132" s="1772"/>
      <c r="K132" s="1772"/>
      <c r="L132" s="1773"/>
      <c r="M132" s="88"/>
      <c r="N132" s="191"/>
      <c r="O132" s="93"/>
    </row>
    <row r="133" spans="2:15" ht="15" thickBot="1">
      <c r="B133" s="116"/>
      <c r="C133" s="50"/>
      <c r="D133" s="116"/>
      <c r="E133" s="116"/>
      <c r="F133" s="116"/>
      <c r="G133" s="51"/>
      <c r="H133" s="51"/>
      <c r="I133" s="51"/>
      <c r="J133" s="42"/>
      <c r="K133" s="42"/>
      <c r="L133" s="201"/>
      <c r="M133" s="201"/>
      <c r="N133" s="85"/>
      <c r="O133" s="93"/>
    </row>
    <row r="134" spans="2:15" ht="15" customHeight="1">
      <c r="B134" s="73" t="s">
        <v>463</v>
      </c>
      <c r="C134" s="1807" t="s">
        <v>313</v>
      </c>
      <c r="D134" s="1808"/>
      <c r="E134" s="1808"/>
      <c r="F134" s="1808"/>
      <c r="G134" s="1808"/>
      <c r="H134" s="1808"/>
      <c r="I134" s="1808"/>
      <c r="J134" s="1808"/>
      <c r="K134" s="1808"/>
      <c r="L134" s="1809"/>
      <c r="M134" s="89"/>
      <c r="N134" s="192"/>
      <c r="O134" s="93"/>
    </row>
    <row r="135" spans="2:15" ht="15" customHeight="1">
      <c r="B135" s="794" t="s">
        <v>464</v>
      </c>
      <c r="C135" s="735" t="str">
        <f>$C$7</f>
        <v>Brought forward capital allowance pool ~ General 18%</v>
      </c>
      <c r="D135" s="735"/>
      <c r="E135" s="735"/>
      <c r="F135" s="735"/>
      <c r="G135" s="735"/>
      <c r="H135" s="735"/>
      <c r="I135" s="735"/>
      <c r="J135" s="735"/>
      <c r="K135" s="735"/>
      <c r="L135" s="736"/>
      <c r="M135" s="89"/>
      <c r="N135" s="192"/>
      <c r="O135" s="93"/>
    </row>
    <row r="136" spans="2:15" ht="15" customHeight="1">
      <c r="B136" s="74">
        <v>1</v>
      </c>
      <c r="C136" s="1758" t="s">
        <v>1246</v>
      </c>
      <c r="D136" s="1802"/>
      <c r="E136" s="1802"/>
      <c r="F136" s="1802"/>
      <c r="G136" s="1802"/>
      <c r="H136" s="1802"/>
      <c r="I136" s="1802"/>
      <c r="J136" s="1802"/>
      <c r="K136" s="1802"/>
      <c r="L136" s="1803"/>
      <c r="M136" s="90"/>
      <c r="N136" s="193"/>
      <c r="O136" s="93"/>
    </row>
    <row r="137" spans="2:15" ht="15" customHeight="1">
      <c r="B137" s="74">
        <v>2</v>
      </c>
      <c r="C137" s="1758" t="s">
        <v>1247</v>
      </c>
      <c r="D137" s="1802"/>
      <c r="E137" s="1802"/>
      <c r="F137" s="1802"/>
      <c r="G137" s="1802"/>
      <c r="H137" s="1802"/>
      <c r="I137" s="1802"/>
      <c r="J137" s="1802"/>
      <c r="K137" s="1802"/>
      <c r="L137" s="1803"/>
      <c r="M137" s="90"/>
      <c r="N137" s="193"/>
      <c r="O137" s="93"/>
    </row>
    <row r="138" spans="2:15" ht="15" customHeight="1">
      <c r="B138" s="74">
        <v>3</v>
      </c>
      <c r="C138" s="1758" t="s">
        <v>1248</v>
      </c>
      <c r="D138" s="1802"/>
      <c r="E138" s="1802"/>
      <c r="F138" s="1802"/>
      <c r="G138" s="1802"/>
      <c r="H138" s="1802"/>
      <c r="I138" s="1802"/>
      <c r="J138" s="1802"/>
      <c r="K138" s="1802"/>
      <c r="L138" s="1803"/>
      <c r="M138" s="90"/>
      <c r="N138" s="193"/>
      <c r="O138" s="93"/>
    </row>
    <row r="139" spans="2:15" ht="15" customHeight="1">
      <c r="B139" s="74">
        <v>4</v>
      </c>
      <c r="C139" s="1758" t="s">
        <v>1249</v>
      </c>
      <c r="D139" s="1802"/>
      <c r="E139" s="1802"/>
      <c r="F139" s="1802"/>
      <c r="G139" s="1802"/>
      <c r="H139" s="1802"/>
      <c r="I139" s="1802"/>
      <c r="J139" s="1802"/>
      <c r="K139" s="1802"/>
      <c r="L139" s="1803"/>
      <c r="M139" s="90"/>
      <c r="N139" s="193"/>
      <c r="O139" s="93"/>
    </row>
    <row r="140" spans="2:15" ht="15" customHeight="1">
      <c r="B140" s="74">
        <v>5</v>
      </c>
      <c r="C140" s="1758" t="s">
        <v>1250</v>
      </c>
      <c r="D140" s="1802"/>
      <c r="E140" s="1802"/>
      <c r="F140" s="1802"/>
      <c r="G140" s="1802"/>
      <c r="H140" s="1802"/>
      <c r="I140" s="1802"/>
      <c r="J140" s="1802"/>
      <c r="K140" s="1802"/>
      <c r="L140" s="1803"/>
      <c r="M140" s="90"/>
      <c r="N140" s="193"/>
      <c r="O140" s="93"/>
    </row>
    <row r="141" spans="2:15" ht="15" customHeight="1">
      <c r="B141" s="74">
        <v>6</v>
      </c>
      <c r="C141" s="1758" t="s">
        <v>1251</v>
      </c>
      <c r="D141" s="1802"/>
      <c r="E141" s="1802"/>
      <c r="F141" s="1802"/>
      <c r="G141" s="1802"/>
      <c r="H141" s="1802"/>
      <c r="I141" s="1802"/>
      <c r="J141" s="1802"/>
      <c r="K141" s="1802"/>
      <c r="L141" s="1803"/>
      <c r="M141" s="90"/>
      <c r="N141" s="193"/>
      <c r="O141" s="93"/>
    </row>
    <row r="142" spans="2:15" ht="15" customHeight="1">
      <c r="B142" s="794" t="s">
        <v>475</v>
      </c>
      <c r="C142" s="735" t="str">
        <f>$C$15</f>
        <v>Brought forward capital allowance pool ~ Longlife 6%</v>
      </c>
      <c r="D142" s="735"/>
      <c r="E142" s="735"/>
      <c r="F142" s="735"/>
      <c r="G142" s="735"/>
      <c r="H142" s="735"/>
      <c r="I142" s="735"/>
      <c r="J142" s="735"/>
      <c r="K142" s="735"/>
      <c r="L142" s="736"/>
      <c r="M142" s="90"/>
      <c r="N142" s="193"/>
      <c r="O142" s="93"/>
    </row>
    <row r="143" spans="2:15" ht="15" customHeight="1">
      <c r="B143" s="74">
        <v>7</v>
      </c>
      <c r="C143" s="1758" t="s">
        <v>1252</v>
      </c>
      <c r="D143" s="1802"/>
      <c r="E143" s="1802"/>
      <c r="F143" s="1802"/>
      <c r="G143" s="1802"/>
      <c r="H143" s="1802"/>
      <c r="I143" s="1802"/>
      <c r="J143" s="1802"/>
      <c r="K143" s="1802"/>
      <c r="L143" s="1803"/>
      <c r="M143" s="90"/>
      <c r="N143" s="193"/>
      <c r="O143" s="93"/>
    </row>
    <row r="144" spans="2:15" ht="15" customHeight="1">
      <c r="B144" s="74">
        <v>8</v>
      </c>
      <c r="C144" s="1758" t="s">
        <v>1253</v>
      </c>
      <c r="D144" s="1802"/>
      <c r="E144" s="1802"/>
      <c r="F144" s="1802"/>
      <c r="G144" s="1802"/>
      <c r="H144" s="1802"/>
      <c r="I144" s="1802"/>
      <c r="J144" s="1802"/>
      <c r="K144" s="1802"/>
      <c r="L144" s="1803"/>
      <c r="M144" s="90"/>
      <c r="N144" s="193"/>
      <c r="O144" s="93"/>
    </row>
    <row r="145" spans="2:15" ht="15" customHeight="1">
      <c r="B145" s="74">
        <v>9</v>
      </c>
      <c r="C145" s="1758" t="s">
        <v>1254</v>
      </c>
      <c r="D145" s="1802"/>
      <c r="E145" s="1802"/>
      <c r="F145" s="1802"/>
      <c r="G145" s="1802"/>
      <c r="H145" s="1802"/>
      <c r="I145" s="1802"/>
      <c r="J145" s="1802"/>
      <c r="K145" s="1802"/>
      <c r="L145" s="1803"/>
      <c r="M145" s="90"/>
      <c r="N145" s="193"/>
      <c r="O145" s="93"/>
    </row>
    <row r="146" spans="2:15" ht="15" customHeight="1">
      <c r="B146" s="74">
        <v>10</v>
      </c>
      <c r="C146" s="1758" t="s">
        <v>1255</v>
      </c>
      <c r="D146" s="1802"/>
      <c r="E146" s="1802"/>
      <c r="F146" s="1802"/>
      <c r="G146" s="1802"/>
      <c r="H146" s="1802"/>
      <c r="I146" s="1802"/>
      <c r="J146" s="1802"/>
      <c r="K146" s="1802"/>
      <c r="L146" s="1803"/>
      <c r="M146" s="90"/>
      <c r="N146" s="193"/>
      <c r="O146" s="93"/>
    </row>
    <row r="147" spans="2:15" ht="15" customHeight="1">
      <c r="B147" s="74">
        <v>11</v>
      </c>
      <c r="C147" s="1758" t="s">
        <v>1256</v>
      </c>
      <c r="D147" s="1802"/>
      <c r="E147" s="1802"/>
      <c r="F147" s="1802"/>
      <c r="G147" s="1802"/>
      <c r="H147" s="1802"/>
      <c r="I147" s="1802"/>
      <c r="J147" s="1802"/>
      <c r="K147" s="1802"/>
      <c r="L147" s="1803"/>
      <c r="M147" s="90"/>
      <c r="N147" s="193"/>
      <c r="O147" s="93"/>
    </row>
    <row r="148" spans="2:15" ht="15" customHeight="1">
      <c r="B148" s="74">
        <v>12</v>
      </c>
      <c r="C148" s="1758" t="s">
        <v>2143</v>
      </c>
      <c r="D148" s="1802"/>
      <c r="E148" s="1802"/>
      <c r="F148" s="1802"/>
      <c r="G148" s="1802"/>
      <c r="H148" s="1802"/>
      <c r="I148" s="1802"/>
      <c r="J148" s="1802"/>
      <c r="K148" s="1802"/>
      <c r="L148" s="1803"/>
      <c r="M148" s="90"/>
      <c r="N148" s="193"/>
      <c r="O148" s="93"/>
    </row>
    <row r="149" spans="2:15" ht="15" customHeight="1">
      <c r="B149" s="794" t="s">
        <v>481</v>
      </c>
      <c r="C149" s="735" t="str">
        <f>$C$23</f>
        <v>Brought forward capital allowance pool ~ Structures and buildings 2%</v>
      </c>
      <c r="D149" s="735"/>
      <c r="E149" s="735"/>
      <c r="F149" s="735"/>
      <c r="G149" s="735"/>
      <c r="H149" s="735"/>
      <c r="I149" s="735"/>
      <c r="J149" s="735"/>
      <c r="K149" s="735"/>
      <c r="L149" s="736"/>
      <c r="M149" s="90"/>
      <c r="N149" s="193"/>
      <c r="O149" s="93"/>
    </row>
    <row r="150" spans="2:15" ht="15" customHeight="1">
      <c r="B150" s="74">
        <v>13</v>
      </c>
      <c r="C150" s="1758" t="s">
        <v>2285</v>
      </c>
      <c r="D150" s="1802"/>
      <c r="E150" s="1802"/>
      <c r="F150" s="1802"/>
      <c r="G150" s="1802"/>
      <c r="H150" s="1802"/>
      <c r="I150" s="1802"/>
      <c r="J150" s="1802"/>
      <c r="K150" s="1802"/>
      <c r="L150" s="1803"/>
      <c r="M150" s="90"/>
      <c r="N150" s="193"/>
      <c r="O150" s="93"/>
    </row>
    <row r="151" spans="2:15" ht="15" customHeight="1">
      <c r="B151" s="74">
        <v>14</v>
      </c>
      <c r="C151" s="1758" t="s">
        <v>2286</v>
      </c>
      <c r="D151" s="1802"/>
      <c r="E151" s="1802"/>
      <c r="F151" s="1802"/>
      <c r="G151" s="1802"/>
      <c r="H151" s="1802"/>
      <c r="I151" s="1802"/>
      <c r="J151" s="1802"/>
      <c r="K151" s="1802"/>
      <c r="L151" s="1803"/>
      <c r="M151" s="90"/>
      <c r="N151" s="193"/>
      <c r="O151" s="93"/>
    </row>
    <row r="152" spans="2:15" ht="15" customHeight="1">
      <c r="B152" s="74">
        <v>15</v>
      </c>
      <c r="C152" s="1758" t="s">
        <v>2287</v>
      </c>
      <c r="D152" s="1802"/>
      <c r="E152" s="1802"/>
      <c r="F152" s="1802"/>
      <c r="G152" s="1802"/>
      <c r="H152" s="1802"/>
      <c r="I152" s="1802"/>
      <c r="J152" s="1802"/>
      <c r="K152" s="1802"/>
      <c r="L152" s="1803"/>
      <c r="M152" s="90"/>
      <c r="N152" s="193"/>
      <c r="O152" s="93"/>
    </row>
    <row r="153" spans="2:15" ht="15" customHeight="1">
      <c r="B153" s="74">
        <v>16</v>
      </c>
      <c r="C153" s="1758" t="s">
        <v>2288</v>
      </c>
      <c r="D153" s="1802"/>
      <c r="E153" s="1802"/>
      <c r="F153" s="1802"/>
      <c r="G153" s="1802"/>
      <c r="H153" s="1802"/>
      <c r="I153" s="1802"/>
      <c r="J153" s="1802"/>
      <c r="K153" s="1802"/>
      <c r="L153" s="1803"/>
      <c r="M153" s="90"/>
      <c r="N153" s="193"/>
      <c r="O153" s="93"/>
    </row>
    <row r="154" spans="2:15" ht="15" customHeight="1">
      <c r="B154" s="74">
        <v>17</v>
      </c>
      <c r="C154" s="1758" t="s">
        <v>2289</v>
      </c>
      <c r="D154" s="1802"/>
      <c r="E154" s="1802"/>
      <c r="F154" s="1802"/>
      <c r="G154" s="1802"/>
      <c r="H154" s="1802"/>
      <c r="I154" s="1802"/>
      <c r="J154" s="1802"/>
      <c r="K154" s="1802"/>
      <c r="L154" s="1803"/>
      <c r="M154" s="90"/>
      <c r="N154" s="193"/>
      <c r="O154" s="93"/>
    </row>
    <row r="155" spans="2:15" ht="15" customHeight="1">
      <c r="B155" s="74">
        <v>18</v>
      </c>
      <c r="C155" s="1758" t="s">
        <v>2351</v>
      </c>
      <c r="D155" s="1802"/>
      <c r="E155" s="1802"/>
      <c r="F155" s="1802"/>
      <c r="G155" s="1802"/>
      <c r="H155" s="1802"/>
      <c r="I155" s="1802"/>
      <c r="J155" s="1802"/>
      <c r="K155" s="1802"/>
      <c r="L155" s="1803"/>
      <c r="M155" s="90"/>
      <c r="N155" s="193"/>
      <c r="O155" s="93"/>
    </row>
    <row r="156" spans="2:15" ht="15" customHeight="1">
      <c r="B156" s="794" t="s">
        <v>483</v>
      </c>
      <c r="C156" s="735" t="str">
        <f>$C$31</f>
        <v>New capital expenditure</v>
      </c>
      <c r="D156" s="735"/>
      <c r="E156" s="735"/>
      <c r="F156" s="735"/>
      <c r="G156" s="735"/>
      <c r="H156" s="735"/>
      <c r="I156" s="735"/>
      <c r="J156" s="735"/>
      <c r="K156" s="735"/>
      <c r="L156" s="736"/>
      <c r="M156" s="90"/>
      <c r="N156" s="193"/>
      <c r="O156" s="93"/>
    </row>
    <row r="157" spans="2:15" ht="15" customHeight="1">
      <c r="B157" s="74">
        <v>19</v>
      </c>
      <c r="C157" s="1758" t="s">
        <v>1257</v>
      </c>
      <c r="D157" s="1802" t="s">
        <v>1258</v>
      </c>
      <c r="E157" s="1802" t="s">
        <v>1258</v>
      </c>
      <c r="F157" s="1802" t="s">
        <v>1258</v>
      </c>
      <c r="G157" s="1802" t="s">
        <v>1258</v>
      </c>
      <c r="H157" s="1802" t="s">
        <v>1258</v>
      </c>
      <c r="I157" s="1802" t="s">
        <v>1258</v>
      </c>
      <c r="J157" s="1802" t="s">
        <v>1258</v>
      </c>
      <c r="K157" s="1802" t="s">
        <v>1258</v>
      </c>
      <c r="L157" s="1803" t="s">
        <v>1258</v>
      </c>
      <c r="M157" s="90"/>
      <c r="N157" s="193"/>
      <c r="O157" s="93"/>
    </row>
    <row r="158" spans="2:15" ht="15" customHeight="1">
      <c r="B158" s="74">
        <v>20</v>
      </c>
      <c r="C158" s="1758" t="s">
        <v>1259</v>
      </c>
      <c r="D158" s="1802" t="s">
        <v>1260</v>
      </c>
      <c r="E158" s="1802" t="s">
        <v>1260</v>
      </c>
      <c r="F158" s="1802" t="s">
        <v>1260</v>
      </c>
      <c r="G158" s="1802" t="s">
        <v>1260</v>
      </c>
      <c r="H158" s="1802" t="s">
        <v>1260</v>
      </c>
      <c r="I158" s="1802" t="s">
        <v>1260</v>
      </c>
      <c r="J158" s="1802" t="s">
        <v>1260</v>
      </c>
      <c r="K158" s="1802" t="s">
        <v>1260</v>
      </c>
      <c r="L158" s="1803" t="s">
        <v>1260</v>
      </c>
      <c r="M158" s="90"/>
      <c r="N158" s="193"/>
      <c r="O158" s="93"/>
    </row>
    <row r="159" spans="2:15" ht="15" customHeight="1">
      <c r="B159" s="74">
        <v>21</v>
      </c>
      <c r="C159" s="1758" t="s">
        <v>2284</v>
      </c>
      <c r="D159" s="1802"/>
      <c r="E159" s="1802"/>
      <c r="F159" s="1802"/>
      <c r="G159" s="1802"/>
      <c r="H159" s="1802"/>
      <c r="I159" s="1802"/>
      <c r="J159" s="1802"/>
      <c r="K159" s="1802"/>
      <c r="L159" s="1803"/>
      <c r="M159" s="90"/>
      <c r="N159" s="193"/>
      <c r="O159" s="93"/>
    </row>
    <row r="160" spans="2:15" ht="15" customHeight="1">
      <c r="B160" s="74">
        <v>22</v>
      </c>
      <c r="C160" s="1758" t="s">
        <v>1261</v>
      </c>
      <c r="D160" s="1802" t="s">
        <v>1262</v>
      </c>
      <c r="E160" s="1802" t="s">
        <v>1262</v>
      </c>
      <c r="F160" s="1802" t="s">
        <v>1262</v>
      </c>
      <c r="G160" s="1802" t="s">
        <v>1262</v>
      </c>
      <c r="H160" s="1802" t="s">
        <v>1262</v>
      </c>
      <c r="I160" s="1802" t="s">
        <v>1262</v>
      </c>
      <c r="J160" s="1802" t="s">
        <v>1262</v>
      </c>
      <c r="K160" s="1802" t="s">
        <v>1262</v>
      </c>
      <c r="L160" s="1803" t="s">
        <v>1262</v>
      </c>
      <c r="M160" s="90"/>
      <c r="N160" s="193"/>
      <c r="O160" s="93"/>
    </row>
    <row r="161" spans="2:15" ht="15" customHeight="1">
      <c r="B161" s="74">
        <v>23</v>
      </c>
      <c r="C161" s="1823" t="s">
        <v>1263</v>
      </c>
      <c r="D161" s="1824"/>
      <c r="E161" s="1824"/>
      <c r="F161" s="1824"/>
      <c r="G161" s="1824"/>
      <c r="H161" s="1824"/>
      <c r="I161" s="1824"/>
      <c r="J161" s="1824"/>
      <c r="K161" s="1824"/>
      <c r="L161" s="1825"/>
      <c r="M161" s="90"/>
      <c r="N161" s="193"/>
      <c r="O161" s="93"/>
    </row>
    <row r="162" spans="2:15" ht="15" customHeight="1">
      <c r="B162" s="74">
        <v>24</v>
      </c>
      <c r="C162" s="1823" t="s">
        <v>1264</v>
      </c>
      <c r="D162" s="1824"/>
      <c r="E162" s="1824"/>
      <c r="F162" s="1824"/>
      <c r="G162" s="1824"/>
      <c r="H162" s="1824"/>
      <c r="I162" s="1824"/>
      <c r="J162" s="1824"/>
      <c r="K162" s="1824"/>
      <c r="L162" s="1825"/>
      <c r="M162" s="90"/>
      <c r="N162" s="193"/>
      <c r="O162" s="93"/>
    </row>
    <row r="163" spans="2:15" ht="15" customHeight="1">
      <c r="B163" s="74">
        <v>25</v>
      </c>
      <c r="C163" s="1826" t="s">
        <v>2294</v>
      </c>
      <c r="D163" s="1827"/>
      <c r="E163" s="1827"/>
      <c r="F163" s="1827"/>
      <c r="G163" s="1827"/>
      <c r="H163" s="1827"/>
      <c r="I163" s="1827"/>
      <c r="J163" s="1827"/>
      <c r="K163" s="1827"/>
      <c r="L163" s="1828"/>
      <c r="M163" s="90"/>
      <c r="N163" s="193"/>
      <c r="O163" s="93"/>
    </row>
    <row r="164" spans="2:15" ht="15" customHeight="1">
      <c r="B164" s="74">
        <v>26</v>
      </c>
      <c r="C164" s="1758" t="s">
        <v>1265</v>
      </c>
      <c r="D164" s="1802" t="s">
        <v>1266</v>
      </c>
      <c r="E164" s="1802" t="s">
        <v>1266</v>
      </c>
      <c r="F164" s="1802" t="s">
        <v>1266</v>
      </c>
      <c r="G164" s="1802" t="s">
        <v>1266</v>
      </c>
      <c r="H164" s="1802" t="s">
        <v>1266</v>
      </c>
      <c r="I164" s="1802" t="s">
        <v>1266</v>
      </c>
      <c r="J164" s="1802" t="s">
        <v>1266</v>
      </c>
      <c r="K164" s="1802" t="s">
        <v>1266</v>
      </c>
      <c r="L164" s="1803" t="s">
        <v>1266</v>
      </c>
      <c r="M164" s="90"/>
      <c r="N164" s="193"/>
      <c r="O164" s="93"/>
    </row>
    <row r="165" spans="2:15" ht="15" customHeight="1">
      <c r="B165" s="74">
        <v>27</v>
      </c>
      <c r="C165" s="1758" t="s">
        <v>1267</v>
      </c>
      <c r="D165" s="1802" t="s">
        <v>1268</v>
      </c>
      <c r="E165" s="1802" t="s">
        <v>1268</v>
      </c>
      <c r="F165" s="1802" t="s">
        <v>1268</v>
      </c>
      <c r="G165" s="1802" t="s">
        <v>1268</v>
      </c>
      <c r="H165" s="1802" t="s">
        <v>1268</v>
      </c>
      <c r="I165" s="1802" t="s">
        <v>1268</v>
      </c>
      <c r="J165" s="1802" t="s">
        <v>1268</v>
      </c>
      <c r="K165" s="1802" t="s">
        <v>1268</v>
      </c>
      <c r="L165" s="1803" t="s">
        <v>1268</v>
      </c>
      <c r="M165" s="90"/>
      <c r="N165" s="193"/>
      <c r="O165" s="93"/>
    </row>
    <row r="166" spans="2:15" ht="15" customHeight="1">
      <c r="B166" s="74">
        <v>28</v>
      </c>
      <c r="C166" s="1758" t="s">
        <v>2290</v>
      </c>
      <c r="D166" s="1802"/>
      <c r="E166" s="1802"/>
      <c r="F166" s="1802"/>
      <c r="G166" s="1802"/>
      <c r="H166" s="1802"/>
      <c r="I166" s="1802"/>
      <c r="J166" s="1802"/>
      <c r="K166" s="1802"/>
      <c r="L166" s="1803"/>
      <c r="M166" s="90"/>
      <c r="N166" s="193"/>
      <c r="O166" s="93"/>
    </row>
    <row r="167" spans="2:15" ht="15" customHeight="1">
      <c r="B167" s="74">
        <v>29</v>
      </c>
      <c r="C167" s="1758" t="s">
        <v>1269</v>
      </c>
      <c r="D167" s="1802" t="s">
        <v>1270</v>
      </c>
      <c r="E167" s="1802" t="s">
        <v>1270</v>
      </c>
      <c r="F167" s="1802" t="s">
        <v>1270</v>
      </c>
      <c r="G167" s="1802" t="s">
        <v>1270</v>
      </c>
      <c r="H167" s="1802" t="s">
        <v>1270</v>
      </c>
      <c r="I167" s="1802" t="s">
        <v>1270</v>
      </c>
      <c r="J167" s="1802" t="s">
        <v>1270</v>
      </c>
      <c r="K167" s="1802" t="s">
        <v>1270</v>
      </c>
      <c r="L167" s="1803" t="s">
        <v>1270</v>
      </c>
      <c r="M167" s="90"/>
      <c r="N167" s="193"/>
      <c r="O167" s="93"/>
    </row>
    <row r="168" spans="2:15" ht="15" customHeight="1">
      <c r="B168" s="74">
        <v>30</v>
      </c>
      <c r="C168" s="1823" t="s">
        <v>1271</v>
      </c>
      <c r="D168" s="1824"/>
      <c r="E168" s="1824"/>
      <c r="F168" s="1824"/>
      <c r="G168" s="1824"/>
      <c r="H168" s="1824"/>
      <c r="I168" s="1824"/>
      <c r="J168" s="1824"/>
      <c r="K168" s="1824"/>
      <c r="L168" s="1825"/>
      <c r="M168" s="90"/>
      <c r="N168" s="193"/>
      <c r="O168" s="93"/>
    </row>
    <row r="169" spans="2:15" ht="15" customHeight="1">
      <c r="B169" s="74">
        <v>31</v>
      </c>
      <c r="C169" s="1823" t="s">
        <v>1272</v>
      </c>
      <c r="D169" s="1824"/>
      <c r="E169" s="1824"/>
      <c r="F169" s="1824"/>
      <c r="G169" s="1824"/>
      <c r="H169" s="1824"/>
      <c r="I169" s="1824"/>
      <c r="J169" s="1824"/>
      <c r="K169" s="1824"/>
      <c r="L169" s="1825"/>
      <c r="M169" s="90"/>
      <c r="N169" s="193"/>
      <c r="O169" s="93"/>
    </row>
    <row r="170" spans="2:15" ht="15" customHeight="1">
      <c r="B170" s="74">
        <v>32</v>
      </c>
      <c r="C170" s="1826" t="s">
        <v>2295</v>
      </c>
      <c r="D170" s="1827"/>
      <c r="E170" s="1827"/>
      <c r="F170" s="1827"/>
      <c r="G170" s="1827"/>
      <c r="H170" s="1827"/>
      <c r="I170" s="1827"/>
      <c r="J170" s="1827"/>
      <c r="K170" s="1827"/>
      <c r="L170" s="1828"/>
      <c r="M170" s="90"/>
      <c r="N170" s="193"/>
      <c r="O170" s="93"/>
    </row>
    <row r="171" spans="2:15" ht="15" customHeight="1">
      <c r="B171" s="74">
        <v>33</v>
      </c>
      <c r="C171" s="1758" t="s">
        <v>1273</v>
      </c>
      <c r="D171" s="1802" t="s">
        <v>1274</v>
      </c>
      <c r="E171" s="1802" t="s">
        <v>1274</v>
      </c>
      <c r="F171" s="1802" t="s">
        <v>1274</v>
      </c>
      <c r="G171" s="1802" t="s">
        <v>1274</v>
      </c>
      <c r="H171" s="1802" t="s">
        <v>1274</v>
      </c>
      <c r="I171" s="1802" t="s">
        <v>1274</v>
      </c>
      <c r="J171" s="1802" t="s">
        <v>1274</v>
      </c>
      <c r="K171" s="1802" t="s">
        <v>1274</v>
      </c>
      <c r="L171" s="1803" t="s">
        <v>1274</v>
      </c>
      <c r="M171" s="90"/>
      <c r="N171" s="193"/>
      <c r="O171" s="93"/>
    </row>
    <row r="172" spans="2:15" ht="15" customHeight="1">
      <c r="B172" s="74">
        <v>34</v>
      </c>
      <c r="C172" s="1758" t="s">
        <v>1275</v>
      </c>
      <c r="D172" s="1802" t="s">
        <v>1276</v>
      </c>
      <c r="E172" s="1802" t="s">
        <v>1276</v>
      </c>
      <c r="F172" s="1802" t="s">
        <v>1276</v>
      </c>
      <c r="G172" s="1802" t="s">
        <v>1276</v>
      </c>
      <c r="H172" s="1802" t="s">
        <v>1276</v>
      </c>
      <c r="I172" s="1802" t="s">
        <v>1276</v>
      </c>
      <c r="J172" s="1802" t="s">
        <v>1276</v>
      </c>
      <c r="K172" s="1802" t="s">
        <v>1276</v>
      </c>
      <c r="L172" s="1803" t="s">
        <v>1276</v>
      </c>
      <c r="M172" s="90"/>
      <c r="N172" s="193"/>
      <c r="O172" s="93"/>
    </row>
    <row r="173" spans="2:15" ht="15" customHeight="1">
      <c r="B173" s="74">
        <v>35</v>
      </c>
      <c r="C173" s="1758" t="s">
        <v>2291</v>
      </c>
      <c r="D173" s="1802"/>
      <c r="E173" s="1802"/>
      <c r="F173" s="1802"/>
      <c r="G173" s="1802"/>
      <c r="H173" s="1802"/>
      <c r="I173" s="1802"/>
      <c r="J173" s="1802"/>
      <c r="K173" s="1802"/>
      <c r="L173" s="1803"/>
      <c r="M173" s="90"/>
      <c r="N173" s="193"/>
      <c r="O173" s="93"/>
    </row>
    <row r="174" spans="2:15" ht="15" customHeight="1">
      <c r="B174" s="74">
        <v>36</v>
      </c>
      <c r="C174" s="1758" t="s">
        <v>1277</v>
      </c>
      <c r="D174" s="1802" t="s">
        <v>1278</v>
      </c>
      <c r="E174" s="1802" t="s">
        <v>1278</v>
      </c>
      <c r="F174" s="1802" t="s">
        <v>1278</v>
      </c>
      <c r="G174" s="1802" t="s">
        <v>1278</v>
      </c>
      <c r="H174" s="1802" t="s">
        <v>1278</v>
      </c>
      <c r="I174" s="1802" t="s">
        <v>1278</v>
      </c>
      <c r="J174" s="1802" t="s">
        <v>1278</v>
      </c>
      <c r="K174" s="1802" t="s">
        <v>1278</v>
      </c>
      <c r="L174" s="1803" t="s">
        <v>1278</v>
      </c>
      <c r="M174" s="90"/>
      <c r="N174" s="193"/>
      <c r="O174" s="93"/>
    </row>
    <row r="175" spans="2:15" ht="15" customHeight="1">
      <c r="B175" s="74">
        <v>37</v>
      </c>
      <c r="C175" s="1823" t="s">
        <v>1279</v>
      </c>
      <c r="D175" s="1824"/>
      <c r="E175" s="1824"/>
      <c r="F175" s="1824"/>
      <c r="G175" s="1824"/>
      <c r="H175" s="1824"/>
      <c r="I175" s="1824"/>
      <c r="J175" s="1824"/>
      <c r="K175" s="1824"/>
      <c r="L175" s="1825"/>
      <c r="M175" s="90"/>
      <c r="N175" s="193"/>
      <c r="O175" s="93"/>
    </row>
    <row r="176" spans="2:15" ht="15" customHeight="1">
      <c r="B176" s="74">
        <v>38</v>
      </c>
      <c r="C176" s="1823" t="s">
        <v>1280</v>
      </c>
      <c r="D176" s="1824"/>
      <c r="E176" s="1824"/>
      <c r="F176" s="1824"/>
      <c r="G176" s="1824"/>
      <c r="H176" s="1824"/>
      <c r="I176" s="1824"/>
      <c r="J176" s="1824"/>
      <c r="K176" s="1824"/>
      <c r="L176" s="1825"/>
      <c r="M176" s="90"/>
      <c r="N176" s="193"/>
      <c r="O176" s="93"/>
    </row>
    <row r="177" spans="2:15" ht="15" customHeight="1">
      <c r="B177" s="74">
        <v>39</v>
      </c>
      <c r="C177" s="1826" t="s">
        <v>2296</v>
      </c>
      <c r="D177" s="1827"/>
      <c r="E177" s="1827"/>
      <c r="F177" s="1827"/>
      <c r="G177" s="1827"/>
      <c r="H177" s="1827"/>
      <c r="I177" s="1827"/>
      <c r="J177" s="1827"/>
      <c r="K177" s="1827"/>
      <c r="L177" s="1828"/>
      <c r="M177" s="90"/>
      <c r="N177" s="193"/>
      <c r="O177" s="93"/>
    </row>
    <row r="178" spans="2:15" ht="15" customHeight="1">
      <c r="B178" s="74">
        <v>40</v>
      </c>
      <c r="C178" s="1758" t="s">
        <v>1281</v>
      </c>
      <c r="D178" s="1802" t="s">
        <v>1282</v>
      </c>
      <c r="E178" s="1802" t="s">
        <v>1282</v>
      </c>
      <c r="F178" s="1802" t="s">
        <v>1282</v>
      </c>
      <c r="G178" s="1802" t="s">
        <v>1282</v>
      </c>
      <c r="H178" s="1802" t="s">
        <v>1282</v>
      </c>
      <c r="I178" s="1802" t="s">
        <v>1282</v>
      </c>
      <c r="J178" s="1802" t="s">
        <v>1282</v>
      </c>
      <c r="K178" s="1802" t="s">
        <v>1282</v>
      </c>
      <c r="L178" s="1803" t="s">
        <v>1282</v>
      </c>
      <c r="M178" s="90"/>
      <c r="N178" s="193"/>
      <c r="O178" s="93"/>
    </row>
    <row r="179" spans="2:15" ht="15" customHeight="1">
      <c r="B179" s="74">
        <v>41</v>
      </c>
      <c r="C179" s="1758" t="s">
        <v>1283</v>
      </c>
      <c r="D179" s="1802" t="s">
        <v>1284</v>
      </c>
      <c r="E179" s="1802" t="s">
        <v>1284</v>
      </c>
      <c r="F179" s="1802" t="s">
        <v>1284</v>
      </c>
      <c r="G179" s="1802" t="s">
        <v>1284</v>
      </c>
      <c r="H179" s="1802" t="s">
        <v>1284</v>
      </c>
      <c r="I179" s="1802" t="s">
        <v>1284</v>
      </c>
      <c r="J179" s="1802" t="s">
        <v>1284</v>
      </c>
      <c r="K179" s="1802" t="s">
        <v>1284</v>
      </c>
      <c r="L179" s="1803" t="s">
        <v>1284</v>
      </c>
      <c r="M179" s="90"/>
      <c r="N179" s="193"/>
      <c r="O179" s="93"/>
    </row>
    <row r="180" spans="2:15" ht="15" customHeight="1">
      <c r="B180" s="74">
        <v>42</v>
      </c>
      <c r="C180" s="1758" t="s">
        <v>2292</v>
      </c>
      <c r="D180" s="1802"/>
      <c r="E180" s="1802"/>
      <c r="F180" s="1802"/>
      <c r="G180" s="1802"/>
      <c r="H180" s="1802"/>
      <c r="I180" s="1802"/>
      <c r="J180" s="1802"/>
      <c r="K180" s="1802"/>
      <c r="L180" s="1803"/>
      <c r="M180" s="90"/>
      <c r="N180" s="193"/>
      <c r="O180" s="93"/>
    </row>
    <row r="181" spans="2:15" ht="15" customHeight="1">
      <c r="B181" s="74">
        <v>43</v>
      </c>
      <c r="C181" s="1758" t="s">
        <v>1285</v>
      </c>
      <c r="D181" s="1802" t="s">
        <v>1286</v>
      </c>
      <c r="E181" s="1802" t="s">
        <v>1286</v>
      </c>
      <c r="F181" s="1802" t="s">
        <v>1286</v>
      </c>
      <c r="G181" s="1802" t="s">
        <v>1286</v>
      </c>
      <c r="H181" s="1802" t="s">
        <v>1286</v>
      </c>
      <c r="I181" s="1802" t="s">
        <v>1286</v>
      </c>
      <c r="J181" s="1802" t="s">
        <v>1286</v>
      </c>
      <c r="K181" s="1802" t="s">
        <v>1286</v>
      </c>
      <c r="L181" s="1803" t="s">
        <v>1286</v>
      </c>
      <c r="M181" s="90"/>
      <c r="N181" s="193"/>
      <c r="O181" s="93"/>
    </row>
    <row r="182" spans="2:15" ht="15" customHeight="1">
      <c r="B182" s="74">
        <v>44</v>
      </c>
      <c r="C182" s="1823" t="s">
        <v>1287</v>
      </c>
      <c r="D182" s="1824"/>
      <c r="E182" s="1824"/>
      <c r="F182" s="1824"/>
      <c r="G182" s="1824"/>
      <c r="H182" s="1824"/>
      <c r="I182" s="1824"/>
      <c r="J182" s="1824"/>
      <c r="K182" s="1824"/>
      <c r="L182" s="1825"/>
      <c r="M182" s="90"/>
      <c r="N182" s="193"/>
      <c r="O182" s="93"/>
    </row>
    <row r="183" spans="2:15" ht="15" customHeight="1">
      <c r="B183" s="74">
        <v>45</v>
      </c>
      <c r="C183" s="1823" t="s">
        <v>1288</v>
      </c>
      <c r="D183" s="1824"/>
      <c r="E183" s="1824"/>
      <c r="F183" s="1824"/>
      <c r="G183" s="1824"/>
      <c r="H183" s="1824"/>
      <c r="I183" s="1824"/>
      <c r="J183" s="1824"/>
      <c r="K183" s="1824"/>
      <c r="L183" s="1825"/>
      <c r="M183" s="90"/>
      <c r="N183" s="193"/>
      <c r="O183" s="93"/>
    </row>
    <row r="184" spans="2:15" ht="15" customHeight="1">
      <c r="B184" s="74">
        <v>46</v>
      </c>
      <c r="C184" s="1826" t="s">
        <v>2297</v>
      </c>
      <c r="D184" s="1827"/>
      <c r="E184" s="1827"/>
      <c r="F184" s="1827"/>
      <c r="G184" s="1827"/>
      <c r="H184" s="1827"/>
      <c r="I184" s="1827"/>
      <c r="J184" s="1827"/>
      <c r="K184" s="1827"/>
      <c r="L184" s="1828"/>
      <c r="M184" s="90"/>
      <c r="N184" s="193"/>
      <c r="O184" s="93"/>
    </row>
    <row r="185" spans="2:15" ht="15" customHeight="1">
      <c r="B185" s="74">
        <v>47</v>
      </c>
      <c r="C185" s="1758" t="s">
        <v>1289</v>
      </c>
      <c r="D185" s="1802" t="s">
        <v>1282</v>
      </c>
      <c r="E185" s="1802" t="s">
        <v>1282</v>
      </c>
      <c r="F185" s="1802" t="s">
        <v>1282</v>
      </c>
      <c r="G185" s="1802" t="s">
        <v>1282</v>
      </c>
      <c r="H185" s="1802" t="s">
        <v>1282</v>
      </c>
      <c r="I185" s="1802" t="s">
        <v>1282</v>
      </c>
      <c r="J185" s="1802" t="s">
        <v>1282</v>
      </c>
      <c r="K185" s="1802" t="s">
        <v>1282</v>
      </c>
      <c r="L185" s="1803" t="s">
        <v>1282</v>
      </c>
      <c r="M185" s="90"/>
      <c r="N185" s="193"/>
      <c r="O185" s="93"/>
    </row>
    <row r="186" spans="2:15" ht="15" customHeight="1">
      <c r="B186" s="74">
        <v>48</v>
      </c>
      <c r="C186" s="1758" t="s">
        <v>1290</v>
      </c>
      <c r="D186" s="1802" t="s">
        <v>1284</v>
      </c>
      <c r="E186" s="1802" t="s">
        <v>1284</v>
      </c>
      <c r="F186" s="1802" t="s">
        <v>1284</v>
      </c>
      <c r="G186" s="1802" t="s">
        <v>1284</v>
      </c>
      <c r="H186" s="1802" t="s">
        <v>1284</v>
      </c>
      <c r="I186" s="1802" t="s">
        <v>1284</v>
      </c>
      <c r="J186" s="1802" t="s">
        <v>1284</v>
      </c>
      <c r="K186" s="1802" t="s">
        <v>1284</v>
      </c>
      <c r="L186" s="1803" t="s">
        <v>1284</v>
      </c>
      <c r="M186" s="90"/>
      <c r="N186" s="193"/>
      <c r="O186" s="93"/>
    </row>
    <row r="187" spans="2:15" ht="15" customHeight="1">
      <c r="B187" s="74">
        <v>49</v>
      </c>
      <c r="C187" s="1758" t="s">
        <v>2293</v>
      </c>
      <c r="D187" s="1802"/>
      <c r="E187" s="1802"/>
      <c r="F187" s="1802"/>
      <c r="G187" s="1802"/>
      <c r="H187" s="1802"/>
      <c r="I187" s="1802"/>
      <c r="J187" s="1802"/>
      <c r="K187" s="1802"/>
      <c r="L187" s="1803"/>
      <c r="M187" s="90"/>
      <c r="N187" s="193"/>
      <c r="O187" s="93"/>
    </row>
    <row r="188" spans="2:15" ht="15" customHeight="1">
      <c r="B188" s="74">
        <v>50</v>
      </c>
      <c r="C188" s="1758" t="s">
        <v>1291</v>
      </c>
      <c r="D188" s="1802" t="s">
        <v>1286</v>
      </c>
      <c r="E188" s="1802" t="s">
        <v>1286</v>
      </c>
      <c r="F188" s="1802" t="s">
        <v>1286</v>
      </c>
      <c r="G188" s="1802" t="s">
        <v>1286</v>
      </c>
      <c r="H188" s="1802" t="s">
        <v>1286</v>
      </c>
      <c r="I188" s="1802" t="s">
        <v>1286</v>
      </c>
      <c r="J188" s="1802" t="s">
        <v>1286</v>
      </c>
      <c r="K188" s="1802" t="s">
        <v>1286</v>
      </c>
      <c r="L188" s="1803" t="s">
        <v>1286</v>
      </c>
      <c r="M188" s="90"/>
      <c r="N188" s="193"/>
      <c r="O188" s="93"/>
    </row>
    <row r="189" spans="2:15" ht="15" customHeight="1">
      <c r="B189" s="74">
        <v>51</v>
      </c>
      <c r="C189" s="1823" t="s">
        <v>1292</v>
      </c>
      <c r="D189" s="1824"/>
      <c r="E189" s="1824"/>
      <c r="F189" s="1824"/>
      <c r="G189" s="1824"/>
      <c r="H189" s="1824"/>
      <c r="I189" s="1824"/>
      <c r="J189" s="1824"/>
      <c r="K189" s="1824"/>
      <c r="L189" s="1825"/>
      <c r="M189" s="90"/>
      <c r="N189" s="193"/>
      <c r="O189" s="93"/>
    </row>
    <row r="190" spans="2:15" ht="15" customHeight="1">
      <c r="B190" s="74">
        <v>52</v>
      </c>
      <c r="C190" s="1823" t="s">
        <v>1293</v>
      </c>
      <c r="D190" s="1824"/>
      <c r="E190" s="1824"/>
      <c r="F190" s="1824"/>
      <c r="G190" s="1824"/>
      <c r="H190" s="1824"/>
      <c r="I190" s="1824"/>
      <c r="J190" s="1824"/>
      <c r="K190" s="1824"/>
      <c r="L190" s="1825"/>
      <c r="M190" s="90"/>
      <c r="N190" s="193"/>
      <c r="O190" s="93"/>
    </row>
    <row r="191" spans="2:15" ht="15" customHeight="1">
      <c r="B191" s="74">
        <v>53</v>
      </c>
      <c r="C191" s="1830" t="s">
        <v>2298</v>
      </c>
      <c r="D191" s="1831"/>
      <c r="E191" s="1831"/>
      <c r="F191" s="1831"/>
      <c r="G191" s="1831"/>
      <c r="H191" s="1831"/>
      <c r="I191" s="1831"/>
      <c r="J191" s="1831"/>
      <c r="K191" s="1831"/>
      <c r="L191" s="1832"/>
      <c r="M191" s="90"/>
      <c r="N191" s="193"/>
      <c r="O191" s="93"/>
    </row>
    <row r="192" spans="2:15" ht="15" customHeight="1">
      <c r="B192" s="794" t="s">
        <v>485</v>
      </c>
      <c r="C192" s="735" t="str">
        <f>$C$68</f>
        <v>Disallowable expenditure</v>
      </c>
      <c r="D192" s="735"/>
      <c r="E192" s="735"/>
      <c r="F192" s="735"/>
      <c r="G192" s="735"/>
      <c r="H192" s="735"/>
      <c r="I192" s="735"/>
      <c r="J192" s="735"/>
      <c r="K192" s="735"/>
      <c r="L192" s="736"/>
      <c r="M192" s="90"/>
      <c r="N192" s="193"/>
      <c r="O192" s="93"/>
    </row>
    <row r="193" spans="2:15" ht="30" customHeight="1">
      <c r="B193" s="74">
        <v>54</v>
      </c>
      <c r="C193" s="1758" t="s">
        <v>1294</v>
      </c>
      <c r="D193" s="1802" t="s">
        <v>1165</v>
      </c>
      <c r="E193" s="1802" t="s">
        <v>1165</v>
      </c>
      <c r="F193" s="1802" t="s">
        <v>1165</v>
      </c>
      <c r="G193" s="1802" t="s">
        <v>1165</v>
      </c>
      <c r="H193" s="1802" t="s">
        <v>1165</v>
      </c>
      <c r="I193" s="1802" t="s">
        <v>1165</v>
      </c>
      <c r="J193" s="1802" t="s">
        <v>1165</v>
      </c>
      <c r="K193" s="1802" t="s">
        <v>1165</v>
      </c>
      <c r="L193" s="1803" t="s">
        <v>1165</v>
      </c>
      <c r="M193" s="90"/>
      <c r="N193" s="193"/>
      <c r="O193" s="93"/>
    </row>
    <row r="194" spans="2:15" ht="30" customHeight="1">
      <c r="B194" s="74">
        <v>55</v>
      </c>
      <c r="C194" s="1758" t="s">
        <v>1295</v>
      </c>
      <c r="D194" s="1802" t="s">
        <v>1296</v>
      </c>
      <c r="E194" s="1802" t="s">
        <v>1296</v>
      </c>
      <c r="F194" s="1802" t="s">
        <v>1296</v>
      </c>
      <c r="G194" s="1802" t="s">
        <v>1296</v>
      </c>
      <c r="H194" s="1802" t="s">
        <v>1296</v>
      </c>
      <c r="I194" s="1802" t="s">
        <v>1296</v>
      </c>
      <c r="J194" s="1802" t="s">
        <v>1296</v>
      </c>
      <c r="K194" s="1802" t="s">
        <v>1296</v>
      </c>
      <c r="L194" s="1803" t="s">
        <v>1296</v>
      </c>
      <c r="M194" s="90"/>
      <c r="N194" s="193"/>
      <c r="O194" s="93"/>
    </row>
    <row r="195" spans="2:15" ht="30" customHeight="1">
      <c r="B195" s="74">
        <v>56</v>
      </c>
      <c r="C195" s="1758" t="s">
        <v>1297</v>
      </c>
      <c r="D195" s="1802" t="s">
        <v>1298</v>
      </c>
      <c r="E195" s="1802" t="s">
        <v>1298</v>
      </c>
      <c r="F195" s="1802" t="s">
        <v>1298</v>
      </c>
      <c r="G195" s="1802" t="s">
        <v>1298</v>
      </c>
      <c r="H195" s="1802" t="s">
        <v>1298</v>
      </c>
      <c r="I195" s="1802" t="s">
        <v>1298</v>
      </c>
      <c r="J195" s="1802" t="s">
        <v>1298</v>
      </c>
      <c r="K195" s="1802" t="s">
        <v>1298</v>
      </c>
      <c r="L195" s="1803" t="s">
        <v>1298</v>
      </c>
      <c r="M195" s="90"/>
      <c r="N195" s="193"/>
      <c r="O195" s="93"/>
    </row>
    <row r="196" spans="2:15" ht="30" customHeight="1">
      <c r="B196" s="74">
        <v>57</v>
      </c>
      <c r="C196" s="1758" t="s">
        <v>1299</v>
      </c>
      <c r="D196" s="1802" t="s">
        <v>1300</v>
      </c>
      <c r="E196" s="1802" t="s">
        <v>1300</v>
      </c>
      <c r="F196" s="1802" t="s">
        <v>1300</v>
      </c>
      <c r="G196" s="1802" t="s">
        <v>1300</v>
      </c>
      <c r="H196" s="1802" t="s">
        <v>1300</v>
      </c>
      <c r="I196" s="1802" t="s">
        <v>1300</v>
      </c>
      <c r="J196" s="1802" t="s">
        <v>1300</v>
      </c>
      <c r="K196" s="1802" t="s">
        <v>1300</v>
      </c>
      <c r="L196" s="1803" t="s">
        <v>1300</v>
      </c>
      <c r="M196" s="90"/>
      <c r="N196" s="193"/>
      <c r="O196" s="93"/>
    </row>
    <row r="197" spans="2:15" ht="30" customHeight="1">
      <c r="B197" s="74">
        <v>58</v>
      </c>
      <c r="C197" s="1758" t="s">
        <v>1301</v>
      </c>
      <c r="D197" s="1802" t="s">
        <v>1300</v>
      </c>
      <c r="E197" s="1802" t="s">
        <v>1300</v>
      </c>
      <c r="F197" s="1802" t="s">
        <v>1300</v>
      </c>
      <c r="G197" s="1802" t="s">
        <v>1300</v>
      </c>
      <c r="H197" s="1802" t="s">
        <v>1300</v>
      </c>
      <c r="I197" s="1802" t="s">
        <v>1300</v>
      </c>
      <c r="J197" s="1802" t="s">
        <v>1300</v>
      </c>
      <c r="K197" s="1802" t="s">
        <v>1300</v>
      </c>
      <c r="L197" s="1803" t="s">
        <v>1300</v>
      </c>
      <c r="M197" s="90"/>
      <c r="N197" s="193"/>
      <c r="O197" s="93"/>
    </row>
    <row r="198" spans="2:15" ht="30" customHeight="1">
      <c r="B198" s="74">
        <v>59</v>
      </c>
      <c r="C198" s="1758" t="s">
        <v>1302</v>
      </c>
      <c r="D198" s="1802" t="s">
        <v>1165</v>
      </c>
      <c r="E198" s="1802" t="s">
        <v>1165</v>
      </c>
      <c r="F198" s="1802" t="s">
        <v>1165</v>
      </c>
      <c r="G198" s="1802" t="s">
        <v>1165</v>
      </c>
      <c r="H198" s="1802" t="s">
        <v>1165</v>
      </c>
      <c r="I198" s="1802" t="s">
        <v>1165</v>
      </c>
      <c r="J198" s="1802" t="s">
        <v>1165</v>
      </c>
      <c r="K198" s="1802" t="s">
        <v>1165</v>
      </c>
      <c r="L198" s="1803" t="s">
        <v>1165</v>
      </c>
      <c r="M198" s="90"/>
      <c r="N198" s="193"/>
      <c r="O198" s="93"/>
    </row>
    <row r="199" spans="2:15" ht="30" customHeight="1">
      <c r="B199" s="74">
        <v>60</v>
      </c>
      <c r="C199" s="1758" t="s">
        <v>1303</v>
      </c>
      <c r="D199" s="1802" t="s">
        <v>1165</v>
      </c>
      <c r="E199" s="1802" t="s">
        <v>1165</v>
      </c>
      <c r="F199" s="1802" t="s">
        <v>1165</v>
      </c>
      <c r="G199" s="1802" t="s">
        <v>1165</v>
      </c>
      <c r="H199" s="1802" t="s">
        <v>1165</v>
      </c>
      <c r="I199" s="1802" t="s">
        <v>1165</v>
      </c>
      <c r="J199" s="1802" t="s">
        <v>1165</v>
      </c>
      <c r="K199" s="1802" t="s">
        <v>1165</v>
      </c>
      <c r="L199" s="1803" t="s">
        <v>1165</v>
      </c>
      <c r="M199" s="90"/>
      <c r="N199" s="90"/>
    </row>
    <row r="200" spans="2:15" ht="30" customHeight="1">
      <c r="B200" s="74">
        <v>61</v>
      </c>
      <c r="C200" s="1758" t="s">
        <v>1304</v>
      </c>
      <c r="D200" s="1802" t="s">
        <v>1165</v>
      </c>
      <c r="E200" s="1802" t="s">
        <v>1165</v>
      </c>
      <c r="F200" s="1802" t="s">
        <v>1165</v>
      </c>
      <c r="G200" s="1802" t="s">
        <v>1165</v>
      </c>
      <c r="H200" s="1802" t="s">
        <v>1165</v>
      </c>
      <c r="I200" s="1802" t="s">
        <v>1165</v>
      </c>
      <c r="J200" s="1802" t="s">
        <v>1165</v>
      </c>
      <c r="K200" s="1802" t="s">
        <v>1165</v>
      </c>
      <c r="L200" s="1803" t="s">
        <v>1165</v>
      </c>
      <c r="M200" s="90"/>
      <c r="N200" s="90"/>
    </row>
    <row r="201" spans="2:15" ht="30" customHeight="1">
      <c r="B201" s="74">
        <v>62</v>
      </c>
      <c r="C201" s="1758" t="s">
        <v>1305</v>
      </c>
      <c r="D201" s="1802" t="s">
        <v>1165</v>
      </c>
      <c r="E201" s="1802" t="s">
        <v>1165</v>
      </c>
      <c r="F201" s="1802" t="s">
        <v>1165</v>
      </c>
      <c r="G201" s="1802" t="s">
        <v>1165</v>
      </c>
      <c r="H201" s="1802" t="s">
        <v>1165</v>
      </c>
      <c r="I201" s="1802" t="s">
        <v>1165</v>
      </c>
      <c r="J201" s="1802" t="s">
        <v>1165</v>
      </c>
      <c r="K201" s="1802" t="s">
        <v>1165</v>
      </c>
      <c r="L201" s="1803" t="s">
        <v>1165</v>
      </c>
      <c r="M201" s="90"/>
      <c r="N201" s="90"/>
    </row>
    <row r="202" spans="2:15" ht="30" customHeight="1">
      <c r="B202" s="74">
        <v>63</v>
      </c>
      <c r="C202" s="1758" t="s">
        <v>1306</v>
      </c>
      <c r="D202" s="1802" t="s">
        <v>1165</v>
      </c>
      <c r="E202" s="1802" t="s">
        <v>1165</v>
      </c>
      <c r="F202" s="1802" t="s">
        <v>1165</v>
      </c>
      <c r="G202" s="1802" t="s">
        <v>1165</v>
      </c>
      <c r="H202" s="1802" t="s">
        <v>1165</v>
      </c>
      <c r="I202" s="1802" t="s">
        <v>1165</v>
      </c>
      <c r="J202" s="1802" t="s">
        <v>1165</v>
      </c>
      <c r="K202" s="1802" t="s">
        <v>1165</v>
      </c>
      <c r="L202" s="1803" t="s">
        <v>1165</v>
      </c>
      <c r="M202" s="90"/>
      <c r="N202" s="90"/>
    </row>
    <row r="203" spans="2:15" ht="15" customHeight="1">
      <c r="B203" s="74">
        <v>64</v>
      </c>
      <c r="C203" s="1758" t="s">
        <v>1307</v>
      </c>
      <c r="D203" s="1802" t="s">
        <v>1183</v>
      </c>
      <c r="E203" s="1802" t="s">
        <v>1183</v>
      </c>
      <c r="F203" s="1802" t="s">
        <v>1183</v>
      </c>
      <c r="G203" s="1802" t="s">
        <v>1183</v>
      </c>
      <c r="H203" s="1802" t="s">
        <v>1183</v>
      </c>
      <c r="I203" s="1802" t="s">
        <v>1183</v>
      </c>
      <c r="J203" s="1802" t="s">
        <v>1183</v>
      </c>
      <c r="K203" s="1802" t="s">
        <v>1183</v>
      </c>
      <c r="L203" s="1803" t="s">
        <v>1183</v>
      </c>
      <c r="M203" s="144"/>
      <c r="N203" s="144"/>
    </row>
    <row r="204" spans="2:15" ht="15" customHeight="1">
      <c r="B204" s="74">
        <v>65</v>
      </c>
      <c r="C204" s="1758" t="s">
        <v>1308</v>
      </c>
      <c r="D204" s="1802" t="s">
        <v>1309</v>
      </c>
      <c r="E204" s="1802" t="s">
        <v>1309</v>
      </c>
      <c r="F204" s="1802" t="s">
        <v>1309</v>
      </c>
      <c r="G204" s="1802" t="s">
        <v>1309</v>
      </c>
      <c r="H204" s="1802" t="s">
        <v>1309</v>
      </c>
      <c r="I204" s="1802" t="s">
        <v>1309</v>
      </c>
      <c r="J204" s="1802" t="s">
        <v>1309</v>
      </c>
      <c r="K204" s="1802" t="s">
        <v>1309</v>
      </c>
      <c r="L204" s="1803" t="s">
        <v>1309</v>
      </c>
      <c r="M204" s="144"/>
      <c r="N204" s="144"/>
    </row>
    <row r="205" spans="2:15" ht="15" customHeight="1">
      <c r="B205" s="74">
        <v>66</v>
      </c>
      <c r="C205" s="1758" t="s">
        <v>1310</v>
      </c>
      <c r="D205" s="1802" t="s">
        <v>1311</v>
      </c>
      <c r="E205" s="1802" t="s">
        <v>1311</v>
      </c>
      <c r="F205" s="1802" t="s">
        <v>1311</v>
      </c>
      <c r="G205" s="1802" t="s">
        <v>1311</v>
      </c>
      <c r="H205" s="1802" t="s">
        <v>1311</v>
      </c>
      <c r="I205" s="1802" t="s">
        <v>1311</v>
      </c>
      <c r="J205" s="1802" t="s">
        <v>1311</v>
      </c>
      <c r="K205" s="1802" t="s">
        <v>1311</v>
      </c>
      <c r="L205" s="1803" t="s">
        <v>1311</v>
      </c>
      <c r="M205" s="144"/>
      <c r="N205" s="144"/>
    </row>
    <row r="206" spans="2:15" ht="15" customHeight="1">
      <c r="B206" s="74">
        <v>67</v>
      </c>
      <c r="C206" s="1758" t="s">
        <v>1312</v>
      </c>
      <c r="D206" s="1802" t="s">
        <v>1313</v>
      </c>
      <c r="E206" s="1802" t="s">
        <v>1313</v>
      </c>
      <c r="F206" s="1802" t="s">
        <v>1313</v>
      </c>
      <c r="G206" s="1802" t="s">
        <v>1313</v>
      </c>
      <c r="H206" s="1802" t="s">
        <v>1313</v>
      </c>
      <c r="I206" s="1802" t="s">
        <v>1313</v>
      </c>
      <c r="J206" s="1802" t="s">
        <v>1313</v>
      </c>
      <c r="K206" s="1802" t="s">
        <v>1313</v>
      </c>
      <c r="L206" s="1803" t="s">
        <v>1313</v>
      </c>
      <c r="M206" s="144"/>
      <c r="N206" s="144"/>
    </row>
    <row r="207" spans="2:15" ht="15" customHeight="1">
      <c r="B207" s="74">
        <v>68</v>
      </c>
      <c r="C207" s="1758" t="s">
        <v>1314</v>
      </c>
      <c r="D207" s="1802" t="s">
        <v>1313</v>
      </c>
      <c r="E207" s="1802" t="s">
        <v>1313</v>
      </c>
      <c r="F207" s="1802" t="s">
        <v>1313</v>
      </c>
      <c r="G207" s="1802" t="s">
        <v>1313</v>
      </c>
      <c r="H207" s="1802" t="s">
        <v>1313</v>
      </c>
      <c r="I207" s="1802" t="s">
        <v>1313</v>
      </c>
      <c r="J207" s="1802" t="s">
        <v>1313</v>
      </c>
      <c r="K207" s="1802" t="s">
        <v>1313</v>
      </c>
      <c r="L207" s="1803" t="s">
        <v>1313</v>
      </c>
      <c r="M207" s="144"/>
      <c r="N207" s="144"/>
    </row>
    <row r="208" spans="2:15" ht="15" customHeight="1">
      <c r="B208" s="794" t="s">
        <v>537</v>
      </c>
      <c r="C208" s="735" t="str">
        <f>$C$85</f>
        <v>Allowable expenditure</v>
      </c>
      <c r="D208" s="735"/>
      <c r="E208" s="735"/>
      <c r="F208" s="735"/>
      <c r="G208" s="735"/>
      <c r="H208" s="735"/>
      <c r="I208" s="735"/>
      <c r="J208" s="735"/>
      <c r="K208" s="735"/>
      <c r="L208" s="736"/>
      <c r="M208" s="144"/>
      <c r="N208" s="144"/>
    </row>
    <row r="209" spans="2:14" ht="15" customHeight="1">
      <c r="B209" s="74">
        <v>69</v>
      </c>
      <c r="C209" s="1823" t="s">
        <v>1315</v>
      </c>
      <c r="D209" s="1824"/>
      <c r="E209" s="1824"/>
      <c r="F209" s="1824"/>
      <c r="G209" s="1824"/>
      <c r="H209" s="1824"/>
      <c r="I209" s="1824"/>
      <c r="J209" s="1824"/>
      <c r="K209" s="1824"/>
      <c r="L209" s="1825"/>
      <c r="M209" s="144"/>
      <c r="N209" s="144"/>
    </row>
    <row r="210" spans="2:14" ht="15" customHeight="1">
      <c r="B210" s="74">
        <v>70</v>
      </c>
      <c r="C210" s="1823" t="s">
        <v>1316</v>
      </c>
      <c r="D210" s="1824"/>
      <c r="E210" s="1824"/>
      <c r="F210" s="1824"/>
      <c r="G210" s="1824"/>
      <c r="H210" s="1824"/>
      <c r="I210" s="1824"/>
      <c r="J210" s="1824"/>
      <c r="K210" s="1824"/>
      <c r="L210" s="1825"/>
      <c r="M210" s="144"/>
      <c r="N210" s="144"/>
    </row>
    <row r="211" spans="2:14" ht="15" customHeight="1">
      <c r="B211" s="74">
        <v>71</v>
      </c>
      <c r="C211" s="1823" t="s">
        <v>1317</v>
      </c>
      <c r="D211" s="1824"/>
      <c r="E211" s="1824"/>
      <c r="F211" s="1824"/>
      <c r="G211" s="1824"/>
      <c r="H211" s="1824"/>
      <c r="I211" s="1824"/>
      <c r="J211" s="1824"/>
      <c r="K211" s="1824"/>
      <c r="L211" s="1825"/>
      <c r="M211" s="144"/>
      <c r="N211" s="144"/>
    </row>
    <row r="212" spans="2:14" ht="15" customHeight="1">
      <c r="B212" s="74">
        <v>72</v>
      </c>
      <c r="C212" s="1823" t="s">
        <v>1318</v>
      </c>
      <c r="D212" s="1824"/>
      <c r="E212" s="1824"/>
      <c r="F212" s="1824"/>
      <c r="G212" s="1824"/>
      <c r="H212" s="1824"/>
      <c r="I212" s="1824"/>
      <c r="J212" s="1824"/>
      <c r="K212" s="1824"/>
      <c r="L212" s="1825"/>
      <c r="M212" s="144"/>
      <c r="N212" s="144"/>
    </row>
    <row r="213" spans="2:14" ht="15" customHeight="1">
      <c r="B213" s="74">
        <v>73</v>
      </c>
      <c r="C213" s="1823" t="s">
        <v>1319</v>
      </c>
      <c r="D213" s="1824"/>
      <c r="E213" s="1824"/>
      <c r="F213" s="1824"/>
      <c r="G213" s="1824"/>
      <c r="H213" s="1824"/>
      <c r="I213" s="1824"/>
      <c r="J213" s="1824"/>
      <c r="K213" s="1824"/>
      <c r="L213" s="1825"/>
      <c r="M213" s="144"/>
      <c r="N213" s="144"/>
    </row>
    <row r="214" spans="2:14" ht="15" customHeight="1">
      <c r="B214" s="74">
        <v>74</v>
      </c>
      <c r="C214" s="1758" t="s">
        <v>1320</v>
      </c>
      <c r="D214" s="1802" t="s">
        <v>1321</v>
      </c>
      <c r="E214" s="1802" t="s">
        <v>1321</v>
      </c>
      <c r="F214" s="1802" t="s">
        <v>1321</v>
      </c>
      <c r="G214" s="1802" t="s">
        <v>1321</v>
      </c>
      <c r="H214" s="1802" t="s">
        <v>1321</v>
      </c>
      <c r="I214" s="1802" t="s">
        <v>1321</v>
      </c>
      <c r="J214" s="1802" t="s">
        <v>1321</v>
      </c>
      <c r="K214" s="1802" t="s">
        <v>1321</v>
      </c>
      <c r="L214" s="1803" t="s">
        <v>1321</v>
      </c>
      <c r="M214" s="144"/>
      <c r="N214" s="144"/>
    </row>
    <row r="215" spans="2:14" ht="15" customHeight="1">
      <c r="B215" s="74">
        <v>75</v>
      </c>
      <c r="C215" s="1758" t="s">
        <v>1322</v>
      </c>
      <c r="D215" s="1802" t="s">
        <v>1323</v>
      </c>
      <c r="E215" s="1802" t="s">
        <v>1323</v>
      </c>
      <c r="F215" s="1802" t="s">
        <v>1323</v>
      </c>
      <c r="G215" s="1802" t="s">
        <v>1323</v>
      </c>
      <c r="H215" s="1802" t="s">
        <v>1323</v>
      </c>
      <c r="I215" s="1802" t="s">
        <v>1323</v>
      </c>
      <c r="J215" s="1802" t="s">
        <v>1323</v>
      </c>
      <c r="K215" s="1802" t="s">
        <v>1323</v>
      </c>
      <c r="L215" s="1803" t="s">
        <v>1323</v>
      </c>
      <c r="M215" s="144"/>
      <c r="N215" s="144"/>
    </row>
    <row r="216" spans="2:14" ht="30" customHeight="1">
      <c r="B216" s="74">
        <v>76</v>
      </c>
      <c r="C216" s="1758" t="s">
        <v>1324</v>
      </c>
      <c r="D216" s="1802" t="s">
        <v>1325</v>
      </c>
      <c r="E216" s="1802" t="s">
        <v>1325</v>
      </c>
      <c r="F216" s="1802" t="s">
        <v>1325</v>
      </c>
      <c r="G216" s="1802" t="s">
        <v>1325</v>
      </c>
      <c r="H216" s="1802" t="s">
        <v>1325</v>
      </c>
      <c r="I216" s="1802" t="s">
        <v>1325</v>
      </c>
      <c r="J216" s="1802" t="s">
        <v>1325</v>
      </c>
      <c r="K216" s="1802" t="s">
        <v>1325</v>
      </c>
      <c r="L216" s="1803" t="s">
        <v>1325</v>
      </c>
      <c r="M216" s="144"/>
      <c r="N216" s="144"/>
    </row>
    <row r="217" spans="2:14" ht="15" customHeight="1">
      <c r="B217" s="74">
        <v>77</v>
      </c>
      <c r="C217" s="1758" t="s">
        <v>1326</v>
      </c>
      <c r="D217" s="1802" t="s">
        <v>1327</v>
      </c>
      <c r="E217" s="1802" t="s">
        <v>1327</v>
      </c>
      <c r="F217" s="1802" t="s">
        <v>1327</v>
      </c>
      <c r="G217" s="1802" t="s">
        <v>1327</v>
      </c>
      <c r="H217" s="1802" t="s">
        <v>1327</v>
      </c>
      <c r="I217" s="1802" t="s">
        <v>1327</v>
      </c>
      <c r="J217" s="1802" t="s">
        <v>1327</v>
      </c>
      <c r="K217" s="1802" t="s">
        <v>1327</v>
      </c>
      <c r="L217" s="1803" t="s">
        <v>1327</v>
      </c>
      <c r="M217" s="144"/>
      <c r="N217" s="144"/>
    </row>
    <row r="218" spans="2:14" ht="15" customHeight="1">
      <c r="B218" s="74">
        <v>78</v>
      </c>
      <c r="C218" s="1758" t="s">
        <v>1328</v>
      </c>
      <c r="D218" s="1802" t="s">
        <v>1327</v>
      </c>
      <c r="E218" s="1802" t="s">
        <v>1327</v>
      </c>
      <c r="F218" s="1802" t="s">
        <v>1327</v>
      </c>
      <c r="G218" s="1802" t="s">
        <v>1327</v>
      </c>
      <c r="H218" s="1802" t="s">
        <v>1327</v>
      </c>
      <c r="I218" s="1802" t="s">
        <v>1327</v>
      </c>
      <c r="J218" s="1802" t="s">
        <v>1327</v>
      </c>
      <c r="K218" s="1802" t="s">
        <v>1327</v>
      </c>
      <c r="L218" s="1803" t="s">
        <v>1327</v>
      </c>
      <c r="M218" s="144"/>
      <c r="N218" s="144"/>
    </row>
    <row r="219" spans="2:14" ht="15" customHeight="1">
      <c r="B219" s="794" t="s">
        <v>541</v>
      </c>
      <c r="C219" s="735" t="str">
        <f>$C$97</f>
        <v>Other taxable income</v>
      </c>
      <c r="D219" s="735"/>
      <c r="E219" s="735"/>
      <c r="F219" s="735"/>
      <c r="G219" s="735"/>
      <c r="H219" s="735"/>
      <c r="I219" s="735"/>
      <c r="J219" s="735"/>
      <c r="K219" s="735"/>
      <c r="L219" s="736"/>
      <c r="M219" s="144"/>
      <c r="N219" s="144"/>
    </row>
    <row r="220" spans="2:14" ht="15" customHeight="1">
      <c r="B220" s="74">
        <v>79</v>
      </c>
      <c r="C220" s="1758" t="s">
        <v>1329</v>
      </c>
      <c r="D220" s="1802" t="s">
        <v>1330</v>
      </c>
      <c r="E220" s="1802" t="s">
        <v>1330</v>
      </c>
      <c r="F220" s="1802" t="s">
        <v>1330</v>
      </c>
      <c r="G220" s="1802" t="s">
        <v>1330</v>
      </c>
      <c r="H220" s="1802" t="s">
        <v>1330</v>
      </c>
      <c r="I220" s="1802" t="s">
        <v>1330</v>
      </c>
      <c r="J220" s="1802" t="s">
        <v>1330</v>
      </c>
      <c r="K220" s="1802" t="s">
        <v>1330</v>
      </c>
      <c r="L220" s="1803" t="s">
        <v>1330</v>
      </c>
      <c r="M220" s="144"/>
      <c r="N220" s="144"/>
    </row>
    <row r="221" spans="2:14" ht="15" customHeight="1">
      <c r="B221" s="74">
        <v>80</v>
      </c>
      <c r="C221" s="1758" t="s">
        <v>1331</v>
      </c>
      <c r="D221" s="1802" t="s">
        <v>1332</v>
      </c>
      <c r="E221" s="1802" t="s">
        <v>1332</v>
      </c>
      <c r="F221" s="1802" t="s">
        <v>1332</v>
      </c>
      <c r="G221" s="1802" t="s">
        <v>1332</v>
      </c>
      <c r="H221" s="1802" t="s">
        <v>1332</v>
      </c>
      <c r="I221" s="1802" t="s">
        <v>1332</v>
      </c>
      <c r="J221" s="1802" t="s">
        <v>1332</v>
      </c>
      <c r="K221" s="1802" t="s">
        <v>1332</v>
      </c>
      <c r="L221" s="1803" t="s">
        <v>1332</v>
      </c>
      <c r="M221" s="144"/>
      <c r="N221" s="144"/>
    </row>
    <row r="222" spans="2:14" ht="15" customHeight="1">
      <c r="B222" s="74">
        <v>81</v>
      </c>
      <c r="C222" s="1758" t="s">
        <v>1333</v>
      </c>
      <c r="D222" s="1802" t="s">
        <v>1334</v>
      </c>
      <c r="E222" s="1802" t="s">
        <v>1334</v>
      </c>
      <c r="F222" s="1802" t="s">
        <v>1334</v>
      </c>
      <c r="G222" s="1802" t="s">
        <v>1334</v>
      </c>
      <c r="H222" s="1802" t="s">
        <v>1334</v>
      </c>
      <c r="I222" s="1802" t="s">
        <v>1334</v>
      </c>
      <c r="J222" s="1802" t="s">
        <v>1334</v>
      </c>
      <c r="K222" s="1802" t="s">
        <v>1334</v>
      </c>
      <c r="L222" s="1803" t="s">
        <v>1334</v>
      </c>
      <c r="M222" s="144"/>
      <c r="N222" s="144"/>
    </row>
    <row r="223" spans="2:14" ht="15" customHeight="1">
      <c r="B223" s="74">
        <v>82</v>
      </c>
      <c r="C223" s="1758" t="s">
        <v>1335</v>
      </c>
      <c r="D223" s="1802" t="s">
        <v>1336</v>
      </c>
      <c r="E223" s="1802" t="s">
        <v>1336</v>
      </c>
      <c r="F223" s="1802" t="s">
        <v>1336</v>
      </c>
      <c r="G223" s="1802" t="s">
        <v>1336</v>
      </c>
      <c r="H223" s="1802" t="s">
        <v>1336</v>
      </c>
      <c r="I223" s="1802" t="s">
        <v>1336</v>
      </c>
      <c r="J223" s="1802" t="s">
        <v>1336</v>
      </c>
      <c r="K223" s="1802" t="s">
        <v>1336</v>
      </c>
      <c r="L223" s="1803" t="s">
        <v>1336</v>
      </c>
      <c r="M223" s="144"/>
      <c r="N223" s="144"/>
    </row>
    <row r="224" spans="2:14" ht="15" customHeight="1">
      <c r="B224" s="74">
        <v>83</v>
      </c>
      <c r="C224" s="1758" t="s">
        <v>1337</v>
      </c>
      <c r="D224" s="1802" t="s">
        <v>1336</v>
      </c>
      <c r="E224" s="1802" t="s">
        <v>1336</v>
      </c>
      <c r="F224" s="1802" t="s">
        <v>1336</v>
      </c>
      <c r="G224" s="1802" t="s">
        <v>1336</v>
      </c>
      <c r="H224" s="1802" t="s">
        <v>1336</v>
      </c>
      <c r="I224" s="1802" t="s">
        <v>1336</v>
      </c>
      <c r="J224" s="1802" t="s">
        <v>1336</v>
      </c>
      <c r="K224" s="1802" t="s">
        <v>1336</v>
      </c>
      <c r="L224" s="1803" t="s">
        <v>1336</v>
      </c>
      <c r="M224" s="144"/>
      <c r="N224" s="144"/>
    </row>
    <row r="225" spans="2:14" ht="15" customHeight="1">
      <c r="B225" s="74">
        <v>84</v>
      </c>
      <c r="C225" s="1758" t="s">
        <v>1338</v>
      </c>
      <c r="D225" s="1802" t="s">
        <v>1339</v>
      </c>
      <c r="E225" s="1802" t="s">
        <v>1339</v>
      </c>
      <c r="F225" s="1802" t="s">
        <v>1339</v>
      </c>
      <c r="G225" s="1802" t="s">
        <v>1339</v>
      </c>
      <c r="H225" s="1802" t="s">
        <v>1339</v>
      </c>
      <c r="I225" s="1802" t="s">
        <v>1339</v>
      </c>
      <c r="J225" s="1802" t="s">
        <v>1339</v>
      </c>
      <c r="K225" s="1802" t="s">
        <v>1339</v>
      </c>
      <c r="L225" s="1803" t="s">
        <v>1339</v>
      </c>
      <c r="M225" s="144"/>
      <c r="N225" s="144"/>
    </row>
    <row r="226" spans="2:14" ht="15" customHeight="1">
      <c r="B226" s="74">
        <v>85</v>
      </c>
      <c r="C226" s="1758" t="s">
        <v>1340</v>
      </c>
      <c r="D226" s="1802" t="s">
        <v>1341</v>
      </c>
      <c r="E226" s="1802" t="s">
        <v>1341</v>
      </c>
      <c r="F226" s="1802" t="s">
        <v>1341</v>
      </c>
      <c r="G226" s="1802" t="s">
        <v>1341</v>
      </c>
      <c r="H226" s="1802" t="s">
        <v>1341</v>
      </c>
      <c r="I226" s="1802" t="s">
        <v>1341</v>
      </c>
      <c r="J226" s="1802" t="s">
        <v>1341</v>
      </c>
      <c r="K226" s="1802" t="s">
        <v>1341</v>
      </c>
      <c r="L226" s="1803" t="s">
        <v>1341</v>
      </c>
      <c r="M226" s="144"/>
      <c r="N226" s="144"/>
    </row>
    <row r="227" spans="2:14" ht="15" customHeight="1">
      <c r="B227" s="74">
        <v>86</v>
      </c>
      <c r="C227" s="1758" t="s">
        <v>1342</v>
      </c>
      <c r="D227" s="1802" t="s">
        <v>1343</v>
      </c>
      <c r="E227" s="1802" t="s">
        <v>1343</v>
      </c>
      <c r="F227" s="1802" t="s">
        <v>1343</v>
      </c>
      <c r="G227" s="1802" t="s">
        <v>1343</v>
      </c>
      <c r="H227" s="1802" t="s">
        <v>1343</v>
      </c>
      <c r="I227" s="1802" t="s">
        <v>1343</v>
      </c>
      <c r="J227" s="1802" t="s">
        <v>1343</v>
      </c>
      <c r="K227" s="1802" t="s">
        <v>1343</v>
      </c>
      <c r="L227" s="1803" t="s">
        <v>1343</v>
      </c>
      <c r="M227" s="144"/>
      <c r="N227" s="144"/>
    </row>
    <row r="228" spans="2:14" ht="15" customHeight="1">
      <c r="B228" s="74">
        <v>87</v>
      </c>
      <c r="C228" s="1758" t="s">
        <v>1344</v>
      </c>
      <c r="D228" s="1802" t="s">
        <v>1345</v>
      </c>
      <c r="E228" s="1802" t="s">
        <v>1345</v>
      </c>
      <c r="F228" s="1802" t="s">
        <v>1345</v>
      </c>
      <c r="G228" s="1802" t="s">
        <v>1345</v>
      </c>
      <c r="H228" s="1802" t="s">
        <v>1345</v>
      </c>
      <c r="I228" s="1802" t="s">
        <v>1345</v>
      </c>
      <c r="J228" s="1802" t="s">
        <v>1345</v>
      </c>
      <c r="K228" s="1802" t="s">
        <v>1345</v>
      </c>
      <c r="L228" s="1803" t="s">
        <v>1345</v>
      </c>
      <c r="M228" s="144"/>
      <c r="N228" s="144"/>
    </row>
    <row r="229" spans="2:14" ht="15" customHeight="1">
      <c r="B229" s="74">
        <v>88</v>
      </c>
      <c r="C229" s="1758" t="s">
        <v>1346</v>
      </c>
      <c r="D229" s="1802" t="s">
        <v>1345</v>
      </c>
      <c r="E229" s="1802" t="s">
        <v>1345</v>
      </c>
      <c r="F229" s="1802" t="s">
        <v>1345</v>
      </c>
      <c r="G229" s="1802" t="s">
        <v>1345</v>
      </c>
      <c r="H229" s="1802" t="s">
        <v>1345</v>
      </c>
      <c r="I229" s="1802" t="s">
        <v>1345</v>
      </c>
      <c r="J229" s="1802" t="s">
        <v>1345</v>
      </c>
      <c r="K229" s="1802" t="s">
        <v>1345</v>
      </c>
      <c r="L229" s="1803" t="s">
        <v>1345</v>
      </c>
      <c r="M229" s="144"/>
      <c r="N229" s="144"/>
    </row>
    <row r="230" spans="2:14" ht="15" customHeight="1">
      <c r="B230" s="74">
        <v>89</v>
      </c>
      <c r="C230" s="1758" t="s">
        <v>1347</v>
      </c>
      <c r="D230" s="1802" t="s">
        <v>1348</v>
      </c>
      <c r="E230" s="1802" t="s">
        <v>1348</v>
      </c>
      <c r="F230" s="1802" t="s">
        <v>1348</v>
      </c>
      <c r="G230" s="1802" t="s">
        <v>1348</v>
      </c>
      <c r="H230" s="1802" t="s">
        <v>1348</v>
      </c>
      <c r="I230" s="1802" t="s">
        <v>1348</v>
      </c>
      <c r="J230" s="1802" t="s">
        <v>1348</v>
      </c>
      <c r="K230" s="1802" t="s">
        <v>1348</v>
      </c>
      <c r="L230" s="1803" t="s">
        <v>1348</v>
      </c>
      <c r="M230" s="144"/>
      <c r="N230" s="144"/>
    </row>
    <row r="231" spans="2:14" ht="15" customHeight="1">
      <c r="B231" s="74">
        <v>90</v>
      </c>
      <c r="C231" s="1758" t="s">
        <v>1349</v>
      </c>
      <c r="D231" s="1802" t="s">
        <v>1350</v>
      </c>
      <c r="E231" s="1802" t="s">
        <v>1350</v>
      </c>
      <c r="F231" s="1802" t="s">
        <v>1350</v>
      </c>
      <c r="G231" s="1802" t="s">
        <v>1350</v>
      </c>
      <c r="H231" s="1802" t="s">
        <v>1350</v>
      </c>
      <c r="I231" s="1802" t="s">
        <v>1350</v>
      </c>
      <c r="J231" s="1802" t="s">
        <v>1350</v>
      </c>
      <c r="K231" s="1802" t="s">
        <v>1350</v>
      </c>
      <c r="L231" s="1803" t="s">
        <v>1350</v>
      </c>
      <c r="M231" s="144"/>
      <c r="N231" s="144"/>
    </row>
    <row r="232" spans="2:14" ht="15" customHeight="1">
      <c r="B232" s="74">
        <v>91</v>
      </c>
      <c r="C232" s="1758" t="s">
        <v>1351</v>
      </c>
      <c r="D232" s="1802" t="s">
        <v>1352</v>
      </c>
      <c r="E232" s="1802" t="s">
        <v>1352</v>
      </c>
      <c r="F232" s="1802" t="s">
        <v>1352</v>
      </c>
      <c r="G232" s="1802" t="s">
        <v>1352</v>
      </c>
      <c r="H232" s="1802" t="s">
        <v>1352</v>
      </c>
      <c r="I232" s="1802" t="s">
        <v>1352</v>
      </c>
      <c r="J232" s="1802" t="s">
        <v>1352</v>
      </c>
      <c r="K232" s="1802" t="s">
        <v>1352</v>
      </c>
      <c r="L232" s="1803" t="s">
        <v>1352</v>
      </c>
      <c r="M232" s="144"/>
      <c r="N232" s="144"/>
    </row>
    <row r="233" spans="2:14" ht="15" customHeight="1">
      <c r="B233" s="74">
        <v>92</v>
      </c>
      <c r="C233" s="1758" t="s">
        <v>1353</v>
      </c>
      <c r="D233" s="1802" t="s">
        <v>1354</v>
      </c>
      <c r="E233" s="1802" t="s">
        <v>1354</v>
      </c>
      <c r="F233" s="1802" t="s">
        <v>1354</v>
      </c>
      <c r="G233" s="1802" t="s">
        <v>1354</v>
      </c>
      <c r="H233" s="1802" t="s">
        <v>1354</v>
      </c>
      <c r="I233" s="1802" t="s">
        <v>1354</v>
      </c>
      <c r="J233" s="1802" t="s">
        <v>1354</v>
      </c>
      <c r="K233" s="1802" t="s">
        <v>1354</v>
      </c>
      <c r="L233" s="1803" t="s">
        <v>1354</v>
      </c>
      <c r="M233" s="144"/>
      <c r="N233" s="144"/>
    </row>
    <row r="234" spans="2:14" ht="15" customHeight="1">
      <c r="B234" s="74">
        <v>93</v>
      </c>
      <c r="C234" s="1758" t="s">
        <v>1355</v>
      </c>
      <c r="D234" s="1802" t="s">
        <v>1354</v>
      </c>
      <c r="E234" s="1802" t="s">
        <v>1354</v>
      </c>
      <c r="F234" s="1802" t="s">
        <v>1354</v>
      </c>
      <c r="G234" s="1802" t="s">
        <v>1354</v>
      </c>
      <c r="H234" s="1802" t="s">
        <v>1354</v>
      </c>
      <c r="I234" s="1802" t="s">
        <v>1354</v>
      </c>
      <c r="J234" s="1802" t="s">
        <v>1354</v>
      </c>
      <c r="K234" s="1802" t="s">
        <v>1354</v>
      </c>
      <c r="L234" s="1803" t="s">
        <v>1354</v>
      </c>
      <c r="M234" s="144"/>
      <c r="N234" s="144"/>
    </row>
    <row r="235" spans="2:14" ht="15" customHeight="1">
      <c r="B235" s="794" t="s">
        <v>542</v>
      </c>
      <c r="C235" s="735" t="str">
        <f>$C$114</f>
        <v>Brought forward losses</v>
      </c>
      <c r="D235" s="735"/>
      <c r="E235" s="735"/>
      <c r="F235" s="735"/>
      <c r="G235" s="735"/>
      <c r="H235" s="735"/>
      <c r="I235" s="735"/>
      <c r="J235" s="735"/>
      <c r="K235" s="735"/>
      <c r="L235" s="736"/>
      <c r="M235" s="144"/>
      <c r="N235" s="144"/>
    </row>
    <row r="236" spans="2:14" ht="15" customHeight="1">
      <c r="B236" s="74">
        <v>94</v>
      </c>
      <c r="C236" s="1758" t="s">
        <v>1356</v>
      </c>
      <c r="D236" s="1802" t="s">
        <v>1357</v>
      </c>
      <c r="E236" s="1802" t="s">
        <v>1357</v>
      </c>
      <c r="F236" s="1802" t="s">
        <v>1357</v>
      </c>
      <c r="G236" s="1802" t="s">
        <v>1357</v>
      </c>
      <c r="H236" s="1802" t="s">
        <v>1357</v>
      </c>
      <c r="I236" s="1802" t="s">
        <v>1357</v>
      </c>
      <c r="J236" s="1802" t="s">
        <v>1357</v>
      </c>
      <c r="K236" s="1802" t="s">
        <v>1357</v>
      </c>
      <c r="L236" s="1803" t="s">
        <v>1357</v>
      </c>
      <c r="M236" s="144"/>
      <c r="N236" s="144"/>
    </row>
    <row r="237" spans="2:14" ht="15" customHeight="1">
      <c r="B237" s="74">
        <v>95</v>
      </c>
      <c r="C237" s="1758" t="s">
        <v>1358</v>
      </c>
      <c r="D237" s="1802" t="s">
        <v>1359</v>
      </c>
      <c r="E237" s="1802" t="s">
        <v>1359</v>
      </c>
      <c r="F237" s="1802" t="s">
        <v>1359</v>
      </c>
      <c r="G237" s="1802" t="s">
        <v>1359</v>
      </c>
      <c r="H237" s="1802" t="s">
        <v>1359</v>
      </c>
      <c r="I237" s="1802" t="s">
        <v>1359</v>
      </c>
      <c r="J237" s="1802" t="s">
        <v>1359</v>
      </c>
      <c r="K237" s="1802" t="s">
        <v>1359</v>
      </c>
      <c r="L237" s="1803" t="s">
        <v>1359</v>
      </c>
      <c r="M237" s="144"/>
      <c r="N237" s="144"/>
    </row>
    <row r="238" spans="2:14" ht="15" customHeight="1">
      <c r="B238" s="74">
        <v>96</v>
      </c>
      <c r="C238" s="1758" t="s">
        <v>1360</v>
      </c>
      <c r="D238" s="1802" t="s">
        <v>1361</v>
      </c>
      <c r="E238" s="1802" t="s">
        <v>1361</v>
      </c>
      <c r="F238" s="1802" t="s">
        <v>1361</v>
      </c>
      <c r="G238" s="1802" t="s">
        <v>1361</v>
      </c>
      <c r="H238" s="1802" t="s">
        <v>1361</v>
      </c>
      <c r="I238" s="1802" t="s">
        <v>1361</v>
      </c>
      <c r="J238" s="1802" t="s">
        <v>1361</v>
      </c>
      <c r="K238" s="1802" t="s">
        <v>1361</v>
      </c>
      <c r="L238" s="1803" t="s">
        <v>1361</v>
      </c>
      <c r="M238" s="144"/>
      <c r="N238" s="144"/>
    </row>
    <row r="239" spans="2:14" ht="15" customHeight="1">
      <c r="B239" s="91">
        <v>97</v>
      </c>
      <c r="C239" s="1758" t="s">
        <v>1362</v>
      </c>
      <c r="D239" s="1802" t="s">
        <v>1363</v>
      </c>
      <c r="E239" s="1802" t="s">
        <v>1363</v>
      </c>
      <c r="F239" s="1802" t="s">
        <v>1363</v>
      </c>
      <c r="G239" s="1802" t="s">
        <v>1363</v>
      </c>
      <c r="H239" s="1802" t="s">
        <v>1363</v>
      </c>
      <c r="I239" s="1802" t="s">
        <v>1363</v>
      </c>
      <c r="J239" s="1802" t="s">
        <v>1363</v>
      </c>
      <c r="K239" s="1802" t="s">
        <v>1363</v>
      </c>
      <c r="L239" s="1803" t="s">
        <v>1363</v>
      </c>
      <c r="M239" s="144"/>
      <c r="N239" s="144"/>
    </row>
    <row r="240" spans="2:14" ht="15" customHeight="1" thickBot="1">
      <c r="B240" s="75">
        <v>98</v>
      </c>
      <c r="C240" s="1838" t="s">
        <v>1364</v>
      </c>
      <c r="D240" s="1839" t="s">
        <v>1363</v>
      </c>
      <c r="E240" s="1839" t="s">
        <v>1363</v>
      </c>
      <c r="F240" s="1839" t="s">
        <v>1363</v>
      </c>
      <c r="G240" s="1839" t="s">
        <v>1363</v>
      </c>
      <c r="H240" s="1839" t="s">
        <v>1363</v>
      </c>
      <c r="I240" s="1839" t="s">
        <v>1363</v>
      </c>
      <c r="J240" s="1839" t="s">
        <v>1363</v>
      </c>
      <c r="K240" s="1839" t="s">
        <v>1363</v>
      </c>
      <c r="L240" s="1840" t="s">
        <v>1363</v>
      </c>
      <c r="M240" s="144"/>
      <c r="N240" s="144"/>
    </row>
    <row r="241"/>
  </sheetData>
  <sheetProtection autoFilter="0"/>
  <mergeCells count="107">
    <mergeCell ref="C240:L240"/>
    <mergeCell ref="C239:L239"/>
    <mergeCell ref="C234:L234"/>
    <mergeCell ref="C225:L225"/>
    <mergeCell ref="C226:L226"/>
    <mergeCell ref="C228:L228"/>
    <mergeCell ref="C230:L230"/>
    <mergeCell ref="C229:L229"/>
    <mergeCell ref="U4:Z4"/>
    <mergeCell ref="C184:L184"/>
    <mergeCell ref="C238:L238"/>
    <mergeCell ref="C207:L207"/>
    <mergeCell ref="C218:L218"/>
    <mergeCell ref="C213:L213"/>
    <mergeCell ref="C227:L227"/>
    <mergeCell ref="C212:L212"/>
    <mergeCell ref="C214:L214"/>
    <mergeCell ref="C215:L215"/>
    <mergeCell ref="C216:L216"/>
    <mergeCell ref="C217:L217"/>
    <mergeCell ref="C220:L220"/>
    <mergeCell ref="C221:L221"/>
    <mergeCell ref="C222:L222"/>
    <mergeCell ref="C223:L223"/>
    <mergeCell ref="C139:L139"/>
    <mergeCell ref="C140:L140"/>
    <mergeCell ref="C237:L237"/>
    <mergeCell ref="C224:L224"/>
    <mergeCell ref="C141:L141"/>
    <mergeCell ref="C172:L172"/>
    <mergeCell ref="C144:L144"/>
    <mergeCell ref="C145:L145"/>
    <mergeCell ref="C146:L146"/>
    <mergeCell ref="C148:L148"/>
    <mergeCell ref="C157:L157"/>
    <mergeCell ref="C158:L158"/>
    <mergeCell ref="C160:L160"/>
    <mergeCell ref="C161:L161"/>
    <mergeCell ref="C168:L168"/>
    <mergeCell ref="C178:L178"/>
    <mergeCell ref="C179:L179"/>
    <mergeCell ref="C231:L231"/>
    <mergeCell ref="C232:L232"/>
    <mergeCell ref="C233:L233"/>
    <mergeCell ref="C236:L236"/>
    <mergeCell ref="C211:L211"/>
    <mergeCell ref="C196:L196"/>
    <mergeCell ref="C198:L198"/>
    <mergeCell ref="B3:C3"/>
    <mergeCell ref="B5:F5"/>
    <mergeCell ref="G5:L5"/>
    <mergeCell ref="B130:L130"/>
    <mergeCell ref="B132:L132"/>
    <mergeCell ref="C134:L134"/>
    <mergeCell ref="C136:L136"/>
    <mergeCell ref="C137:L137"/>
    <mergeCell ref="C138:L138"/>
    <mergeCell ref="C199:L199"/>
    <mergeCell ref="C200:L200"/>
    <mergeCell ref="C201:L201"/>
    <mergeCell ref="C197:L197"/>
    <mergeCell ref="C202:L202"/>
    <mergeCell ref="C203:L203"/>
    <mergeCell ref="C204:L204"/>
    <mergeCell ref="C205:L205"/>
    <mergeCell ref="C210:L210"/>
    <mergeCell ref="C206:L206"/>
    <mergeCell ref="N1:R1"/>
    <mergeCell ref="AD4:AI4"/>
    <mergeCell ref="C209:L209"/>
    <mergeCell ref="C182:L182"/>
    <mergeCell ref="C183:L183"/>
    <mergeCell ref="C194:L194"/>
    <mergeCell ref="C143:L143"/>
    <mergeCell ref="C167:L167"/>
    <mergeCell ref="C174:L174"/>
    <mergeCell ref="C175:L175"/>
    <mergeCell ref="C176:L176"/>
    <mergeCell ref="C147:L147"/>
    <mergeCell ref="C163:L163"/>
    <mergeCell ref="C171:L171"/>
    <mergeCell ref="C191:L191"/>
    <mergeCell ref="C193:L193"/>
    <mergeCell ref="C195:L195"/>
    <mergeCell ref="C185:L185"/>
    <mergeCell ref="C186:L186"/>
    <mergeCell ref="C188:L188"/>
    <mergeCell ref="C189:L189"/>
    <mergeCell ref="C190:L190"/>
    <mergeCell ref="C181:L181"/>
    <mergeCell ref="C162:L162"/>
    <mergeCell ref="C155:L155"/>
    <mergeCell ref="C180:L180"/>
    <mergeCell ref="C187:L187"/>
    <mergeCell ref="C159:L159"/>
    <mergeCell ref="C166:L166"/>
    <mergeCell ref="C173:L173"/>
    <mergeCell ref="C150:L150"/>
    <mergeCell ref="C151:L151"/>
    <mergeCell ref="C152:L152"/>
    <mergeCell ref="C153:L153"/>
    <mergeCell ref="C154:L154"/>
    <mergeCell ref="C164:L164"/>
    <mergeCell ref="C165:L165"/>
    <mergeCell ref="C169:L169"/>
    <mergeCell ref="C170:L170"/>
    <mergeCell ref="C177:L177"/>
  </mergeCells>
  <conditionalFormatting sqref="Q6:R125">
    <cfRule type="cellIs" dxfId="74" priority="28"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7" id="{707E1D26-9351-4F78-AEA0-9D90FF2F546A}">
            <xm:f>'Validation flags'!$B$3&lt;&gt;"Thames Water"</xm:f>
            <x14:dxf>
              <fill>
                <patternFill>
                  <bgColor rgb="FFE0DCD8"/>
                </patternFill>
              </fill>
            </x14:dxf>
          </x14:cfRule>
          <xm:sqref>H60:L65</xm:sqref>
        </x14:conditionalFormatting>
        <x14:conditionalFormatting xmlns:xm="http://schemas.microsoft.com/office/excel/2006/main">
          <x14:cfRule type="expression" priority="26" id="{D94169CB-FE34-4422-B121-3630ECE4D286}">
            <xm:f>'Validation flags'!$B$3&lt;&gt;"Thames Water"</xm:f>
            <x14:dxf>
              <fill>
                <patternFill>
                  <bgColor rgb="FFE0DCD8"/>
                </patternFill>
              </fill>
            </x14:dxf>
          </x14:cfRule>
          <xm:sqref>H73:L73</xm:sqref>
        </x14:conditionalFormatting>
        <x14:conditionalFormatting xmlns:xm="http://schemas.microsoft.com/office/excel/2006/main">
          <x14:cfRule type="expression" priority="25" id="{E0A05300-9276-40EC-A4BD-7C0DABE8D2E5}">
            <xm:f>'Validation flags'!$B$3&lt;&gt;"Thames Water"</xm:f>
            <x14:dxf>
              <fill>
                <patternFill>
                  <bgColor rgb="FFE0DCD8"/>
                </patternFill>
              </fill>
            </x14:dxf>
          </x14:cfRule>
          <xm:sqref>H78:L78</xm:sqref>
        </x14:conditionalFormatting>
        <x14:conditionalFormatting xmlns:xm="http://schemas.microsoft.com/office/excel/2006/main">
          <x14:cfRule type="expression" priority="24" id="{239F3EBB-BAFA-4C36-A1B7-978C29856B61}">
            <xm:f>'Validation flags'!$B$3&lt;&gt;"Thames Water"</xm:f>
            <x14:dxf>
              <fill>
                <patternFill>
                  <bgColor rgb="FFE0DCD8"/>
                </patternFill>
              </fill>
            </x14:dxf>
          </x14:cfRule>
          <xm:sqref>H83:L83</xm:sqref>
        </x14:conditionalFormatting>
        <x14:conditionalFormatting xmlns:xm="http://schemas.microsoft.com/office/excel/2006/main">
          <x14:cfRule type="expression" priority="23" id="{7D038E45-A38D-42D7-886E-7528E99D54A3}">
            <xm:f>'Validation flags'!$B$3&lt;&gt;"Thames Water"</xm:f>
            <x14:dxf>
              <fill>
                <patternFill>
                  <bgColor rgb="FFE0DCD8"/>
                </patternFill>
              </fill>
            </x14:dxf>
          </x14:cfRule>
          <xm:sqref>H90:L90</xm:sqref>
        </x14:conditionalFormatting>
        <x14:conditionalFormatting xmlns:xm="http://schemas.microsoft.com/office/excel/2006/main">
          <x14:cfRule type="expression" priority="22" id="{6744B3ED-192E-4C61-AA06-5A2F4456863B}">
            <xm:f>'Validation flags'!$B$3&lt;&gt;"Thames Water"</xm:f>
            <x14:dxf>
              <fill>
                <patternFill>
                  <bgColor rgb="FFE0DCD8"/>
                </patternFill>
              </fill>
            </x14:dxf>
          </x14:cfRule>
          <xm:sqref>H95:L95</xm:sqref>
        </x14:conditionalFormatting>
        <x14:conditionalFormatting xmlns:xm="http://schemas.microsoft.com/office/excel/2006/main">
          <x14:cfRule type="expression" priority="21" id="{3864CBC0-A481-4BA7-B063-5B2F533B3323}">
            <xm:f>'Validation flags'!$B$3&lt;&gt;"Thames Water"</xm:f>
            <x14:dxf>
              <fill>
                <patternFill>
                  <bgColor rgb="FFE0DCD8"/>
                </patternFill>
              </fill>
            </x14:dxf>
          </x14:cfRule>
          <xm:sqref>H102:L102</xm:sqref>
        </x14:conditionalFormatting>
        <x14:conditionalFormatting xmlns:xm="http://schemas.microsoft.com/office/excel/2006/main">
          <x14:cfRule type="expression" priority="20" id="{B0AB1FA8-2BFC-4DA3-8CBB-1E42F826A7F9}">
            <xm:f>'Validation flags'!$B$3&lt;&gt;"Thames Water"</xm:f>
            <x14:dxf>
              <fill>
                <patternFill>
                  <bgColor rgb="FFE0DCD8"/>
                </patternFill>
              </fill>
            </x14:dxf>
          </x14:cfRule>
          <xm:sqref>H107:L107</xm:sqref>
        </x14:conditionalFormatting>
        <x14:conditionalFormatting xmlns:xm="http://schemas.microsoft.com/office/excel/2006/main">
          <x14:cfRule type="expression" priority="19" id="{E5AC8196-8CDD-4619-B9A5-FC56DB081F33}">
            <xm:f>'Validation flags'!$B$3&lt;&gt;"Thames Water"</xm:f>
            <x14:dxf>
              <fill>
                <patternFill>
                  <bgColor rgb="FFE0DCD8"/>
                </patternFill>
              </fill>
            </x14:dxf>
          </x14:cfRule>
          <xm:sqref>H112:L112</xm:sqref>
        </x14:conditionalFormatting>
        <x14:conditionalFormatting xmlns:xm="http://schemas.microsoft.com/office/excel/2006/main">
          <x14:cfRule type="expression" priority="18" id="{AB391983-6AD6-45DE-B11E-2795521B3CA5}">
            <xm:f>'Validation flags'!$B$3&lt;&gt;"Thames Water"</xm:f>
            <x14:dxf>
              <fill>
                <patternFill>
                  <bgColor rgb="FFE0DCD8"/>
                </patternFill>
              </fill>
            </x14:dxf>
          </x14:cfRule>
          <xm:sqref>H119:L119</xm:sqref>
        </x14:conditionalFormatting>
        <x14:conditionalFormatting xmlns:xm="http://schemas.microsoft.com/office/excel/2006/main">
          <x14:cfRule type="expression" priority="17" id="{18BBDE80-4CB7-4B34-922A-F4ADF12C4915}">
            <xm:f>'Validation flags'!$B$3&lt;&gt;"Thames Water"</xm:f>
            <x14:dxf>
              <fill>
                <patternFill>
                  <bgColor rgb="FFE0DCD8"/>
                </patternFill>
              </fill>
            </x14:dxf>
          </x14:cfRule>
          <xm:sqref>G12</xm:sqref>
        </x14:conditionalFormatting>
        <x14:conditionalFormatting xmlns:xm="http://schemas.microsoft.com/office/excel/2006/main">
          <x14:cfRule type="expression" priority="16" id="{8DC6C303-1E86-456B-AEC8-CC4EB3A10F06}">
            <xm:f>'Validation flags'!$B$3&lt;&gt;"Thames Water"</xm:f>
            <x14:dxf>
              <fill>
                <patternFill>
                  <bgColor rgb="FFE0DCD8"/>
                </patternFill>
              </fill>
            </x14:dxf>
          </x14:cfRule>
          <xm:sqref>G20</xm:sqref>
        </x14:conditionalFormatting>
        <x14:conditionalFormatting xmlns:xm="http://schemas.microsoft.com/office/excel/2006/main">
          <x14:cfRule type="expression" priority="15" id="{DFC0D181-F88A-48AC-8FDA-A25CE78039BB}">
            <xm:f>'Validation flags'!$H$3=1</xm:f>
            <x14:dxf>
              <fill>
                <patternFill>
                  <bgColor rgb="FFE0DCD8"/>
                </patternFill>
              </fill>
            </x14:dxf>
          </x14:cfRule>
          <xm:sqref>G10:G11</xm:sqref>
        </x14:conditionalFormatting>
        <x14:conditionalFormatting xmlns:xm="http://schemas.microsoft.com/office/excel/2006/main">
          <x14:cfRule type="expression" priority="14" id="{70F21771-1B53-4945-BBA2-3ED86868A9F2}">
            <xm:f>'Validation flags'!$H$3=1</xm:f>
            <x14:dxf>
              <fill>
                <patternFill>
                  <bgColor rgb="FFE0DCD8"/>
                </patternFill>
              </fill>
            </x14:dxf>
          </x14:cfRule>
          <xm:sqref>G18:G19</xm:sqref>
        </x14:conditionalFormatting>
        <x14:conditionalFormatting xmlns:xm="http://schemas.microsoft.com/office/excel/2006/main">
          <x14:cfRule type="expression" priority="13" id="{911170CC-56FA-497A-BB04-B9B2E82094C3}">
            <xm:f>'Validation flags'!$H$3=1</xm:f>
            <x14:dxf>
              <fill>
                <patternFill>
                  <bgColor rgb="FFE0DCD8"/>
                </patternFill>
              </fill>
            </x14:dxf>
          </x14:cfRule>
          <xm:sqref>H46:L51</xm:sqref>
        </x14:conditionalFormatting>
        <x14:conditionalFormatting xmlns:xm="http://schemas.microsoft.com/office/excel/2006/main">
          <x14:cfRule type="expression" priority="12" id="{86EF76E8-4BA8-4E12-9B8F-CC4029467F76}">
            <xm:f>'Validation flags'!$H$3=1</xm:f>
            <x14:dxf>
              <fill>
                <patternFill>
                  <bgColor rgb="FFE0DCD8"/>
                </patternFill>
              </fill>
            </x14:dxf>
          </x14:cfRule>
          <xm:sqref>H53:L58</xm:sqref>
        </x14:conditionalFormatting>
        <x14:conditionalFormatting xmlns:xm="http://schemas.microsoft.com/office/excel/2006/main">
          <x14:cfRule type="expression" priority="11" id="{5F3B7207-7EF8-4B19-948D-6CF46C3A75C0}">
            <xm:f>'Validation flags'!$H$3=1</xm:f>
            <x14:dxf>
              <fill>
                <patternFill>
                  <bgColor rgb="FFE0DCD8"/>
                </patternFill>
              </fill>
            </x14:dxf>
          </x14:cfRule>
          <xm:sqref>H76:L77</xm:sqref>
        </x14:conditionalFormatting>
        <x14:conditionalFormatting xmlns:xm="http://schemas.microsoft.com/office/excel/2006/main">
          <x14:cfRule type="expression" priority="10" id="{25CA8C13-6282-48DE-A33D-7FE1E101E8D4}">
            <xm:f>'Validation flags'!$H$3=1</xm:f>
            <x14:dxf>
              <fill>
                <patternFill>
                  <bgColor rgb="FFE0DCD8"/>
                </patternFill>
              </fill>
            </x14:dxf>
          </x14:cfRule>
          <xm:sqref>H71:L72</xm:sqref>
        </x14:conditionalFormatting>
        <x14:conditionalFormatting xmlns:xm="http://schemas.microsoft.com/office/excel/2006/main">
          <x14:cfRule type="expression" priority="9" id="{C19569AF-C09E-41B6-B5B8-8455C78C7C2D}">
            <xm:f>'Validation flags'!$H$3=1</xm:f>
            <x14:dxf>
              <fill>
                <patternFill>
                  <bgColor rgb="FFE0DCD8"/>
                </patternFill>
              </fill>
            </x14:dxf>
          </x14:cfRule>
          <xm:sqref>H81:L82</xm:sqref>
        </x14:conditionalFormatting>
        <x14:conditionalFormatting xmlns:xm="http://schemas.microsoft.com/office/excel/2006/main">
          <x14:cfRule type="expression" priority="8" id="{0E0D23C9-BD53-4277-9FAD-6CF369B3A618}">
            <xm:f>'Validation flags'!$H$3=1</xm:f>
            <x14:dxf>
              <fill>
                <patternFill>
                  <bgColor rgb="FFE0DCD8"/>
                </patternFill>
              </fill>
            </x14:dxf>
          </x14:cfRule>
          <xm:sqref>H88:L89</xm:sqref>
        </x14:conditionalFormatting>
        <x14:conditionalFormatting xmlns:xm="http://schemas.microsoft.com/office/excel/2006/main">
          <x14:cfRule type="expression" priority="7" id="{13CF7D68-515B-47FE-8629-6B605364361A}">
            <xm:f>'Validation flags'!$H$3=1</xm:f>
            <x14:dxf>
              <fill>
                <patternFill>
                  <bgColor rgb="FFE0DCD8"/>
                </patternFill>
              </fill>
            </x14:dxf>
          </x14:cfRule>
          <xm:sqref>H93:L94</xm:sqref>
        </x14:conditionalFormatting>
        <x14:conditionalFormatting xmlns:xm="http://schemas.microsoft.com/office/excel/2006/main">
          <x14:cfRule type="expression" priority="6" id="{38F7E1A7-6930-47BF-9992-9EED0570599A}">
            <xm:f>'Validation flags'!$H$3=1</xm:f>
            <x14:dxf>
              <fill>
                <patternFill>
                  <bgColor rgb="FFE0DCD8"/>
                </patternFill>
              </fill>
            </x14:dxf>
          </x14:cfRule>
          <xm:sqref>H100:L101</xm:sqref>
        </x14:conditionalFormatting>
        <x14:conditionalFormatting xmlns:xm="http://schemas.microsoft.com/office/excel/2006/main">
          <x14:cfRule type="expression" priority="5" id="{3978305F-4294-4181-86AA-E851861CFFAA}">
            <xm:f>'Validation flags'!$H$3=1</xm:f>
            <x14:dxf>
              <fill>
                <patternFill>
                  <bgColor rgb="FFE0DCD8"/>
                </patternFill>
              </fill>
            </x14:dxf>
          </x14:cfRule>
          <xm:sqref>H105:L106</xm:sqref>
        </x14:conditionalFormatting>
        <x14:conditionalFormatting xmlns:xm="http://schemas.microsoft.com/office/excel/2006/main">
          <x14:cfRule type="expression" priority="4" id="{207901CB-345F-4262-AB35-F188625C6616}">
            <xm:f>'Validation flags'!$H$3=1</xm:f>
            <x14:dxf>
              <fill>
                <patternFill>
                  <bgColor rgb="FFE0DCD8"/>
                </patternFill>
              </fill>
            </x14:dxf>
          </x14:cfRule>
          <xm:sqref>H110:L111</xm:sqref>
        </x14:conditionalFormatting>
        <x14:conditionalFormatting xmlns:xm="http://schemas.microsoft.com/office/excel/2006/main">
          <x14:cfRule type="expression" priority="3" id="{18BE95F3-A882-4A9D-BD82-64A61EB3B4DC}">
            <xm:f>'Validation flags'!$H$3=1</xm:f>
            <x14:dxf>
              <fill>
                <patternFill>
                  <bgColor rgb="FFE0DCD8"/>
                </patternFill>
              </fill>
            </x14:dxf>
          </x14:cfRule>
          <xm:sqref>H117:L118</xm:sqref>
        </x14:conditionalFormatting>
        <x14:conditionalFormatting xmlns:xm="http://schemas.microsoft.com/office/excel/2006/main">
          <x14:cfRule type="expression" priority="2" id="{ED71F429-BA35-4966-9A56-F115988F4414}">
            <xm:f>'Validation flags'!$B$3&lt;&gt;"Thames Water"</xm:f>
            <x14:dxf>
              <fill>
                <patternFill>
                  <bgColor rgb="FFE0DCD8"/>
                </patternFill>
              </fill>
            </x14:dxf>
          </x14:cfRule>
          <xm:sqref>G28</xm:sqref>
        </x14:conditionalFormatting>
        <x14:conditionalFormatting xmlns:xm="http://schemas.microsoft.com/office/excel/2006/main">
          <x14:cfRule type="expression" priority="1" id="{D36C07B1-3884-447B-B63D-BBB902561F41}">
            <xm:f>'Validation flags'!$H$3=1</xm:f>
            <x14:dxf>
              <fill>
                <patternFill>
                  <bgColor rgb="FFE0DCD8"/>
                </patternFill>
              </fill>
            </x14:dxf>
          </x14:cfRule>
          <xm:sqref>G26:G27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4">
    <tabColor theme="3"/>
  </sheetPr>
  <dimension ref="A1"/>
  <sheetViews>
    <sheetView workbookViewId="0">
      <selection activeCell="B1" sqref="B1"/>
    </sheetView>
  </sheetViews>
  <sheetFormatPr defaultColWidth="8.625" defaultRowHeight="14.25"/>
  <cols>
    <col min="1" max="16384" width="8.625" style="1"/>
  </cols>
  <sheetData/>
  <sheetProtection algorithmName="SHA-512" hashValue="atu2F3/zwFmP9q+ADo3IZP9ScdXw2poAzEMA66J17/h3vc9dKqFiFLqnOqIIO0HKRASHDUhlGw2FVOL1/h6ANw==" saltValue="I2UtjuEspeBbh2AWCiu8L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rgb="FF0078C9"/>
  </sheetPr>
  <dimension ref="A1:EV108"/>
  <sheetViews>
    <sheetView showGridLines="0" zoomScaleNormal="100" workbookViewId="0">
      <selection activeCell="A10" sqref="A10"/>
    </sheetView>
  </sheetViews>
  <sheetFormatPr defaultColWidth="0" defaultRowHeight="14.25" zeroHeight="1"/>
  <cols>
    <col min="1" max="1" width="1.625" style="1" customWidth="1"/>
    <col min="2" max="2" width="6.625" style="1" customWidth="1"/>
    <col min="3" max="3" width="45.625" style="1" customWidth="1"/>
    <col min="4" max="4" width="8.625" style="1" customWidth="1"/>
    <col min="5" max="6" width="5.625" style="1" customWidth="1"/>
    <col min="7" max="46" width="9.625" style="1" customWidth="1"/>
    <col min="47" max="47" width="2.625" style="1" customWidth="1"/>
    <col min="48" max="48" width="28.625" style="1" customWidth="1"/>
    <col min="49" max="49" width="69.625" style="1" customWidth="1"/>
    <col min="50" max="50" width="3.125" style="1" customWidth="1"/>
    <col min="51" max="51" width="49.625" style="1" customWidth="1"/>
    <col min="52" max="52" width="54.5" style="1" customWidth="1"/>
    <col min="53" max="53" width="9.625" style="1024" customWidth="1"/>
    <col min="54" max="54" width="6.625" style="1" customWidth="1"/>
    <col min="55" max="55" width="45.625" style="1" customWidth="1"/>
    <col min="56" max="57" width="5.625" style="1" customWidth="1"/>
    <col min="58" max="62" width="12.625" style="1" customWidth="1"/>
    <col min="63" max="63" width="9.625" style="1" customWidth="1"/>
    <col min="64" max="64" width="1.625" style="1024" hidden="1" customWidth="1"/>
    <col min="65" max="65" width="34.5" style="1024" hidden="1" customWidth="1"/>
    <col min="66" max="66" width="2.5" style="1047" hidden="1" customWidth="1"/>
    <col min="67" max="67" width="19.875" style="1047" hidden="1" customWidth="1"/>
    <col min="68" max="70" width="1.75" style="1047" hidden="1" customWidth="1"/>
    <col min="71" max="71" width="3.5" style="1047" hidden="1" customWidth="1"/>
    <col min="72" max="75" width="1.75" style="1047" hidden="1" customWidth="1"/>
    <col min="76" max="76" width="3.5" style="1047" hidden="1" customWidth="1"/>
    <col min="77" max="80" width="1.75" style="1047" hidden="1" customWidth="1"/>
    <col min="81" max="81" width="3.5" style="1047" hidden="1" customWidth="1"/>
    <col min="82" max="85" width="1.75" style="1047" hidden="1" customWidth="1"/>
    <col min="86" max="86" width="3.5" style="1047" hidden="1" customWidth="1"/>
    <col min="87" max="90" width="1.75" style="1047" hidden="1" customWidth="1"/>
    <col min="91" max="91" width="3.5" style="1047" hidden="1" customWidth="1"/>
    <col min="92" max="95" width="1.75" style="1047" hidden="1" customWidth="1"/>
    <col min="96" max="96" width="3.5" style="1047" hidden="1" customWidth="1"/>
    <col min="97" max="100" width="1.75" style="1047" hidden="1" customWidth="1"/>
    <col min="101" max="101" width="3.5" style="1047" hidden="1" customWidth="1"/>
    <col min="102" max="105" width="1.75" style="1047" hidden="1" customWidth="1"/>
    <col min="106" max="106" width="3.125" style="1047" hidden="1" customWidth="1"/>
    <col min="107" max="107" width="1.625" style="1024" hidden="1" customWidth="1"/>
    <col min="108" max="109" width="3.125" hidden="1" customWidth="1"/>
    <col min="110" max="110" width="1.625" style="1024" hidden="1" customWidth="1"/>
    <col min="111" max="111" width="3.5" style="1047" hidden="1" customWidth="1"/>
    <col min="112" max="150" width="4" style="1047" hidden="1" customWidth="1"/>
    <col min="151" max="151" width="3.5" style="1047" hidden="1" customWidth="1"/>
    <col min="152" max="152" width="1.625" style="1024" hidden="1" customWidth="1"/>
    <col min="153" max="16384" width="9" style="1" hidden="1"/>
  </cols>
  <sheetData>
    <row r="1" spans="2:152" ht="20.25">
      <c r="B1" s="194" t="s">
        <v>1374</v>
      </c>
      <c r="C1" s="194"/>
      <c r="D1" s="195"/>
      <c r="E1" s="194"/>
      <c r="F1" s="194"/>
      <c r="G1" s="194"/>
      <c r="H1" s="194"/>
      <c r="I1" s="194"/>
      <c r="J1" s="194"/>
      <c r="K1" s="194"/>
      <c r="L1" s="194"/>
      <c r="M1" s="194"/>
      <c r="N1" s="194"/>
      <c r="O1" s="194"/>
      <c r="P1" s="194"/>
      <c r="Q1" s="194"/>
      <c r="R1" s="194"/>
      <c r="S1" s="194"/>
      <c r="T1" s="194"/>
      <c r="U1" s="56"/>
      <c r="V1" s="56"/>
      <c r="W1" s="56"/>
      <c r="X1" s="56"/>
      <c r="Y1" s="56"/>
      <c r="Z1" s="56"/>
      <c r="AA1" s="56"/>
      <c r="AB1" s="56"/>
      <c r="AC1" s="56"/>
      <c r="AD1" s="56"/>
      <c r="AE1" s="56"/>
      <c r="AF1" s="56"/>
      <c r="AG1" s="56"/>
      <c r="AH1" s="56"/>
      <c r="AI1" s="56"/>
      <c r="AJ1" s="56"/>
      <c r="AK1" s="194"/>
      <c r="AL1" s="194"/>
      <c r="AM1" s="194"/>
      <c r="AN1" s="194"/>
      <c r="AO1" s="194"/>
      <c r="AP1" s="194"/>
      <c r="AQ1" s="194"/>
      <c r="AR1" s="194"/>
      <c r="AS1" s="194"/>
      <c r="AT1" s="874" t="str">
        <f>AppValidation!$D$2</f>
        <v>United Utilities</v>
      </c>
      <c r="AU1" s="196"/>
      <c r="AV1" s="1804" t="s">
        <v>377</v>
      </c>
      <c r="AW1" s="1804"/>
      <c r="AX1" s="1804"/>
      <c r="AY1" s="1804"/>
      <c r="AZ1" s="1804"/>
      <c r="BA1" s="1"/>
      <c r="BB1" s="194" t="s">
        <v>547</v>
      </c>
      <c r="BC1" s="194"/>
      <c r="BD1" s="194"/>
      <c r="BE1" s="194"/>
      <c r="BF1" s="194"/>
      <c r="BG1" s="194"/>
      <c r="BH1" s="194"/>
      <c r="BI1" s="194"/>
      <c r="BJ1" s="56" t="str">
        <f>LEFT($B$1,3)</f>
        <v>WS1</v>
      </c>
      <c r="BL1" s="1025"/>
      <c r="BN1" s="1024"/>
      <c r="BO1" s="1024"/>
      <c r="BP1" s="1024"/>
      <c r="BQ1" s="1024"/>
      <c r="BR1" s="1024"/>
      <c r="BS1" s="1024"/>
      <c r="BT1" s="1024"/>
      <c r="BU1" s="1024"/>
      <c r="BV1" s="1024"/>
      <c r="BW1" s="1024"/>
      <c r="BX1" s="1024"/>
      <c r="BY1" s="1024"/>
      <c r="BZ1" s="1024"/>
      <c r="CA1" s="1024"/>
      <c r="CB1" s="1024"/>
      <c r="CC1" s="1024"/>
      <c r="CD1" s="1024"/>
      <c r="CE1" s="1024"/>
      <c r="CF1" s="1024"/>
      <c r="CG1" s="1024"/>
      <c r="CH1" s="1024"/>
      <c r="CI1" s="1024"/>
      <c r="CJ1" s="1024"/>
      <c r="CK1" s="1024"/>
      <c r="CL1" s="1024"/>
      <c r="CM1" s="1024"/>
      <c r="CN1" s="1024"/>
      <c r="CO1" s="1024"/>
      <c r="CP1" s="1024"/>
      <c r="CQ1" s="1024"/>
      <c r="CR1" s="1024"/>
      <c r="CS1" s="1024"/>
      <c r="CT1" s="1024"/>
      <c r="CU1" s="1024"/>
      <c r="CV1" s="1024"/>
      <c r="CW1" s="1024"/>
      <c r="CX1" s="1024"/>
      <c r="CY1" s="1024"/>
      <c r="CZ1" s="1024"/>
      <c r="DA1" s="1024"/>
      <c r="DB1" s="1024"/>
      <c r="DC1" s="1025"/>
      <c r="DD1" s="1"/>
      <c r="DE1" s="1"/>
      <c r="DF1" s="1025"/>
      <c r="DG1" s="1024"/>
      <c r="DH1" s="1024"/>
      <c r="DI1" s="1024"/>
      <c r="DJ1" s="1024"/>
      <c r="DK1" s="1024"/>
      <c r="DL1" s="1024"/>
      <c r="DM1" s="1024"/>
      <c r="DN1" s="1024"/>
      <c r="DO1" s="1024"/>
      <c r="DP1" s="1024"/>
      <c r="DQ1" s="1024"/>
      <c r="DR1" s="1024"/>
      <c r="DS1" s="1024"/>
      <c r="DT1" s="1024"/>
      <c r="DU1" s="1024"/>
      <c r="DV1" s="1024"/>
      <c r="DW1" s="1024"/>
      <c r="DX1" s="1024"/>
      <c r="DY1" s="1024"/>
      <c r="DZ1" s="1024"/>
      <c r="EA1" s="1024"/>
      <c r="EB1" s="1024"/>
      <c r="EC1" s="1024"/>
      <c r="ED1" s="1024"/>
      <c r="EE1" s="1024"/>
      <c r="EF1" s="1024"/>
      <c r="EG1" s="1024"/>
      <c r="EH1" s="1024"/>
      <c r="EI1" s="1024"/>
      <c r="EJ1" s="1024"/>
      <c r="EK1" s="1024"/>
      <c r="EL1" s="1024"/>
      <c r="EM1" s="1024"/>
      <c r="EN1" s="1024"/>
      <c r="EO1" s="1024"/>
      <c r="EP1" s="1024"/>
      <c r="EQ1" s="1024"/>
      <c r="ER1" s="1024"/>
      <c r="ES1" s="1024"/>
      <c r="ET1" s="1024"/>
      <c r="EU1" s="1024"/>
      <c r="EV1" s="1025"/>
    </row>
    <row r="2" spans="2:152" ht="21" thickBot="1">
      <c r="B2" s="197"/>
      <c r="C2" s="198"/>
      <c r="D2" s="199"/>
      <c r="E2" s="198"/>
      <c r="F2" s="198"/>
      <c r="G2" s="198"/>
      <c r="H2" s="198"/>
      <c r="I2" s="198"/>
      <c r="J2" s="198"/>
      <c r="K2" s="198"/>
      <c r="L2" s="198"/>
      <c r="M2" s="198"/>
      <c r="N2" s="198"/>
      <c r="O2" s="198"/>
      <c r="P2" s="198"/>
      <c r="Q2" s="198"/>
      <c r="R2" s="198"/>
      <c r="S2" s="198"/>
      <c r="T2" s="198"/>
      <c r="U2" s="200"/>
      <c r="V2" s="200"/>
      <c r="W2" s="200"/>
      <c r="X2" s="200"/>
      <c r="Y2" s="200"/>
      <c r="Z2" s="200"/>
      <c r="AA2" s="200"/>
      <c r="AB2" s="200"/>
      <c r="AC2" s="200"/>
      <c r="AD2" s="200"/>
      <c r="AE2" s="200"/>
      <c r="AF2" s="200"/>
      <c r="AG2" s="200"/>
      <c r="AH2" s="200"/>
      <c r="AI2" s="200"/>
      <c r="AJ2" s="200"/>
      <c r="AK2" s="198"/>
      <c r="AL2" s="201"/>
      <c r="AM2" s="201"/>
      <c r="AN2" s="201"/>
      <c r="AO2" s="201"/>
      <c r="AP2" s="201"/>
      <c r="AQ2" s="201"/>
      <c r="AR2" s="201"/>
      <c r="AS2" s="201"/>
      <c r="AT2" s="201"/>
      <c r="AU2" s="201"/>
      <c r="AV2" s="201"/>
      <c r="AW2" s="201"/>
      <c r="AX2" s="201"/>
      <c r="AY2" s="201"/>
      <c r="AZ2" s="201"/>
      <c r="BA2" s="1"/>
      <c r="BB2" s="197"/>
      <c r="BC2" s="198"/>
      <c r="BD2" s="198"/>
      <c r="BE2" s="198"/>
      <c r="BF2" s="198"/>
      <c r="BG2" s="198"/>
      <c r="BH2" s="198"/>
      <c r="BI2" s="198"/>
      <c r="BJ2" s="198"/>
      <c r="BL2" s="1025"/>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25"/>
      <c r="DD2" s="1"/>
      <c r="DE2" s="1"/>
      <c r="DF2" s="1025"/>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25"/>
    </row>
    <row r="3" spans="2:152" ht="15" thickBot="1">
      <c r="B3" s="202"/>
      <c r="C3" s="201"/>
      <c r="D3" s="203"/>
      <c r="E3" s="201"/>
      <c r="F3" s="201"/>
      <c r="G3" s="1843" t="s">
        <v>1365</v>
      </c>
      <c r="H3" s="1846"/>
      <c r="I3" s="1846"/>
      <c r="J3" s="1846"/>
      <c r="K3" s="1847"/>
      <c r="L3" s="1843" t="s">
        <v>1366</v>
      </c>
      <c r="M3" s="1846"/>
      <c r="N3" s="1846"/>
      <c r="O3" s="1846"/>
      <c r="P3" s="1847"/>
      <c r="Q3" s="1843" t="s">
        <v>1367</v>
      </c>
      <c r="R3" s="1846"/>
      <c r="S3" s="1846"/>
      <c r="T3" s="1846"/>
      <c r="U3" s="1847"/>
      <c r="V3" s="1843" t="s">
        <v>1368</v>
      </c>
      <c r="W3" s="1846"/>
      <c r="X3" s="1846"/>
      <c r="Y3" s="1846"/>
      <c r="Z3" s="1847"/>
      <c r="AA3" s="1843" t="s">
        <v>1369</v>
      </c>
      <c r="AB3" s="1846"/>
      <c r="AC3" s="1846"/>
      <c r="AD3" s="1846"/>
      <c r="AE3" s="1847"/>
      <c r="AF3" s="1843" t="s">
        <v>1370</v>
      </c>
      <c r="AG3" s="1844"/>
      <c r="AH3" s="1844"/>
      <c r="AI3" s="1844"/>
      <c r="AJ3" s="1845"/>
      <c r="AK3" s="1843" t="s">
        <v>1371</v>
      </c>
      <c r="AL3" s="1844"/>
      <c r="AM3" s="1844"/>
      <c r="AN3" s="1844"/>
      <c r="AO3" s="1845"/>
      <c r="AP3" s="1843" t="s">
        <v>1372</v>
      </c>
      <c r="AQ3" s="1844"/>
      <c r="AR3" s="1844"/>
      <c r="AS3" s="1844"/>
      <c r="AT3" s="1845"/>
      <c r="AU3" s="201"/>
      <c r="AV3" s="201"/>
      <c r="AW3" s="201"/>
      <c r="AX3" s="201"/>
      <c r="AY3" s="201"/>
      <c r="AZ3" s="201"/>
      <c r="BA3" s="1"/>
      <c r="BB3" s="202"/>
      <c r="BC3" s="201"/>
      <c r="BD3" s="201"/>
      <c r="BE3" s="201"/>
      <c r="BF3" s="1843" t="s">
        <v>1373</v>
      </c>
      <c r="BG3" s="1846"/>
      <c r="BH3" s="1846"/>
      <c r="BI3" s="1846"/>
      <c r="BJ3" s="1847"/>
      <c r="BL3" s="1025"/>
      <c r="BM3" s="1201"/>
      <c r="BN3" s="1201"/>
      <c r="BO3" s="1045" t="s">
        <v>1607</v>
      </c>
      <c r="BP3" s="1045"/>
      <c r="BQ3" s="1045"/>
      <c r="BR3" s="1045"/>
      <c r="BS3" s="1045"/>
      <c r="BT3" s="1045"/>
      <c r="BU3" s="1045"/>
      <c r="BV3" s="1045"/>
      <c r="BW3" s="1045"/>
      <c r="BX3" s="1045"/>
      <c r="BY3" s="1045"/>
      <c r="BZ3" s="1045"/>
      <c r="CA3" s="1045"/>
      <c r="CB3" s="1045"/>
      <c r="CC3" s="1045"/>
      <c r="CD3" s="1045"/>
      <c r="CE3" s="1045"/>
      <c r="CF3" s="1045"/>
      <c r="CG3" s="1045"/>
      <c r="CH3" s="1045"/>
      <c r="CI3" s="1045"/>
      <c r="CJ3" s="1045"/>
      <c r="CK3" s="1045"/>
      <c r="CL3" s="1045"/>
      <c r="CM3" s="1045"/>
      <c r="CN3" s="1045"/>
      <c r="CO3" s="1045"/>
      <c r="CP3" s="1045"/>
      <c r="CQ3" s="1045"/>
      <c r="CR3" s="1045"/>
      <c r="CS3" s="1045"/>
      <c r="CT3" s="1045"/>
      <c r="CU3" s="1045"/>
      <c r="CV3" s="1045"/>
      <c r="CW3" s="1045"/>
      <c r="CX3" s="1045"/>
      <c r="CY3" s="1045"/>
      <c r="CZ3" s="1045"/>
      <c r="DA3" s="1045"/>
      <c r="DB3" s="1045"/>
      <c r="DC3" s="1025"/>
      <c r="DD3" s="1"/>
      <c r="DE3" s="1"/>
      <c r="DF3" s="1025"/>
      <c r="DG3" s="1024"/>
      <c r="DH3" s="1045" t="s">
        <v>314</v>
      </c>
      <c r="DI3" s="1045"/>
      <c r="DJ3" s="1045"/>
      <c r="DK3" s="1045"/>
      <c r="DL3" s="1045"/>
      <c r="DM3" s="1045"/>
      <c r="DN3" s="1045"/>
      <c r="DO3" s="1045"/>
      <c r="DP3" s="1045"/>
      <c r="DQ3" s="1045"/>
      <c r="DR3" s="1045"/>
      <c r="DS3" s="1045"/>
      <c r="DT3" s="1045"/>
      <c r="DU3" s="1045"/>
      <c r="DV3" s="1045"/>
      <c r="DW3" s="1045"/>
      <c r="DX3" s="1045"/>
      <c r="DY3" s="1045"/>
      <c r="DZ3" s="1045"/>
      <c r="EA3" s="1045"/>
      <c r="EB3" s="1045"/>
      <c r="EC3" s="1045"/>
      <c r="ED3" s="1045"/>
      <c r="EE3" s="1045"/>
      <c r="EF3" s="1045"/>
      <c r="EG3" s="1045"/>
      <c r="EH3" s="1045"/>
      <c r="EI3" s="1045"/>
      <c r="EJ3" s="1045"/>
      <c r="EK3" s="1045"/>
      <c r="EL3" s="1045"/>
      <c r="EM3" s="1045"/>
      <c r="EN3" s="1045"/>
      <c r="EO3" s="1045"/>
      <c r="EP3" s="1045"/>
      <c r="EQ3" s="1045"/>
      <c r="ER3" s="1045"/>
      <c r="ES3" s="1045"/>
      <c r="ET3" s="1045"/>
      <c r="EU3" s="1045"/>
      <c r="EV3" s="1025"/>
    </row>
    <row r="4" spans="2:152" ht="41.25" thickBot="1">
      <c r="B4" s="1841" t="s">
        <v>379</v>
      </c>
      <c r="C4" s="1842"/>
      <c r="D4" s="57" t="s">
        <v>380</v>
      </c>
      <c r="E4" s="58" t="s">
        <v>381</v>
      </c>
      <c r="F4" s="59" t="s">
        <v>382</v>
      </c>
      <c r="G4" s="204" t="s">
        <v>23</v>
      </c>
      <c r="H4" s="57" t="s">
        <v>1375</v>
      </c>
      <c r="I4" s="57" t="s">
        <v>1376</v>
      </c>
      <c r="J4" s="205" t="s">
        <v>1377</v>
      </c>
      <c r="K4" s="989" t="s">
        <v>173</v>
      </c>
      <c r="L4" s="204" t="s">
        <v>23</v>
      </c>
      <c r="M4" s="57" t="s">
        <v>1375</v>
      </c>
      <c r="N4" s="57" t="s">
        <v>1376</v>
      </c>
      <c r="O4" s="205" t="s">
        <v>1377</v>
      </c>
      <c r="P4" s="989" t="s">
        <v>173</v>
      </c>
      <c r="Q4" s="204" t="s">
        <v>23</v>
      </c>
      <c r="R4" s="57" t="s">
        <v>1375</v>
      </c>
      <c r="S4" s="57" t="s">
        <v>1376</v>
      </c>
      <c r="T4" s="205" t="s">
        <v>1377</v>
      </c>
      <c r="U4" s="989" t="s">
        <v>173</v>
      </c>
      <c r="V4" s="204" t="s">
        <v>23</v>
      </c>
      <c r="W4" s="57" t="s">
        <v>1375</v>
      </c>
      <c r="X4" s="57" t="s">
        <v>1376</v>
      </c>
      <c r="Y4" s="205" t="s">
        <v>1377</v>
      </c>
      <c r="Z4" s="989" t="s">
        <v>173</v>
      </c>
      <c r="AA4" s="204" t="s">
        <v>23</v>
      </c>
      <c r="AB4" s="57" t="s">
        <v>1375</v>
      </c>
      <c r="AC4" s="57" t="s">
        <v>1376</v>
      </c>
      <c r="AD4" s="205" t="s">
        <v>1377</v>
      </c>
      <c r="AE4" s="989" t="s">
        <v>173</v>
      </c>
      <c r="AF4" s="204" t="s">
        <v>23</v>
      </c>
      <c r="AG4" s="57" t="s">
        <v>1375</v>
      </c>
      <c r="AH4" s="57" t="s">
        <v>1376</v>
      </c>
      <c r="AI4" s="205" t="s">
        <v>1377</v>
      </c>
      <c r="AJ4" s="989" t="s">
        <v>173</v>
      </c>
      <c r="AK4" s="204" t="s">
        <v>23</v>
      </c>
      <c r="AL4" s="57" t="s">
        <v>1375</v>
      </c>
      <c r="AM4" s="57" t="s">
        <v>1376</v>
      </c>
      <c r="AN4" s="205" t="s">
        <v>1377</v>
      </c>
      <c r="AO4" s="989" t="s">
        <v>173</v>
      </c>
      <c r="AP4" s="204" t="s">
        <v>23</v>
      </c>
      <c r="AQ4" s="57" t="s">
        <v>1375</v>
      </c>
      <c r="AR4" s="57" t="s">
        <v>1376</v>
      </c>
      <c r="AS4" s="205" t="s">
        <v>1377</v>
      </c>
      <c r="AT4" s="989" t="s">
        <v>173</v>
      </c>
      <c r="AU4" s="201"/>
      <c r="AV4" s="8" t="s">
        <v>391</v>
      </c>
      <c r="AW4" s="77" t="s">
        <v>392</v>
      </c>
      <c r="AX4" s="140"/>
      <c r="AY4" s="8" t="s">
        <v>1606</v>
      </c>
      <c r="AZ4" s="9" t="s">
        <v>314</v>
      </c>
      <c r="BA4" s="1"/>
      <c r="BB4" s="1841" t="s">
        <v>379</v>
      </c>
      <c r="BC4" s="1842"/>
      <c r="BD4" s="58" t="s">
        <v>381</v>
      </c>
      <c r="BE4" s="59" t="s">
        <v>382</v>
      </c>
      <c r="BF4" s="204" t="s">
        <v>23</v>
      </c>
      <c r="BG4" s="57" t="s">
        <v>1375</v>
      </c>
      <c r="BH4" s="57" t="s">
        <v>1376</v>
      </c>
      <c r="BI4" s="205" t="s">
        <v>1377</v>
      </c>
      <c r="BJ4" s="989" t="s">
        <v>173</v>
      </c>
      <c r="BL4" s="1025"/>
      <c r="BM4" s="1272" t="s">
        <v>1700</v>
      </c>
      <c r="BN4" s="1275"/>
      <c r="BO4" s="1272" t="s">
        <v>1608</v>
      </c>
      <c r="BQ4" s="1024"/>
      <c r="BR4" s="1024"/>
      <c r="BS4" s="1024"/>
      <c r="BT4" s="1024"/>
      <c r="BU4" s="1024"/>
      <c r="BV4" s="1024"/>
      <c r="BW4" s="1024"/>
      <c r="BX4" s="1024"/>
      <c r="BY4" s="1024"/>
      <c r="BZ4" s="1024"/>
      <c r="CA4" s="1024"/>
      <c r="CB4" s="1024"/>
      <c r="CC4" s="1024"/>
      <c r="CD4" s="1024"/>
      <c r="CE4" s="1024"/>
      <c r="CF4" s="1024"/>
      <c r="CG4" s="1024"/>
      <c r="CH4" s="1024"/>
      <c r="CI4" s="1024"/>
      <c r="CJ4" s="1024"/>
      <c r="CK4" s="1024"/>
      <c r="CL4" s="1024"/>
      <c r="CM4" s="1024"/>
      <c r="CN4" s="1024"/>
      <c r="CO4" s="1024"/>
      <c r="CP4" s="1024"/>
      <c r="CQ4" s="1024"/>
      <c r="CR4" s="1024"/>
      <c r="CS4" s="1024"/>
      <c r="CT4" s="1024"/>
      <c r="CU4" s="1024"/>
      <c r="CV4" s="1024"/>
      <c r="CW4" s="1024"/>
      <c r="CX4" s="1024"/>
      <c r="CY4" s="1024"/>
      <c r="CZ4" s="1024"/>
      <c r="DA4" s="1024"/>
      <c r="DB4" s="1024"/>
      <c r="DC4" s="1025"/>
      <c r="DD4" s="1"/>
      <c r="DE4" s="1"/>
      <c r="DF4" s="1025"/>
      <c r="DG4" s="1024"/>
      <c r="DH4" s="1024"/>
      <c r="DI4" s="1024"/>
      <c r="DJ4" s="1024"/>
      <c r="DK4" s="1024"/>
      <c r="DL4" s="1024"/>
      <c r="DM4" s="1024"/>
      <c r="DN4" s="1024"/>
      <c r="DO4" s="1024"/>
      <c r="DP4" s="1024"/>
      <c r="DQ4" s="1024"/>
      <c r="DR4" s="1024"/>
      <c r="DS4" s="1024"/>
      <c r="DT4" s="1024"/>
      <c r="DU4" s="1024"/>
      <c r="DV4" s="1024"/>
      <c r="DW4" s="1024"/>
      <c r="DX4" s="1024"/>
      <c r="DY4" s="1024"/>
      <c r="DZ4" s="1024"/>
      <c r="EA4" s="1024"/>
      <c r="EB4" s="1024"/>
      <c r="EC4" s="1024"/>
      <c r="ED4" s="1024"/>
      <c r="EE4" s="1024"/>
      <c r="EF4" s="1024"/>
      <c r="EG4" s="1024"/>
      <c r="EH4" s="1024"/>
      <c r="EI4" s="1024"/>
      <c r="EJ4" s="1024"/>
      <c r="EK4" s="1024"/>
      <c r="EL4" s="1024"/>
      <c r="EM4" s="1024"/>
      <c r="EN4" s="1024"/>
      <c r="EO4" s="1024"/>
      <c r="EP4" s="1024"/>
      <c r="EQ4" s="1024"/>
      <c r="ER4" s="1024"/>
      <c r="ES4" s="1024"/>
      <c r="ET4" s="1024"/>
      <c r="EU4" s="1024"/>
      <c r="EV4" s="1025"/>
    </row>
    <row r="5" spans="2:152" ht="15" customHeight="1" thickBot="1">
      <c r="B5" s="206"/>
      <c r="C5" s="206"/>
      <c r="D5" s="207"/>
      <c r="E5" s="207"/>
      <c r="F5" s="207"/>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201"/>
      <c r="AV5" s="201"/>
      <c r="AW5" s="201"/>
      <c r="AX5" s="201"/>
      <c r="AY5" s="201"/>
      <c r="AZ5" s="201"/>
      <c r="BA5" s="1"/>
      <c r="BB5" s="206"/>
      <c r="BC5" s="206"/>
      <c r="BD5" s="207"/>
      <c r="BE5" s="207"/>
      <c r="BF5" s="140"/>
      <c r="BG5" s="140"/>
      <c r="BH5" s="140"/>
      <c r="BI5" s="140"/>
      <c r="BJ5" s="140"/>
      <c r="BL5" s="1025"/>
      <c r="BN5" s="1024"/>
      <c r="BQ5" s="1026"/>
      <c r="BR5" s="1026"/>
      <c r="BS5" s="1026"/>
      <c r="BT5" s="1026"/>
      <c r="BU5" s="1026"/>
      <c r="BV5" s="1026"/>
      <c r="BW5" s="1026"/>
      <c r="BX5" s="1026"/>
      <c r="BY5" s="1026"/>
      <c r="BZ5" s="1026"/>
      <c r="CA5" s="1026"/>
      <c r="CB5" s="1026"/>
      <c r="CC5" s="1026"/>
      <c r="CD5" s="1026"/>
      <c r="CE5" s="1026"/>
      <c r="CF5" s="1026"/>
      <c r="CG5" s="1026"/>
      <c r="CH5" s="1026"/>
      <c r="CI5" s="1026"/>
      <c r="CJ5" s="1026"/>
      <c r="CK5" s="1026"/>
      <c r="CL5" s="1026"/>
      <c r="CM5" s="1026"/>
      <c r="CN5" s="1026"/>
      <c r="CO5" s="1026"/>
      <c r="CP5" s="1026"/>
      <c r="CQ5" s="1026"/>
      <c r="CR5" s="1026"/>
      <c r="CS5" s="1026"/>
      <c r="CT5" s="1026"/>
      <c r="CU5" s="1026"/>
      <c r="CV5" s="1026"/>
      <c r="CW5" s="1026"/>
      <c r="CX5" s="1026"/>
      <c r="CY5" s="1026"/>
      <c r="CZ5" s="1026"/>
      <c r="DA5" s="1026"/>
      <c r="DB5" s="1026"/>
      <c r="DC5" s="1025"/>
      <c r="DD5" s="1"/>
      <c r="DE5" s="1"/>
      <c r="DF5" s="1025"/>
      <c r="DG5" s="1024"/>
      <c r="DH5" s="65" t="s">
        <v>1702</v>
      </c>
      <c r="DI5" s="1026"/>
      <c r="DJ5" s="1026"/>
      <c r="DK5" s="1026"/>
      <c r="DL5" s="1026"/>
      <c r="DM5" s="1026"/>
      <c r="DN5" s="1026"/>
      <c r="DO5" s="1026"/>
      <c r="DP5" s="1026"/>
      <c r="DQ5" s="1026"/>
      <c r="DR5" s="1026"/>
      <c r="DS5" s="1026"/>
      <c r="DT5" s="1026"/>
      <c r="DU5" s="1026"/>
      <c r="DV5" s="1026"/>
      <c r="DW5" s="1026" t="s">
        <v>1649</v>
      </c>
      <c r="DX5" s="1026"/>
      <c r="DY5" s="1026"/>
      <c r="DZ5" s="1026"/>
      <c r="EA5" s="1026"/>
      <c r="EB5" s="1026"/>
      <c r="EC5" s="1026"/>
      <c r="ED5" s="1026"/>
      <c r="EE5" s="1026"/>
      <c r="EF5" s="1026"/>
      <c r="EG5" s="1026"/>
      <c r="EH5" s="1026"/>
      <c r="EI5" s="1026"/>
      <c r="EJ5" s="1026"/>
      <c r="EK5" s="1026"/>
      <c r="EL5" s="1026"/>
      <c r="EM5" s="1026"/>
      <c r="EN5" s="1026"/>
      <c r="EO5" s="1026"/>
      <c r="EP5" s="1026"/>
      <c r="EQ5" s="1026"/>
      <c r="ER5" s="1026"/>
      <c r="ES5" s="1026"/>
      <c r="ET5" s="1026"/>
      <c r="EU5" s="1026"/>
      <c r="EV5" s="1025"/>
    </row>
    <row r="6" spans="2:152" ht="15" customHeight="1" thickBot="1">
      <c r="B6" s="1810" t="s">
        <v>529</v>
      </c>
      <c r="C6" s="1812"/>
      <c r="D6" s="1812"/>
      <c r="E6" s="1812"/>
      <c r="F6" s="1813"/>
      <c r="G6" s="1835" t="s">
        <v>530</v>
      </c>
      <c r="H6" s="1836"/>
      <c r="I6" s="1836"/>
      <c r="J6" s="1836"/>
      <c r="K6" s="1837"/>
      <c r="L6" s="1835" t="s">
        <v>530</v>
      </c>
      <c r="M6" s="1836"/>
      <c r="N6" s="1836"/>
      <c r="O6" s="1836"/>
      <c r="P6" s="1837"/>
      <c r="Q6" s="1835" t="s">
        <v>530</v>
      </c>
      <c r="R6" s="1836"/>
      <c r="S6" s="1836"/>
      <c r="T6" s="1836"/>
      <c r="U6" s="1837"/>
      <c r="V6" s="1835" t="s">
        <v>531</v>
      </c>
      <c r="W6" s="1836"/>
      <c r="X6" s="1836"/>
      <c r="Y6" s="1836"/>
      <c r="Z6" s="1837"/>
      <c r="AA6" s="1835" t="s">
        <v>531</v>
      </c>
      <c r="AB6" s="1836"/>
      <c r="AC6" s="1836"/>
      <c r="AD6" s="1836"/>
      <c r="AE6" s="1837"/>
      <c r="AF6" s="1835" t="s">
        <v>531</v>
      </c>
      <c r="AG6" s="1836"/>
      <c r="AH6" s="1836"/>
      <c r="AI6" s="1836"/>
      <c r="AJ6" s="1837"/>
      <c r="AK6" s="1835" t="s">
        <v>531</v>
      </c>
      <c r="AL6" s="1836"/>
      <c r="AM6" s="1836"/>
      <c r="AN6" s="1836"/>
      <c r="AO6" s="1837"/>
      <c r="AP6" s="1835" t="s">
        <v>531</v>
      </c>
      <c r="AQ6" s="1836"/>
      <c r="AR6" s="1836"/>
      <c r="AS6" s="1836"/>
      <c r="AT6" s="1837"/>
      <c r="AU6" s="201"/>
      <c r="AV6" s="201"/>
      <c r="AW6" s="201"/>
      <c r="AX6" s="201"/>
      <c r="AY6" s="201"/>
      <c r="AZ6" s="201"/>
      <c r="BA6" s="1"/>
      <c r="BB6" s="1810" t="s">
        <v>529</v>
      </c>
      <c r="BC6" s="1812"/>
      <c r="BD6" s="1812"/>
      <c r="BE6" s="1813"/>
      <c r="BF6" s="1835" t="s">
        <v>1378</v>
      </c>
      <c r="BG6" s="1836"/>
      <c r="BH6" s="1836"/>
      <c r="BI6" s="1836"/>
      <c r="BJ6" s="1837"/>
      <c r="BL6" s="1025"/>
      <c r="BN6" s="1024"/>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5"/>
      <c r="DD6" s="1"/>
      <c r="DE6" s="1"/>
      <c r="DF6" s="1025"/>
      <c r="DG6" s="1024"/>
      <c r="DH6" s="79" t="s">
        <v>1708</v>
      </c>
      <c r="DI6" s="1026"/>
      <c r="DJ6" s="1026"/>
      <c r="DK6" s="1026"/>
      <c r="DL6" s="1026"/>
      <c r="DM6" s="1026"/>
      <c r="DN6" s="1026"/>
      <c r="DO6" s="1026"/>
      <c r="DP6" s="1026"/>
      <c r="DQ6" s="1026"/>
      <c r="DR6" s="1026"/>
      <c r="DS6" s="1026"/>
      <c r="DT6" s="1026"/>
      <c r="DU6" s="1026"/>
      <c r="DV6" s="1026"/>
      <c r="DW6" s="1026"/>
      <c r="DX6" s="1026"/>
      <c r="DY6" s="1026"/>
      <c r="DZ6" s="1026"/>
      <c r="EA6" s="1026"/>
      <c r="EB6" s="1026"/>
      <c r="EC6" s="1026"/>
      <c r="ED6" s="1026"/>
      <c r="EE6" s="1026"/>
      <c r="EF6" s="1026"/>
      <c r="EG6" s="1026"/>
      <c r="EH6" s="1026"/>
      <c r="EI6" s="1026"/>
      <c r="EJ6" s="1026"/>
      <c r="EK6" s="1026"/>
      <c r="EL6" s="1026"/>
      <c r="EM6" s="1026"/>
      <c r="EN6" s="1026"/>
      <c r="EO6" s="1026"/>
      <c r="EP6" s="1026"/>
      <c r="EQ6" s="1026"/>
      <c r="ER6" s="1026"/>
      <c r="ES6" s="1026"/>
      <c r="ET6" s="1026"/>
      <c r="EU6" s="1026"/>
      <c r="EV6" s="1025"/>
    </row>
    <row r="7" spans="2:152" ht="15" thickBot="1">
      <c r="B7" s="206"/>
      <c r="C7" s="206"/>
      <c r="D7" s="207"/>
      <c r="E7" s="207"/>
      <c r="F7" s="207"/>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201"/>
      <c r="AV7" s="201"/>
      <c r="AW7" s="201"/>
      <c r="AX7" s="201"/>
      <c r="AY7" s="201"/>
      <c r="AZ7" s="201"/>
      <c r="BA7" s="1"/>
      <c r="BB7" s="206"/>
      <c r="BC7" s="206"/>
      <c r="BD7" s="207"/>
      <c r="BE7" s="207"/>
      <c r="BF7" s="140"/>
      <c r="BG7" s="140"/>
      <c r="BH7" s="140"/>
      <c r="BI7" s="140"/>
      <c r="BJ7" s="140"/>
      <c r="BL7" s="1025"/>
      <c r="BN7" s="1024"/>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5"/>
      <c r="DD7" s="1"/>
      <c r="DE7" s="1"/>
      <c r="DF7" s="1025"/>
      <c r="DG7" s="1024"/>
      <c r="DH7" s="65" t="s">
        <v>1609</v>
      </c>
      <c r="DI7" s="1026"/>
      <c r="DJ7" s="1026"/>
      <c r="DK7" s="1026"/>
      <c r="DL7" s="1026"/>
      <c r="DM7" s="1026"/>
      <c r="DN7" s="1026"/>
      <c r="DO7" s="1026"/>
      <c r="DP7" s="1026"/>
      <c r="DQ7" s="1026"/>
      <c r="DR7" s="1026"/>
      <c r="DS7" s="1026"/>
      <c r="DT7" s="1026"/>
      <c r="DU7" s="1026"/>
      <c r="DV7" s="1026"/>
      <c r="DW7" s="1026"/>
      <c r="DX7" s="1026"/>
      <c r="DY7" s="1026"/>
      <c r="DZ7" s="1026"/>
      <c r="EA7" s="1026"/>
      <c r="EB7" s="1026"/>
      <c r="EC7" s="1026"/>
      <c r="ED7" s="1026"/>
      <c r="EE7" s="1026"/>
      <c r="EF7" s="1026"/>
      <c r="EG7" s="1026"/>
      <c r="EH7" s="1026"/>
      <c r="EI7" s="1026"/>
      <c r="EJ7" s="1026"/>
      <c r="EK7" s="1026"/>
      <c r="EL7" s="1026"/>
      <c r="EM7" s="1026"/>
      <c r="EN7" s="1026"/>
      <c r="EO7" s="1026"/>
      <c r="EP7" s="1026"/>
      <c r="EQ7" s="1026"/>
      <c r="ER7" s="1026"/>
      <c r="ES7" s="1026"/>
      <c r="ET7" s="1026"/>
      <c r="EU7" s="1026"/>
      <c r="EV7" s="1025"/>
    </row>
    <row r="8" spans="2:152" ht="15" thickBot="1">
      <c r="B8" s="208" t="s">
        <v>393</v>
      </c>
      <c r="C8" s="209" t="s">
        <v>2911</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s="201"/>
      <c r="AV8" s="201"/>
      <c r="AW8" s="201"/>
      <c r="AX8" s="201"/>
      <c r="AY8" s="201"/>
      <c r="AZ8" s="201"/>
      <c r="BA8" s="1"/>
      <c r="BB8" s="208" t="s">
        <v>393</v>
      </c>
      <c r="BC8" s="209" t="s">
        <v>2911</v>
      </c>
      <c r="BD8" s="210"/>
      <c r="BE8" s="210"/>
      <c r="BF8" s="1158"/>
      <c r="BG8" s="1158"/>
      <c r="BH8" s="1158"/>
      <c r="BI8" s="1158"/>
      <c r="BJ8" s="1158"/>
      <c r="BL8" s="1025"/>
      <c r="BN8" s="1024"/>
      <c r="BO8" s="1026"/>
      <c r="BP8" s="1026"/>
      <c r="BQ8" s="1026"/>
      <c r="BR8" s="1026"/>
      <c r="BS8" s="1026"/>
      <c r="BT8" s="1026"/>
      <c r="BU8" s="1026"/>
      <c r="BV8" s="1026"/>
      <c r="BW8" s="1026"/>
      <c r="BX8" s="1026"/>
      <c r="BY8" s="1026"/>
      <c r="BZ8" s="1026"/>
      <c r="CA8" s="1026"/>
      <c r="CB8" s="1026"/>
      <c r="CC8" s="1026"/>
      <c r="CD8" s="1026"/>
      <c r="CE8" s="1026"/>
      <c r="CF8" s="1026"/>
      <c r="CG8" s="1026"/>
      <c r="CH8" s="1026"/>
      <c r="CI8" s="1026"/>
      <c r="CJ8" s="1026"/>
      <c r="CK8" s="1026"/>
      <c r="CL8" s="1026"/>
      <c r="CM8" s="1026"/>
      <c r="CN8" s="1026"/>
      <c r="CO8" s="1026"/>
      <c r="CP8" s="1026"/>
      <c r="CQ8" s="1026"/>
      <c r="CR8" s="1026"/>
      <c r="CS8" s="1026"/>
      <c r="CT8" s="1026"/>
      <c r="CU8" s="1026"/>
      <c r="CV8" s="1026"/>
      <c r="CW8" s="1026"/>
      <c r="CX8" s="1026"/>
      <c r="CY8" s="1026"/>
      <c r="CZ8" s="1026"/>
      <c r="DA8" s="1026"/>
      <c r="DB8" s="1026"/>
      <c r="DC8" s="1025"/>
      <c r="DD8" s="1"/>
      <c r="DE8" s="1"/>
      <c r="DF8" s="1025"/>
      <c r="DG8" s="1024"/>
      <c r="DH8" s="126"/>
      <c r="DI8" s="1026"/>
      <c r="DJ8" s="1026"/>
      <c r="DK8" s="1026"/>
      <c r="DL8" s="1026"/>
      <c r="DM8" s="1026"/>
      <c r="DN8" s="1026"/>
      <c r="DO8" s="1026"/>
      <c r="DP8" s="1026"/>
      <c r="DQ8" s="1026"/>
      <c r="DR8" s="1026"/>
      <c r="DS8" s="1026"/>
      <c r="DT8" s="1026"/>
      <c r="DU8" s="1026"/>
      <c r="DV8" s="1026"/>
      <c r="DW8" s="1026"/>
      <c r="DX8" s="1026"/>
      <c r="DY8" s="1026"/>
      <c r="DZ8" s="1026"/>
      <c r="EA8" s="1026"/>
      <c r="EB8" s="1026"/>
      <c r="EC8" s="1026"/>
      <c r="ED8" s="1026"/>
      <c r="EE8" s="1026"/>
      <c r="EF8" s="1026"/>
      <c r="EG8" s="1026"/>
      <c r="EH8" s="1026"/>
      <c r="EI8" s="1026"/>
      <c r="EJ8" s="1026"/>
      <c r="EK8" s="1026"/>
      <c r="EL8" s="1026"/>
      <c r="EM8" s="1026"/>
      <c r="EN8" s="1026"/>
      <c r="EO8" s="1026"/>
      <c r="EP8" s="1026"/>
      <c r="EQ8" s="1026"/>
      <c r="ER8" s="1026"/>
      <c r="ES8" s="1026"/>
      <c r="ET8" s="1026"/>
      <c r="EU8" s="1026"/>
      <c r="EV8" s="1025"/>
    </row>
    <row r="9" spans="2:152" ht="15" thickBot="1">
      <c r="B9" s="219">
        <v>5</v>
      </c>
      <c r="C9" s="220" t="s">
        <v>2912</v>
      </c>
      <c r="D9" s="68"/>
      <c r="E9" s="68" t="s">
        <v>43</v>
      </c>
      <c r="F9" s="82">
        <v>3</v>
      </c>
      <c r="G9" s="1649">
        <v>10.448395495750002</v>
      </c>
      <c r="H9" s="1650">
        <v>0.69083723750000003</v>
      </c>
      <c r="I9" s="1650">
        <v>0</v>
      </c>
      <c r="J9" s="1651">
        <v>87.125170143750012</v>
      </c>
      <c r="K9" s="695">
        <f>SUM(G9:J9)</f>
        <v>98.264402877000009</v>
      </c>
      <c r="L9" s="1649">
        <v>6.5487564422087408</v>
      </c>
      <c r="M9" s="1650">
        <v>0.7691286604019999</v>
      </c>
      <c r="N9" s="1650">
        <v>0</v>
      </c>
      <c r="O9" s="1651">
        <v>88.150378946399968</v>
      </c>
      <c r="P9" s="695">
        <f>SUM(L9:O9)</f>
        <v>95.468264049010713</v>
      </c>
      <c r="Q9" s="1649">
        <v>5.6233934425329304</v>
      </c>
      <c r="R9" s="1650">
        <v>8.1400039999999986E-4</v>
      </c>
      <c r="S9" s="1650">
        <v>0</v>
      </c>
      <c r="T9" s="1651">
        <v>90.897663254594406</v>
      </c>
      <c r="U9" s="695">
        <f>SUM(Q9:T9)</f>
        <v>96.521870697527334</v>
      </c>
      <c r="V9" s="1649">
        <v>7.2943621382427608</v>
      </c>
      <c r="W9" s="1650">
        <v>0.99999999960079999</v>
      </c>
      <c r="X9" s="1650">
        <v>0</v>
      </c>
      <c r="Y9" s="1651">
        <v>79.221641875517847</v>
      </c>
      <c r="Z9" s="695">
        <f>SUM(V9:Y9)</f>
        <v>87.51600401336141</v>
      </c>
      <c r="AA9" s="1649">
        <v>8.3664065623772697</v>
      </c>
      <c r="AB9" s="1650">
        <v>0.99999999960079999</v>
      </c>
      <c r="AC9" s="1650">
        <v>0</v>
      </c>
      <c r="AD9" s="1651">
        <v>86.830424778949464</v>
      </c>
      <c r="AE9" s="695">
        <f>SUM(AA9:AD9)</f>
        <v>96.196831340927531</v>
      </c>
      <c r="AF9" s="1649">
        <v>9.9628883757009419</v>
      </c>
      <c r="AG9" s="1650">
        <v>0.99999999960079999</v>
      </c>
      <c r="AH9" s="1650">
        <v>0</v>
      </c>
      <c r="AI9" s="1651">
        <v>86.973729426852557</v>
      </c>
      <c r="AJ9" s="1652">
        <v>97.936617802154302</v>
      </c>
      <c r="AK9" s="1649">
        <v>14.010416742944271</v>
      </c>
      <c r="AL9" s="1650">
        <v>0.99999999960079999</v>
      </c>
      <c r="AM9" s="1650">
        <v>0</v>
      </c>
      <c r="AN9" s="1651">
        <v>95.279013366321806</v>
      </c>
      <c r="AO9" s="1652">
        <v>110.28943010886688</v>
      </c>
      <c r="AP9" s="1649">
        <v>20.447801178857762</v>
      </c>
      <c r="AQ9" s="1650">
        <v>0.99999999960079999</v>
      </c>
      <c r="AR9" s="1650">
        <v>0</v>
      </c>
      <c r="AS9" s="1651">
        <v>88.818833193476735</v>
      </c>
      <c r="AT9" s="695">
        <f>SUM(AP9:AS9)</f>
        <v>110.2666343719353</v>
      </c>
      <c r="AU9" s="201"/>
      <c r="AV9" s="201"/>
      <c r="AW9" s="201"/>
      <c r="AX9" s="201"/>
      <c r="AY9" s="201"/>
      <c r="AZ9" s="201"/>
      <c r="BA9" s="1"/>
      <c r="BB9" s="113">
        <v>5</v>
      </c>
      <c r="BC9" s="211" t="s">
        <v>2912</v>
      </c>
      <c r="BD9" s="212" t="s">
        <v>43</v>
      </c>
      <c r="BE9" s="61">
        <v>3</v>
      </c>
      <c r="BF9" s="1139" t="s">
        <v>2913</v>
      </c>
      <c r="BG9" s="1140" t="s">
        <v>2914</v>
      </c>
      <c r="BH9" s="1140" t="s">
        <v>2915</v>
      </c>
      <c r="BI9" s="1156" t="s">
        <v>2916</v>
      </c>
      <c r="BJ9" s="1159" t="s">
        <v>2917</v>
      </c>
      <c r="BL9" s="1025"/>
      <c r="BN9" s="1024"/>
      <c r="BO9" s="1026"/>
      <c r="BP9" s="1026"/>
      <c r="BQ9" s="1026"/>
      <c r="BR9" s="1026"/>
      <c r="BS9" s="1026"/>
      <c r="BT9" s="1026"/>
      <c r="BU9" s="1026"/>
      <c r="BV9" s="1026"/>
      <c r="BW9" s="1026"/>
      <c r="BX9" s="1026"/>
      <c r="BY9" s="1026"/>
      <c r="BZ9" s="1026"/>
      <c r="CA9" s="1026"/>
      <c r="CB9" s="1026"/>
      <c r="CC9" s="1026"/>
      <c r="CD9" s="1026"/>
      <c r="CE9" s="1026"/>
      <c r="CF9" s="1026"/>
      <c r="CG9" s="1026"/>
      <c r="CH9" s="1026"/>
      <c r="CI9" s="1026"/>
      <c r="CJ9" s="1026"/>
      <c r="CK9" s="1026"/>
      <c r="CL9" s="1026"/>
      <c r="CM9" s="1026"/>
      <c r="CN9" s="1026"/>
      <c r="CO9" s="1026"/>
      <c r="CP9" s="1026"/>
      <c r="CQ9" s="1026"/>
      <c r="CR9" s="1026"/>
      <c r="CS9" s="1026"/>
      <c r="CT9" s="1026"/>
      <c r="CU9" s="1026"/>
      <c r="CV9" s="1026"/>
      <c r="CW9" s="1026"/>
      <c r="CX9" s="1026"/>
      <c r="CY9" s="1026"/>
      <c r="CZ9" s="1026"/>
      <c r="DA9" s="1026"/>
      <c r="DB9" s="1026"/>
      <c r="DC9" s="1025"/>
      <c r="DD9" s="1"/>
      <c r="DE9" s="1"/>
      <c r="DF9" s="1025"/>
      <c r="DG9" s="1024"/>
      <c r="DH9" s="126"/>
      <c r="DI9" s="1026"/>
      <c r="DJ9" s="1026"/>
      <c r="DK9" s="1026"/>
      <c r="DL9" s="1026"/>
      <c r="DM9" s="1026"/>
      <c r="DN9" s="1026"/>
      <c r="DO9" s="1026"/>
      <c r="DP9" s="1026"/>
      <c r="DQ9" s="1026"/>
      <c r="DR9" s="1026"/>
      <c r="DS9" s="1026"/>
      <c r="DT9" s="1026"/>
      <c r="DU9" s="1026"/>
      <c r="DV9" s="1026"/>
      <c r="DW9" s="1026"/>
      <c r="DX9" s="1026"/>
      <c r="DY9" s="1026"/>
      <c r="DZ9" s="1026"/>
      <c r="EA9" s="1026"/>
      <c r="EB9" s="1026"/>
      <c r="EC9" s="1026"/>
      <c r="ED9" s="1026"/>
      <c r="EE9" s="1026"/>
      <c r="EF9" s="1026"/>
      <c r="EG9" s="1026"/>
      <c r="EH9" s="1026"/>
      <c r="EI9" s="1026"/>
      <c r="EJ9" s="1026"/>
      <c r="EK9" s="1026"/>
      <c r="EL9" s="1026"/>
      <c r="EM9" s="1026"/>
      <c r="EN9" s="1026"/>
      <c r="EO9" s="1026"/>
      <c r="EP9" s="1026"/>
      <c r="EQ9" s="1026"/>
      <c r="ER9" s="1026"/>
      <c r="ES9" s="1026"/>
      <c r="ET9" s="1026"/>
      <c r="EU9" s="1026"/>
      <c r="EV9" s="1025"/>
    </row>
    <row r="10" spans="2:152" ht="15" thickBot="1">
      <c r="B10" s="206"/>
      <c r="C10" s="206"/>
      <c r="D10" s="207"/>
      <c r="E10" s="207"/>
      <c r="F10" s="207"/>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201"/>
      <c r="AV10" s="201"/>
      <c r="AW10" s="201"/>
      <c r="AX10" s="201"/>
      <c r="AY10" s="201"/>
      <c r="AZ10" s="201"/>
      <c r="BA10" s="1"/>
      <c r="BB10" s="206"/>
      <c r="BC10" s="206"/>
      <c r="BD10" s="207"/>
      <c r="BE10" s="207"/>
      <c r="BF10" s="140"/>
      <c r="BG10" s="140"/>
      <c r="BH10" s="140"/>
      <c r="BI10" s="140"/>
      <c r="BJ10" s="140"/>
      <c r="BL10" s="1025"/>
      <c r="BN10" s="1024"/>
      <c r="BO10" s="1026"/>
      <c r="BP10" s="1026"/>
      <c r="BQ10" s="1026"/>
      <c r="BR10" s="1026"/>
      <c r="BS10" s="1026"/>
      <c r="BT10" s="1026"/>
      <c r="BU10" s="1026"/>
      <c r="BV10" s="1026"/>
      <c r="BW10" s="1026"/>
      <c r="BX10" s="1026"/>
      <c r="BY10" s="1026"/>
      <c r="BZ10" s="1026"/>
      <c r="CA10" s="1026"/>
      <c r="CB10" s="1026"/>
      <c r="CC10" s="1026"/>
      <c r="CD10" s="1026"/>
      <c r="CE10" s="1026"/>
      <c r="CF10" s="1026"/>
      <c r="CG10" s="1026"/>
      <c r="CH10" s="1026"/>
      <c r="CI10" s="1026"/>
      <c r="CJ10" s="1026"/>
      <c r="CK10" s="1026"/>
      <c r="CL10" s="1026"/>
      <c r="CM10" s="1026"/>
      <c r="CN10" s="1026"/>
      <c r="CO10" s="1026"/>
      <c r="CP10" s="1026"/>
      <c r="CQ10" s="1026"/>
      <c r="CR10" s="1026"/>
      <c r="CS10" s="1026"/>
      <c r="CT10" s="1026"/>
      <c r="CU10" s="1026"/>
      <c r="CV10" s="1026"/>
      <c r="CW10" s="1026"/>
      <c r="CX10" s="1026"/>
      <c r="CY10" s="1026"/>
      <c r="CZ10" s="1026"/>
      <c r="DA10" s="1026"/>
      <c r="DB10" s="1026"/>
      <c r="DC10" s="1025"/>
      <c r="DD10" s="1"/>
      <c r="DE10" s="1"/>
      <c r="DF10" s="1025"/>
      <c r="DG10" s="1024"/>
      <c r="DH10" s="126"/>
      <c r="DI10" s="1026"/>
      <c r="DJ10" s="1026"/>
      <c r="DK10" s="1026"/>
      <c r="DL10" s="1026"/>
      <c r="DM10" s="1026"/>
      <c r="DN10" s="1026"/>
      <c r="DO10" s="1026"/>
      <c r="DP10" s="1026"/>
      <c r="DQ10" s="1026"/>
      <c r="DR10" s="1026"/>
      <c r="DS10" s="1026"/>
      <c r="DT10" s="1026"/>
      <c r="DU10" s="1026"/>
      <c r="DV10" s="1026"/>
      <c r="DW10" s="1026"/>
      <c r="DX10" s="1026"/>
      <c r="DY10" s="1026"/>
      <c r="DZ10" s="1026"/>
      <c r="EA10" s="1026"/>
      <c r="EB10" s="1026"/>
      <c r="EC10" s="1026"/>
      <c r="ED10" s="1026"/>
      <c r="EE10" s="1026"/>
      <c r="EF10" s="1026"/>
      <c r="EG10" s="1026"/>
      <c r="EH10" s="1026"/>
      <c r="EI10" s="1026"/>
      <c r="EJ10" s="1026"/>
      <c r="EK10" s="1026"/>
      <c r="EL10" s="1026"/>
      <c r="EM10" s="1026"/>
      <c r="EN10" s="1026"/>
      <c r="EO10" s="1026"/>
      <c r="EP10" s="1026"/>
      <c r="EQ10" s="1026"/>
      <c r="ER10" s="1026"/>
      <c r="ES10" s="1026"/>
      <c r="ET10" s="1026"/>
      <c r="EU10" s="1026"/>
      <c r="EV10" s="1025"/>
    </row>
    <row r="11" spans="2:152" ht="15" thickBot="1">
      <c r="B11" s="208" t="s">
        <v>532</v>
      </c>
      <c r="C11" s="209" t="s">
        <v>1382</v>
      </c>
      <c r="D11" s="207"/>
      <c r="E11" s="210"/>
      <c r="F11" s="210"/>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201"/>
      <c r="AV11" s="85"/>
      <c r="AW11" s="85"/>
      <c r="AX11" s="85"/>
      <c r="AY11" s="1028"/>
      <c r="AZ11" s="1028"/>
      <c r="BA11" s="1"/>
      <c r="BB11" s="208" t="s">
        <v>532</v>
      </c>
      <c r="BC11" s="209" t="s">
        <v>1382</v>
      </c>
      <c r="BD11" s="210"/>
      <c r="BE11" s="210"/>
      <c r="BF11" s="1158"/>
      <c r="BG11" s="1158"/>
      <c r="BH11" s="1158"/>
      <c r="BI11" s="1158"/>
      <c r="BJ11" s="1158"/>
      <c r="BL11" s="1032"/>
      <c r="BM11" s="1154"/>
      <c r="BN11" s="1154"/>
      <c r="BO11" s="1026"/>
      <c r="BP11" s="1026"/>
      <c r="BQ11" s="1026"/>
      <c r="BR11" s="1026"/>
      <c r="BS11" s="1026"/>
      <c r="BT11" s="1026"/>
      <c r="BU11" s="1026"/>
      <c r="BV11" s="1026"/>
      <c r="BW11" s="1026"/>
      <c r="BX11" s="1026"/>
      <c r="BY11" s="1026"/>
      <c r="BZ11" s="1026"/>
      <c r="CA11" s="1026"/>
      <c r="CB11" s="1026"/>
      <c r="CC11" s="1026"/>
      <c r="CD11" s="1026"/>
      <c r="CE11" s="1026"/>
      <c r="CF11" s="1026"/>
      <c r="CG11" s="1026"/>
      <c r="CH11" s="1026"/>
      <c r="CI11" s="1026"/>
      <c r="CJ11" s="1026"/>
      <c r="CK11" s="1026"/>
      <c r="CL11" s="1026"/>
      <c r="CM11" s="1026"/>
      <c r="CN11" s="1026"/>
      <c r="CO11" s="1026"/>
      <c r="CP11" s="1026"/>
      <c r="CQ11" s="1026"/>
      <c r="CR11" s="1026"/>
      <c r="CS11" s="1026"/>
      <c r="CT11" s="1026"/>
      <c r="CU11" s="1026"/>
      <c r="CV11" s="1026"/>
      <c r="CW11" s="1026"/>
      <c r="CX11" s="1026"/>
      <c r="CY11" s="1026"/>
      <c r="CZ11" s="1026"/>
      <c r="DA11" s="1026"/>
      <c r="DB11" s="1027"/>
      <c r="DC11" s="1032"/>
      <c r="DD11" s="1"/>
      <c r="DE11" s="1"/>
      <c r="DF11" s="1032"/>
      <c r="DG11" s="4"/>
      <c r="DH11" s="1027"/>
      <c r="DI11" s="1027"/>
      <c r="DJ11" s="1027"/>
      <c r="DK11" s="1027"/>
      <c r="DL11" s="1027"/>
      <c r="DM11" s="1027"/>
      <c r="DN11" s="1027"/>
      <c r="DO11" s="1027"/>
      <c r="DP11" s="1027"/>
      <c r="DQ11" s="1027"/>
      <c r="DR11" s="1027"/>
      <c r="DS11" s="1027"/>
      <c r="DT11" s="1027"/>
      <c r="DU11" s="1027"/>
      <c r="DV11" s="1027"/>
      <c r="DW11" s="1027"/>
      <c r="DX11" s="1027"/>
      <c r="DY11" s="1027"/>
      <c r="DZ11" s="1027"/>
      <c r="EA11" s="1027"/>
      <c r="EB11" s="1027"/>
      <c r="EC11" s="1027"/>
      <c r="ED11" s="1027"/>
      <c r="EE11" s="1027"/>
      <c r="EF11" s="1027"/>
      <c r="EG11" s="1027"/>
      <c r="EH11" s="1027"/>
      <c r="EI11" s="1027"/>
      <c r="EJ11" s="1027"/>
      <c r="EK11" s="1027"/>
      <c r="EL11" s="1027"/>
      <c r="EM11" s="1027"/>
      <c r="EN11" s="1027"/>
      <c r="EO11" s="1027"/>
      <c r="EP11" s="1027"/>
      <c r="EQ11" s="1027"/>
      <c r="ER11" s="1027"/>
      <c r="ES11" s="1027"/>
      <c r="ET11" s="1027"/>
      <c r="EV11" s="1032"/>
    </row>
    <row r="12" spans="2:152">
      <c r="B12" s="113">
        <v>20</v>
      </c>
      <c r="C12" s="211" t="s">
        <v>2199</v>
      </c>
      <c r="D12" s="212"/>
      <c r="E12" s="212" t="s">
        <v>43</v>
      </c>
      <c r="F12" s="61">
        <v>3</v>
      </c>
      <c r="G12" s="690">
        <v>0</v>
      </c>
      <c r="H12" s="691">
        <v>0</v>
      </c>
      <c r="I12" s="691">
        <v>0</v>
      </c>
      <c r="J12" s="692">
        <v>7.9190186834</v>
      </c>
      <c r="K12" s="695">
        <f>SUM(G12:J12)</f>
        <v>7.9190186834</v>
      </c>
      <c r="L12" s="690">
        <v>0</v>
      </c>
      <c r="M12" s="691">
        <v>0</v>
      </c>
      <c r="N12" s="691">
        <v>0</v>
      </c>
      <c r="O12" s="692">
        <v>3.0734974292811161</v>
      </c>
      <c r="P12" s="695">
        <f>SUM(L12:O12)</f>
        <v>3.0734974292811161</v>
      </c>
      <c r="Q12" s="690">
        <v>0</v>
      </c>
      <c r="R12" s="691">
        <v>0</v>
      </c>
      <c r="S12" s="691">
        <v>0</v>
      </c>
      <c r="T12" s="692">
        <v>5.9311436234899357</v>
      </c>
      <c r="U12" s="695">
        <f>SUM(Q12:T12)</f>
        <v>5.9311436234899357</v>
      </c>
      <c r="V12" s="690">
        <v>0</v>
      </c>
      <c r="W12" s="691">
        <v>0</v>
      </c>
      <c r="X12" s="691">
        <v>0</v>
      </c>
      <c r="Y12" s="692">
        <v>6.2901733547251979</v>
      </c>
      <c r="Z12" s="695">
        <f>SUM(V12:Y12)</f>
        <v>6.2901733547251979</v>
      </c>
      <c r="AA12" s="690">
        <v>0</v>
      </c>
      <c r="AB12" s="691">
        <v>0</v>
      </c>
      <c r="AC12" s="691">
        <v>0</v>
      </c>
      <c r="AD12" s="692">
        <v>6.3518417209479852</v>
      </c>
      <c r="AE12" s="695">
        <f>SUM(AA12:AD12)</f>
        <v>6.3518417209479852</v>
      </c>
      <c r="AF12" s="690">
        <v>0</v>
      </c>
      <c r="AG12" s="691">
        <v>0</v>
      </c>
      <c r="AH12" s="691">
        <v>0</v>
      </c>
      <c r="AI12" s="692">
        <v>6.4141146789964996</v>
      </c>
      <c r="AJ12" s="695">
        <f>SUM(AF12:AI12)</f>
        <v>6.4141146789964996</v>
      </c>
      <c r="AK12" s="690">
        <v>0</v>
      </c>
      <c r="AL12" s="691">
        <v>0</v>
      </c>
      <c r="AM12" s="691">
        <v>0</v>
      </c>
      <c r="AN12" s="692">
        <v>21.776998156241572</v>
      </c>
      <c r="AO12" s="695">
        <f>SUM(AK12:AN12)</f>
        <v>21.776998156241572</v>
      </c>
      <c r="AP12" s="690">
        <v>0</v>
      </c>
      <c r="AQ12" s="691">
        <v>0</v>
      </c>
      <c r="AR12" s="691">
        <v>0</v>
      </c>
      <c r="AS12" s="692">
        <v>21.840498138165486</v>
      </c>
      <c r="AT12" s="695">
        <f>SUM(AP12:AS12)</f>
        <v>21.840498138165486</v>
      </c>
      <c r="AU12" s="51"/>
      <c r="AV12" s="78"/>
      <c r="AW12" s="79"/>
      <c r="AX12" s="126"/>
      <c r="AY12" s="1028">
        <f>IF(SUM(BO12:DA12)=0,0,$BO$4)</f>
        <v>0</v>
      </c>
      <c r="AZ12" s="1028"/>
      <c r="BA12" s="1"/>
      <c r="BB12" s="113">
        <v>20</v>
      </c>
      <c r="BC12" s="211" t="s">
        <v>2199</v>
      </c>
      <c r="BD12" s="212" t="s">
        <v>43</v>
      </c>
      <c r="BE12" s="61">
        <v>3</v>
      </c>
      <c r="BF12" s="1139" t="s">
        <v>2203</v>
      </c>
      <c r="BG12" s="1140" t="s">
        <v>2204</v>
      </c>
      <c r="BH12" s="1140" t="s">
        <v>2205</v>
      </c>
      <c r="BI12" s="1156" t="s">
        <v>2206</v>
      </c>
      <c r="BJ12" s="1159" t="s">
        <v>2207</v>
      </c>
      <c r="BL12" s="1032"/>
      <c r="BM12" s="1154"/>
      <c r="BN12" s="1154"/>
      <c r="BO12" s="1081">
        <f t="shared" ref="BO12:BR13" si="0">IF(ISNUMBER(G12),0,1)</f>
        <v>0</v>
      </c>
      <c r="BP12" s="1081">
        <f t="shared" si="0"/>
        <v>0</v>
      </c>
      <c r="BQ12" s="1081">
        <f t="shared" si="0"/>
        <v>0</v>
      </c>
      <c r="BR12" s="1081">
        <f t="shared" si="0"/>
        <v>0</v>
      </c>
      <c r="BS12" s="1027"/>
      <c r="BT12" s="1081">
        <f t="shared" ref="BT12:BW13" si="1">IF(ISNUMBER(L12),0,1)</f>
        <v>0</v>
      </c>
      <c r="BU12" s="1081">
        <f t="shared" si="1"/>
        <v>0</v>
      </c>
      <c r="BV12" s="1081">
        <f t="shared" si="1"/>
        <v>0</v>
      </c>
      <c r="BW12" s="1081">
        <f t="shared" si="1"/>
        <v>0</v>
      </c>
      <c r="BX12" s="1027"/>
      <c r="BY12" s="1081">
        <f t="shared" ref="BY12:CB13" si="2">IF(ISNUMBER(Q12),0,1)</f>
        <v>0</v>
      </c>
      <c r="BZ12" s="1081">
        <f t="shared" si="2"/>
        <v>0</v>
      </c>
      <c r="CA12" s="1081">
        <f t="shared" si="2"/>
        <v>0</v>
      </c>
      <c r="CB12" s="1081">
        <f t="shared" si="2"/>
        <v>0</v>
      </c>
      <c r="CC12" s="1027"/>
      <c r="CD12" s="1081">
        <f t="shared" ref="CD12:CG13" si="3">IF(ISNUMBER(V12),0,1)</f>
        <v>0</v>
      </c>
      <c r="CE12" s="1081">
        <f t="shared" si="3"/>
        <v>0</v>
      </c>
      <c r="CF12" s="1081">
        <f t="shared" si="3"/>
        <v>0</v>
      </c>
      <c r="CG12" s="1081">
        <f t="shared" si="3"/>
        <v>0</v>
      </c>
      <c r="CH12" s="1027"/>
      <c r="CI12" s="1081">
        <f t="shared" ref="CI12:CL13" si="4">IF(ISNUMBER(AA12),0,1)</f>
        <v>0</v>
      </c>
      <c r="CJ12" s="1081">
        <f t="shared" si="4"/>
        <v>0</v>
      </c>
      <c r="CK12" s="1081">
        <f t="shared" si="4"/>
        <v>0</v>
      </c>
      <c r="CL12" s="1081">
        <f t="shared" si="4"/>
        <v>0</v>
      </c>
      <c r="CM12" s="1027"/>
      <c r="CN12" s="1081">
        <f t="shared" ref="CN12:CQ13" si="5">IF(ISNUMBER(AF12),0,1)</f>
        <v>0</v>
      </c>
      <c r="CO12" s="1081">
        <f t="shared" si="5"/>
        <v>0</v>
      </c>
      <c r="CP12" s="1081">
        <f t="shared" si="5"/>
        <v>0</v>
      </c>
      <c r="CQ12" s="1081">
        <f t="shared" si="5"/>
        <v>0</v>
      </c>
      <c r="CR12" s="1027"/>
      <c r="CS12" s="1081">
        <f t="shared" ref="CS12:CV13" si="6">IF(ISNUMBER(AK12),0,1)</f>
        <v>0</v>
      </c>
      <c r="CT12" s="1081">
        <f t="shared" si="6"/>
        <v>0</v>
      </c>
      <c r="CU12" s="1081">
        <f t="shared" si="6"/>
        <v>0</v>
      </c>
      <c r="CV12" s="1081">
        <f t="shared" si="6"/>
        <v>0</v>
      </c>
      <c r="CW12" s="1027"/>
      <c r="CX12" s="1081">
        <f t="shared" ref="CX12:DA13" si="7">IF(ISNUMBER(AP12),0,1)</f>
        <v>0</v>
      </c>
      <c r="CY12" s="1081">
        <f t="shared" si="7"/>
        <v>0</v>
      </c>
      <c r="CZ12" s="1081">
        <f t="shared" si="7"/>
        <v>0</v>
      </c>
      <c r="DA12" s="1081">
        <f t="shared" si="7"/>
        <v>0</v>
      </c>
      <c r="DB12" s="1027"/>
      <c r="DC12" s="1032"/>
      <c r="DD12" s="1"/>
      <c r="DE12" s="1"/>
      <c r="DF12" s="1032"/>
      <c r="DG12" s="4"/>
      <c r="DH12" s="1027"/>
      <c r="DI12" s="1027"/>
      <c r="DJ12" s="1027"/>
      <c r="DK12" s="1027"/>
      <c r="DL12" s="1027"/>
      <c r="DM12" s="1027"/>
      <c r="DN12" s="1027"/>
      <c r="DO12" s="1027"/>
      <c r="DP12" s="1027"/>
      <c r="DQ12" s="1027"/>
      <c r="DR12" s="1027"/>
      <c r="DS12" s="1027"/>
      <c r="DT12" s="1027"/>
      <c r="DU12" s="1027"/>
      <c r="DV12" s="1027"/>
      <c r="DW12" s="1027"/>
      <c r="DX12" s="1027"/>
      <c r="DY12" s="1027"/>
      <c r="DZ12" s="1027"/>
      <c r="EA12" s="1027"/>
      <c r="EB12" s="1027"/>
      <c r="EC12" s="1027"/>
      <c r="ED12" s="1027"/>
      <c r="EE12" s="1027"/>
      <c r="EF12" s="1027"/>
      <c r="EG12" s="1027"/>
      <c r="EH12" s="1027"/>
      <c r="EI12" s="1027"/>
      <c r="EJ12" s="1027"/>
      <c r="EK12" s="1027"/>
      <c r="EL12" s="1027"/>
      <c r="EM12" s="1027"/>
      <c r="EN12" s="1027"/>
      <c r="EO12" s="1027"/>
      <c r="EP12" s="1027"/>
      <c r="EQ12" s="1027"/>
      <c r="ER12" s="1027"/>
      <c r="ES12" s="1027"/>
      <c r="ET12" s="1027"/>
      <c r="EU12" s="1027"/>
      <c r="EV12" s="1032"/>
    </row>
    <row r="13" spans="2:152" ht="15" thickBot="1">
      <c r="B13" s="219">
        <v>21</v>
      </c>
      <c r="C13" s="220" t="s">
        <v>2200</v>
      </c>
      <c r="D13" s="68"/>
      <c r="E13" s="68" t="s">
        <v>43</v>
      </c>
      <c r="F13" s="82">
        <v>3</v>
      </c>
      <c r="G13" s="1649">
        <v>0</v>
      </c>
      <c r="H13" s="1650">
        <v>0</v>
      </c>
      <c r="I13" s="1650">
        <v>0</v>
      </c>
      <c r="J13" s="1651">
        <v>14.822856530099482</v>
      </c>
      <c r="K13" s="1652">
        <f>SUM(G13:J13)</f>
        <v>14.822856530099482</v>
      </c>
      <c r="L13" s="1649">
        <v>0</v>
      </c>
      <c r="M13" s="1650">
        <v>0</v>
      </c>
      <c r="N13" s="1650">
        <v>0</v>
      </c>
      <c r="O13" s="1651">
        <v>16.347304092963249</v>
      </c>
      <c r="P13" s="1652">
        <f>SUM(L13:O13)</f>
        <v>16.347304092963249</v>
      </c>
      <c r="Q13" s="1649">
        <v>0</v>
      </c>
      <c r="R13" s="1650">
        <v>0</v>
      </c>
      <c r="S13" s="1650">
        <v>0</v>
      </c>
      <c r="T13" s="1651">
        <v>16.814908063838978</v>
      </c>
      <c r="U13" s="1652">
        <f>SUM(Q13:T13)</f>
        <v>16.814908063838978</v>
      </c>
      <c r="V13" s="1649">
        <v>0</v>
      </c>
      <c r="W13" s="1650">
        <v>0</v>
      </c>
      <c r="X13" s="1650">
        <v>0</v>
      </c>
      <c r="Y13" s="1651">
        <v>3.0143792458456202</v>
      </c>
      <c r="Z13" s="1652">
        <f>SUM(V13:Y13)</f>
        <v>3.0143792458456202</v>
      </c>
      <c r="AA13" s="1649">
        <v>0</v>
      </c>
      <c r="AB13" s="1650">
        <v>0</v>
      </c>
      <c r="AC13" s="1650">
        <v>0</v>
      </c>
      <c r="AD13" s="1651">
        <v>2.8570651285645972</v>
      </c>
      <c r="AE13" s="1652">
        <f>SUM(AA13:AD13)</f>
        <v>2.8570651285645972</v>
      </c>
      <c r="AF13" s="1649">
        <v>0</v>
      </c>
      <c r="AG13" s="1650">
        <v>0</v>
      </c>
      <c r="AH13" s="1650">
        <v>0</v>
      </c>
      <c r="AI13" s="1651">
        <v>2.6965406314517506</v>
      </c>
      <c r="AJ13" s="1652">
        <f>SUM(AF13:AI13)</f>
        <v>2.6965406314517506</v>
      </c>
      <c r="AK13" s="1649">
        <v>0</v>
      </c>
      <c r="AL13" s="1650">
        <v>0</v>
      </c>
      <c r="AM13" s="1650">
        <v>0</v>
      </c>
      <c r="AN13" s="1651">
        <v>3.0031266597913326</v>
      </c>
      <c r="AO13" s="1652">
        <f>SUM(AK13:AN13)</f>
        <v>3.0031266597913326</v>
      </c>
      <c r="AP13" s="1649">
        <v>0</v>
      </c>
      <c r="AQ13" s="1650">
        <v>0</v>
      </c>
      <c r="AR13" s="1650">
        <v>0</v>
      </c>
      <c r="AS13" s="1651">
        <v>3.3543969737222432</v>
      </c>
      <c r="AT13" s="1652">
        <f>SUM(AP13:AS13)</f>
        <v>3.3543969737222432</v>
      </c>
      <c r="AU13" s="51"/>
      <c r="AV13" s="217"/>
      <c r="AW13" s="218"/>
      <c r="AX13" s="85"/>
      <c r="AY13" s="1028">
        <f>IF(SUM(BO13:DA13)=0,0,$BO$4)</f>
        <v>0</v>
      </c>
      <c r="AZ13" s="1028"/>
      <c r="BA13" s="1"/>
      <c r="BB13" s="213">
        <v>21</v>
      </c>
      <c r="BC13" s="214" t="s">
        <v>2200</v>
      </c>
      <c r="BD13" s="215" t="s">
        <v>43</v>
      </c>
      <c r="BE13" s="64">
        <v>3</v>
      </c>
      <c r="BF13" s="1141" t="s">
        <v>2208</v>
      </c>
      <c r="BG13" s="1142" t="s">
        <v>2209</v>
      </c>
      <c r="BH13" s="1142" t="s">
        <v>2210</v>
      </c>
      <c r="BI13" s="1157" t="s">
        <v>2211</v>
      </c>
      <c r="BJ13" s="1160" t="s">
        <v>2212</v>
      </c>
      <c r="BL13" s="1032"/>
      <c r="BM13" s="1154"/>
      <c r="BN13" s="1154"/>
      <c r="BO13" s="1081">
        <f t="shared" si="0"/>
        <v>0</v>
      </c>
      <c r="BP13" s="1081">
        <f t="shared" si="0"/>
        <v>0</v>
      </c>
      <c r="BQ13" s="1081">
        <f t="shared" si="0"/>
        <v>0</v>
      </c>
      <c r="BR13" s="1081">
        <f t="shared" si="0"/>
        <v>0</v>
      </c>
      <c r="BS13" s="1027"/>
      <c r="BT13" s="1081">
        <f t="shared" si="1"/>
        <v>0</v>
      </c>
      <c r="BU13" s="1081">
        <f t="shared" si="1"/>
        <v>0</v>
      </c>
      <c r="BV13" s="1081">
        <f t="shared" si="1"/>
        <v>0</v>
      </c>
      <c r="BW13" s="1081">
        <f t="shared" si="1"/>
        <v>0</v>
      </c>
      <c r="BX13" s="1027"/>
      <c r="BY13" s="1081">
        <f t="shared" si="2"/>
        <v>0</v>
      </c>
      <c r="BZ13" s="1081">
        <f t="shared" si="2"/>
        <v>0</v>
      </c>
      <c r="CA13" s="1081">
        <f t="shared" si="2"/>
        <v>0</v>
      </c>
      <c r="CB13" s="1081">
        <f t="shared" si="2"/>
        <v>0</v>
      </c>
      <c r="CC13" s="1027"/>
      <c r="CD13" s="1081">
        <f t="shared" si="3"/>
        <v>0</v>
      </c>
      <c r="CE13" s="1081">
        <f t="shared" si="3"/>
        <v>0</v>
      </c>
      <c r="CF13" s="1081">
        <f t="shared" si="3"/>
        <v>0</v>
      </c>
      <c r="CG13" s="1081">
        <f t="shared" si="3"/>
        <v>0</v>
      </c>
      <c r="CH13" s="1027"/>
      <c r="CI13" s="1081">
        <f t="shared" si="4"/>
        <v>0</v>
      </c>
      <c r="CJ13" s="1081">
        <f t="shared" si="4"/>
        <v>0</v>
      </c>
      <c r="CK13" s="1081">
        <f t="shared" si="4"/>
        <v>0</v>
      </c>
      <c r="CL13" s="1081">
        <f t="shared" si="4"/>
        <v>0</v>
      </c>
      <c r="CM13" s="1027"/>
      <c r="CN13" s="1081">
        <f t="shared" si="5"/>
        <v>0</v>
      </c>
      <c r="CO13" s="1081">
        <f t="shared" si="5"/>
        <v>0</v>
      </c>
      <c r="CP13" s="1081">
        <f t="shared" si="5"/>
        <v>0</v>
      </c>
      <c r="CQ13" s="1081">
        <f t="shared" si="5"/>
        <v>0</v>
      </c>
      <c r="CR13" s="1027"/>
      <c r="CS13" s="1081">
        <f t="shared" si="6"/>
        <v>0</v>
      </c>
      <c r="CT13" s="1081">
        <f t="shared" si="6"/>
        <v>0</v>
      </c>
      <c r="CU13" s="1081">
        <f t="shared" si="6"/>
        <v>0</v>
      </c>
      <c r="CV13" s="1081">
        <f t="shared" si="6"/>
        <v>0</v>
      </c>
      <c r="CW13" s="1027"/>
      <c r="CX13" s="1081">
        <f t="shared" si="7"/>
        <v>0</v>
      </c>
      <c r="CY13" s="1081">
        <f t="shared" si="7"/>
        <v>0</v>
      </c>
      <c r="CZ13" s="1081">
        <f t="shared" si="7"/>
        <v>0</v>
      </c>
      <c r="DA13" s="1081">
        <f t="shared" si="7"/>
        <v>0</v>
      </c>
      <c r="DB13" s="1027"/>
      <c r="DC13" s="1032"/>
      <c r="DD13" s="1"/>
      <c r="DE13" s="1"/>
      <c r="DF13" s="1032"/>
      <c r="DG13" s="4"/>
      <c r="DH13" s="1027"/>
      <c r="DI13" s="1027"/>
      <c r="DJ13" s="1027"/>
      <c r="DK13" s="1027"/>
      <c r="DL13" s="1027"/>
      <c r="DM13" s="1027"/>
      <c r="DN13" s="1027"/>
      <c r="DO13" s="1027"/>
      <c r="DP13" s="1027"/>
      <c r="DQ13" s="1027"/>
      <c r="DR13" s="1027"/>
      <c r="DS13" s="1027"/>
      <c r="DT13" s="1027"/>
      <c r="DU13" s="1027"/>
      <c r="DV13" s="1027"/>
      <c r="DW13" s="1027"/>
      <c r="DX13" s="1027"/>
      <c r="DY13" s="1027"/>
      <c r="DZ13" s="1027"/>
      <c r="EA13" s="1027"/>
      <c r="EB13" s="1027"/>
      <c r="EC13" s="1027"/>
      <c r="ED13" s="1027"/>
      <c r="EE13" s="1027"/>
      <c r="EF13" s="1027"/>
      <c r="EG13" s="1027"/>
      <c r="EH13" s="1027"/>
      <c r="EI13" s="1027"/>
      <c r="EJ13" s="1027"/>
      <c r="EK13" s="1027"/>
      <c r="EL13" s="1027"/>
      <c r="EM13" s="1027"/>
      <c r="EN13" s="1027"/>
      <c r="EO13" s="1027"/>
      <c r="EP13" s="1027"/>
      <c r="EQ13" s="1027"/>
      <c r="ER13" s="1027"/>
      <c r="ES13" s="1027"/>
      <c r="ET13" s="1027"/>
      <c r="EU13" s="1027"/>
      <c r="EV13" s="1032"/>
    </row>
    <row r="14" spans="2:152">
      <c r="B14" s="51"/>
      <c r="C14" s="51"/>
      <c r="D14" s="207"/>
      <c r="E14" s="207"/>
      <c r="F14" s="207"/>
      <c r="G14" s="693"/>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201"/>
      <c r="AV14" s="85"/>
      <c r="AW14" s="85"/>
      <c r="AX14" s="85"/>
      <c r="AY14" s="1028"/>
      <c r="AZ14" s="1028"/>
      <c r="BA14" s="1"/>
      <c r="BB14" s="51"/>
      <c r="BC14" s="51"/>
      <c r="BD14" s="207"/>
      <c r="BE14" s="207"/>
      <c r="BF14" s="1161"/>
      <c r="BG14" s="1161"/>
      <c r="BH14" s="1161"/>
      <c r="BI14" s="1161"/>
      <c r="BJ14" s="1161"/>
      <c r="BL14" s="1025"/>
      <c r="BN14" s="1024"/>
      <c r="BO14" s="1026"/>
      <c r="BP14" s="1026"/>
      <c r="BQ14" s="1026"/>
      <c r="BR14" s="1026"/>
      <c r="BS14" s="1026"/>
      <c r="BT14" s="1026"/>
      <c r="BU14" s="1026"/>
      <c r="BV14" s="1026"/>
      <c r="BW14" s="1026"/>
      <c r="BX14" s="1026"/>
      <c r="BY14" s="1026"/>
      <c r="BZ14" s="1026"/>
      <c r="CA14" s="1026"/>
      <c r="CB14" s="1026"/>
      <c r="CC14" s="1026"/>
      <c r="CD14" s="1026"/>
      <c r="CE14" s="1026"/>
      <c r="CF14" s="1026"/>
      <c r="CG14" s="1026"/>
      <c r="CH14" s="1026"/>
      <c r="CI14" s="1026"/>
      <c r="CJ14" s="1026"/>
      <c r="CK14" s="1026"/>
      <c r="CL14" s="1026"/>
      <c r="CM14" s="1026"/>
      <c r="CN14" s="1026"/>
      <c r="CO14" s="1026"/>
      <c r="CP14" s="1026"/>
      <c r="CQ14" s="1026"/>
      <c r="CR14" s="1026"/>
      <c r="CS14" s="1026"/>
      <c r="CT14" s="1026"/>
      <c r="CU14" s="1026"/>
      <c r="CV14" s="1026"/>
      <c r="CW14" s="1026"/>
      <c r="CX14" s="1026"/>
      <c r="CY14" s="1026"/>
      <c r="CZ14" s="1026"/>
      <c r="DA14" s="1026"/>
      <c r="DB14" s="1027"/>
      <c r="DC14" s="1025"/>
      <c r="DD14" s="1"/>
      <c r="DE14" s="1"/>
      <c r="DF14" s="1025"/>
      <c r="DG14" s="4"/>
      <c r="DH14" s="1027"/>
      <c r="DI14" s="1027"/>
      <c r="DJ14" s="1027"/>
      <c r="DK14" s="1027"/>
      <c r="DL14" s="1027"/>
      <c r="DM14" s="1027"/>
      <c r="DN14" s="1027"/>
      <c r="DO14" s="1027"/>
      <c r="DP14" s="1027"/>
      <c r="DQ14" s="1027"/>
      <c r="DR14" s="1027"/>
      <c r="DS14" s="1027"/>
      <c r="DT14" s="1027"/>
      <c r="DU14" s="1027"/>
      <c r="DV14" s="1027"/>
      <c r="DW14" s="1027"/>
      <c r="DX14" s="1027"/>
      <c r="DY14" s="1027"/>
      <c r="DZ14" s="1027"/>
      <c r="EA14" s="1027"/>
      <c r="EB14" s="1027"/>
      <c r="EC14" s="1027"/>
      <c r="ED14" s="1027"/>
      <c r="EE14" s="1027"/>
      <c r="EF14" s="1027"/>
      <c r="EG14" s="1027"/>
      <c r="EH14" s="1027"/>
      <c r="EI14" s="1027"/>
      <c r="EJ14" s="1027"/>
      <c r="EK14" s="1027"/>
      <c r="EL14" s="1027"/>
      <c r="EM14" s="1027"/>
      <c r="EN14" s="1027"/>
      <c r="EO14" s="1027"/>
      <c r="EP14" s="1027"/>
      <c r="EQ14" s="1027"/>
      <c r="ER14" s="1027"/>
      <c r="ES14" s="1027"/>
      <c r="ET14" s="1027"/>
      <c r="EV14" s="1025"/>
    </row>
    <row r="15" spans="2:152" ht="15" customHeight="1">
      <c r="B15" s="41" t="s">
        <v>305</v>
      </c>
      <c r="C15" s="42"/>
      <c r="D15" s="85"/>
      <c r="E15" s="85"/>
      <c r="F15" s="85"/>
      <c r="G15" s="201"/>
      <c r="H15" s="881"/>
      <c r="I15" s="881"/>
      <c r="J15" s="881"/>
      <c r="K15" s="881"/>
      <c r="L15" s="881"/>
      <c r="M15" s="881"/>
      <c r="N15" s="881"/>
      <c r="O15" s="881"/>
      <c r="P15" s="881"/>
      <c r="Q15" s="881"/>
      <c r="R15" s="51"/>
      <c r="S15" s="51"/>
      <c r="T15" s="51"/>
      <c r="U15" s="51"/>
      <c r="V15" s="51"/>
      <c r="W15" s="51"/>
      <c r="X15" s="51"/>
      <c r="Y15" s="51"/>
      <c r="Z15" s="51"/>
      <c r="AA15" s="51"/>
      <c r="AB15" s="51"/>
      <c r="AC15" s="51"/>
      <c r="AD15" s="51"/>
      <c r="AE15" s="51"/>
      <c r="AF15" s="51"/>
      <c r="AG15" s="51"/>
      <c r="AH15" s="51"/>
      <c r="AI15" s="51"/>
      <c r="AJ15" s="51"/>
      <c r="AK15" s="226"/>
      <c r="AL15" s="201"/>
      <c r="AM15" s="51"/>
      <c r="AN15" s="51"/>
      <c r="AO15" s="51"/>
      <c r="AP15" s="51"/>
      <c r="AQ15" s="51"/>
      <c r="AR15" s="51"/>
      <c r="AS15" s="51"/>
      <c r="AT15" s="51"/>
      <c r="AU15" s="51"/>
      <c r="AV15" s="225"/>
      <c r="AW15" s="93"/>
      <c r="AX15" s="93"/>
      <c r="AY15" s="93"/>
      <c r="AZ15" s="93"/>
      <c r="BA15" s="1"/>
    </row>
    <row r="16" spans="2:152" ht="15" customHeight="1">
      <c r="B16" s="43"/>
      <c r="C16" s="44" t="s">
        <v>306</v>
      </c>
      <c r="D16" s="85"/>
      <c r="E16" s="85"/>
      <c r="F16" s="85"/>
      <c r="G16" s="201"/>
      <c r="H16" s="881"/>
      <c r="I16" s="881"/>
      <c r="J16" s="881"/>
      <c r="K16" s="881"/>
      <c r="L16" s="881"/>
      <c r="M16" s="881"/>
      <c r="N16" s="881"/>
      <c r="O16" s="881"/>
      <c r="P16" s="881"/>
      <c r="Q16" s="881"/>
      <c r="R16" s="51"/>
      <c r="S16" s="51"/>
      <c r="T16" s="51"/>
      <c r="U16" s="51"/>
      <c r="V16" s="51"/>
      <c r="W16" s="51"/>
      <c r="X16" s="51"/>
      <c r="Y16" s="51"/>
      <c r="Z16" s="51"/>
      <c r="AA16" s="51"/>
      <c r="AB16" s="51"/>
      <c r="AC16" s="51"/>
      <c r="AD16" s="51"/>
      <c r="AE16" s="51"/>
      <c r="AF16" s="51"/>
      <c r="AG16" s="51"/>
      <c r="AH16" s="51"/>
      <c r="AI16" s="51"/>
      <c r="AJ16" s="51"/>
      <c r="AK16" s="226"/>
      <c r="AL16" s="201"/>
      <c r="AM16" s="51"/>
      <c r="AN16" s="51"/>
      <c r="AO16" s="51"/>
      <c r="AP16" s="51"/>
      <c r="AQ16" s="51"/>
      <c r="AR16" s="51"/>
      <c r="AS16" s="51"/>
      <c r="AT16" s="51"/>
      <c r="AU16" s="51"/>
      <c r="AV16" s="225"/>
      <c r="AW16" s="93"/>
      <c r="AX16" s="93"/>
      <c r="AY16" s="93"/>
      <c r="AZ16" s="93"/>
      <c r="BA16" s="1"/>
    </row>
    <row r="17" spans="2:151" ht="15" customHeight="1">
      <c r="B17" s="45"/>
      <c r="C17" s="44" t="s">
        <v>307</v>
      </c>
      <c r="D17" s="85"/>
      <c r="E17" s="85"/>
      <c r="F17" s="85"/>
      <c r="G17" s="201"/>
      <c r="H17" s="881"/>
      <c r="I17" s="881"/>
      <c r="J17" s="881"/>
      <c r="K17" s="881"/>
      <c r="L17" s="881"/>
      <c r="M17" s="881"/>
      <c r="N17" s="881"/>
      <c r="O17" s="881"/>
      <c r="P17" s="881"/>
      <c r="Q17" s="881"/>
      <c r="R17" s="51"/>
      <c r="S17" s="51"/>
      <c r="T17" s="51"/>
      <c r="U17" s="51"/>
      <c r="V17" s="51"/>
      <c r="W17" s="51"/>
      <c r="X17" s="51"/>
      <c r="Y17" s="51"/>
      <c r="Z17" s="51"/>
      <c r="AA17" s="51"/>
      <c r="AB17" s="51"/>
      <c r="AC17" s="51"/>
      <c r="AD17" s="51"/>
      <c r="AE17" s="51"/>
      <c r="AF17" s="51"/>
      <c r="AG17" s="51"/>
      <c r="AH17" s="51"/>
      <c r="AI17" s="51"/>
      <c r="AJ17" s="51"/>
      <c r="AK17" s="226"/>
      <c r="AL17" s="201"/>
      <c r="AM17" s="51"/>
      <c r="AN17" s="51"/>
      <c r="AO17" s="51"/>
      <c r="AP17" s="51"/>
      <c r="AQ17" s="51"/>
      <c r="AR17" s="51"/>
      <c r="AS17" s="51"/>
      <c r="AT17" s="51"/>
      <c r="AU17" s="51"/>
      <c r="AV17" s="225"/>
      <c r="AW17" s="93"/>
      <c r="AX17" s="93"/>
      <c r="AY17" s="93"/>
      <c r="AZ17" s="93"/>
      <c r="BA17" s="1"/>
    </row>
    <row r="18" spans="2:151" ht="15" customHeight="1">
      <c r="B18" s="46"/>
      <c r="C18" s="44" t="s">
        <v>308</v>
      </c>
      <c r="D18" s="85"/>
      <c r="E18" s="85"/>
      <c r="F18" s="85"/>
      <c r="G18" s="201"/>
      <c r="H18" s="881"/>
      <c r="I18" s="881"/>
      <c r="J18" s="881"/>
      <c r="K18" s="881"/>
      <c r="L18" s="881"/>
      <c r="M18" s="881"/>
      <c r="N18" s="881"/>
      <c r="O18" s="881"/>
      <c r="P18" s="881"/>
      <c r="Q18" s="881"/>
      <c r="R18" s="51"/>
      <c r="S18" s="51"/>
      <c r="T18" s="51"/>
      <c r="U18" s="51"/>
      <c r="V18" s="51"/>
      <c r="W18" s="51"/>
      <c r="X18" s="51"/>
      <c r="Y18" s="51"/>
      <c r="Z18" s="51"/>
      <c r="AA18" s="51"/>
      <c r="AB18" s="51"/>
      <c r="AC18" s="51"/>
      <c r="AD18" s="51"/>
      <c r="AE18" s="51"/>
      <c r="AF18" s="51"/>
      <c r="AG18" s="51"/>
      <c r="AH18" s="51"/>
      <c r="AI18" s="51"/>
      <c r="AJ18" s="51"/>
      <c r="AK18" s="226"/>
      <c r="AL18" s="201"/>
      <c r="AM18" s="51"/>
      <c r="AN18" s="51"/>
      <c r="AO18" s="51"/>
      <c r="AP18" s="51"/>
      <c r="AQ18" s="51"/>
      <c r="AR18" s="51"/>
      <c r="AS18" s="51"/>
      <c r="AT18" s="51"/>
      <c r="AU18" s="51"/>
      <c r="AV18" s="225"/>
      <c r="AW18" s="93"/>
      <c r="AX18" s="93"/>
      <c r="AY18" s="93"/>
      <c r="AZ18" s="93"/>
      <c r="BA18" s="1"/>
    </row>
    <row r="19" spans="2:151" ht="15" customHeight="1">
      <c r="B19" s="726"/>
      <c r="C19" s="44" t="s">
        <v>309</v>
      </c>
      <c r="D19" s="85"/>
      <c r="E19" s="85"/>
      <c r="F19" s="85"/>
      <c r="G19" s="201"/>
      <c r="H19" s="881"/>
      <c r="I19" s="881"/>
      <c r="J19" s="881"/>
      <c r="K19" s="881"/>
      <c r="L19" s="881"/>
      <c r="M19" s="881"/>
      <c r="N19" s="881"/>
      <c r="O19" s="881"/>
      <c r="P19" s="881"/>
      <c r="Q19" s="881"/>
      <c r="R19" s="51"/>
      <c r="S19" s="51"/>
      <c r="T19" s="51"/>
      <c r="U19" s="51"/>
      <c r="V19" s="51"/>
      <c r="W19" s="51"/>
      <c r="X19" s="51"/>
      <c r="Y19" s="51"/>
      <c r="Z19" s="51"/>
      <c r="AA19" s="51"/>
      <c r="AB19" s="51"/>
      <c r="AC19" s="51"/>
      <c r="AD19" s="51"/>
      <c r="AE19" s="51"/>
      <c r="AF19" s="51"/>
      <c r="AG19" s="51"/>
      <c r="AH19" s="51"/>
      <c r="AI19" s="51"/>
      <c r="AJ19" s="51"/>
      <c r="AK19" s="226"/>
      <c r="AL19" s="201"/>
      <c r="AM19" s="51"/>
      <c r="AN19" s="51"/>
      <c r="AO19" s="51"/>
      <c r="AP19" s="51"/>
      <c r="AQ19" s="51"/>
      <c r="AR19" s="51"/>
      <c r="AS19" s="51"/>
      <c r="AT19" s="51"/>
      <c r="AU19" s="51"/>
      <c r="AV19" s="225"/>
      <c r="AW19" s="93"/>
      <c r="AX19" s="93"/>
      <c r="AY19" s="93"/>
      <c r="AZ19" s="93"/>
      <c r="BA19" s="1"/>
    </row>
    <row r="20" spans="2:151" ht="15" customHeight="1" thickBot="1">
      <c r="B20" s="227"/>
      <c r="C20" s="44"/>
      <c r="D20" s="85"/>
      <c r="E20" s="85"/>
      <c r="F20" s="85"/>
      <c r="G20" s="201"/>
      <c r="H20" s="881"/>
      <c r="I20" s="881"/>
      <c r="J20" s="881"/>
      <c r="K20" s="881"/>
      <c r="L20" s="881"/>
      <c r="M20" s="881"/>
      <c r="N20" s="881"/>
      <c r="O20" s="881"/>
      <c r="P20" s="881"/>
      <c r="Q20" s="881"/>
      <c r="R20" s="51"/>
      <c r="S20" s="51"/>
      <c r="T20" s="51"/>
      <c r="U20" s="51"/>
      <c r="V20" s="51"/>
      <c r="W20" s="51"/>
      <c r="X20" s="51"/>
      <c r="Y20" s="51"/>
      <c r="Z20" s="51"/>
      <c r="AA20" s="51"/>
      <c r="AB20" s="51"/>
      <c r="AC20" s="51"/>
      <c r="AD20" s="51"/>
      <c r="AE20" s="51"/>
      <c r="AF20" s="51"/>
      <c r="AG20" s="51"/>
      <c r="AH20" s="51"/>
      <c r="AI20" s="51"/>
      <c r="AJ20" s="51"/>
      <c r="AK20" s="226"/>
      <c r="AL20" s="201"/>
      <c r="AM20" s="51"/>
      <c r="AN20" s="51"/>
      <c r="AO20" s="51"/>
      <c r="AP20" s="51"/>
      <c r="AQ20" s="51"/>
      <c r="AR20" s="51"/>
      <c r="AS20" s="51"/>
      <c r="AT20" s="51"/>
      <c r="AU20" s="51"/>
      <c r="AV20" s="225"/>
      <c r="AW20" s="93"/>
      <c r="AX20" s="93"/>
      <c r="AY20" s="93"/>
      <c r="AZ20" s="93"/>
      <c r="BA20" s="1"/>
      <c r="BN20" s="1024"/>
      <c r="BO20" s="1024"/>
      <c r="BP20" s="1024"/>
      <c r="BQ20" s="1024"/>
      <c r="BR20" s="1024"/>
      <c r="BS20" s="1024"/>
      <c r="BT20" s="1024"/>
      <c r="BU20" s="1024"/>
      <c r="BV20" s="1024"/>
      <c r="BW20" s="1024"/>
      <c r="BX20" s="1024"/>
      <c r="BY20" s="1024"/>
      <c r="BZ20" s="1024"/>
      <c r="CA20" s="1024"/>
      <c r="CB20" s="1024"/>
      <c r="CC20" s="1024"/>
      <c r="CD20" s="1024"/>
      <c r="CE20" s="1024"/>
      <c r="CF20" s="1024"/>
      <c r="CG20" s="1024"/>
      <c r="CH20" s="1024"/>
      <c r="CI20" s="1024"/>
      <c r="CJ20" s="1024"/>
      <c r="CK20" s="1024"/>
      <c r="CL20" s="1024"/>
      <c r="CM20" s="1024"/>
      <c r="CN20" s="1024"/>
      <c r="CO20" s="1024"/>
      <c r="CP20" s="1024"/>
      <c r="CQ20" s="1024"/>
      <c r="CR20" s="1024"/>
      <c r="CS20" s="1024"/>
      <c r="CT20" s="1024"/>
      <c r="CU20" s="1024"/>
      <c r="CV20" s="1024"/>
      <c r="CW20" s="1024"/>
      <c r="CX20" s="1024"/>
      <c r="CY20" s="1024"/>
      <c r="CZ20" s="1024"/>
      <c r="DA20" s="1024"/>
      <c r="DB20" s="1024"/>
      <c r="DG20" s="1024"/>
      <c r="DH20" s="1024"/>
      <c r="DI20" s="1024"/>
      <c r="DJ20" s="1024"/>
      <c r="DK20" s="1024"/>
      <c r="DL20" s="1024"/>
      <c r="DM20" s="1024"/>
      <c r="DN20" s="1024"/>
      <c r="DO20" s="1024"/>
      <c r="DP20" s="1024"/>
      <c r="DQ20" s="1024"/>
      <c r="DR20" s="1024"/>
      <c r="DS20" s="1024"/>
      <c r="DT20" s="1024"/>
      <c r="DU20" s="1024"/>
      <c r="DV20" s="1024"/>
      <c r="DW20" s="1024"/>
      <c r="DX20" s="1024"/>
      <c r="DY20" s="1024"/>
      <c r="DZ20" s="1024"/>
      <c r="EA20" s="1024"/>
      <c r="EB20" s="1024"/>
      <c r="EC20" s="1024"/>
      <c r="ED20" s="1024"/>
      <c r="EE20" s="1024"/>
      <c r="EF20" s="1024"/>
      <c r="EG20" s="1024"/>
      <c r="EH20" s="1024"/>
      <c r="EI20" s="1024"/>
      <c r="EJ20" s="1024"/>
      <c r="EK20" s="1024"/>
      <c r="EL20" s="1024"/>
      <c r="EM20" s="1024"/>
      <c r="EN20" s="1024"/>
      <c r="EO20" s="1024"/>
      <c r="EP20" s="1024"/>
      <c r="EQ20" s="1024"/>
      <c r="ER20" s="1024"/>
      <c r="ES20" s="1024"/>
      <c r="ET20" s="1024"/>
      <c r="EU20" s="1024"/>
    </row>
    <row r="21" spans="2:151" ht="15" customHeight="1" thickBot="1">
      <c r="B21" s="1768" t="s">
        <v>1383</v>
      </c>
      <c r="C21" s="1769"/>
      <c r="D21" s="1769"/>
      <c r="E21" s="1769"/>
      <c r="F21" s="1769"/>
      <c r="G21" s="1769"/>
      <c r="H21" s="1769"/>
      <c r="I21" s="1769"/>
      <c r="J21" s="1769"/>
      <c r="K21" s="1769"/>
      <c r="L21" s="1769"/>
      <c r="M21" s="1769"/>
      <c r="N21" s="1769"/>
      <c r="O21" s="1769"/>
      <c r="P21" s="1769"/>
      <c r="Q21" s="1769"/>
      <c r="R21" s="1769"/>
      <c r="S21" s="1769"/>
      <c r="T21" s="1769"/>
      <c r="U21" s="1770"/>
      <c r="V21" s="51"/>
      <c r="W21" s="51"/>
      <c r="X21" s="51"/>
      <c r="Y21" s="51"/>
      <c r="Z21" s="51"/>
      <c r="AA21" s="51"/>
      <c r="AB21" s="51"/>
      <c r="AC21" s="51"/>
      <c r="AD21" s="51"/>
      <c r="AE21" s="51"/>
      <c r="AF21" s="51"/>
      <c r="AG21" s="51"/>
      <c r="AH21" s="51"/>
      <c r="AI21" s="51"/>
      <c r="AJ21" s="51"/>
      <c r="AK21" s="226"/>
      <c r="AL21" s="201"/>
      <c r="AM21" s="51"/>
      <c r="AN21" s="51"/>
      <c r="AO21" s="51"/>
      <c r="AP21" s="51"/>
      <c r="AQ21" s="51"/>
      <c r="AR21" s="51"/>
      <c r="AS21" s="51"/>
      <c r="AT21" s="51"/>
      <c r="AU21" s="51"/>
      <c r="AV21" s="225"/>
      <c r="AW21" s="93"/>
      <c r="AX21" s="93"/>
      <c r="AY21" s="93"/>
      <c r="AZ21" s="93"/>
      <c r="BA21" s="1"/>
      <c r="BN21" s="1024"/>
      <c r="BO21" s="1024"/>
      <c r="BP21" s="1024"/>
      <c r="BQ21" s="1024"/>
      <c r="BR21" s="1024"/>
      <c r="BS21" s="1024"/>
      <c r="BT21" s="1024"/>
      <c r="BU21" s="1024"/>
      <c r="BV21" s="1024"/>
      <c r="BW21" s="1024"/>
      <c r="BX21" s="1024"/>
      <c r="BY21" s="1024"/>
      <c r="BZ21" s="1024"/>
      <c r="CA21" s="1024"/>
      <c r="CB21" s="1024"/>
      <c r="CC21" s="1024"/>
      <c r="CD21" s="1024"/>
      <c r="CE21" s="1024"/>
      <c r="CF21" s="1024"/>
      <c r="CG21" s="1024"/>
      <c r="CH21" s="1024"/>
      <c r="CI21" s="1024"/>
      <c r="CJ21" s="1024"/>
      <c r="CK21" s="1024"/>
      <c r="CL21" s="1024"/>
      <c r="CM21" s="1024"/>
      <c r="CN21" s="1024"/>
      <c r="CO21" s="1024"/>
      <c r="CP21" s="1024"/>
      <c r="CQ21" s="1024"/>
      <c r="CR21" s="1024"/>
      <c r="CS21" s="1024"/>
      <c r="CT21" s="1024"/>
      <c r="CU21" s="1024"/>
      <c r="CV21" s="1024"/>
      <c r="CW21" s="1024"/>
      <c r="CX21" s="1024"/>
      <c r="CY21" s="1024"/>
      <c r="CZ21" s="1024"/>
      <c r="DA21" s="1024"/>
      <c r="DB21" s="1024"/>
      <c r="DG21" s="1024"/>
      <c r="DH21" s="1024"/>
      <c r="DI21" s="1024"/>
      <c r="DJ21" s="1024"/>
      <c r="DK21" s="1024"/>
      <c r="DL21" s="1024"/>
      <c r="DM21" s="1024"/>
      <c r="DN21" s="1024"/>
      <c r="DO21" s="1024"/>
      <c r="DP21" s="1024"/>
      <c r="DQ21" s="1024"/>
      <c r="DR21" s="1024"/>
      <c r="DS21" s="1024"/>
      <c r="DT21" s="1024"/>
      <c r="DU21" s="1024"/>
      <c r="DV21" s="1024"/>
      <c r="DW21" s="1024"/>
      <c r="DX21" s="1024"/>
      <c r="DY21" s="1024"/>
      <c r="DZ21" s="1024"/>
      <c r="EA21" s="1024"/>
      <c r="EB21" s="1024"/>
      <c r="EC21" s="1024"/>
      <c r="ED21" s="1024"/>
      <c r="EE21" s="1024"/>
      <c r="EF21" s="1024"/>
      <c r="EG21" s="1024"/>
      <c r="EH21" s="1024"/>
      <c r="EI21" s="1024"/>
      <c r="EJ21" s="1024"/>
      <c r="EK21" s="1024"/>
      <c r="EL21" s="1024"/>
      <c r="EM21" s="1024"/>
      <c r="EN21" s="1024"/>
      <c r="EO21" s="1024"/>
      <c r="EP21" s="1024"/>
      <c r="EQ21" s="1024"/>
      <c r="ER21" s="1024"/>
      <c r="ES21" s="1024"/>
      <c r="ET21" s="1024"/>
      <c r="EU21" s="1024"/>
    </row>
    <row r="22" spans="2:151" ht="15" customHeight="1" thickBot="1">
      <c r="B22" s="47"/>
      <c r="C22" s="48"/>
      <c r="D22" s="228"/>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226"/>
      <c r="AL22" s="201"/>
      <c r="AM22" s="201"/>
      <c r="AN22" s="201"/>
      <c r="AO22" s="201"/>
      <c r="AP22" s="201"/>
      <c r="AQ22" s="201"/>
      <c r="AR22" s="201"/>
      <c r="AS22" s="201"/>
      <c r="AT22" s="201"/>
      <c r="AU22" s="201"/>
      <c r="AV22" s="85"/>
      <c r="AW22" s="93"/>
      <c r="AX22" s="93"/>
      <c r="AY22" s="93"/>
      <c r="AZ22" s="93"/>
      <c r="BA22" s="1"/>
      <c r="BN22" s="1024"/>
      <c r="BO22" s="1024"/>
      <c r="BP22" s="1024"/>
      <c r="BQ22" s="1024"/>
      <c r="BR22" s="1024"/>
      <c r="BS22" s="1024"/>
      <c r="BT22" s="1024"/>
      <c r="BU22" s="1024"/>
      <c r="BV22" s="1024"/>
      <c r="BW22" s="1024"/>
      <c r="BX22" s="1024"/>
      <c r="BY22" s="1024"/>
      <c r="BZ22" s="1024"/>
      <c r="CA22" s="1024"/>
      <c r="CB22" s="1024"/>
      <c r="CC22" s="1024"/>
      <c r="CD22" s="1024"/>
      <c r="CE22" s="1024"/>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row>
    <row r="23" spans="2:151" ht="60" customHeight="1" thickBot="1">
      <c r="B23" s="1848" t="s">
        <v>1384</v>
      </c>
      <c r="C23" s="1849"/>
      <c r="D23" s="1849"/>
      <c r="E23" s="1849"/>
      <c r="F23" s="1849"/>
      <c r="G23" s="1849"/>
      <c r="H23" s="1849"/>
      <c r="I23" s="1849"/>
      <c r="J23" s="1849"/>
      <c r="K23" s="1849"/>
      <c r="L23" s="1849"/>
      <c r="M23" s="1849"/>
      <c r="N23" s="1849"/>
      <c r="O23" s="1849"/>
      <c r="P23" s="1849"/>
      <c r="Q23" s="1849"/>
      <c r="R23" s="1849"/>
      <c r="S23" s="1849"/>
      <c r="T23" s="1849"/>
      <c r="U23" s="1850"/>
      <c r="V23" s="49"/>
      <c r="W23" s="49"/>
      <c r="X23" s="49"/>
      <c r="Y23" s="49"/>
      <c r="Z23" s="49"/>
      <c r="AA23" s="49"/>
      <c r="AB23" s="49"/>
      <c r="AC23" s="49"/>
      <c r="AD23" s="49"/>
      <c r="AE23" s="49"/>
      <c r="AF23" s="49"/>
      <c r="AG23" s="49"/>
      <c r="AH23" s="49"/>
      <c r="AI23" s="49"/>
      <c r="AJ23" s="49"/>
      <c r="AK23" s="226"/>
      <c r="AL23" s="201"/>
      <c r="AM23" s="201"/>
      <c r="AN23" s="201"/>
      <c r="AO23" s="201"/>
      <c r="AP23" s="201"/>
      <c r="AQ23" s="201"/>
      <c r="AR23" s="201"/>
      <c r="AS23" s="201"/>
      <c r="AT23" s="201"/>
      <c r="AU23" s="201"/>
      <c r="AV23" s="85"/>
      <c r="AW23" s="93"/>
      <c r="AX23" s="93"/>
      <c r="AY23" s="93"/>
      <c r="AZ23" s="93"/>
      <c r="BA23" s="1"/>
      <c r="BN23" s="1024"/>
      <c r="BO23" s="1024"/>
      <c r="BP23" s="1024"/>
      <c r="BQ23" s="1024"/>
      <c r="BR23" s="1024"/>
      <c r="BS23" s="1024"/>
      <c r="BT23" s="1024"/>
      <c r="BU23" s="1024"/>
      <c r="BV23" s="1024"/>
      <c r="BW23" s="1024"/>
      <c r="BX23" s="1024"/>
      <c r="BY23" s="1024"/>
      <c r="BZ23" s="1024"/>
      <c r="CA23" s="1024"/>
      <c r="CB23" s="1024"/>
      <c r="CC23" s="1024"/>
      <c r="CD23" s="1024"/>
      <c r="CE23" s="1024"/>
      <c r="CF23" s="1024"/>
      <c r="CG23" s="1024"/>
      <c r="CH23" s="1024"/>
      <c r="CI23" s="1024"/>
      <c r="CJ23" s="1024"/>
      <c r="CK23" s="1024"/>
      <c r="CL23" s="1024"/>
      <c r="CM23" s="1024"/>
      <c r="CN23" s="1024"/>
      <c r="CO23" s="1024"/>
      <c r="CP23" s="1024"/>
      <c r="CQ23" s="1024"/>
      <c r="CR23" s="1024"/>
      <c r="CS23" s="1024"/>
      <c r="CT23" s="1024"/>
      <c r="CU23" s="1024"/>
      <c r="CV23" s="1024"/>
      <c r="CW23" s="1024"/>
      <c r="CX23" s="1024"/>
      <c r="CY23" s="1024"/>
      <c r="CZ23" s="1024"/>
      <c r="DA23" s="1024"/>
      <c r="DB23" s="1024"/>
      <c r="DG23" s="1024"/>
      <c r="DH23" s="1024"/>
      <c r="DI23" s="1024"/>
      <c r="DJ23" s="1024"/>
      <c r="DK23" s="1024"/>
      <c r="DL23" s="1024"/>
      <c r="DM23" s="1024"/>
      <c r="DN23" s="1024"/>
      <c r="DO23" s="1024"/>
      <c r="DP23" s="1024"/>
      <c r="DQ23" s="1024"/>
      <c r="DR23" s="1024"/>
      <c r="DS23" s="1024"/>
      <c r="DT23" s="1024"/>
      <c r="DU23" s="1024"/>
      <c r="DV23" s="1024"/>
      <c r="DW23" s="1024"/>
      <c r="DX23" s="1024"/>
      <c r="DY23" s="1024"/>
      <c r="DZ23" s="1024"/>
      <c r="EA23" s="1024"/>
      <c r="EB23" s="1024"/>
      <c r="EC23" s="1024"/>
      <c r="ED23" s="1024"/>
      <c r="EE23" s="1024"/>
      <c r="EF23" s="1024"/>
      <c r="EG23" s="1024"/>
      <c r="EH23" s="1024"/>
      <c r="EI23" s="1024"/>
      <c r="EJ23" s="1024"/>
      <c r="EK23" s="1024"/>
      <c r="EL23" s="1024"/>
      <c r="EM23" s="1024"/>
      <c r="EN23" s="1024"/>
      <c r="EO23" s="1024"/>
      <c r="EP23" s="1024"/>
      <c r="EQ23" s="1024"/>
      <c r="ER23" s="1024"/>
      <c r="ES23" s="1024"/>
      <c r="ET23" s="1024"/>
      <c r="EU23" s="1024"/>
    </row>
    <row r="24" spans="2:151" ht="15" customHeight="1" thickBot="1">
      <c r="B24" s="47"/>
      <c r="C24" s="48"/>
      <c r="D24" s="228"/>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226"/>
      <c r="AL24" s="201"/>
      <c r="AM24" s="201"/>
      <c r="AN24" s="201"/>
      <c r="AO24" s="201"/>
      <c r="AP24" s="201"/>
      <c r="AQ24" s="201"/>
      <c r="AR24" s="201"/>
      <c r="AS24" s="201"/>
      <c r="AT24" s="201"/>
      <c r="AU24" s="201"/>
      <c r="AV24" s="85"/>
      <c r="AW24" s="93"/>
      <c r="AX24" s="93"/>
      <c r="AY24" s="93"/>
      <c r="AZ24" s="93"/>
      <c r="BA24" s="1"/>
      <c r="BN24" s="1024"/>
      <c r="BO24" s="1024"/>
      <c r="BP24" s="1024"/>
      <c r="BQ24" s="1024"/>
      <c r="BR24" s="1024"/>
      <c r="BS24" s="1024"/>
      <c r="BT24" s="1024"/>
      <c r="BU24" s="1024"/>
      <c r="BV24" s="1024"/>
      <c r="BW24" s="1024"/>
      <c r="BX24" s="1024"/>
      <c r="BY24" s="1024"/>
      <c r="BZ24" s="1024"/>
      <c r="CA24" s="1024"/>
      <c r="CB24" s="1024"/>
      <c r="CC24" s="1024"/>
      <c r="CD24" s="1024"/>
      <c r="CE24" s="1024"/>
      <c r="CF24" s="1024"/>
      <c r="CG24" s="1024"/>
      <c r="CH24" s="1024"/>
      <c r="CI24" s="1024"/>
      <c r="CJ24" s="1024"/>
      <c r="CK24" s="1024"/>
      <c r="CL24" s="1024"/>
      <c r="CM24" s="1024"/>
      <c r="CN24" s="1024"/>
      <c r="CO24" s="1024"/>
      <c r="CP24" s="1024"/>
      <c r="CQ24" s="1024"/>
      <c r="CR24" s="1024"/>
      <c r="CS24" s="1024"/>
      <c r="CT24" s="1024"/>
      <c r="CU24" s="1024"/>
      <c r="CV24" s="1024"/>
      <c r="CW24" s="1024"/>
      <c r="CX24" s="1024"/>
      <c r="CY24" s="1024"/>
      <c r="CZ24" s="1024"/>
      <c r="DA24" s="1024"/>
      <c r="DB24" s="1024"/>
      <c r="DG24" s="1024"/>
      <c r="DH24" s="1024"/>
      <c r="DI24" s="1024"/>
      <c r="DJ24" s="1024"/>
      <c r="DK24" s="1024"/>
      <c r="DL24" s="1024"/>
      <c r="DM24" s="1024"/>
      <c r="DN24" s="1024"/>
      <c r="DO24" s="1024"/>
      <c r="DP24" s="1024"/>
      <c r="DQ24" s="1024"/>
      <c r="DR24" s="1024"/>
      <c r="DS24" s="1024"/>
      <c r="DT24" s="1024"/>
      <c r="DU24" s="1024"/>
      <c r="DV24" s="1024"/>
      <c r="DW24" s="1024"/>
      <c r="DX24" s="1024"/>
      <c r="DY24" s="1024"/>
      <c r="DZ24" s="1024"/>
      <c r="EA24" s="1024"/>
      <c r="EB24" s="1024"/>
      <c r="EC24" s="1024"/>
      <c r="ED24" s="1024"/>
      <c r="EE24" s="1024"/>
      <c r="EF24" s="1024"/>
      <c r="EG24" s="1024"/>
      <c r="EH24" s="1024"/>
      <c r="EI24" s="1024"/>
      <c r="EJ24" s="1024"/>
      <c r="EK24" s="1024"/>
      <c r="EL24" s="1024"/>
      <c r="EM24" s="1024"/>
      <c r="EN24" s="1024"/>
      <c r="EO24" s="1024"/>
      <c r="EP24" s="1024"/>
      <c r="EQ24" s="1024"/>
      <c r="ER24" s="1024"/>
      <c r="ES24" s="1024"/>
      <c r="ET24" s="1024"/>
      <c r="EU24" s="1024"/>
    </row>
    <row r="25" spans="2:151" ht="15" customHeight="1">
      <c r="B25" s="73" t="s">
        <v>463</v>
      </c>
      <c r="C25" s="1774" t="s">
        <v>313</v>
      </c>
      <c r="D25" s="1774"/>
      <c r="E25" s="1774"/>
      <c r="F25" s="1774"/>
      <c r="G25" s="1774"/>
      <c r="H25" s="1774"/>
      <c r="I25" s="1774"/>
      <c r="J25" s="1774"/>
      <c r="K25" s="1774"/>
      <c r="L25" s="1774"/>
      <c r="M25" s="1774"/>
      <c r="N25" s="1774"/>
      <c r="O25" s="1774"/>
      <c r="P25" s="1774"/>
      <c r="Q25" s="1774"/>
      <c r="R25" s="1774"/>
      <c r="S25" s="1774"/>
      <c r="T25" s="1774"/>
      <c r="U25" s="1775"/>
      <c r="V25" s="992"/>
      <c r="W25" s="992"/>
      <c r="X25" s="992"/>
      <c r="Y25" s="992"/>
      <c r="Z25" s="992"/>
      <c r="AA25" s="992"/>
      <c r="AB25" s="992"/>
      <c r="AC25" s="992"/>
      <c r="AD25" s="992"/>
      <c r="AE25" s="992"/>
      <c r="AF25" s="992"/>
      <c r="AG25" s="992"/>
      <c r="AH25" s="992"/>
      <c r="AI25" s="992"/>
      <c r="AJ25" s="992"/>
      <c r="AK25" s="226"/>
      <c r="AL25" s="201"/>
      <c r="AM25" s="201"/>
      <c r="AN25" s="201"/>
      <c r="AO25" s="201"/>
      <c r="AP25" s="201"/>
      <c r="AQ25" s="201"/>
      <c r="AR25" s="201"/>
      <c r="AS25" s="201"/>
      <c r="AT25" s="201"/>
      <c r="AU25" s="201"/>
      <c r="AV25" s="85"/>
      <c r="AW25" s="93"/>
      <c r="AX25" s="93"/>
      <c r="AY25" s="93"/>
      <c r="AZ25" s="93"/>
      <c r="BA25" s="1"/>
      <c r="BN25" s="1024"/>
      <c r="BO25" s="1024"/>
      <c r="BP25" s="1024"/>
      <c r="BQ25" s="1024"/>
      <c r="BR25" s="1024"/>
      <c r="BS25" s="1024"/>
      <c r="BT25" s="1024"/>
      <c r="BU25" s="1024"/>
      <c r="BV25" s="1024"/>
      <c r="BW25" s="1024"/>
      <c r="BX25" s="1024"/>
      <c r="BY25" s="1024"/>
      <c r="BZ25" s="1024"/>
      <c r="CA25" s="1024"/>
      <c r="CB25" s="1024"/>
      <c r="CC25" s="1024"/>
      <c r="CD25" s="1024"/>
      <c r="CE25" s="1024"/>
      <c r="CF25" s="1024"/>
      <c r="CG25" s="1024"/>
      <c r="CH25" s="1024"/>
      <c r="CI25" s="1024"/>
      <c r="CJ25" s="1024"/>
      <c r="CK25" s="1024"/>
      <c r="CL25" s="1024"/>
      <c r="CM25" s="1024"/>
      <c r="CN25" s="1024"/>
      <c r="CO25" s="1024"/>
      <c r="CP25" s="1024"/>
      <c r="CQ25" s="1024"/>
      <c r="CR25" s="1024"/>
      <c r="CS25" s="1024"/>
      <c r="CT25" s="1024"/>
      <c r="CU25" s="1024"/>
      <c r="CV25" s="1024"/>
      <c r="CW25" s="1024"/>
      <c r="CX25" s="1024"/>
      <c r="CY25" s="1024"/>
      <c r="CZ25" s="1024"/>
      <c r="DA25" s="1024"/>
      <c r="DB25" s="1024"/>
      <c r="DG25" s="1024"/>
      <c r="DH25" s="1024"/>
      <c r="DI25" s="1024"/>
      <c r="DJ25" s="1024"/>
      <c r="DK25" s="1024"/>
      <c r="DL25" s="1024"/>
      <c r="DM25" s="1024"/>
      <c r="DN25" s="1024"/>
      <c r="DO25" s="1024"/>
      <c r="DP25" s="1024"/>
      <c r="DQ25" s="1024"/>
      <c r="DR25" s="1024"/>
      <c r="DS25" s="1024"/>
      <c r="DT25" s="1024"/>
      <c r="DU25" s="1024"/>
      <c r="DV25" s="1024"/>
      <c r="DW25" s="1024"/>
      <c r="DX25" s="1024"/>
      <c r="DY25" s="1024"/>
      <c r="DZ25" s="1024"/>
      <c r="EA25" s="1024"/>
      <c r="EB25" s="1024"/>
      <c r="EC25" s="1024"/>
      <c r="ED25" s="1024"/>
      <c r="EE25" s="1024"/>
      <c r="EF25" s="1024"/>
      <c r="EG25" s="1024"/>
      <c r="EH25" s="1024"/>
      <c r="EI25" s="1024"/>
      <c r="EJ25" s="1024"/>
      <c r="EK25" s="1024"/>
      <c r="EL25" s="1024"/>
      <c r="EM25" s="1024"/>
      <c r="EN25" s="1024"/>
      <c r="EO25" s="1024"/>
      <c r="EP25" s="1024"/>
      <c r="EQ25" s="1024"/>
      <c r="ER25" s="1024"/>
      <c r="ES25" s="1024"/>
      <c r="ET25" s="1024"/>
      <c r="EU25" s="1024"/>
    </row>
    <row r="26" spans="2:151" ht="15" customHeight="1">
      <c r="B26" s="794" t="s">
        <v>481</v>
      </c>
      <c r="C26" s="735" t="str">
        <f>$C$11</f>
        <v>Totex</v>
      </c>
      <c r="D26" s="735"/>
      <c r="E26" s="735"/>
      <c r="F26" s="735"/>
      <c r="G26" s="735"/>
      <c r="H26" s="735"/>
      <c r="I26" s="735"/>
      <c r="J26" s="735"/>
      <c r="K26" s="735"/>
      <c r="L26" s="735"/>
      <c r="M26" s="735"/>
      <c r="N26" s="735"/>
      <c r="O26" s="735"/>
      <c r="P26" s="735"/>
      <c r="Q26" s="735"/>
      <c r="R26" s="735"/>
      <c r="S26" s="735"/>
      <c r="T26" s="735"/>
      <c r="U26" s="736"/>
      <c r="V26" s="926"/>
      <c r="W26" s="229"/>
      <c r="X26" s="229"/>
      <c r="Y26" s="229"/>
      <c r="Z26" s="229"/>
      <c r="AA26" s="229"/>
      <c r="AB26" s="229"/>
      <c r="AC26" s="229"/>
      <c r="AD26" s="229"/>
      <c r="AE26" s="229"/>
      <c r="AF26" s="229"/>
      <c r="AG26" s="229"/>
      <c r="AH26" s="229"/>
      <c r="AI26" s="229"/>
      <c r="AJ26" s="229"/>
      <c r="AK26" s="230"/>
      <c r="AL26" s="230"/>
      <c r="AM26" s="201"/>
      <c r="AN26" s="201"/>
      <c r="AO26" s="201"/>
      <c r="AP26" s="201"/>
      <c r="AQ26" s="201"/>
      <c r="AR26" s="201"/>
      <c r="AS26" s="201"/>
      <c r="AT26" s="201"/>
      <c r="AU26" s="201"/>
      <c r="AV26" s="201"/>
      <c r="BA26" s="1"/>
      <c r="BN26" s="1024"/>
      <c r="BO26" s="1024"/>
      <c r="BP26" s="1024"/>
      <c r="BQ26" s="1024"/>
      <c r="BR26" s="1024"/>
      <c r="BS26" s="1024"/>
      <c r="BT26" s="1024"/>
      <c r="BU26" s="1024"/>
      <c r="BV26" s="1024"/>
      <c r="BW26" s="1024"/>
      <c r="BX26" s="1024"/>
      <c r="BY26" s="1024"/>
      <c r="BZ26" s="1024"/>
      <c r="CA26" s="1024"/>
      <c r="CB26" s="1024"/>
      <c r="CC26" s="1024"/>
      <c r="CD26" s="1024"/>
      <c r="CE26" s="1024"/>
      <c r="CF26" s="1024"/>
      <c r="CG26" s="1024"/>
      <c r="CH26" s="1024"/>
      <c r="CI26" s="1024"/>
      <c r="CJ26" s="1024"/>
      <c r="CK26" s="1024"/>
      <c r="CL26" s="1024"/>
      <c r="CM26" s="1024"/>
      <c r="CN26" s="1024"/>
      <c r="CO26" s="1024"/>
      <c r="CP26" s="1024"/>
      <c r="CQ26" s="1024"/>
      <c r="CR26" s="1024"/>
      <c r="CS26" s="1024"/>
      <c r="CT26" s="1024"/>
      <c r="CU26" s="1024"/>
      <c r="CV26" s="1024"/>
      <c r="CW26" s="1024"/>
      <c r="CX26" s="1024"/>
      <c r="CY26" s="1024"/>
      <c r="CZ26" s="1024"/>
      <c r="DA26" s="1024"/>
      <c r="DB26" s="1024"/>
      <c r="DG26" s="1024"/>
      <c r="DH26" s="1024"/>
      <c r="DI26" s="1024"/>
      <c r="DJ26" s="1024"/>
      <c r="DK26" s="1024"/>
      <c r="DL26" s="1024"/>
      <c r="DM26" s="1024"/>
      <c r="DN26" s="1024"/>
      <c r="DO26" s="1024"/>
      <c r="DP26" s="1024"/>
      <c r="DQ26" s="1024"/>
      <c r="DR26" s="1024"/>
      <c r="DS26" s="1024"/>
      <c r="DT26" s="1024"/>
      <c r="DU26" s="1024"/>
      <c r="DV26" s="1024"/>
      <c r="DW26" s="1024"/>
      <c r="DX26" s="1024"/>
      <c r="DY26" s="1024"/>
      <c r="DZ26" s="1024"/>
      <c r="EA26" s="1024"/>
      <c r="EB26" s="1024"/>
      <c r="EC26" s="1024"/>
      <c r="ED26" s="1024"/>
      <c r="EE26" s="1024"/>
      <c r="EF26" s="1024"/>
      <c r="EG26" s="1024"/>
      <c r="EH26" s="1024"/>
      <c r="EI26" s="1024"/>
      <c r="EJ26" s="1024"/>
      <c r="EK26" s="1024"/>
      <c r="EL26" s="1024"/>
      <c r="EM26" s="1024"/>
      <c r="EN26" s="1024"/>
      <c r="EO26" s="1024"/>
      <c r="EP26" s="1024"/>
      <c r="EQ26" s="1024"/>
      <c r="ER26" s="1024"/>
      <c r="ES26" s="1024"/>
      <c r="ET26" s="1024"/>
      <c r="EU26" s="1024"/>
    </row>
    <row r="27" spans="2:151" ht="15" customHeight="1">
      <c r="B27" s="74">
        <v>20</v>
      </c>
      <c r="C27" s="1776" t="s">
        <v>2201</v>
      </c>
      <c r="D27" s="1776"/>
      <c r="E27" s="1776"/>
      <c r="F27" s="1776"/>
      <c r="G27" s="1776"/>
      <c r="H27" s="1776"/>
      <c r="I27" s="1776"/>
      <c r="J27" s="1776"/>
      <c r="K27" s="1776"/>
      <c r="L27" s="1776"/>
      <c r="M27" s="1776"/>
      <c r="N27" s="1776"/>
      <c r="O27" s="1776"/>
      <c r="P27" s="1776"/>
      <c r="Q27" s="1776"/>
      <c r="R27" s="1776"/>
      <c r="S27" s="1776"/>
      <c r="T27" s="1776"/>
      <c r="U27" s="1777"/>
      <c r="V27" s="926"/>
      <c r="W27" s="229"/>
      <c r="X27" s="229"/>
      <c r="Y27" s="229"/>
      <c r="Z27" s="229"/>
      <c r="AA27" s="229"/>
      <c r="AB27" s="229"/>
      <c r="AC27" s="229"/>
      <c r="AD27" s="229"/>
      <c r="AE27" s="229"/>
      <c r="AF27" s="229"/>
      <c r="AG27" s="229"/>
      <c r="AH27" s="229"/>
      <c r="AI27" s="229"/>
      <c r="AJ27" s="229"/>
      <c r="AK27" s="230"/>
      <c r="AL27" s="230"/>
      <c r="AM27" s="201"/>
      <c r="AN27" s="201"/>
      <c r="AO27" s="201"/>
      <c r="AP27" s="201"/>
      <c r="AQ27" s="201"/>
      <c r="AR27" s="201"/>
      <c r="AS27" s="201"/>
      <c r="AT27" s="201"/>
      <c r="AU27" s="201"/>
      <c r="AV27" s="201"/>
      <c r="BA27" s="1"/>
      <c r="BN27" s="1024"/>
      <c r="BO27" s="1024"/>
      <c r="BP27" s="1024"/>
      <c r="BQ27" s="1024"/>
      <c r="BR27" s="1024"/>
      <c r="BS27" s="1024"/>
      <c r="BT27" s="1024"/>
      <c r="BU27" s="1024"/>
      <c r="BV27" s="1024"/>
      <c r="BW27" s="1024"/>
      <c r="BX27" s="1024"/>
      <c r="BY27" s="1024"/>
      <c r="BZ27" s="1024"/>
      <c r="CA27" s="1024"/>
      <c r="CB27" s="1024"/>
      <c r="CC27" s="1024"/>
      <c r="CD27" s="1024"/>
      <c r="CE27" s="1024"/>
      <c r="CF27" s="1024"/>
      <c r="CG27" s="1024"/>
      <c r="CH27" s="1024"/>
      <c r="CI27" s="1024"/>
      <c r="CJ27" s="1024"/>
      <c r="CK27" s="1024"/>
      <c r="CL27" s="1024"/>
      <c r="CM27" s="1024"/>
      <c r="CN27" s="1024"/>
      <c r="CO27" s="1024"/>
      <c r="CP27" s="1024"/>
      <c r="CQ27" s="1024"/>
      <c r="CR27" s="1024"/>
      <c r="CS27" s="1024"/>
      <c r="CT27" s="1024"/>
      <c r="CU27" s="1024"/>
      <c r="CV27" s="1024"/>
      <c r="CW27" s="1024"/>
      <c r="CX27" s="1024"/>
      <c r="CY27" s="1024"/>
      <c r="CZ27" s="1024"/>
      <c r="DA27" s="1024"/>
      <c r="DB27" s="1024"/>
      <c r="DG27" s="1024"/>
      <c r="DH27" s="1024"/>
      <c r="DI27" s="1024"/>
      <c r="DJ27" s="1024"/>
      <c r="DK27" s="1024"/>
      <c r="DL27" s="1024"/>
      <c r="DM27" s="1024"/>
      <c r="DN27" s="1024"/>
      <c r="DO27" s="1024"/>
      <c r="DP27" s="1024"/>
      <c r="DQ27" s="1024"/>
      <c r="DR27" s="1024"/>
      <c r="DS27" s="1024"/>
      <c r="DT27" s="1024"/>
      <c r="DU27" s="1024"/>
      <c r="DV27" s="1024"/>
      <c r="DW27" s="1024"/>
      <c r="DX27" s="1024"/>
      <c r="DY27" s="1024"/>
      <c r="DZ27" s="1024"/>
      <c r="EA27" s="1024"/>
      <c r="EB27" s="1024"/>
      <c r="EC27" s="1024"/>
      <c r="ED27" s="1024"/>
      <c r="EE27" s="1024"/>
      <c r="EF27" s="1024"/>
      <c r="EG27" s="1024"/>
      <c r="EH27" s="1024"/>
      <c r="EI27" s="1024"/>
      <c r="EJ27" s="1024"/>
      <c r="EK27" s="1024"/>
      <c r="EL27" s="1024"/>
      <c r="EM27" s="1024"/>
      <c r="EN27" s="1024"/>
      <c r="EO27" s="1024"/>
      <c r="EP27" s="1024"/>
      <c r="EQ27" s="1024"/>
      <c r="ER27" s="1024"/>
      <c r="ES27" s="1024"/>
      <c r="ET27" s="1024"/>
      <c r="EU27" s="1024"/>
    </row>
    <row r="28" spans="2:151" ht="15" customHeight="1">
      <c r="B28" s="74">
        <v>21</v>
      </c>
      <c r="C28" s="1776" t="s">
        <v>2202</v>
      </c>
      <c r="D28" s="1776"/>
      <c r="E28" s="1776"/>
      <c r="F28" s="1776"/>
      <c r="G28" s="1776"/>
      <c r="H28" s="1776"/>
      <c r="I28" s="1776"/>
      <c r="J28" s="1776"/>
      <c r="K28" s="1776"/>
      <c r="L28" s="1776"/>
      <c r="M28" s="1776"/>
      <c r="N28" s="1776"/>
      <c r="O28" s="1776"/>
      <c r="P28" s="1776"/>
      <c r="Q28" s="1776"/>
      <c r="R28" s="1776"/>
      <c r="S28" s="1776"/>
      <c r="T28" s="1776"/>
      <c r="U28" s="1777"/>
      <c r="V28" s="926"/>
      <c r="W28" s="229"/>
      <c r="X28" s="229"/>
      <c r="Y28" s="229"/>
      <c r="Z28" s="229"/>
      <c r="AA28" s="229"/>
      <c r="AB28" s="229"/>
      <c r="AC28" s="229"/>
      <c r="AD28" s="229"/>
      <c r="AE28" s="229"/>
      <c r="AF28" s="229"/>
      <c r="AG28" s="229"/>
      <c r="AH28" s="229"/>
      <c r="AI28" s="229"/>
      <c r="AJ28" s="229"/>
      <c r="AK28" s="230"/>
      <c r="AL28" s="230"/>
      <c r="AM28" s="201"/>
      <c r="AN28" s="201"/>
      <c r="AO28" s="201"/>
      <c r="AP28" s="201"/>
      <c r="AQ28" s="201"/>
      <c r="AR28" s="201"/>
      <c r="AS28" s="201"/>
      <c r="AT28" s="201"/>
      <c r="AU28" s="201"/>
      <c r="AV28" s="201"/>
      <c r="BA28" s="1"/>
      <c r="BN28" s="1024"/>
      <c r="BO28" s="1024"/>
      <c r="BP28" s="1024"/>
      <c r="BQ28" s="1024"/>
      <c r="BR28" s="1024"/>
      <c r="BS28" s="1024"/>
      <c r="BT28" s="1024"/>
      <c r="BU28" s="1024"/>
      <c r="BV28" s="1024"/>
      <c r="BW28" s="1024"/>
      <c r="BX28" s="1024"/>
      <c r="BY28" s="1024"/>
      <c r="BZ28" s="1024"/>
      <c r="CA28" s="1024"/>
      <c r="CB28" s="1024"/>
      <c r="CC28" s="1024"/>
      <c r="CD28" s="1024"/>
      <c r="CE28" s="1024"/>
      <c r="CF28" s="1024"/>
      <c r="CG28" s="1024"/>
      <c r="CH28" s="1024"/>
      <c r="CI28" s="1024"/>
      <c r="CJ28" s="1024"/>
      <c r="CK28" s="1024"/>
      <c r="CL28" s="1024"/>
      <c r="CM28" s="1024"/>
      <c r="CN28" s="1024"/>
      <c r="CO28" s="1024"/>
      <c r="CP28" s="1024"/>
      <c r="CQ28" s="1024"/>
      <c r="CR28" s="1024"/>
      <c r="CS28" s="1024"/>
      <c r="CT28" s="1024"/>
      <c r="CU28" s="1024"/>
      <c r="CV28" s="1024"/>
      <c r="CW28" s="1024"/>
      <c r="CX28" s="1024"/>
      <c r="CY28" s="1024"/>
      <c r="CZ28" s="1024"/>
      <c r="DA28" s="1024"/>
      <c r="DB28" s="1024"/>
      <c r="DG28" s="1024"/>
      <c r="DH28" s="1024"/>
      <c r="DI28" s="1024"/>
      <c r="DJ28" s="1024"/>
      <c r="DK28" s="1024"/>
      <c r="DL28" s="1024"/>
      <c r="DM28" s="1024"/>
      <c r="DN28" s="1024"/>
      <c r="DO28" s="1024"/>
      <c r="DP28" s="1024"/>
      <c r="DQ28" s="1024"/>
      <c r="DR28" s="1024"/>
      <c r="DS28" s="1024"/>
      <c r="DT28" s="1024"/>
      <c r="DU28" s="1024"/>
      <c r="DV28" s="1024"/>
      <c r="DW28" s="1024"/>
      <c r="DX28" s="1024"/>
      <c r="DY28" s="1024"/>
      <c r="DZ28" s="1024"/>
      <c r="EA28" s="1024"/>
      <c r="EB28" s="1024"/>
      <c r="EC28" s="1024"/>
      <c r="ED28" s="1024"/>
      <c r="EE28" s="1024"/>
      <c r="EF28" s="1024"/>
      <c r="EG28" s="1024"/>
      <c r="EH28" s="1024"/>
      <c r="EI28" s="1024"/>
      <c r="EJ28" s="1024"/>
      <c r="EK28" s="1024"/>
      <c r="EL28" s="1024"/>
      <c r="EM28" s="1024"/>
      <c r="EN28" s="1024"/>
      <c r="EO28" s="1024"/>
      <c r="EP28" s="1024"/>
      <c r="EQ28" s="1024"/>
      <c r="ER28" s="1024"/>
      <c r="ES28" s="1024"/>
      <c r="ET28" s="1024"/>
      <c r="EU28" s="1024"/>
    </row>
    <row r="29" spans="2:151"/>
    <row r="30" spans="2:151"/>
    <row r="31" spans="2:151"/>
    <row r="32" spans="2:15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sheetData>
  <sheetProtection autoFilter="0"/>
  <mergeCells count="28">
    <mergeCell ref="AV1:AZ1"/>
    <mergeCell ref="BF3:BJ3"/>
    <mergeCell ref="BB4:BC4"/>
    <mergeCell ref="BB6:BE6"/>
    <mergeCell ref="BF6:BJ6"/>
    <mergeCell ref="C28:U28"/>
    <mergeCell ref="V6:Z6"/>
    <mergeCell ref="AA6:AE6"/>
    <mergeCell ref="C27:U27"/>
    <mergeCell ref="B21:U21"/>
    <mergeCell ref="B23:U23"/>
    <mergeCell ref="C25:U25"/>
    <mergeCell ref="AK3:AO3"/>
    <mergeCell ref="AP3:AT3"/>
    <mergeCell ref="AF3:AJ3"/>
    <mergeCell ref="G3:K3"/>
    <mergeCell ref="L3:P3"/>
    <mergeCell ref="Q3:U3"/>
    <mergeCell ref="V3:Z3"/>
    <mergeCell ref="AA3:AE3"/>
    <mergeCell ref="AP6:AT6"/>
    <mergeCell ref="B4:C4"/>
    <mergeCell ref="B6:F6"/>
    <mergeCell ref="G6:K6"/>
    <mergeCell ref="L6:P6"/>
    <mergeCell ref="Q6:U6"/>
    <mergeCell ref="AK6:AO6"/>
    <mergeCell ref="AF6:AJ6"/>
  </mergeCells>
  <conditionalFormatting sqref="AY13:AZ14">
    <cfRule type="cellIs" dxfId="46" priority="7" operator="equal">
      <formula>0</formula>
    </cfRule>
  </conditionalFormatting>
  <conditionalFormatting sqref="AY11:AZ11 AZ12">
    <cfRule type="cellIs" dxfId="45" priority="2" operator="equal">
      <formula>0</formula>
    </cfRule>
  </conditionalFormatting>
  <conditionalFormatting sqref="AY12">
    <cfRule type="cellIs" dxfId="44"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
  <sheetViews>
    <sheetView workbookViewId="0"/>
  </sheetViews>
  <sheetFormatPr defaultRowHeight="14.25"/>
  <sheetData>
    <row r="1" spans="1:2">
      <c r="A1" t="s">
        <v>2680</v>
      </c>
      <c r="B1" t="s">
        <v>2681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8">
    <tabColor rgb="FF0078C9"/>
  </sheetPr>
  <dimension ref="A1:DC30"/>
  <sheetViews>
    <sheetView zoomScale="85" zoomScaleNormal="85" workbookViewId="0">
      <selection activeCell="A9" sqref="A9"/>
    </sheetView>
  </sheetViews>
  <sheetFormatPr defaultColWidth="0" defaultRowHeight="14.25"/>
  <cols>
    <col min="1" max="1" width="1.625" style="1302" customWidth="1"/>
    <col min="2" max="2" width="7.125" style="1302" customWidth="1"/>
    <col min="3" max="3" width="45.625" style="1302" bestFit="1" customWidth="1"/>
    <col min="4" max="46" width="9" style="1302" customWidth="1"/>
    <col min="47" max="47" width="2.75" style="1301" customWidth="1"/>
    <col min="48" max="48" width="28.75" style="1301" customWidth="1"/>
    <col min="49" max="49" width="81.625" style="1301" customWidth="1"/>
    <col min="50" max="50" width="2.75" style="1301" customWidth="1"/>
    <col min="51" max="51" width="49.625" style="1301" customWidth="1"/>
    <col min="52" max="52" width="37.625" style="1301" customWidth="1"/>
    <col min="53" max="53" width="7.25" style="1301" customWidth="1"/>
    <col min="54" max="54" width="6.625" style="1301" customWidth="1"/>
    <col min="55" max="55" width="46.125" style="1301" customWidth="1"/>
    <col min="56" max="57" width="5.625" style="1301" customWidth="1"/>
    <col min="58" max="62" width="12.625" style="1301" customWidth="1"/>
    <col min="63" max="63" width="9" style="1301" customWidth="1"/>
    <col min="64" max="64" width="1.625" style="1024" hidden="1" customWidth="1"/>
    <col min="65" max="65" width="34.5" style="1024" hidden="1" customWidth="1"/>
    <col min="66" max="66" width="2.5" style="1047" hidden="1" customWidth="1"/>
    <col min="67" max="67" width="19.875" style="1047" hidden="1" customWidth="1"/>
    <col min="68" max="70" width="1.75" style="1047" hidden="1" customWidth="1"/>
    <col min="71" max="71" width="3.5" style="1047" hidden="1" customWidth="1"/>
    <col min="72" max="75" width="1.75" style="1047" hidden="1" customWidth="1"/>
    <col min="76" max="76" width="3.5" style="1047" hidden="1" customWidth="1"/>
    <col min="77" max="80" width="1.75" style="1047" hidden="1" customWidth="1"/>
    <col min="81" max="81" width="3.5" style="1047" hidden="1" customWidth="1"/>
    <col min="82" max="85" width="1.75" style="1047" hidden="1" customWidth="1"/>
    <col min="86" max="86" width="3.5" style="1047" hidden="1" customWidth="1"/>
    <col min="87" max="90" width="1.75" style="1047" hidden="1" customWidth="1"/>
    <col min="91" max="91" width="3.5" style="1047" hidden="1" customWidth="1"/>
    <col min="92" max="95" width="1.75" style="1047" hidden="1" customWidth="1"/>
    <col min="96" max="96" width="3.5" style="1047" hidden="1" customWidth="1"/>
    <col min="97" max="100" width="1.75" style="1047" hidden="1" customWidth="1"/>
    <col min="101" max="101" width="3.5" style="1047" hidden="1" customWidth="1"/>
    <col min="102" max="105" width="1.75" style="1047" hidden="1" customWidth="1"/>
    <col min="106" max="106" width="3.125" style="1047" hidden="1" customWidth="1"/>
    <col min="107" max="107" width="1.625" style="1024" hidden="1" customWidth="1"/>
    <col min="108" max="16384" width="9" style="1301" hidden="1"/>
  </cols>
  <sheetData>
    <row r="1" spans="2:107" ht="20.25">
      <c r="B1" s="194" t="s">
        <v>1752</v>
      </c>
      <c r="C1" s="194"/>
      <c r="D1" s="195"/>
      <c r="E1" s="194"/>
      <c r="F1" s="194"/>
      <c r="G1" s="194"/>
      <c r="H1" s="194"/>
      <c r="I1" s="194"/>
      <c r="J1" s="194"/>
      <c r="K1" s="194"/>
      <c r="L1" s="194"/>
      <c r="M1" s="194"/>
      <c r="N1" s="194"/>
      <c r="O1" s="194"/>
      <c r="P1" s="194"/>
      <c r="Q1" s="194"/>
      <c r="R1" s="194"/>
      <c r="S1" s="194"/>
      <c r="T1" s="194"/>
      <c r="U1" s="56"/>
      <c r="V1" s="56"/>
      <c r="W1" s="56"/>
      <c r="X1" s="56"/>
      <c r="Y1" s="56"/>
      <c r="Z1" s="56"/>
      <c r="AA1" s="56"/>
      <c r="AB1" s="56"/>
      <c r="AC1" s="56"/>
      <c r="AD1" s="56"/>
      <c r="AE1" s="56"/>
      <c r="AF1" s="56"/>
      <c r="AG1" s="56"/>
      <c r="AH1" s="56"/>
      <c r="AI1" s="56"/>
      <c r="AJ1" s="56"/>
      <c r="AK1" s="194"/>
      <c r="AL1" s="194"/>
      <c r="AM1" s="194"/>
      <c r="AN1" s="194"/>
      <c r="AO1" s="194"/>
      <c r="AP1" s="194"/>
      <c r="AQ1" s="194"/>
      <c r="AR1" s="194"/>
      <c r="AS1" s="194"/>
      <c r="AT1" s="874" t="str">
        <f>AppValidation!$D$2</f>
        <v>United Utilities</v>
      </c>
      <c r="AU1" s="196"/>
      <c r="AV1" s="1804" t="s">
        <v>377</v>
      </c>
      <c r="AW1" s="1804"/>
      <c r="AX1" s="1804"/>
      <c r="AY1" s="1804"/>
      <c r="AZ1" s="1804"/>
      <c r="BA1" s="1"/>
      <c r="BB1" s="194" t="s">
        <v>547</v>
      </c>
      <c r="BC1" s="194"/>
      <c r="BD1" s="194"/>
      <c r="BE1" s="194"/>
      <c r="BF1" s="194"/>
      <c r="BG1" s="194"/>
      <c r="BH1" s="194"/>
      <c r="BI1" s="194"/>
      <c r="BJ1" s="56" t="str">
        <f>LEFT($B$1,4)</f>
        <v>WS1a</v>
      </c>
      <c r="BL1" s="1025"/>
      <c r="BN1" s="1024"/>
      <c r="BO1" s="1024"/>
      <c r="BP1" s="1024"/>
      <c r="BQ1" s="1024"/>
      <c r="BR1" s="1024"/>
      <c r="BS1" s="1024"/>
      <c r="BT1" s="1024"/>
      <c r="BU1" s="1024"/>
      <c r="BV1" s="1024"/>
      <c r="BW1" s="1024"/>
      <c r="BX1" s="1024"/>
      <c r="BY1" s="1024"/>
      <c r="BZ1" s="1024"/>
      <c r="CA1" s="1024"/>
      <c r="CB1" s="1024"/>
      <c r="CC1" s="1024"/>
      <c r="CD1" s="1024"/>
      <c r="CE1" s="1024"/>
      <c r="CF1" s="1024"/>
      <c r="CG1" s="1024"/>
      <c r="CH1" s="1024"/>
      <c r="CI1" s="1024"/>
      <c r="CJ1" s="1024"/>
      <c r="CK1" s="1024"/>
      <c r="CL1" s="1024"/>
      <c r="CM1" s="1024"/>
      <c r="CN1" s="1024"/>
      <c r="CO1" s="1024"/>
      <c r="CP1" s="1024"/>
      <c r="CQ1" s="1024"/>
      <c r="CR1" s="1024"/>
      <c r="CS1" s="1024"/>
      <c r="CT1" s="1024"/>
      <c r="CU1" s="1024"/>
      <c r="CV1" s="1024"/>
      <c r="CW1" s="1024"/>
      <c r="CX1" s="1024"/>
      <c r="CY1" s="1024"/>
      <c r="CZ1" s="1024"/>
      <c r="DA1" s="1024"/>
      <c r="DB1" s="1024"/>
      <c r="DC1" s="1025"/>
    </row>
    <row r="2" spans="2:107" ht="21" thickBot="1">
      <c r="B2" s="197"/>
      <c r="C2" s="198"/>
      <c r="D2" s="199"/>
      <c r="E2" s="198"/>
      <c r="F2" s="198"/>
      <c r="G2" s="198"/>
      <c r="H2" s="198"/>
      <c r="I2" s="198"/>
      <c r="J2" s="198"/>
      <c r="K2" s="198"/>
      <c r="L2" s="198"/>
      <c r="M2" s="198"/>
      <c r="N2" s="198"/>
      <c r="O2" s="198"/>
      <c r="P2" s="198"/>
      <c r="Q2" s="198"/>
      <c r="R2" s="198"/>
      <c r="S2" s="198"/>
      <c r="T2" s="198"/>
      <c r="U2" s="200"/>
      <c r="V2" s="200"/>
      <c r="W2" s="200"/>
      <c r="X2" s="200"/>
      <c r="Y2" s="200"/>
      <c r="Z2" s="200"/>
      <c r="AA2" s="200"/>
      <c r="AB2" s="200"/>
      <c r="AC2" s="200"/>
      <c r="AD2" s="200"/>
      <c r="AE2" s="200"/>
      <c r="AF2" s="200"/>
      <c r="AG2" s="200"/>
      <c r="AH2" s="200"/>
      <c r="AI2" s="200"/>
      <c r="AJ2" s="200"/>
      <c r="AK2" s="198"/>
      <c r="AL2" s="201"/>
      <c r="AM2" s="201"/>
      <c r="AN2" s="201"/>
      <c r="AO2" s="201"/>
      <c r="AP2" s="201"/>
      <c r="AQ2" s="201"/>
      <c r="AR2" s="201"/>
      <c r="AS2" s="201"/>
      <c r="AT2" s="201"/>
      <c r="AU2" s="201"/>
      <c r="AV2" s="201"/>
      <c r="AW2" s="201"/>
      <c r="AX2" s="201"/>
      <c r="AY2" s="201"/>
      <c r="AZ2" s="201"/>
      <c r="BA2" s="1"/>
      <c r="BB2" s="197"/>
      <c r="BC2" s="198"/>
      <c r="BD2" s="198"/>
      <c r="BE2" s="198"/>
      <c r="BF2" s="198"/>
      <c r="BG2" s="198"/>
      <c r="BH2" s="198"/>
      <c r="BI2" s="198"/>
      <c r="BJ2" s="198"/>
      <c r="BL2" s="1025"/>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25"/>
    </row>
    <row r="3" spans="2:107" ht="15" thickBot="1">
      <c r="B3" s="202"/>
      <c r="C3" s="201"/>
      <c r="D3" s="203"/>
      <c r="E3" s="201"/>
      <c r="F3" s="201"/>
      <c r="G3" s="1843" t="s">
        <v>1365</v>
      </c>
      <c r="H3" s="1846"/>
      <c r="I3" s="1846"/>
      <c r="J3" s="1846"/>
      <c r="K3" s="1847"/>
      <c r="L3" s="1843" t="s">
        <v>1366</v>
      </c>
      <c r="M3" s="1846"/>
      <c r="N3" s="1846"/>
      <c r="O3" s="1846"/>
      <c r="P3" s="1847"/>
      <c r="Q3" s="1843" t="s">
        <v>1367</v>
      </c>
      <c r="R3" s="1846"/>
      <c r="S3" s="1846"/>
      <c r="T3" s="1846"/>
      <c r="U3" s="1847"/>
      <c r="V3" s="1843" t="s">
        <v>1368</v>
      </c>
      <c r="W3" s="1846"/>
      <c r="X3" s="1846"/>
      <c r="Y3" s="1846"/>
      <c r="Z3" s="1847"/>
      <c r="AA3" s="1843" t="s">
        <v>1369</v>
      </c>
      <c r="AB3" s="1846"/>
      <c r="AC3" s="1846"/>
      <c r="AD3" s="1846"/>
      <c r="AE3" s="1847"/>
      <c r="AF3" s="1843" t="s">
        <v>1370</v>
      </c>
      <c r="AG3" s="1844"/>
      <c r="AH3" s="1844"/>
      <c r="AI3" s="1844"/>
      <c r="AJ3" s="1845"/>
      <c r="AK3" s="1843" t="s">
        <v>1371</v>
      </c>
      <c r="AL3" s="1844"/>
      <c r="AM3" s="1844"/>
      <c r="AN3" s="1844"/>
      <c r="AO3" s="1845"/>
      <c r="AP3" s="1843" t="s">
        <v>1372</v>
      </c>
      <c r="AQ3" s="1844"/>
      <c r="AR3" s="1844"/>
      <c r="AS3" s="1844"/>
      <c r="AT3" s="1845"/>
      <c r="AU3" s="201"/>
      <c r="AV3" s="201"/>
      <c r="AW3" s="201"/>
      <c r="AX3" s="201"/>
      <c r="AY3" s="201"/>
      <c r="AZ3" s="201"/>
      <c r="BA3" s="1"/>
      <c r="BB3" s="202"/>
      <c r="BC3" s="201"/>
      <c r="BD3" s="201"/>
      <c r="BE3" s="201"/>
      <c r="BF3" s="1843" t="s">
        <v>1373</v>
      </c>
      <c r="BG3" s="1846"/>
      <c r="BH3" s="1846"/>
      <c r="BI3" s="1846"/>
      <c r="BJ3" s="1847"/>
      <c r="BL3" s="1025"/>
      <c r="BM3" s="1201"/>
      <c r="BN3" s="1201"/>
      <c r="BO3" s="1045" t="s">
        <v>1607</v>
      </c>
      <c r="BP3" s="1045"/>
      <c r="BQ3" s="1045"/>
      <c r="BR3" s="1045"/>
      <c r="BS3" s="1045"/>
      <c r="BT3" s="1045"/>
      <c r="BU3" s="1045"/>
      <c r="BV3" s="1045"/>
      <c r="BW3" s="1045"/>
      <c r="BX3" s="1045"/>
      <c r="BY3" s="1045"/>
      <c r="BZ3" s="1045"/>
      <c r="CA3" s="1045"/>
      <c r="CB3" s="1045"/>
      <c r="CC3" s="1045"/>
      <c r="CD3" s="1045"/>
      <c r="CE3" s="1045"/>
      <c r="CF3" s="1045"/>
      <c r="CG3" s="1045"/>
      <c r="CH3" s="1045"/>
      <c r="CI3" s="1045"/>
      <c r="CJ3" s="1045"/>
      <c r="CK3" s="1045"/>
      <c r="CL3" s="1045"/>
      <c r="CM3" s="1045"/>
      <c r="CN3" s="1045"/>
      <c r="CO3" s="1045"/>
      <c r="CP3" s="1045"/>
      <c r="CQ3" s="1045"/>
      <c r="CR3" s="1045"/>
      <c r="CS3" s="1045"/>
      <c r="CT3" s="1045"/>
      <c r="CU3" s="1045"/>
      <c r="CV3" s="1045"/>
      <c r="CW3" s="1045"/>
      <c r="CX3" s="1045"/>
      <c r="CY3" s="1045"/>
      <c r="CZ3" s="1045"/>
      <c r="DA3" s="1045"/>
      <c r="DB3" s="1045"/>
      <c r="DC3" s="1025"/>
    </row>
    <row r="4" spans="2:107" ht="41.25" thickBot="1">
      <c r="B4" s="1841" t="s">
        <v>379</v>
      </c>
      <c r="C4" s="1842"/>
      <c r="D4" s="57" t="s">
        <v>380</v>
      </c>
      <c r="E4" s="58" t="s">
        <v>381</v>
      </c>
      <c r="F4" s="59" t="s">
        <v>382</v>
      </c>
      <c r="G4" s="204" t="s">
        <v>23</v>
      </c>
      <c r="H4" s="57" t="s">
        <v>1375</v>
      </c>
      <c r="I4" s="57" t="s">
        <v>1376</v>
      </c>
      <c r="J4" s="205" t="s">
        <v>1377</v>
      </c>
      <c r="K4" s="989" t="s">
        <v>173</v>
      </c>
      <c r="L4" s="204" t="s">
        <v>23</v>
      </c>
      <c r="M4" s="57" t="s">
        <v>1375</v>
      </c>
      <c r="N4" s="57" t="s">
        <v>1376</v>
      </c>
      <c r="O4" s="205" t="s">
        <v>1377</v>
      </c>
      <c r="P4" s="989" t="s">
        <v>173</v>
      </c>
      <c r="Q4" s="204" t="s">
        <v>23</v>
      </c>
      <c r="R4" s="57" t="s">
        <v>1375</v>
      </c>
      <c r="S4" s="57" t="s">
        <v>1376</v>
      </c>
      <c r="T4" s="205" t="s">
        <v>1377</v>
      </c>
      <c r="U4" s="989" t="s">
        <v>173</v>
      </c>
      <c r="V4" s="204" t="s">
        <v>23</v>
      </c>
      <c r="W4" s="57" t="s">
        <v>1375</v>
      </c>
      <c r="X4" s="57" t="s">
        <v>1376</v>
      </c>
      <c r="Y4" s="205" t="s">
        <v>1377</v>
      </c>
      <c r="Z4" s="989" t="s">
        <v>173</v>
      </c>
      <c r="AA4" s="204" t="s">
        <v>23</v>
      </c>
      <c r="AB4" s="57" t="s">
        <v>1375</v>
      </c>
      <c r="AC4" s="57" t="s">
        <v>1376</v>
      </c>
      <c r="AD4" s="205" t="s">
        <v>1377</v>
      </c>
      <c r="AE4" s="989" t="s">
        <v>173</v>
      </c>
      <c r="AF4" s="204" t="s">
        <v>23</v>
      </c>
      <c r="AG4" s="57" t="s">
        <v>1375</v>
      </c>
      <c r="AH4" s="57" t="s">
        <v>1376</v>
      </c>
      <c r="AI4" s="205" t="s">
        <v>1377</v>
      </c>
      <c r="AJ4" s="989" t="s">
        <v>173</v>
      </c>
      <c r="AK4" s="204" t="s">
        <v>23</v>
      </c>
      <c r="AL4" s="57" t="s">
        <v>1375</v>
      </c>
      <c r="AM4" s="57" t="s">
        <v>1376</v>
      </c>
      <c r="AN4" s="205" t="s">
        <v>1377</v>
      </c>
      <c r="AO4" s="989" t="s">
        <v>173</v>
      </c>
      <c r="AP4" s="204" t="s">
        <v>23</v>
      </c>
      <c r="AQ4" s="57" t="s">
        <v>1375</v>
      </c>
      <c r="AR4" s="57" t="s">
        <v>1376</v>
      </c>
      <c r="AS4" s="205" t="s">
        <v>1377</v>
      </c>
      <c r="AT4" s="989" t="s">
        <v>173</v>
      </c>
      <c r="AU4" s="201"/>
      <c r="AV4" s="8" t="s">
        <v>391</v>
      </c>
      <c r="AW4" s="77" t="s">
        <v>392</v>
      </c>
      <c r="AX4" s="140"/>
      <c r="AY4" s="8" t="s">
        <v>1606</v>
      </c>
      <c r="AZ4" s="9" t="s">
        <v>314</v>
      </c>
      <c r="BA4" s="1"/>
      <c r="BB4" s="1841" t="s">
        <v>379</v>
      </c>
      <c r="BC4" s="1842"/>
      <c r="BD4" s="58" t="s">
        <v>381</v>
      </c>
      <c r="BE4" s="59" t="s">
        <v>382</v>
      </c>
      <c r="BF4" s="204" t="s">
        <v>23</v>
      </c>
      <c r="BG4" s="57" t="s">
        <v>1375</v>
      </c>
      <c r="BH4" s="57" t="s">
        <v>1376</v>
      </c>
      <c r="BI4" s="205" t="s">
        <v>1377</v>
      </c>
      <c r="BJ4" s="989" t="s">
        <v>173</v>
      </c>
      <c r="BL4" s="1025"/>
      <c r="BM4" s="1272" t="s">
        <v>1700</v>
      </c>
      <c r="BN4" s="1275"/>
      <c r="BO4" s="1272" t="s">
        <v>1608</v>
      </c>
      <c r="BQ4" s="1024"/>
      <c r="BR4" s="1024"/>
      <c r="BS4" s="1024"/>
      <c r="BT4" s="1024"/>
      <c r="BU4" s="1024"/>
      <c r="BV4" s="1024"/>
      <c r="BW4" s="1024"/>
      <c r="BX4" s="1024"/>
      <c r="BY4" s="1024"/>
      <c r="BZ4" s="1024"/>
      <c r="CA4" s="1024"/>
      <c r="CB4" s="1024"/>
      <c r="CC4" s="1024"/>
      <c r="CD4" s="1024"/>
      <c r="CE4" s="1024"/>
      <c r="CF4" s="1024"/>
      <c r="CG4" s="1024"/>
      <c r="CH4" s="1024"/>
      <c r="CI4" s="1024"/>
      <c r="CJ4" s="1024"/>
      <c r="CK4" s="1024"/>
      <c r="CL4" s="1024"/>
      <c r="CM4" s="1024"/>
      <c r="CN4" s="1024"/>
      <c r="CO4" s="1024"/>
      <c r="CP4" s="1024"/>
      <c r="CQ4" s="1024"/>
      <c r="CR4" s="1024"/>
      <c r="CS4" s="1024"/>
      <c r="CT4" s="1024"/>
      <c r="CU4" s="1024"/>
      <c r="CV4" s="1024"/>
      <c r="CW4" s="1024"/>
      <c r="CX4" s="1024"/>
      <c r="CY4" s="1024"/>
      <c r="CZ4" s="1024"/>
      <c r="DA4" s="1024"/>
      <c r="DB4" s="1024"/>
      <c r="DC4" s="1025"/>
    </row>
    <row r="5" spans="2:107" ht="15" thickBot="1">
      <c r="B5" s="206"/>
      <c r="C5" s="206"/>
      <c r="D5" s="207"/>
      <c r="E5" s="207"/>
      <c r="F5" s="207"/>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201"/>
      <c r="AV5" s="201"/>
      <c r="AW5" s="201"/>
      <c r="AX5" s="201"/>
      <c r="AY5" s="201"/>
      <c r="AZ5" s="201"/>
      <c r="BA5" s="1"/>
      <c r="BB5" s="206"/>
      <c r="BC5" s="206"/>
      <c r="BD5" s="207"/>
      <c r="BE5" s="207"/>
      <c r="BF5" s="140"/>
      <c r="BG5" s="140"/>
      <c r="BH5" s="140"/>
      <c r="BI5" s="140"/>
      <c r="BJ5" s="140"/>
      <c r="BL5" s="1025"/>
      <c r="BN5" s="1024"/>
      <c r="BQ5" s="1026"/>
      <c r="BR5" s="1026"/>
      <c r="BS5" s="1026"/>
      <c r="BT5" s="1026"/>
      <c r="BU5" s="1026"/>
      <c r="BV5" s="1026"/>
      <c r="BW5" s="1026"/>
      <c r="BX5" s="1026"/>
      <c r="BY5" s="1026"/>
      <c r="BZ5" s="1026"/>
      <c r="CA5" s="1026"/>
      <c r="CB5" s="1026"/>
      <c r="CC5" s="1026"/>
      <c r="CD5" s="1026"/>
      <c r="CE5" s="1026"/>
      <c r="CF5" s="1026"/>
      <c r="CG5" s="1026"/>
      <c r="CH5" s="1026"/>
      <c r="CI5" s="1026"/>
      <c r="CJ5" s="1026"/>
      <c r="CK5" s="1026"/>
      <c r="CL5" s="1026"/>
      <c r="CM5" s="1026"/>
      <c r="CN5" s="1026"/>
      <c r="CO5" s="1026"/>
      <c r="CP5" s="1026"/>
      <c r="CQ5" s="1026"/>
      <c r="CR5" s="1026"/>
      <c r="CS5" s="1026"/>
      <c r="CT5" s="1026"/>
      <c r="CU5" s="1026"/>
      <c r="CV5" s="1026"/>
      <c r="CW5" s="1026"/>
      <c r="CX5" s="1026"/>
      <c r="CY5" s="1026"/>
      <c r="CZ5" s="1026"/>
      <c r="DA5" s="1026"/>
      <c r="DB5" s="1026"/>
      <c r="DC5" s="1025"/>
    </row>
    <row r="6" spans="2:107" ht="15" thickBot="1">
      <c r="B6" s="1810" t="s">
        <v>529</v>
      </c>
      <c r="C6" s="1812"/>
      <c r="D6" s="1812"/>
      <c r="E6" s="1812"/>
      <c r="F6" s="1813"/>
      <c r="G6" s="1835" t="s">
        <v>530</v>
      </c>
      <c r="H6" s="1836"/>
      <c r="I6" s="1836"/>
      <c r="J6" s="1836"/>
      <c r="K6" s="1837"/>
      <c r="L6" s="1835" t="s">
        <v>530</v>
      </c>
      <c r="M6" s="1836"/>
      <c r="N6" s="1836"/>
      <c r="O6" s="1836"/>
      <c r="P6" s="1837"/>
      <c r="Q6" s="1835" t="s">
        <v>530</v>
      </c>
      <c r="R6" s="1836"/>
      <c r="S6" s="1836"/>
      <c r="T6" s="1836"/>
      <c r="U6" s="1837"/>
      <c r="V6" s="1835" t="s">
        <v>531</v>
      </c>
      <c r="W6" s="1836"/>
      <c r="X6" s="1836"/>
      <c r="Y6" s="1836"/>
      <c r="Z6" s="1837"/>
      <c r="AA6" s="1835" t="s">
        <v>531</v>
      </c>
      <c r="AB6" s="1836"/>
      <c r="AC6" s="1836"/>
      <c r="AD6" s="1836"/>
      <c r="AE6" s="1837"/>
      <c r="AF6" s="1835" t="s">
        <v>531</v>
      </c>
      <c r="AG6" s="1836"/>
      <c r="AH6" s="1836"/>
      <c r="AI6" s="1836"/>
      <c r="AJ6" s="1837"/>
      <c r="AK6" s="1835" t="s">
        <v>531</v>
      </c>
      <c r="AL6" s="1836"/>
      <c r="AM6" s="1836"/>
      <c r="AN6" s="1836"/>
      <c r="AO6" s="1837"/>
      <c r="AP6" s="1835" t="s">
        <v>531</v>
      </c>
      <c r="AQ6" s="1836"/>
      <c r="AR6" s="1836"/>
      <c r="AS6" s="1836"/>
      <c r="AT6" s="1837"/>
      <c r="AU6" s="201"/>
      <c r="AV6" s="201"/>
      <c r="AW6" s="201"/>
      <c r="AX6" s="201"/>
      <c r="AY6" s="201"/>
      <c r="AZ6" s="201"/>
      <c r="BA6" s="1"/>
      <c r="BB6" s="1810" t="s">
        <v>529</v>
      </c>
      <c r="BC6" s="1812"/>
      <c r="BD6" s="1812"/>
      <c r="BE6" s="1813"/>
      <c r="BF6" s="1835" t="s">
        <v>1378</v>
      </c>
      <c r="BG6" s="1836"/>
      <c r="BH6" s="1836"/>
      <c r="BI6" s="1836"/>
      <c r="BJ6" s="1837"/>
      <c r="BL6" s="1025"/>
      <c r="BN6" s="1024"/>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5"/>
    </row>
    <row r="7" spans="2:107" ht="15" thickBot="1">
      <c r="B7" s="206"/>
      <c r="C7" s="206"/>
      <c r="D7" s="207"/>
      <c r="E7" s="207"/>
      <c r="F7" s="207"/>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201"/>
      <c r="AV7" s="201"/>
      <c r="AW7" s="201"/>
      <c r="AX7" s="201"/>
      <c r="AY7" s="201"/>
      <c r="AZ7" s="201"/>
      <c r="BA7" s="1"/>
      <c r="BB7" s="206"/>
      <c r="BC7" s="206"/>
      <c r="BD7" s="207"/>
      <c r="BE7" s="207"/>
      <c r="BF7" s="140"/>
      <c r="BG7" s="140"/>
      <c r="BH7" s="140"/>
      <c r="BI7" s="140"/>
      <c r="BJ7" s="140"/>
      <c r="BL7" s="1025"/>
      <c r="BN7" s="1024"/>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5"/>
    </row>
    <row r="8" spans="2:107" ht="15" thickBot="1">
      <c r="B8" s="208" t="s">
        <v>393</v>
      </c>
      <c r="C8" s="209" t="s">
        <v>2911</v>
      </c>
      <c r="D8" s="207"/>
      <c r="E8" s="210"/>
      <c r="F8" s="210"/>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201"/>
      <c r="AV8" s="201"/>
      <c r="AW8" s="201"/>
      <c r="AX8" s="201"/>
      <c r="AY8" s="201"/>
      <c r="AZ8" s="201"/>
      <c r="BA8" s="1"/>
      <c r="BB8" s="208" t="s">
        <v>393</v>
      </c>
      <c r="BC8" s="209" t="s">
        <v>2911</v>
      </c>
      <c r="BD8" s="210"/>
      <c r="BE8" s="210"/>
      <c r="BF8" s="1158"/>
      <c r="BG8" s="1158"/>
      <c r="BH8" s="1158"/>
      <c r="BI8" s="1158"/>
      <c r="BJ8" s="1158"/>
      <c r="BL8" s="1025"/>
      <c r="BN8" s="1024"/>
      <c r="BO8" s="1026"/>
      <c r="BP8" s="1026"/>
      <c r="BQ8" s="1026"/>
      <c r="BR8" s="1026"/>
      <c r="BS8" s="1026"/>
      <c r="BT8" s="1026"/>
      <c r="BU8" s="1026"/>
      <c r="BV8" s="1026"/>
      <c r="BW8" s="1026"/>
      <c r="BX8" s="1026"/>
      <c r="BY8" s="1026"/>
      <c r="BZ8" s="1026"/>
      <c r="CA8" s="1026"/>
      <c r="CB8" s="1026"/>
      <c r="CC8" s="1026"/>
      <c r="CD8" s="1026"/>
      <c r="CE8" s="1026"/>
      <c r="CF8" s="1026"/>
      <c r="CG8" s="1026"/>
      <c r="CH8" s="1026"/>
      <c r="CI8" s="1026"/>
      <c r="CJ8" s="1026"/>
      <c r="CK8" s="1026"/>
      <c r="CL8" s="1026"/>
      <c r="CM8" s="1026"/>
      <c r="CN8" s="1026"/>
      <c r="CO8" s="1026"/>
      <c r="CP8" s="1026"/>
      <c r="CQ8" s="1026"/>
      <c r="CR8" s="1026"/>
      <c r="CS8" s="1026"/>
      <c r="CT8" s="1026"/>
      <c r="CU8" s="1026"/>
      <c r="CV8" s="1026"/>
      <c r="CW8" s="1026"/>
      <c r="CX8" s="1026"/>
      <c r="CY8" s="1026"/>
      <c r="CZ8" s="1026"/>
      <c r="DA8" s="1026"/>
      <c r="DB8" s="1026"/>
      <c r="DC8" s="1025"/>
    </row>
    <row r="9" spans="2:107">
      <c r="B9" s="113">
        <v>5</v>
      </c>
      <c r="C9" s="211" t="s">
        <v>2912</v>
      </c>
      <c r="D9" s="212"/>
      <c r="E9" s="212" t="s">
        <v>43</v>
      </c>
      <c r="F9" s="61">
        <v>3</v>
      </c>
      <c r="G9" s="690">
        <v>10.448395495750002</v>
      </c>
      <c r="H9" s="691">
        <v>0.69083723750000003</v>
      </c>
      <c r="I9" s="691">
        <v>0</v>
      </c>
      <c r="J9" s="692">
        <v>87.125170143750012</v>
      </c>
      <c r="K9" s="695">
        <f>SUM(G9:J9)</f>
        <v>98.264402877000009</v>
      </c>
      <c r="L9" s="690">
        <v>6.5487564422087408</v>
      </c>
      <c r="M9" s="691">
        <v>0.7691286604019999</v>
      </c>
      <c r="N9" s="691">
        <v>0</v>
      </c>
      <c r="O9" s="692">
        <v>88.150378946399968</v>
      </c>
      <c r="P9" s="695">
        <f>SUM(L9:O9)</f>
        <v>95.468264049010713</v>
      </c>
      <c r="Q9" s="690">
        <v>5.6233934425329304</v>
      </c>
      <c r="R9" s="691">
        <v>8.1400039999999986E-4</v>
      </c>
      <c r="S9" s="691">
        <v>0</v>
      </c>
      <c r="T9" s="692">
        <v>90.897663254594406</v>
      </c>
      <c r="U9" s="695">
        <f>SUM(Q9:T9)</f>
        <v>96.521870697527334</v>
      </c>
      <c r="V9" s="690">
        <v>7.2943621382427608</v>
      </c>
      <c r="W9" s="691">
        <v>0.99999999960079999</v>
      </c>
      <c r="X9" s="691">
        <v>0</v>
      </c>
      <c r="Y9" s="692">
        <v>79.221641875517847</v>
      </c>
      <c r="Z9" s="695">
        <f>SUM(V9:Y9)</f>
        <v>87.51600401336141</v>
      </c>
      <c r="AA9" s="690">
        <v>8.3664065623772697</v>
      </c>
      <c r="AB9" s="691">
        <v>0.99999999960079999</v>
      </c>
      <c r="AC9" s="691">
        <v>0</v>
      </c>
      <c r="AD9" s="692">
        <v>86.830424778949464</v>
      </c>
      <c r="AE9" s="695">
        <f>SUM(AA9:AD9)</f>
        <v>96.196831340927531</v>
      </c>
      <c r="AF9" s="690">
        <v>9.9628883757009419</v>
      </c>
      <c r="AG9" s="691">
        <v>0.99999999960079999</v>
      </c>
      <c r="AH9" s="691">
        <v>0</v>
      </c>
      <c r="AI9" s="692">
        <v>86.973729426852557</v>
      </c>
      <c r="AJ9" s="695">
        <f>SUM(AF9:AI9)</f>
        <v>97.936617802154302</v>
      </c>
      <c r="AK9" s="690">
        <v>14.010416742944271</v>
      </c>
      <c r="AL9" s="691">
        <v>0.99999999960079999</v>
      </c>
      <c r="AM9" s="691">
        <v>0</v>
      </c>
      <c r="AN9" s="692">
        <v>95.279013366321806</v>
      </c>
      <c r="AO9" s="695">
        <f>SUM(AK9:AN9)</f>
        <v>110.28943010886688</v>
      </c>
      <c r="AP9" s="690">
        <v>20.447801178857762</v>
      </c>
      <c r="AQ9" s="691">
        <v>0.99999999960079999</v>
      </c>
      <c r="AR9" s="691">
        <v>0</v>
      </c>
      <c r="AS9" s="692">
        <v>88.818833193476735</v>
      </c>
      <c r="AT9" s="695">
        <f>SUM(AP9:AS9)</f>
        <v>110.2666343719353</v>
      </c>
      <c r="AU9" s="201"/>
      <c r="AV9" s="201"/>
      <c r="AW9" s="201"/>
      <c r="AX9" s="201"/>
      <c r="AY9" s="201"/>
      <c r="AZ9" s="201"/>
      <c r="BA9" s="1"/>
      <c r="BB9" s="113">
        <v>5</v>
      </c>
      <c r="BC9" s="211" t="s">
        <v>2912</v>
      </c>
      <c r="BD9" s="212" t="s">
        <v>43</v>
      </c>
      <c r="BE9" s="61">
        <v>3</v>
      </c>
      <c r="BF9" s="1139" t="s">
        <v>2918</v>
      </c>
      <c r="BG9" s="1140" t="s">
        <v>2919</v>
      </c>
      <c r="BH9" s="1140" t="s">
        <v>2920</v>
      </c>
      <c r="BI9" s="1156" t="s">
        <v>2921</v>
      </c>
      <c r="BJ9" s="1159" t="s">
        <v>2922</v>
      </c>
      <c r="BL9" s="1025"/>
      <c r="BN9" s="1024"/>
      <c r="BO9" s="1026"/>
      <c r="BP9" s="1026"/>
      <c r="BQ9" s="1026"/>
      <c r="BR9" s="1026"/>
      <c r="BS9" s="1026"/>
      <c r="BT9" s="1026"/>
      <c r="BU9" s="1026"/>
      <c r="BV9" s="1026"/>
      <c r="BW9" s="1026"/>
      <c r="BX9" s="1026"/>
      <c r="BY9" s="1026"/>
      <c r="BZ9" s="1026"/>
      <c r="CA9" s="1026"/>
      <c r="CB9" s="1026"/>
      <c r="CC9" s="1026"/>
      <c r="CD9" s="1026"/>
      <c r="CE9" s="1026"/>
      <c r="CF9" s="1026"/>
      <c r="CG9" s="1026"/>
      <c r="CH9" s="1026"/>
      <c r="CI9" s="1026"/>
      <c r="CJ9" s="1026"/>
      <c r="CK9" s="1026"/>
      <c r="CL9" s="1026"/>
      <c r="CM9" s="1026"/>
      <c r="CN9" s="1026"/>
      <c r="CO9" s="1026"/>
      <c r="CP9" s="1026"/>
      <c r="CQ9" s="1026"/>
      <c r="CR9" s="1026"/>
      <c r="CS9" s="1026"/>
      <c r="CT9" s="1026"/>
      <c r="CU9" s="1026"/>
      <c r="CV9" s="1026"/>
      <c r="CW9" s="1026"/>
      <c r="CX9" s="1026"/>
      <c r="CY9" s="1026"/>
      <c r="CZ9" s="1026"/>
      <c r="DA9" s="1026"/>
      <c r="DB9" s="1026"/>
      <c r="DC9" s="1025"/>
    </row>
    <row r="10" spans="2:107" ht="15" thickBot="1">
      <c r="B10" s="206"/>
      <c r="C10" s="206"/>
      <c r="D10" s="207"/>
      <c r="E10" s="207"/>
      <c r="F10" s="207"/>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201"/>
      <c r="AV10" s="201"/>
      <c r="AW10" s="201"/>
      <c r="AX10" s="201"/>
      <c r="AY10" s="201"/>
      <c r="AZ10" s="201"/>
      <c r="BA10" s="1"/>
      <c r="BB10" s="206"/>
      <c r="BC10" s="206"/>
      <c r="BD10" s="207"/>
      <c r="BE10" s="207"/>
      <c r="BF10" s="140"/>
      <c r="BG10" s="140"/>
      <c r="BH10" s="140"/>
      <c r="BI10" s="140"/>
      <c r="BJ10" s="140"/>
      <c r="BL10" s="1025"/>
      <c r="BN10" s="1024"/>
      <c r="BO10" s="1026"/>
      <c r="BP10" s="1026"/>
      <c r="BQ10" s="1026"/>
      <c r="BR10" s="1026"/>
      <c r="BS10" s="1026"/>
      <c r="BT10" s="1026"/>
      <c r="BU10" s="1026"/>
      <c r="BV10" s="1026"/>
      <c r="BW10" s="1026"/>
      <c r="BX10" s="1026"/>
      <c r="BY10" s="1026"/>
      <c r="BZ10" s="1026"/>
      <c r="CA10" s="1026"/>
      <c r="CB10" s="1026"/>
      <c r="CC10" s="1026"/>
      <c r="CD10" s="1026"/>
      <c r="CE10" s="1026"/>
      <c r="CF10" s="1026"/>
      <c r="CG10" s="1026"/>
      <c r="CH10" s="1026"/>
      <c r="CI10" s="1026"/>
      <c r="CJ10" s="1026"/>
      <c r="CK10" s="1026"/>
      <c r="CL10" s="1026"/>
      <c r="CM10" s="1026"/>
      <c r="CN10" s="1026"/>
      <c r="CO10" s="1026"/>
      <c r="CP10" s="1026"/>
      <c r="CQ10" s="1026"/>
      <c r="CR10" s="1026"/>
      <c r="CS10" s="1026"/>
      <c r="CT10" s="1026"/>
      <c r="CU10" s="1026"/>
      <c r="CV10" s="1026"/>
      <c r="CW10" s="1026"/>
      <c r="CX10" s="1026"/>
      <c r="CY10" s="1026"/>
      <c r="CZ10" s="1026"/>
      <c r="DA10" s="1026"/>
      <c r="DB10" s="1026"/>
      <c r="DC10" s="1025"/>
    </row>
    <row r="11" spans="2:107" ht="15" thickBot="1">
      <c r="B11" s="208" t="s">
        <v>532</v>
      </c>
      <c r="C11" s="209" t="s">
        <v>1382</v>
      </c>
      <c r="D11" s="207"/>
      <c r="E11" s="210"/>
      <c r="F11" s="210"/>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201"/>
      <c r="AV11" s="85"/>
      <c r="AW11" s="85"/>
      <c r="AX11" s="85"/>
      <c r="AY11" s="1028"/>
      <c r="AZ11" s="1028"/>
      <c r="BA11" s="1"/>
      <c r="BB11" s="208" t="s">
        <v>532</v>
      </c>
      <c r="BC11" s="209" t="s">
        <v>1382</v>
      </c>
      <c r="BD11" s="210"/>
      <c r="BE11" s="210"/>
      <c r="BF11" s="1158"/>
      <c r="BG11" s="1158"/>
      <c r="BH11" s="1158"/>
      <c r="BI11" s="1158"/>
      <c r="BJ11" s="1158"/>
      <c r="BL11" s="1032"/>
      <c r="BM11" s="1154"/>
      <c r="BN11" s="1154"/>
      <c r="BO11" s="1026"/>
      <c r="BP11" s="1026"/>
      <c r="BQ11" s="1026"/>
      <c r="BR11" s="1026"/>
      <c r="BS11" s="1026"/>
      <c r="BT11" s="1026"/>
      <c r="BU11" s="1026"/>
      <c r="BV11" s="1026"/>
      <c r="BW11" s="1026"/>
      <c r="BX11" s="1026"/>
      <c r="BY11" s="1026"/>
      <c r="BZ11" s="1026"/>
      <c r="CA11" s="1026"/>
      <c r="CB11" s="1026"/>
      <c r="CC11" s="1026"/>
      <c r="CD11" s="1026"/>
      <c r="CE11" s="1026"/>
      <c r="CF11" s="1026"/>
      <c r="CG11" s="1026"/>
      <c r="CH11" s="1026"/>
      <c r="CI11" s="1026"/>
      <c r="CJ11" s="1026"/>
      <c r="CK11" s="1026"/>
      <c r="CL11" s="1026"/>
      <c r="CM11" s="1026"/>
      <c r="CN11" s="1026"/>
      <c r="CO11" s="1026"/>
      <c r="CP11" s="1026"/>
      <c r="CQ11" s="1026"/>
      <c r="CR11" s="1026"/>
      <c r="CS11" s="1026"/>
      <c r="CT11" s="1026"/>
      <c r="CU11" s="1026"/>
      <c r="CV11" s="1026"/>
      <c r="CW11" s="1026"/>
      <c r="CX11" s="1026"/>
      <c r="CY11" s="1026"/>
      <c r="CZ11" s="1026"/>
      <c r="DA11" s="1026"/>
      <c r="DB11" s="1027"/>
      <c r="DC11" s="1032"/>
    </row>
    <row r="12" spans="2:107">
      <c r="B12" s="113">
        <v>20</v>
      </c>
      <c r="C12" s="211" t="s">
        <v>2199</v>
      </c>
      <c r="D12" s="212"/>
      <c r="E12" s="212" t="s">
        <v>43</v>
      </c>
      <c r="F12" s="61">
        <v>3</v>
      </c>
      <c r="G12" s="690">
        <v>0</v>
      </c>
      <c r="H12" s="691">
        <v>0</v>
      </c>
      <c r="I12" s="691">
        <v>0</v>
      </c>
      <c r="J12" s="692">
        <v>7.9190186834</v>
      </c>
      <c r="K12" s="695">
        <f>SUM(G12:J12)</f>
        <v>7.9190186834</v>
      </c>
      <c r="L12" s="690">
        <v>0</v>
      </c>
      <c r="M12" s="691">
        <v>0</v>
      </c>
      <c r="N12" s="691">
        <v>0</v>
      </c>
      <c r="O12" s="692">
        <v>3.0734974292811161</v>
      </c>
      <c r="P12" s="695">
        <f>SUM(L12:O12)</f>
        <v>3.0734974292811161</v>
      </c>
      <c r="Q12" s="690">
        <v>0</v>
      </c>
      <c r="R12" s="691">
        <v>0</v>
      </c>
      <c r="S12" s="691">
        <v>0</v>
      </c>
      <c r="T12" s="692">
        <v>5.9311436234899357</v>
      </c>
      <c r="U12" s="695">
        <f>SUM(Q12:T12)</f>
        <v>5.9311436234899357</v>
      </c>
      <c r="V12" s="690">
        <v>0</v>
      </c>
      <c r="W12" s="691">
        <v>0</v>
      </c>
      <c r="X12" s="691">
        <v>0</v>
      </c>
      <c r="Y12" s="692">
        <v>6.2901733547251979</v>
      </c>
      <c r="Z12" s="695">
        <f>SUM(V12:Y12)</f>
        <v>6.2901733547251979</v>
      </c>
      <c r="AA12" s="690">
        <v>0</v>
      </c>
      <c r="AB12" s="691">
        <v>0</v>
      </c>
      <c r="AC12" s="691">
        <v>0</v>
      </c>
      <c r="AD12" s="692">
        <v>6.3518417209479852</v>
      </c>
      <c r="AE12" s="695">
        <f>SUM(AA12:AD12)</f>
        <v>6.3518417209479852</v>
      </c>
      <c r="AF12" s="690">
        <v>0</v>
      </c>
      <c r="AG12" s="691">
        <v>0</v>
      </c>
      <c r="AH12" s="691">
        <v>0</v>
      </c>
      <c r="AI12" s="692">
        <v>6.4141146789964996</v>
      </c>
      <c r="AJ12" s="695">
        <f>SUM(AF12:AI12)</f>
        <v>6.4141146789964996</v>
      </c>
      <c r="AK12" s="690">
        <v>0</v>
      </c>
      <c r="AL12" s="691">
        <v>0</v>
      </c>
      <c r="AM12" s="691">
        <v>0</v>
      </c>
      <c r="AN12" s="692">
        <v>21.776998156241572</v>
      </c>
      <c r="AO12" s="695">
        <f>SUM(AK12:AN12)</f>
        <v>21.776998156241572</v>
      </c>
      <c r="AP12" s="690">
        <v>0</v>
      </c>
      <c r="AQ12" s="691">
        <v>0</v>
      </c>
      <c r="AR12" s="691">
        <v>0</v>
      </c>
      <c r="AS12" s="692">
        <v>21.840498138165486</v>
      </c>
      <c r="AT12" s="695">
        <f>SUM(AP12:AS12)</f>
        <v>21.840498138165486</v>
      </c>
      <c r="AU12" s="51"/>
      <c r="AV12" s="78"/>
      <c r="AW12" s="79"/>
      <c r="AX12" s="126"/>
      <c r="AY12" s="1028">
        <f>IF(SUM(BO12:DA12)=0,0,$BO$4)</f>
        <v>0</v>
      </c>
      <c r="AZ12" s="1028"/>
      <c r="BA12" s="1"/>
      <c r="BB12" s="113">
        <v>20</v>
      </c>
      <c r="BC12" s="211" t="s">
        <v>2199</v>
      </c>
      <c r="BD12" s="212" t="s">
        <v>43</v>
      </c>
      <c r="BE12" s="61">
        <v>3</v>
      </c>
      <c r="BF12" s="1139" t="s">
        <v>2217</v>
      </c>
      <c r="BG12" s="1140" t="s">
        <v>2218</v>
      </c>
      <c r="BH12" s="1140" t="s">
        <v>2219</v>
      </c>
      <c r="BI12" s="1156" t="s">
        <v>2220</v>
      </c>
      <c r="BJ12" s="1159" t="s">
        <v>2221</v>
      </c>
      <c r="BL12" s="1032"/>
      <c r="BM12" s="1154"/>
      <c r="BN12" s="1154"/>
      <c r="BO12" s="1081">
        <f t="shared" ref="BO12:BR13" si="0">IF(ISNUMBER(G12),0,1)</f>
        <v>0</v>
      </c>
      <c r="BP12" s="1081">
        <f t="shared" si="0"/>
        <v>0</v>
      </c>
      <c r="BQ12" s="1081">
        <f t="shared" si="0"/>
        <v>0</v>
      </c>
      <c r="BR12" s="1081">
        <f t="shared" si="0"/>
        <v>0</v>
      </c>
      <c r="BS12" s="1027"/>
      <c r="BT12" s="1081">
        <f t="shared" ref="BT12:BW13" si="1">IF(ISNUMBER(L12),0,1)</f>
        <v>0</v>
      </c>
      <c r="BU12" s="1081">
        <f t="shared" si="1"/>
        <v>0</v>
      </c>
      <c r="BV12" s="1081">
        <f t="shared" si="1"/>
        <v>0</v>
      </c>
      <c r="BW12" s="1081">
        <f t="shared" si="1"/>
        <v>0</v>
      </c>
      <c r="BX12" s="1027"/>
      <c r="BY12" s="1081">
        <f t="shared" ref="BY12:CB13" si="2">IF(ISNUMBER(Q12),0,1)</f>
        <v>0</v>
      </c>
      <c r="BZ12" s="1081">
        <f t="shared" si="2"/>
        <v>0</v>
      </c>
      <c r="CA12" s="1081">
        <f t="shared" si="2"/>
        <v>0</v>
      </c>
      <c r="CB12" s="1081">
        <f t="shared" si="2"/>
        <v>0</v>
      </c>
      <c r="CC12" s="1027"/>
      <c r="CD12" s="1081">
        <f t="shared" ref="CD12:CG13" si="3">IF(ISNUMBER(V12),0,1)</f>
        <v>0</v>
      </c>
      <c r="CE12" s="1081">
        <f t="shared" si="3"/>
        <v>0</v>
      </c>
      <c r="CF12" s="1081">
        <f t="shared" si="3"/>
        <v>0</v>
      </c>
      <c r="CG12" s="1081">
        <f t="shared" si="3"/>
        <v>0</v>
      </c>
      <c r="CH12" s="1027"/>
      <c r="CI12" s="1081">
        <f t="shared" ref="CI12:CL13" si="4">IF(ISNUMBER(AA12),0,1)</f>
        <v>0</v>
      </c>
      <c r="CJ12" s="1081">
        <f t="shared" si="4"/>
        <v>0</v>
      </c>
      <c r="CK12" s="1081">
        <f t="shared" si="4"/>
        <v>0</v>
      </c>
      <c r="CL12" s="1081">
        <f t="shared" si="4"/>
        <v>0</v>
      </c>
      <c r="CM12" s="1027"/>
      <c r="CN12" s="1081">
        <f t="shared" ref="CN12:CQ13" si="5">IF(ISNUMBER(AF12),0,1)</f>
        <v>0</v>
      </c>
      <c r="CO12" s="1081">
        <f t="shared" si="5"/>
        <v>0</v>
      </c>
      <c r="CP12" s="1081">
        <f t="shared" si="5"/>
        <v>0</v>
      </c>
      <c r="CQ12" s="1081">
        <f t="shared" si="5"/>
        <v>0</v>
      </c>
      <c r="CR12" s="1027"/>
      <c r="CS12" s="1081">
        <f t="shared" ref="CS12:CV13" si="6">IF(ISNUMBER(AK12),0,1)</f>
        <v>0</v>
      </c>
      <c r="CT12" s="1081">
        <f t="shared" si="6"/>
        <v>0</v>
      </c>
      <c r="CU12" s="1081">
        <f t="shared" si="6"/>
        <v>0</v>
      </c>
      <c r="CV12" s="1081">
        <f t="shared" si="6"/>
        <v>0</v>
      </c>
      <c r="CW12" s="1027"/>
      <c r="CX12" s="1081">
        <f t="shared" ref="CX12:DA13" si="7">IF(ISNUMBER(AP12),0,1)</f>
        <v>0</v>
      </c>
      <c r="CY12" s="1081">
        <f t="shared" si="7"/>
        <v>0</v>
      </c>
      <c r="CZ12" s="1081">
        <f t="shared" si="7"/>
        <v>0</v>
      </c>
      <c r="DA12" s="1081">
        <f t="shared" si="7"/>
        <v>0</v>
      </c>
      <c r="DB12" s="1027"/>
      <c r="DC12" s="1032"/>
    </row>
    <row r="13" spans="2:107" ht="15" thickBot="1">
      <c r="B13" s="219">
        <v>21</v>
      </c>
      <c r="C13" s="220" t="s">
        <v>2200</v>
      </c>
      <c r="D13" s="68"/>
      <c r="E13" s="68" t="s">
        <v>43</v>
      </c>
      <c r="F13" s="82">
        <v>3</v>
      </c>
      <c r="G13" s="1649">
        <v>0</v>
      </c>
      <c r="H13" s="1650">
        <v>0</v>
      </c>
      <c r="I13" s="1650">
        <v>0</v>
      </c>
      <c r="J13" s="1651">
        <v>14.822856530099482</v>
      </c>
      <c r="K13" s="1652">
        <f>SUM(G13:J13)</f>
        <v>14.822856530099482</v>
      </c>
      <c r="L13" s="1649">
        <v>0</v>
      </c>
      <c r="M13" s="1650">
        <v>0</v>
      </c>
      <c r="N13" s="1650">
        <v>0</v>
      </c>
      <c r="O13" s="1651">
        <v>16.347304092963249</v>
      </c>
      <c r="P13" s="1652">
        <f>SUM(L13:O13)</f>
        <v>16.347304092963249</v>
      </c>
      <c r="Q13" s="1649">
        <v>0</v>
      </c>
      <c r="R13" s="1650">
        <v>0</v>
      </c>
      <c r="S13" s="1650">
        <v>0</v>
      </c>
      <c r="T13" s="1651">
        <v>16.814908063838978</v>
      </c>
      <c r="U13" s="1652">
        <f>SUM(Q13:T13)</f>
        <v>16.814908063838978</v>
      </c>
      <c r="V13" s="1649">
        <v>0</v>
      </c>
      <c r="W13" s="1650">
        <v>0</v>
      </c>
      <c r="X13" s="1650">
        <v>0</v>
      </c>
      <c r="Y13" s="1651">
        <v>3.0143792458456202</v>
      </c>
      <c r="Z13" s="1652">
        <f>SUM(V13:Y13)</f>
        <v>3.0143792458456202</v>
      </c>
      <c r="AA13" s="1649">
        <v>0</v>
      </c>
      <c r="AB13" s="1650">
        <v>0</v>
      </c>
      <c r="AC13" s="1650">
        <v>0</v>
      </c>
      <c r="AD13" s="1651">
        <v>2.8570651285645972</v>
      </c>
      <c r="AE13" s="1652">
        <f>SUM(AA13:AD13)</f>
        <v>2.8570651285645972</v>
      </c>
      <c r="AF13" s="1649">
        <v>0</v>
      </c>
      <c r="AG13" s="1650">
        <v>0</v>
      </c>
      <c r="AH13" s="1650">
        <v>0</v>
      </c>
      <c r="AI13" s="1651">
        <v>2.6965406314517506</v>
      </c>
      <c r="AJ13" s="1652">
        <f>SUM(AF13:AI13)</f>
        <v>2.6965406314517506</v>
      </c>
      <c r="AK13" s="1649">
        <v>0</v>
      </c>
      <c r="AL13" s="1650">
        <v>0</v>
      </c>
      <c r="AM13" s="1650">
        <v>0</v>
      </c>
      <c r="AN13" s="1651">
        <v>3.0031266597913326</v>
      </c>
      <c r="AO13" s="1652">
        <f>SUM(AK13:AN13)</f>
        <v>3.0031266597913326</v>
      </c>
      <c r="AP13" s="1649">
        <v>0</v>
      </c>
      <c r="AQ13" s="1650">
        <v>0</v>
      </c>
      <c r="AR13" s="1650">
        <v>0</v>
      </c>
      <c r="AS13" s="1651">
        <v>3.3543969737222432</v>
      </c>
      <c r="AT13" s="1652">
        <f>SUM(AP13:AS13)</f>
        <v>3.3543969737222432</v>
      </c>
      <c r="AU13" s="51"/>
      <c r="AV13" s="217"/>
      <c r="AW13" s="218"/>
      <c r="AX13" s="85"/>
      <c r="AY13" s="1028">
        <f>IF(SUM(BO13:DA13)=0,0,$BO$4)</f>
        <v>0</v>
      </c>
      <c r="AZ13" s="1028"/>
      <c r="BA13" s="1"/>
      <c r="BB13" s="213">
        <v>21</v>
      </c>
      <c r="BC13" s="214" t="s">
        <v>2200</v>
      </c>
      <c r="BD13" s="215" t="s">
        <v>43</v>
      </c>
      <c r="BE13" s="64">
        <v>3</v>
      </c>
      <c r="BF13" s="1141" t="s">
        <v>2222</v>
      </c>
      <c r="BG13" s="1142" t="s">
        <v>2223</v>
      </c>
      <c r="BH13" s="1142" t="s">
        <v>2224</v>
      </c>
      <c r="BI13" s="1157" t="s">
        <v>2225</v>
      </c>
      <c r="BJ13" s="1160" t="s">
        <v>2226</v>
      </c>
      <c r="BL13" s="1032"/>
      <c r="BM13" s="1154"/>
      <c r="BN13" s="1154"/>
      <c r="BO13" s="1081">
        <f t="shared" si="0"/>
        <v>0</v>
      </c>
      <c r="BP13" s="1081">
        <f t="shared" si="0"/>
        <v>0</v>
      </c>
      <c r="BQ13" s="1081">
        <f t="shared" si="0"/>
        <v>0</v>
      </c>
      <c r="BR13" s="1081">
        <f t="shared" si="0"/>
        <v>0</v>
      </c>
      <c r="BS13" s="1027"/>
      <c r="BT13" s="1081">
        <f t="shared" si="1"/>
        <v>0</v>
      </c>
      <c r="BU13" s="1081">
        <f t="shared" si="1"/>
        <v>0</v>
      </c>
      <c r="BV13" s="1081">
        <f t="shared" si="1"/>
        <v>0</v>
      </c>
      <c r="BW13" s="1081">
        <f t="shared" si="1"/>
        <v>0</v>
      </c>
      <c r="BX13" s="1027"/>
      <c r="BY13" s="1081">
        <f t="shared" si="2"/>
        <v>0</v>
      </c>
      <c r="BZ13" s="1081">
        <f t="shared" si="2"/>
        <v>0</v>
      </c>
      <c r="CA13" s="1081">
        <f t="shared" si="2"/>
        <v>0</v>
      </c>
      <c r="CB13" s="1081">
        <f t="shared" si="2"/>
        <v>0</v>
      </c>
      <c r="CC13" s="1027"/>
      <c r="CD13" s="1081">
        <f t="shared" si="3"/>
        <v>0</v>
      </c>
      <c r="CE13" s="1081">
        <f t="shared" si="3"/>
        <v>0</v>
      </c>
      <c r="CF13" s="1081">
        <f t="shared" si="3"/>
        <v>0</v>
      </c>
      <c r="CG13" s="1081">
        <f t="shared" si="3"/>
        <v>0</v>
      </c>
      <c r="CH13" s="1027"/>
      <c r="CI13" s="1081">
        <f t="shared" si="4"/>
        <v>0</v>
      </c>
      <c r="CJ13" s="1081">
        <f t="shared" si="4"/>
        <v>0</v>
      </c>
      <c r="CK13" s="1081">
        <f t="shared" si="4"/>
        <v>0</v>
      </c>
      <c r="CL13" s="1081">
        <f t="shared" si="4"/>
        <v>0</v>
      </c>
      <c r="CM13" s="1027"/>
      <c r="CN13" s="1081">
        <f t="shared" si="5"/>
        <v>0</v>
      </c>
      <c r="CO13" s="1081">
        <f t="shared" si="5"/>
        <v>0</v>
      </c>
      <c r="CP13" s="1081">
        <f t="shared" si="5"/>
        <v>0</v>
      </c>
      <c r="CQ13" s="1081">
        <f t="shared" si="5"/>
        <v>0</v>
      </c>
      <c r="CR13" s="1027"/>
      <c r="CS13" s="1081">
        <f t="shared" si="6"/>
        <v>0</v>
      </c>
      <c r="CT13" s="1081">
        <f t="shared" si="6"/>
        <v>0</v>
      </c>
      <c r="CU13" s="1081">
        <f t="shared" si="6"/>
        <v>0</v>
      </c>
      <c r="CV13" s="1081">
        <f t="shared" si="6"/>
        <v>0</v>
      </c>
      <c r="CW13" s="1027"/>
      <c r="CX13" s="1081">
        <f t="shared" si="7"/>
        <v>0</v>
      </c>
      <c r="CY13" s="1081">
        <f t="shared" si="7"/>
        <v>0</v>
      </c>
      <c r="CZ13" s="1081">
        <f t="shared" si="7"/>
        <v>0</v>
      </c>
      <c r="DA13" s="1081">
        <f t="shared" si="7"/>
        <v>0</v>
      </c>
      <c r="DB13" s="1027"/>
      <c r="DC13" s="1032"/>
    </row>
    <row r="14" spans="2:107">
      <c r="B14" s="51"/>
      <c r="C14" s="51"/>
      <c r="D14" s="222"/>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223"/>
      <c r="AL14" s="224"/>
      <c r="AM14" s="51"/>
      <c r="AN14" s="51"/>
      <c r="AO14" s="51"/>
      <c r="AP14" s="51"/>
      <c r="AQ14" s="51"/>
      <c r="AR14" s="51"/>
      <c r="AS14" s="51"/>
      <c r="AT14" s="51"/>
    </row>
    <row r="15" spans="2:107">
      <c r="B15" s="117" t="s">
        <v>305</v>
      </c>
      <c r="C15" s="116"/>
      <c r="D15" s="85"/>
      <c r="E15" s="85"/>
      <c r="F15" s="85"/>
      <c r="G15" s="201"/>
      <c r="H15" s="881"/>
      <c r="I15" s="881"/>
      <c r="J15" s="881"/>
      <c r="K15" s="881"/>
      <c r="L15" s="881"/>
      <c r="M15" s="881"/>
      <c r="N15" s="881"/>
      <c r="O15" s="881"/>
      <c r="P15" s="881"/>
      <c r="Q15" s="881"/>
      <c r="R15" s="51"/>
      <c r="S15" s="51"/>
      <c r="T15" s="51"/>
      <c r="U15" s="51"/>
      <c r="V15" s="51"/>
      <c r="W15" s="51"/>
      <c r="X15" s="51"/>
      <c r="Y15" s="51"/>
      <c r="Z15" s="51"/>
      <c r="AA15" s="51"/>
      <c r="AB15" s="51"/>
      <c r="AC15" s="51"/>
      <c r="AD15" s="51"/>
      <c r="AE15" s="51"/>
      <c r="AF15" s="51"/>
      <c r="AG15" s="51"/>
      <c r="AH15" s="51"/>
      <c r="AI15" s="51"/>
      <c r="AJ15" s="51"/>
      <c r="AK15" s="226"/>
      <c r="AL15" s="201"/>
      <c r="AM15" s="51"/>
      <c r="AN15" s="51"/>
      <c r="AO15" s="51"/>
      <c r="AP15" s="51"/>
      <c r="AQ15" s="51"/>
      <c r="AR15" s="51"/>
      <c r="AS15" s="51"/>
      <c r="AT15" s="51"/>
    </row>
    <row r="16" spans="2:107">
      <c r="B16" s="108"/>
      <c r="C16" s="109" t="s">
        <v>306</v>
      </c>
      <c r="D16" s="85"/>
      <c r="E16" s="85"/>
      <c r="F16" s="85"/>
      <c r="G16" s="201"/>
      <c r="H16" s="881"/>
      <c r="I16" s="881"/>
      <c r="J16" s="881"/>
      <c r="K16" s="881"/>
      <c r="L16" s="881"/>
      <c r="M16" s="881"/>
      <c r="N16" s="881"/>
      <c r="O16" s="881"/>
      <c r="P16" s="881"/>
      <c r="Q16" s="881"/>
      <c r="R16" s="51"/>
      <c r="S16" s="51"/>
      <c r="T16" s="51"/>
      <c r="U16" s="51"/>
      <c r="V16" s="51"/>
      <c r="W16" s="51"/>
      <c r="X16" s="51"/>
      <c r="Y16" s="51"/>
      <c r="Z16" s="51"/>
      <c r="AA16" s="51"/>
      <c r="AB16" s="51"/>
      <c r="AC16" s="51"/>
      <c r="AD16" s="51"/>
      <c r="AE16" s="51"/>
      <c r="AF16" s="51"/>
      <c r="AG16" s="51"/>
      <c r="AH16" s="51"/>
      <c r="AI16" s="51"/>
      <c r="AJ16" s="51"/>
      <c r="AK16" s="226"/>
      <c r="AL16" s="201"/>
      <c r="AM16" s="51"/>
      <c r="AN16" s="51"/>
      <c r="AO16" s="51"/>
      <c r="AP16" s="51"/>
      <c r="AQ16" s="51"/>
      <c r="AR16" s="51"/>
      <c r="AS16" s="51"/>
      <c r="AT16" s="51"/>
    </row>
    <row r="17" spans="1:106">
      <c r="B17" s="110"/>
      <c r="C17" s="109" t="s">
        <v>307</v>
      </c>
      <c r="D17" s="85"/>
      <c r="E17" s="85"/>
      <c r="F17" s="85"/>
      <c r="G17" s="201"/>
      <c r="H17" s="881"/>
      <c r="I17" s="881"/>
      <c r="J17" s="881"/>
      <c r="K17" s="881"/>
      <c r="L17" s="881"/>
      <c r="M17" s="881"/>
      <c r="N17" s="881"/>
      <c r="O17" s="881"/>
      <c r="P17" s="881"/>
      <c r="Q17" s="881"/>
      <c r="R17" s="51"/>
      <c r="S17" s="51"/>
      <c r="T17" s="51"/>
      <c r="U17" s="51"/>
      <c r="V17" s="51"/>
      <c r="W17" s="51"/>
      <c r="X17" s="51"/>
      <c r="Y17" s="51"/>
      <c r="Z17" s="51"/>
      <c r="AA17" s="51"/>
      <c r="AB17" s="51"/>
      <c r="AC17" s="51"/>
      <c r="AD17" s="51"/>
      <c r="AE17" s="51"/>
      <c r="AF17" s="51"/>
      <c r="AG17" s="51"/>
      <c r="AH17" s="51"/>
      <c r="AI17" s="51"/>
      <c r="AJ17" s="51"/>
      <c r="AK17" s="226"/>
      <c r="AL17" s="201"/>
      <c r="AM17" s="51"/>
      <c r="AN17" s="51"/>
      <c r="AO17" s="51"/>
      <c r="AP17" s="51"/>
      <c r="AQ17" s="51"/>
      <c r="AR17" s="51"/>
      <c r="AS17" s="51"/>
      <c r="AT17" s="51"/>
    </row>
    <row r="18" spans="1:106">
      <c r="B18" s="111"/>
      <c r="C18" s="109" t="s">
        <v>308</v>
      </c>
      <c r="D18" s="85"/>
      <c r="E18" s="85"/>
      <c r="F18" s="85"/>
      <c r="G18" s="201"/>
      <c r="H18" s="881"/>
      <c r="I18" s="881"/>
      <c r="J18" s="881"/>
      <c r="K18" s="881"/>
      <c r="L18" s="881"/>
      <c r="M18" s="881"/>
      <c r="N18" s="881"/>
      <c r="O18" s="881"/>
      <c r="P18" s="881"/>
      <c r="Q18" s="881"/>
      <c r="R18" s="51"/>
      <c r="S18" s="51"/>
      <c r="T18" s="51"/>
      <c r="U18" s="51"/>
      <c r="V18" s="51"/>
      <c r="W18" s="51"/>
      <c r="X18" s="51"/>
      <c r="Y18" s="51"/>
      <c r="Z18" s="51"/>
      <c r="AA18" s="51"/>
      <c r="AB18" s="51"/>
      <c r="AC18" s="51"/>
      <c r="AD18" s="51"/>
      <c r="AE18" s="51"/>
      <c r="AF18" s="51"/>
      <c r="AG18" s="51"/>
      <c r="AH18" s="51"/>
      <c r="AI18" s="51"/>
      <c r="AJ18" s="51"/>
      <c r="AK18" s="226"/>
      <c r="AL18" s="201"/>
      <c r="AM18" s="51"/>
      <c r="AN18" s="51"/>
      <c r="AO18" s="51"/>
      <c r="AP18" s="51"/>
      <c r="AQ18" s="51"/>
      <c r="AR18" s="51"/>
      <c r="AS18" s="51"/>
      <c r="AT18" s="51"/>
    </row>
    <row r="19" spans="1:106">
      <c r="B19" s="727"/>
      <c r="C19" s="109" t="s">
        <v>309</v>
      </c>
      <c r="D19" s="85"/>
      <c r="E19" s="85"/>
      <c r="F19" s="85"/>
      <c r="G19" s="201"/>
      <c r="H19" s="881"/>
      <c r="I19" s="881"/>
      <c r="J19" s="881"/>
      <c r="K19" s="881"/>
      <c r="L19" s="881"/>
      <c r="M19" s="881"/>
      <c r="N19" s="881"/>
      <c r="O19" s="881"/>
      <c r="P19" s="881"/>
      <c r="Q19" s="881"/>
      <c r="R19" s="51"/>
      <c r="S19" s="51"/>
      <c r="T19" s="51"/>
      <c r="U19" s="51"/>
      <c r="V19" s="51"/>
      <c r="W19" s="51"/>
      <c r="X19" s="51"/>
      <c r="Y19" s="51"/>
      <c r="Z19" s="51"/>
      <c r="AA19" s="51"/>
      <c r="AB19" s="51"/>
      <c r="AC19" s="51"/>
      <c r="AD19" s="51"/>
      <c r="AE19" s="51"/>
      <c r="AF19" s="51"/>
      <c r="AG19" s="51"/>
      <c r="AH19" s="51"/>
      <c r="AI19" s="51"/>
      <c r="AJ19" s="51"/>
      <c r="AK19" s="226"/>
      <c r="AL19" s="201"/>
      <c r="AM19" s="51"/>
      <c r="AN19" s="51"/>
      <c r="AO19" s="51"/>
      <c r="AP19" s="51"/>
      <c r="AQ19" s="51"/>
      <c r="AR19" s="51"/>
      <c r="AS19" s="51"/>
      <c r="AT19" s="51"/>
    </row>
    <row r="20" spans="1:106" ht="15" thickBot="1">
      <c r="B20" s="354"/>
      <c r="C20" s="109"/>
      <c r="D20" s="85"/>
      <c r="E20" s="85"/>
      <c r="F20" s="85"/>
      <c r="G20" s="201"/>
      <c r="H20" s="881"/>
      <c r="I20" s="881"/>
      <c r="J20" s="881"/>
      <c r="K20" s="881"/>
      <c r="L20" s="881"/>
      <c r="M20" s="881"/>
      <c r="N20" s="881"/>
      <c r="O20" s="881"/>
      <c r="P20" s="881"/>
      <c r="Q20" s="881"/>
      <c r="R20" s="51"/>
      <c r="S20" s="51"/>
      <c r="T20" s="51"/>
      <c r="U20" s="51"/>
      <c r="V20" s="51"/>
      <c r="W20" s="51"/>
      <c r="X20" s="51"/>
      <c r="Y20" s="51"/>
      <c r="Z20" s="51"/>
      <c r="AA20" s="51"/>
      <c r="AB20" s="51"/>
      <c r="AC20" s="51"/>
      <c r="AD20" s="51"/>
      <c r="AE20" s="51"/>
      <c r="AF20" s="51"/>
      <c r="AG20" s="51"/>
      <c r="AH20" s="51"/>
      <c r="AI20" s="51"/>
      <c r="AJ20" s="51"/>
      <c r="AK20" s="226"/>
      <c r="AL20" s="201"/>
      <c r="AM20" s="51"/>
      <c r="AN20" s="51"/>
      <c r="AO20" s="51"/>
      <c r="AP20" s="51"/>
      <c r="AQ20" s="51"/>
      <c r="AR20" s="51"/>
      <c r="AS20" s="51"/>
      <c r="AT20" s="51"/>
      <c r="BN20" s="1024"/>
      <c r="BO20" s="1024"/>
      <c r="BP20" s="1024"/>
      <c r="BQ20" s="1024"/>
      <c r="BR20" s="1024"/>
      <c r="BS20" s="1024"/>
      <c r="BT20" s="1024"/>
      <c r="BU20" s="1024"/>
      <c r="BV20" s="1024"/>
      <c r="BW20" s="1024"/>
      <c r="BX20" s="1024"/>
      <c r="BY20" s="1024"/>
      <c r="BZ20" s="1024"/>
      <c r="CA20" s="1024"/>
      <c r="CB20" s="1024"/>
      <c r="CC20" s="1024"/>
      <c r="CD20" s="1024"/>
      <c r="CE20" s="1024"/>
      <c r="CF20" s="1024"/>
      <c r="CG20" s="1024"/>
      <c r="CH20" s="1024"/>
      <c r="CI20" s="1024"/>
      <c r="CJ20" s="1024"/>
      <c r="CK20" s="1024"/>
      <c r="CL20" s="1024"/>
      <c r="CM20" s="1024"/>
      <c r="CN20" s="1024"/>
      <c r="CO20" s="1024"/>
      <c r="CP20" s="1024"/>
      <c r="CQ20" s="1024"/>
      <c r="CR20" s="1024"/>
      <c r="CS20" s="1024"/>
      <c r="CT20" s="1024"/>
      <c r="CU20" s="1024"/>
      <c r="CV20" s="1024"/>
      <c r="CW20" s="1024"/>
      <c r="CX20" s="1024"/>
      <c r="CY20" s="1024"/>
      <c r="CZ20" s="1024"/>
      <c r="DA20" s="1024"/>
      <c r="DB20" s="1024"/>
    </row>
    <row r="21" spans="1:106" ht="16.5" thickBot="1">
      <c r="B21" s="1768" t="s">
        <v>1748</v>
      </c>
      <c r="C21" s="1769"/>
      <c r="D21" s="1769"/>
      <c r="E21" s="1769"/>
      <c r="F21" s="1769"/>
      <c r="G21" s="1769"/>
      <c r="H21" s="1769"/>
      <c r="I21" s="1769"/>
      <c r="J21" s="1769"/>
      <c r="K21" s="1769"/>
      <c r="L21" s="1769"/>
      <c r="M21" s="1769"/>
      <c r="N21" s="1769"/>
      <c r="O21" s="1769"/>
      <c r="P21" s="1769"/>
      <c r="Q21" s="1769"/>
      <c r="R21" s="1769"/>
      <c r="S21" s="1769"/>
      <c r="T21" s="1769"/>
      <c r="U21" s="1770"/>
      <c r="V21" s="51"/>
      <c r="W21" s="51"/>
      <c r="X21" s="51"/>
      <c r="Y21" s="51"/>
      <c r="Z21" s="51"/>
      <c r="AA21" s="51"/>
      <c r="AB21" s="51"/>
      <c r="AC21" s="51"/>
      <c r="AD21" s="51"/>
      <c r="AE21" s="51"/>
      <c r="AF21" s="51"/>
      <c r="AG21" s="51"/>
      <c r="AH21" s="51"/>
      <c r="AI21" s="51"/>
      <c r="AJ21" s="51"/>
      <c r="AK21" s="226"/>
      <c r="AL21" s="201"/>
      <c r="AM21" s="51"/>
      <c r="AN21" s="51"/>
      <c r="AO21" s="51"/>
      <c r="AP21" s="51"/>
      <c r="AQ21" s="51"/>
      <c r="AR21" s="51"/>
      <c r="AS21" s="51"/>
      <c r="AT21" s="51"/>
      <c r="BN21" s="1024"/>
      <c r="BO21" s="1024"/>
      <c r="BP21" s="1024"/>
      <c r="BQ21" s="1024"/>
      <c r="BR21" s="1024"/>
      <c r="BS21" s="1024"/>
      <c r="BT21" s="1024"/>
      <c r="BU21" s="1024"/>
      <c r="BV21" s="1024"/>
      <c r="BW21" s="1024"/>
      <c r="BX21" s="1024"/>
      <c r="BY21" s="1024"/>
      <c r="BZ21" s="1024"/>
      <c r="CA21" s="1024"/>
      <c r="CB21" s="1024"/>
      <c r="CC21" s="1024"/>
      <c r="CD21" s="1024"/>
      <c r="CE21" s="1024"/>
      <c r="CF21" s="1024"/>
      <c r="CG21" s="1024"/>
      <c r="CH21" s="1024"/>
      <c r="CI21" s="1024"/>
      <c r="CJ21" s="1024"/>
      <c r="CK21" s="1024"/>
      <c r="CL21" s="1024"/>
      <c r="CM21" s="1024"/>
      <c r="CN21" s="1024"/>
      <c r="CO21" s="1024"/>
      <c r="CP21" s="1024"/>
      <c r="CQ21" s="1024"/>
      <c r="CR21" s="1024"/>
      <c r="CS21" s="1024"/>
      <c r="CT21" s="1024"/>
      <c r="CU21" s="1024"/>
      <c r="CV21" s="1024"/>
      <c r="CW21" s="1024"/>
      <c r="CX21" s="1024"/>
      <c r="CY21" s="1024"/>
      <c r="CZ21" s="1024"/>
      <c r="DA21" s="1024"/>
      <c r="DB21" s="1024"/>
    </row>
    <row r="22" spans="1:106" ht="16.5" thickBot="1">
      <c r="B22" s="47"/>
      <c r="C22" s="48"/>
      <c r="D22" s="228"/>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226"/>
      <c r="AL22" s="201"/>
      <c r="AM22" s="201"/>
      <c r="AN22" s="201"/>
      <c r="AO22" s="201"/>
      <c r="AP22" s="201"/>
      <c r="AQ22" s="201"/>
      <c r="AR22" s="201"/>
      <c r="AS22" s="201"/>
      <c r="AT22" s="201"/>
      <c r="BN22" s="1024"/>
      <c r="BO22" s="1024"/>
      <c r="BP22" s="1024"/>
      <c r="BQ22" s="1024"/>
      <c r="BR22" s="1024"/>
      <c r="BS22" s="1024"/>
      <c r="BT22" s="1024"/>
      <c r="BU22" s="1024"/>
      <c r="BV22" s="1024"/>
      <c r="BW22" s="1024"/>
      <c r="BX22" s="1024"/>
      <c r="BY22" s="1024"/>
      <c r="BZ22" s="1024"/>
      <c r="CA22" s="1024"/>
      <c r="CB22" s="1024"/>
      <c r="CC22" s="1024"/>
      <c r="CD22" s="1024"/>
      <c r="CE22" s="1024"/>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row>
    <row r="23" spans="1:106" ht="89.25" customHeight="1" thickBot="1">
      <c r="B23" s="1848" t="s">
        <v>1749</v>
      </c>
      <c r="C23" s="1849"/>
      <c r="D23" s="1849"/>
      <c r="E23" s="1849"/>
      <c r="F23" s="1849"/>
      <c r="G23" s="1849"/>
      <c r="H23" s="1849"/>
      <c r="I23" s="1849"/>
      <c r="J23" s="1849"/>
      <c r="K23" s="1849"/>
      <c r="L23" s="1849"/>
      <c r="M23" s="1849"/>
      <c r="N23" s="1849"/>
      <c r="O23" s="1849"/>
      <c r="P23" s="1849"/>
      <c r="Q23" s="1849"/>
      <c r="R23" s="1849"/>
      <c r="S23" s="1849"/>
      <c r="T23" s="1849"/>
      <c r="U23" s="1850"/>
      <c r="V23" s="49"/>
      <c r="W23" s="49"/>
      <c r="X23" s="49"/>
      <c r="Y23" s="49"/>
      <c r="Z23" s="49"/>
      <c r="AA23" s="49"/>
      <c r="AB23" s="49"/>
      <c r="AC23" s="49"/>
      <c r="AD23" s="49"/>
      <c r="AE23" s="49"/>
      <c r="AF23" s="49"/>
      <c r="AG23" s="49"/>
      <c r="AH23" s="49"/>
      <c r="AI23" s="49"/>
      <c r="AJ23" s="49"/>
      <c r="AK23" s="226"/>
      <c r="AL23" s="201"/>
      <c r="AM23" s="201"/>
      <c r="AN23" s="201"/>
      <c r="AO23" s="201"/>
      <c r="AP23" s="201"/>
      <c r="AQ23" s="201"/>
      <c r="AR23" s="201"/>
      <c r="AS23" s="201"/>
      <c r="AT23" s="201"/>
      <c r="BN23" s="1024"/>
      <c r="BO23" s="1024"/>
      <c r="BP23" s="1024"/>
      <c r="BQ23" s="1024"/>
      <c r="BR23" s="1024"/>
      <c r="BS23" s="1024"/>
      <c r="BT23" s="1024"/>
      <c r="BU23" s="1024"/>
      <c r="BV23" s="1024"/>
      <c r="BW23" s="1024"/>
      <c r="BX23" s="1024"/>
      <c r="BY23" s="1024"/>
      <c r="BZ23" s="1024"/>
      <c r="CA23" s="1024"/>
      <c r="CB23" s="1024"/>
      <c r="CC23" s="1024"/>
      <c r="CD23" s="1024"/>
      <c r="CE23" s="1024"/>
      <c r="CF23" s="1024"/>
      <c r="CG23" s="1024"/>
      <c r="CH23" s="1024"/>
      <c r="CI23" s="1024"/>
      <c r="CJ23" s="1024"/>
      <c r="CK23" s="1024"/>
      <c r="CL23" s="1024"/>
      <c r="CM23" s="1024"/>
      <c r="CN23" s="1024"/>
      <c r="CO23" s="1024"/>
      <c r="CP23" s="1024"/>
      <c r="CQ23" s="1024"/>
      <c r="CR23" s="1024"/>
      <c r="CS23" s="1024"/>
      <c r="CT23" s="1024"/>
      <c r="CU23" s="1024"/>
      <c r="CV23" s="1024"/>
      <c r="CW23" s="1024"/>
      <c r="CX23" s="1024"/>
      <c r="CY23" s="1024"/>
      <c r="CZ23" s="1024"/>
      <c r="DA23" s="1024"/>
      <c r="DB23" s="1024"/>
    </row>
    <row r="24" spans="1:106" ht="16.5" thickBot="1">
      <c r="B24" s="47"/>
      <c r="C24" s="48"/>
      <c r="D24" s="228"/>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226"/>
      <c r="AL24" s="201"/>
      <c r="AM24" s="201"/>
      <c r="AN24" s="201"/>
      <c r="AO24" s="201"/>
      <c r="AP24" s="201"/>
      <c r="AQ24" s="201"/>
      <c r="AR24" s="201"/>
      <c r="AS24" s="201"/>
      <c r="AT24" s="201"/>
      <c r="BN24" s="1024"/>
      <c r="BO24" s="1024"/>
      <c r="BP24" s="1024"/>
      <c r="BQ24" s="1024"/>
      <c r="BR24" s="1024"/>
      <c r="BS24" s="1024"/>
      <c r="BT24" s="1024"/>
      <c r="BU24" s="1024"/>
      <c r="BV24" s="1024"/>
      <c r="BW24" s="1024"/>
      <c r="BX24" s="1024"/>
      <c r="BY24" s="1024"/>
      <c r="BZ24" s="1024"/>
      <c r="CA24" s="1024"/>
      <c r="CB24" s="1024"/>
      <c r="CC24" s="1024"/>
      <c r="CD24" s="1024"/>
      <c r="CE24" s="1024"/>
      <c r="CF24" s="1024"/>
      <c r="CG24" s="1024"/>
      <c r="CH24" s="1024"/>
      <c r="CI24" s="1024"/>
      <c r="CJ24" s="1024"/>
      <c r="CK24" s="1024"/>
      <c r="CL24" s="1024"/>
      <c r="CM24" s="1024"/>
      <c r="CN24" s="1024"/>
      <c r="CO24" s="1024"/>
      <c r="CP24" s="1024"/>
      <c r="CQ24" s="1024"/>
      <c r="CR24" s="1024"/>
      <c r="CS24" s="1024"/>
      <c r="CT24" s="1024"/>
      <c r="CU24" s="1024"/>
      <c r="CV24" s="1024"/>
      <c r="CW24" s="1024"/>
      <c r="CX24" s="1024"/>
      <c r="CY24" s="1024"/>
      <c r="CZ24" s="1024"/>
      <c r="DA24" s="1024"/>
      <c r="DB24" s="1024"/>
    </row>
    <row r="25" spans="1:106">
      <c r="B25" s="73" t="s">
        <v>463</v>
      </c>
      <c r="C25" s="1774" t="s">
        <v>313</v>
      </c>
      <c r="D25" s="1774"/>
      <c r="E25" s="1774"/>
      <c r="F25" s="1774"/>
      <c r="G25" s="1774"/>
      <c r="H25" s="1774"/>
      <c r="I25" s="1774"/>
      <c r="J25" s="1774"/>
      <c r="K25" s="1774"/>
      <c r="L25" s="1774"/>
      <c r="M25" s="1774"/>
      <c r="N25" s="1774"/>
      <c r="O25" s="1774"/>
      <c r="P25" s="1774"/>
      <c r="Q25" s="1774"/>
      <c r="R25" s="1774"/>
      <c r="S25" s="1774"/>
      <c r="T25" s="1774"/>
      <c r="U25" s="1775"/>
      <c r="V25" s="992"/>
      <c r="W25" s="992"/>
      <c r="X25" s="992"/>
      <c r="Y25" s="992"/>
      <c r="Z25" s="992"/>
      <c r="AA25" s="992"/>
      <c r="AB25" s="992"/>
      <c r="AC25" s="992"/>
      <c r="AD25" s="992"/>
      <c r="AE25" s="992"/>
      <c r="AF25" s="992"/>
      <c r="AG25" s="992"/>
      <c r="AH25" s="992"/>
      <c r="AI25" s="992"/>
      <c r="AJ25" s="992"/>
      <c r="AK25" s="226"/>
      <c r="AL25" s="201"/>
      <c r="AM25" s="201"/>
      <c r="AN25" s="201"/>
      <c r="AO25" s="201"/>
      <c r="AP25" s="201"/>
      <c r="AQ25" s="201"/>
      <c r="AR25" s="201"/>
      <c r="AS25" s="201"/>
      <c r="AT25" s="201"/>
      <c r="BN25" s="1024"/>
      <c r="BO25" s="1024"/>
      <c r="BP25" s="1024"/>
      <c r="BQ25" s="1024"/>
      <c r="BR25" s="1024"/>
      <c r="BS25" s="1024"/>
      <c r="BT25" s="1024"/>
      <c r="BU25" s="1024"/>
      <c r="BV25" s="1024"/>
      <c r="BW25" s="1024"/>
      <c r="BX25" s="1024"/>
      <c r="BY25" s="1024"/>
      <c r="BZ25" s="1024"/>
      <c r="CA25" s="1024"/>
      <c r="CB25" s="1024"/>
      <c r="CC25" s="1024"/>
      <c r="CD25" s="1024"/>
      <c r="CE25" s="1024"/>
      <c r="CF25" s="1024"/>
      <c r="CG25" s="1024"/>
      <c r="CH25" s="1024"/>
      <c r="CI25" s="1024"/>
      <c r="CJ25" s="1024"/>
      <c r="CK25" s="1024"/>
      <c r="CL25" s="1024"/>
      <c r="CM25" s="1024"/>
      <c r="CN25" s="1024"/>
      <c r="CO25" s="1024"/>
      <c r="CP25" s="1024"/>
      <c r="CQ25" s="1024"/>
      <c r="CR25" s="1024"/>
      <c r="CS25" s="1024"/>
      <c r="CT25" s="1024"/>
      <c r="CU25" s="1024"/>
      <c r="CV25" s="1024"/>
      <c r="CW25" s="1024"/>
      <c r="CX25" s="1024"/>
      <c r="CY25" s="1024"/>
      <c r="CZ25" s="1024"/>
      <c r="DA25" s="1024"/>
      <c r="DB25" s="1024"/>
    </row>
    <row r="26" spans="1:106">
      <c r="B26" s="794" t="s">
        <v>481</v>
      </c>
      <c r="C26" s="735" t="str">
        <f>$C$11</f>
        <v>Totex</v>
      </c>
      <c r="D26" s="735"/>
      <c r="E26" s="735"/>
      <c r="F26" s="735"/>
      <c r="G26" s="735"/>
      <c r="H26" s="735"/>
      <c r="I26" s="735"/>
      <c r="J26" s="735"/>
      <c r="K26" s="735"/>
      <c r="L26" s="735"/>
      <c r="M26" s="735"/>
      <c r="N26" s="735"/>
      <c r="O26" s="735"/>
      <c r="P26" s="735"/>
      <c r="Q26" s="735"/>
      <c r="R26" s="735"/>
      <c r="S26" s="735"/>
      <c r="T26" s="735"/>
      <c r="U26" s="736"/>
      <c r="V26" s="926"/>
      <c r="W26" s="229"/>
      <c r="X26" s="229"/>
      <c r="Y26" s="229"/>
      <c r="Z26" s="229"/>
      <c r="AA26" s="229"/>
      <c r="AB26" s="229"/>
      <c r="AC26" s="229"/>
      <c r="AD26" s="229"/>
      <c r="AE26" s="229"/>
      <c r="AF26" s="229"/>
      <c r="AG26" s="229"/>
      <c r="AH26" s="229"/>
      <c r="AI26" s="229"/>
      <c r="AJ26" s="229"/>
      <c r="AK26" s="230"/>
      <c r="AL26" s="230"/>
      <c r="AM26" s="201"/>
      <c r="AN26" s="201"/>
      <c r="AO26" s="201"/>
      <c r="AP26" s="201"/>
      <c r="AQ26" s="201"/>
      <c r="AR26" s="201"/>
      <c r="AS26" s="201"/>
      <c r="AT26" s="201"/>
      <c r="BN26" s="1024"/>
      <c r="BO26" s="1024"/>
      <c r="BP26" s="1024"/>
      <c r="BQ26" s="1024"/>
      <c r="BR26" s="1024"/>
      <c r="BS26" s="1024"/>
      <c r="BT26" s="1024"/>
      <c r="BU26" s="1024"/>
      <c r="BV26" s="1024"/>
      <c r="BW26" s="1024"/>
      <c r="BX26" s="1024"/>
      <c r="BY26" s="1024"/>
      <c r="BZ26" s="1024"/>
      <c r="CA26" s="1024"/>
      <c r="CB26" s="1024"/>
      <c r="CC26" s="1024"/>
      <c r="CD26" s="1024"/>
      <c r="CE26" s="1024"/>
      <c r="CF26" s="1024"/>
      <c r="CG26" s="1024"/>
      <c r="CH26" s="1024"/>
      <c r="CI26" s="1024"/>
      <c r="CJ26" s="1024"/>
      <c r="CK26" s="1024"/>
      <c r="CL26" s="1024"/>
      <c r="CM26" s="1024"/>
      <c r="CN26" s="1024"/>
      <c r="CO26" s="1024"/>
      <c r="CP26" s="1024"/>
      <c r="CQ26" s="1024"/>
      <c r="CR26" s="1024"/>
      <c r="CS26" s="1024"/>
      <c r="CT26" s="1024"/>
      <c r="CU26" s="1024"/>
      <c r="CV26" s="1024"/>
      <c r="CW26" s="1024"/>
      <c r="CX26" s="1024"/>
      <c r="CY26" s="1024"/>
      <c r="CZ26" s="1024"/>
      <c r="DA26" s="1024"/>
      <c r="DB26" s="1024"/>
    </row>
    <row r="27" spans="1:106">
      <c r="B27" s="74">
        <v>20</v>
      </c>
      <c r="C27" s="1776" t="s">
        <v>2201</v>
      </c>
      <c r="D27" s="1776"/>
      <c r="E27" s="1776"/>
      <c r="F27" s="1776"/>
      <c r="G27" s="1776"/>
      <c r="H27" s="1776"/>
      <c r="I27" s="1776"/>
      <c r="J27" s="1776"/>
      <c r="K27" s="1776"/>
      <c r="L27" s="1776"/>
      <c r="M27" s="1776"/>
      <c r="N27" s="1776"/>
      <c r="O27" s="1776"/>
      <c r="P27" s="1776"/>
      <c r="Q27" s="1776"/>
      <c r="R27" s="1776"/>
      <c r="S27" s="1776"/>
      <c r="T27" s="1776"/>
      <c r="U27" s="1777"/>
      <c r="V27" s="926"/>
      <c r="W27" s="229"/>
      <c r="X27" s="229"/>
      <c r="Y27" s="229"/>
      <c r="Z27" s="229"/>
      <c r="AA27" s="229"/>
      <c r="AB27" s="229"/>
      <c r="AC27" s="229"/>
      <c r="AD27" s="229"/>
      <c r="AE27" s="229"/>
      <c r="AF27" s="229"/>
      <c r="AG27" s="229"/>
      <c r="AH27" s="229"/>
      <c r="AI27" s="229"/>
      <c r="AJ27" s="229"/>
      <c r="AK27" s="230"/>
      <c r="AL27" s="230"/>
      <c r="AM27" s="201"/>
      <c r="AN27" s="201"/>
      <c r="AO27" s="201"/>
      <c r="AP27" s="201"/>
      <c r="AQ27" s="201"/>
      <c r="AR27" s="201"/>
      <c r="AS27" s="201"/>
      <c r="AT27" s="201"/>
      <c r="BN27" s="1024"/>
      <c r="BO27" s="1024"/>
      <c r="BP27" s="1024"/>
      <c r="BQ27" s="1024"/>
      <c r="BR27" s="1024"/>
      <c r="BS27" s="1024"/>
      <c r="BT27" s="1024"/>
      <c r="BU27" s="1024"/>
      <c r="BV27" s="1024"/>
      <c r="BW27" s="1024"/>
      <c r="BX27" s="1024"/>
      <c r="BY27" s="1024"/>
      <c r="BZ27" s="1024"/>
      <c r="CA27" s="1024"/>
      <c r="CB27" s="1024"/>
      <c r="CC27" s="1024"/>
      <c r="CD27" s="1024"/>
      <c r="CE27" s="1024"/>
      <c r="CF27" s="1024"/>
      <c r="CG27" s="1024"/>
      <c r="CH27" s="1024"/>
      <c r="CI27" s="1024"/>
      <c r="CJ27" s="1024"/>
      <c r="CK27" s="1024"/>
      <c r="CL27" s="1024"/>
      <c r="CM27" s="1024"/>
      <c r="CN27" s="1024"/>
      <c r="CO27" s="1024"/>
      <c r="CP27" s="1024"/>
      <c r="CQ27" s="1024"/>
      <c r="CR27" s="1024"/>
      <c r="CS27" s="1024"/>
      <c r="CT27" s="1024"/>
      <c r="CU27" s="1024"/>
      <c r="CV27" s="1024"/>
      <c r="CW27" s="1024"/>
      <c r="CX27" s="1024"/>
      <c r="CY27" s="1024"/>
      <c r="CZ27" s="1024"/>
      <c r="DA27" s="1024"/>
      <c r="DB27" s="1024"/>
    </row>
    <row r="28" spans="1:106">
      <c r="B28" s="74">
        <v>21</v>
      </c>
      <c r="C28" s="1776" t="s">
        <v>2202</v>
      </c>
      <c r="D28" s="1776"/>
      <c r="E28" s="1776"/>
      <c r="F28" s="1776"/>
      <c r="G28" s="1776"/>
      <c r="H28" s="1776"/>
      <c r="I28" s="1776"/>
      <c r="J28" s="1776"/>
      <c r="K28" s="1776"/>
      <c r="L28" s="1776"/>
      <c r="M28" s="1776"/>
      <c r="N28" s="1776"/>
      <c r="O28" s="1776"/>
      <c r="P28" s="1776"/>
      <c r="Q28" s="1776"/>
      <c r="R28" s="1776"/>
      <c r="S28" s="1776"/>
      <c r="T28" s="1776"/>
      <c r="U28" s="1777"/>
      <c r="V28" s="926"/>
      <c r="W28" s="229"/>
      <c r="X28" s="229"/>
      <c r="Y28" s="229"/>
      <c r="Z28" s="229"/>
      <c r="AA28" s="229"/>
      <c r="AB28" s="229"/>
      <c r="AC28" s="229"/>
      <c r="AD28" s="229"/>
      <c r="AE28" s="229"/>
      <c r="AF28" s="229"/>
      <c r="AG28" s="229"/>
      <c r="AH28" s="229"/>
      <c r="AI28" s="229"/>
      <c r="AJ28" s="229"/>
      <c r="AK28" s="230"/>
      <c r="AL28" s="230"/>
      <c r="AM28" s="201"/>
      <c r="AN28" s="201"/>
      <c r="AO28" s="201"/>
      <c r="AP28" s="201"/>
      <c r="AQ28" s="201"/>
      <c r="AR28" s="201"/>
      <c r="AS28" s="201"/>
      <c r="AT28" s="201"/>
      <c r="BN28" s="1024"/>
      <c r="BO28" s="1024"/>
      <c r="BP28" s="1024"/>
      <c r="BQ28" s="1024"/>
      <c r="BR28" s="1024"/>
      <c r="BS28" s="1024"/>
      <c r="BT28" s="1024"/>
      <c r="BU28" s="1024"/>
      <c r="BV28" s="1024"/>
      <c r="BW28" s="1024"/>
      <c r="BX28" s="1024"/>
      <c r="BY28" s="1024"/>
      <c r="BZ28" s="1024"/>
      <c r="CA28" s="1024"/>
      <c r="CB28" s="1024"/>
      <c r="CC28" s="1024"/>
      <c r="CD28" s="1024"/>
      <c r="CE28" s="1024"/>
      <c r="CF28" s="1024"/>
      <c r="CG28" s="1024"/>
      <c r="CH28" s="1024"/>
      <c r="CI28" s="1024"/>
      <c r="CJ28" s="1024"/>
      <c r="CK28" s="1024"/>
      <c r="CL28" s="1024"/>
      <c r="CM28" s="1024"/>
      <c r="CN28" s="1024"/>
      <c r="CO28" s="1024"/>
      <c r="CP28" s="1024"/>
      <c r="CQ28" s="1024"/>
      <c r="CR28" s="1024"/>
      <c r="CS28" s="1024"/>
      <c r="CT28" s="1024"/>
      <c r="CU28" s="1024"/>
      <c r="CV28" s="1024"/>
      <c r="CW28" s="1024"/>
      <c r="CX28" s="1024"/>
      <c r="CY28" s="1024"/>
      <c r="CZ28" s="1024"/>
      <c r="DA28" s="1024"/>
      <c r="DB28" s="1024"/>
    </row>
    <row r="29" spans="1:106">
      <c r="B29" s="1301"/>
      <c r="C29" s="1301"/>
      <c r="D29" s="1301"/>
      <c r="E29" s="1301"/>
      <c r="F29" s="1301"/>
      <c r="G29" s="1301"/>
      <c r="H29" s="1301"/>
      <c r="I29" s="1301"/>
      <c r="J29" s="1301"/>
      <c r="K29" s="1301"/>
      <c r="L29" s="1301"/>
      <c r="M29" s="1301"/>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c r="AL29" s="1301"/>
      <c r="AM29" s="1301"/>
      <c r="AN29" s="1301"/>
      <c r="AO29" s="1301"/>
      <c r="AP29" s="1301"/>
      <c r="AQ29" s="1301"/>
      <c r="AR29" s="1301"/>
      <c r="AS29" s="1301"/>
      <c r="AT29" s="1301"/>
    </row>
    <row r="30" spans="1:106">
      <c r="A30" s="1301"/>
      <c r="B30" s="1301"/>
      <c r="C30" s="1301"/>
      <c r="D30" s="1301"/>
      <c r="E30" s="1301"/>
      <c r="F30" s="1301"/>
      <c r="G30" s="1301"/>
      <c r="H30" s="1301"/>
      <c r="I30" s="1301"/>
      <c r="J30" s="1301"/>
      <c r="K30" s="1301"/>
      <c r="L30" s="1301"/>
      <c r="M30" s="1301"/>
      <c r="N30" s="1301"/>
      <c r="O30" s="1301"/>
      <c r="P30" s="1301"/>
      <c r="Q30" s="1301"/>
      <c r="R30" s="1301"/>
      <c r="S30" s="1301"/>
      <c r="T30" s="1301"/>
      <c r="U30" s="1301"/>
      <c r="V30" s="1301"/>
      <c r="W30" s="1301"/>
      <c r="X30" s="1301"/>
      <c r="Y30" s="1301"/>
      <c r="Z30" s="1301"/>
      <c r="AA30" s="1301"/>
      <c r="AB30" s="1301"/>
      <c r="AC30" s="1301"/>
      <c r="AD30" s="1301"/>
      <c r="AE30" s="1301"/>
      <c r="AF30" s="1301"/>
      <c r="AG30" s="1301"/>
      <c r="AH30" s="1301"/>
      <c r="AI30" s="1301"/>
      <c r="AJ30" s="1301"/>
      <c r="AK30" s="1301"/>
      <c r="AL30" s="1301"/>
      <c r="AM30" s="1301"/>
      <c r="AN30" s="1301"/>
      <c r="AO30" s="1301"/>
      <c r="AP30" s="1301"/>
      <c r="AQ30" s="1301"/>
      <c r="AR30" s="1301"/>
      <c r="AS30" s="1301"/>
      <c r="AT30" s="1301"/>
    </row>
  </sheetData>
  <sheetProtection autoFilter="0"/>
  <mergeCells count="28">
    <mergeCell ref="AV1:AZ1"/>
    <mergeCell ref="BF3:BJ3"/>
    <mergeCell ref="BB4:BC4"/>
    <mergeCell ref="BB6:BE6"/>
    <mergeCell ref="BF6:BJ6"/>
    <mergeCell ref="AK3:AO3"/>
    <mergeCell ref="AP3:AT3"/>
    <mergeCell ref="B4:C4"/>
    <mergeCell ref="B6:F6"/>
    <mergeCell ref="G6:K6"/>
    <mergeCell ref="L6:P6"/>
    <mergeCell ref="Q6:U6"/>
    <mergeCell ref="V6:Z6"/>
    <mergeCell ref="AA6:AE6"/>
    <mergeCell ref="AF6:AJ6"/>
    <mergeCell ref="G3:K3"/>
    <mergeCell ref="L3:P3"/>
    <mergeCell ref="Q3:U3"/>
    <mergeCell ref="V3:Z3"/>
    <mergeCell ref="AA3:AE3"/>
    <mergeCell ref="AF3:AJ3"/>
    <mergeCell ref="C27:U27"/>
    <mergeCell ref="C28:U28"/>
    <mergeCell ref="AK6:AO6"/>
    <mergeCell ref="AP6:AT6"/>
    <mergeCell ref="B21:U21"/>
    <mergeCell ref="B23:U23"/>
    <mergeCell ref="C25:U25"/>
  </mergeCells>
  <conditionalFormatting sqref="AZ11:AZ13 AY11">
    <cfRule type="cellIs" dxfId="43" priority="5" operator="equal">
      <formula>0</formula>
    </cfRule>
  </conditionalFormatting>
  <conditionalFormatting sqref="AY13">
    <cfRule type="cellIs" dxfId="42" priority="4" operator="equal">
      <formula>0</formula>
    </cfRule>
  </conditionalFormatting>
  <conditionalFormatting sqref="AY12">
    <cfRule type="cellIs" dxfId="41"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8">
    <tabColor rgb="FF0078C9"/>
  </sheetPr>
  <dimension ref="A1:AC64"/>
  <sheetViews>
    <sheetView workbookViewId="0"/>
  </sheetViews>
  <sheetFormatPr defaultColWidth="0" defaultRowHeight="14.25" zeroHeight="1"/>
  <cols>
    <col min="1" max="1" width="1.625" style="239" customWidth="1"/>
    <col min="2" max="2" width="6.625" style="239" customWidth="1"/>
    <col min="3" max="3" width="51.125" style="239" bestFit="1" customWidth="1"/>
    <col min="4" max="4" width="8.625" style="239" customWidth="1"/>
    <col min="5" max="6" width="5.625" style="239" customWidth="1"/>
    <col min="7" max="7" width="12.125" style="239" bestFit="1" customWidth="1"/>
    <col min="8" max="10" width="9.625" style="239" customWidth="1"/>
    <col min="11" max="11" width="2.625" style="239" customWidth="1"/>
    <col min="12" max="12" width="61.125" style="239" bestFit="1" customWidth="1"/>
    <col min="13" max="13" width="17.125" style="239" customWidth="1"/>
    <col min="14" max="14" width="2.625" style="239" customWidth="1"/>
    <col min="15" max="15" width="21.125" style="239" bestFit="1" customWidth="1"/>
    <col min="16" max="16" width="9.625" style="239" customWidth="1"/>
    <col min="17" max="17" width="6.625" style="239" customWidth="1"/>
    <col min="18" max="18" width="51.125" style="239" bestFit="1" customWidth="1"/>
    <col min="19" max="20" width="5.625" style="239" customWidth="1"/>
    <col min="21" max="21" width="12.125" style="239" bestFit="1" customWidth="1"/>
    <col min="22" max="24" width="12.625" style="239" customWidth="1"/>
    <col min="25" max="25" width="9.625" style="239" customWidth="1"/>
    <col min="26" max="26" width="3" style="1059" hidden="1" customWidth="1"/>
    <col min="27" max="27" width="4.125" style="239" hidden="1" customWidth="1"/>
    <col min="28" max="28" width="4" style="239" hidden="1" customWidth="1"/>
    <col min="29" max="29" width="3" style="1059" hidden="1" customWidth="1"/>
    <col min="30" max="16384" width="9.625" style="239" hidden="1"/>
  </cols>
  <sheetData>
    <row r="1" spans="2:29" ht="20.25">
      <c r="B1" s="235" t="s">
        <v>1388</v>
      </c>
      <c r="C1" s="235"/>
      <c r="D1" s="235"/>
      <c r="E1" s="235"/>
      <c r="F1" s="235"/>
      <c r="G1" s="235"/>
      <c r="H1" s="235"/>
      <c r="I1" s="235"/>
      <c r="J1" s="874" t="str">
        <f>AppValidation!$D$2</f>
        <v>United Utilities</v>
      </c>
      <c r="K1" s="236"/>
      <c r="L1" s="1851" t="s">
        <v>377</v>
      </c>
      <c r="M1" s="1851"/>
      <c r="N1" s="1851"/>
      <c r="O1" s="1851"/>
      <c r="P1" s="237"/>
      <c r="Q1" s="235" t="s">
        <v>547</v>
      </c>
      <c r="R1" s="235"/>
      <c r="S1" s="235"/>
      <c r="T1" s="235"/>
      <c r="U1" s="235"/>
      <c r="V1" s="235"/>
      <c r="W1" s="235"/>
      <c r="X1" s="56" t="str">
        <f>LEFT($B$1,4)</f>
        <v>WS12</v>
      </c>
      <c r="Z1" s="1058"/>
      <c r="AA1" s="237"/>
      <c r="AB1" s="237"/>
      <c r="AC1" s="1058"/>
    </row>
    <row r="2" spans="2:29" ht="14.25" customHeight="1" thickBot="1">
      <c r="B2" s="240"/>
      <c r="C2" s="240"/>
      <c r="D2" s="240"/>
      <c r="E2" s="240"/>
      <c r="F2" s="240"/>
      <c r="G2" s="240"/>
      <c r="H2" s="240"/>
      <c r="I2" s="240"/>
      <c r="J2" s="240"/>
      <c r="K2" s="240"/>
      <c r="L2" s="240"/>
      <c r="M2" s="240"/>
      <c r="N2" s="4"/>
      <c r="O2" s="240"/>
      <c r="P2" s="4"/>
      <c r="Q2" s="240"/>
      <c r="R2" s="240"/>
      <c r="S2" s="240"/>
      <c r="T2" s="240"/>
      <c r="U2" s="240"/>
      <c r="V2" s="240"/>
      <c r="W2" s="240"/>
      <c r="X2" s="240"/>
      <c r="Z2" s="1025"/>
      <c r="AA2" s="4"/>
      <c r="AB2" s="4"/>
      <c r="AC2" s="1025"/>
    </row>
    <row r="3" spans="2:29" ht="41.25" thickBot="1">
      <c r="B3" s="1852" t="s">
        <v>379</v>
      </c>
      <c r="C3" s="1853"/>
      <c r="D3" s="241" t="s">
        <v>380</v>
      </c>
      <c r="E3" s="242" t="s">
        <v>381</v>
      </c>
      <c r="F3" s="243" t="s">
        <v>382</v>
      </c>
      <c r="G3" s="244" t="s">
        <v>529</v>
      </c>
      <c r="H3" s="245" t="s">
        <v>23</v>
      </c>
      <c r="I3" s="241" t="s">
        <v>38</v>
      </c>
      <c r="J3" s="246" t="s">
        <v>1389</v>
      </c>
      <c r="K3" s="240"/>
      <c r="L3" s="8" t="s">
        <v>391</v>
      </c>
      <c r="M3" s="9" t="s">
        <v>392</v>
      </c>
      <c r="N3" s="247"/>
      <c r="O3" s="94" t="s">
        <v>1606</v>
      </c>
      <c r="P3" s="247"/>
      <c r="Q3" s="1852" t="s">
        <v>379</v>
      </c>
      <c r="R3" s="1853"/>
      <c r="S3" s="242" t="s">
        <v>381</v>
      </c>
      <c r="T3" s="243" t="s">
        <v>382</v>
      </c>
      <c r="U3" s="244" t="s">
        <v>529</v>
      </c>
      <c r="V3" s="245" t="s">
        <v>23</v>
      </c>
      <c r="W3" s="241" t="s">
        <v>38</v>
      </c>
      <c r="X3" s="246" t="s">
        <v>1389</v>
      </c>
      <c r="AA3" s="1055" t="s">
        <v>1607</v>
      </c>
      <c r="AB3" s="247"/>
    </row>
    <row r="4" spans="2:29" ht="14.25" customHeight="1" thickBot="1">
      <c r="B4" s="240"/>
      <c r="C4" s="240"/>
      <c r="D4" s="240"/>
      <c r="E4" s="240"/>
      <c r="F4" s="240"/>
      <c r="G4" s="240"/>
      <c r="H4" s="240"/>
      <c r="I4" s="240"/>
      <c r="J4" s="240"/>
      <c r="K4" s="240"/>
      <c r="L4" s="240"/>
      <c r="M4" s="240"/>
      <c r="N4" s="4"/>
      <c r="O4" s="240"/>
      <c r="P4" s="4"/>
      <c r="Q4" s="240"/>
      <c r="R4" s="240"/>
      <c r="S4" s="240"/>
      <c r="T4" s="240"/>
      <c r="U4" s="240"/>
      <c r="V4" s="240"/>
      <c r="W4" s="240"/>
      <c r="X4" s="240"/>
      <c r="AA4" s="4"/>
      <c r="AB4" s="4"/>
    </row>
    <row r="5" spans="2:29" ht="15" thickBot="1">
      <c r="B5" s="248" t="s">
        <v>393</v>
      </c>
      <c r="C5" s="249" t="s">
        <v>1390</v>
      </c>
      <c r="D5" s="240"/>
      <c r="E5" s="240"/>
      <c r="F5" s="240"/>
      <c r="G5" s="240"/>
      <c r="H5" s="240"/>
      <c r="I5" s="240"/>
      <c r="J5" s="240"/>
      <c r="K5" s="240"/>
      <c r="L5" s="240"/>
      <c r="M5" s="240"/>
      <c r="N5" s="4"/>
      <c r="O5" s="1028"/>
      <c r="P5" s="4"/>
      <c r="Q5" s="248" t="s">
        <v>393</v>
      </c>
      <c r="R5" s="249" t="s">
        <v>1390</v>
      </c>
      <c r="S5" s="240"/>
      <c r="T5" s="240"/>
      <c r="U5" s="240"/>
      <c r="V5" s="240"/>
      <c r="W5" s="240"/>
      <c r="X5" s="240"/>
      <c r="AA5" s="1055" t="s">
        <v>1608</v>
      </c>
      <c r="AB5" s="4"/>
    </row>
    <row r="6" spans="2:29">
      <c r="B6" s="250">
        <v>1</v>
      </c>
      <c r="C6" s="251" t="s">
        <v>1391</v>
      </c>
      <c r="D6" s="212" t="s">
        <v>1379</v>
      </c>
      <c r="E6" s="252" t="s">
        <v>43</v>
      </c>
      <c r="F6" s="253">
        <v>3</v>
      </c>
      <c r="G6" s="254" t="s">
        <v>1392</v>
      </c>
      <c r="H6" s="1245">
        <v>5834.7309999999998</v>
      </c>
      <c r="I6" s="255">
        <f>J6-H6</f>
        <v>13891.353999999999</v>
      </c>
      <c r="J6" s="1654">
        <v>19726.084999999999</v>
      </c>
      <c r="K6" s="240"/>
      <c r="L6" s="256" t="s">
        <v>1393</v>
      </c>
      <c r="M6" s="257"/>
      <c r="N6" s="31"/>
      <c r="O6" s="1028"/>
      <c r="P6" s="31"/>
      <c r="Q6" s="250">
        <v>1</v>
      </c>
      <c r="R6" s="251" t="s">
        <v>1391</v>
      </c>
      <c r="S6" s="252" t="s">
        <v>43</v>
      </c>
      <c r="T6" s="253">
        <v>3</v>
      </c>
      <c r="U6" s="254" t="s">
        <v>1392</v>
      </c>
      <c r="V6" s="927" t="s">
        <v>1394</v>
      </c>
      <c r="W6" s="928" t="s">
        <v>1395</v>
      </c>
      <c r="X6" s="929" t="s">
        <v>1396</v>
      </c>
      <c r="AA6" s="1055"/>
      <c r="AB6" s="31"/>
    </row>
    <row r="7" spans="2:29">
      <c r="B7" s="258">
        <v>2</v>
      </c>
      <c r="C7" s="259" t="s">
        <v>1397</v>
      </c>
      <c r="D7" s="215" t="s">
        <v>1380</v>
      </c>
      <c r="E7" s="260" t="s">
        <v>43</v>
      </c>
      <c r="F7" s="261">
        <v>3</v>
      </c>
      <c r="G7" s="262" t="s">
        <v>538</v>
      </c>
      <c r="H7" s="1241">
        <v>-0.19689305811789609</v>
      </c>
      <c r="I7" s="1242">
        <v>-3.4744483795491532</v>
      </c>
      <c r="J7" s="263">
        <f t="shared" ref="J7:J12" si="0">SUM(H7:I7)</f>
        <v>-3.6713414376670492</v>
      </c>
      <c r="K7" s="240"/>
      <c r="L7" s="264"/>
      <c r="M7" s="265"/>
      <c r="N7" s="31"/>
      <c r="O7" s="1028">
        <f t="shared" ref="O7:O12" si="1">IF(SUM(AA7:AB7)=0,0,$AA$5)</f>
        <v>0</v>
      </c>
      <c r="P7" s="1055"/>
      <c r="Q7" s="258">
        <v>2</v>
      </c>
      <c r="R7" s="259" t="s">
        <v>1397</v>
      </c>
      <c r="S7" s="260" t="s">
        <v>43</v>
      </c>
      <c r="T7" s="261">
        <v>3</v>
      </c>
      <c r="U7" s="262" t="s">
        <v>538</v>
      </c>
      <c r="V7" s="930" t="s">
        <v>1398</v>
      </c>
      <c r="W7" s="931" t="s">
        <v>1399</v>
      </c>
      <c r="X7" s="932" t="s">
        <v>1400</v>
      </c>
      <c r="AA7" s="1056">
        <f t="shared" ref="AA7:AB12" si="2">IF(ISNUMBER(H7),0,1)</f>
        <v>0</v>
      </c>
      <c r="AB7" s="1056">
        <f t="shared" si="2"/>
        <v>0</v>
      </c>
    </row>
    <row r="8" spans="2:29">
      <c r="B8" s="258">
        <v>3</v>
      </c>
      <c r="C8" s="259" t="s">
        <v>1401</v>
      </c>
      <c r="D8" s="215" t="s">
        <v>1381</v>
      </c>
      <c r="E8" s="266" t="s">
        <v>43</v>
      </c>
      <c r="F8" s="991">
        <v>3</v>
      </c>
      <c r="G8" s="267" t="s">
        <v>538</v>
      </c>
      <c r="H8" s="1243">
        <v>337.01525083333769</v>
      </c>
      <c r="I8" s="1244">
        <v>-341.73392519227303</v>
      </c>
      <c r="J8" s="268">
        <f t="shared" si="0"/>
        <v>-4.7186743589353455</v>
      </c>
      <c r="K8" s="240"/>
      <c r="L8" s="264"/>
      <c r="M8" s="265"/>
      <c r="N8" s="31"/>
      <c r="O8" s="1028">
        <f t="shared" si="1"/>
        <v>0</v>
      </c>
      <c r="P8" s="1055"/>
      <c r="Q8" s="258">
        <v>3</v>
      </c>
      <c r="R8" s="259" t="s">
        <v>1401</v>
      </c>
      <c r="S8" s="266" t="s">
        <v>43</v>
      </c>
      <c r="T8" s="991">
        <v>3</v>
      </c>
      <c r="U8" s="267" t="s">
        <v>538</v>
      </c>
      <c r="V8" s="933" t="s">
        <v>1402</v>
      </c>
      <c r="W8" s="934" t="s">
        <v>1403</v>
      </c>
      <c r="X8" s="935" t="s">
        <v>1404</v>
      </c>
      <c r="AA8" s="1056">
        <f t="shared" si="2"/>
        <v>0</v>
      </c>
      <c r="AB8" s="1056">
        <f t="shared" si="2"/>
        <v>0</v>
      </c>
    </row>
    <row r="9" spans="2:29">
      <c r="B9" s="258">
        <v>4</v>
      </c>
      <c r="C9" s="259" t="s">
        <v>1405</v>
      </c>
      <c r="D9" s="215" t="s">
        <v>1669</v>
      </c>
      <c r="E9" s="266" t="s">
        <v>43</v>
      </c>
      <c r="F9" s="991">
        <v>3</v>
      </c>
      <c r="G9" s="267" t="s">
        <v>538</v>
      </c>
      <c r="H9" s="1243">
        <v>477.52129573617094</v>
      </c>
      <c r="I9" s="1244">
        <v>1148.8250438032774</v>
      </c>
      <c r="J9" s="268">
        <f t="shared" si="0"/>
        <v>1626.3463395394483</v>
      </c>
      <c r="K9" s="240"/>
      <c r="L9" s="264"/>
      <c r="M9" s="265"/>
      <c r="N9" s="31"/>
      <c r="O9" s="1028">
        <f t="shared" si="1"/>
        <v>0</v>
      </c>
      <c r="P9" s="1055"/>
      <c r="Q9" s="258">
        <v>4</v>
      </c>
      <c r="R9" s="259" t="s">
        <v>1405</v>
      </c>
      <c r="S9" s="266" t="s">
        <v>43</v>
      </c>
      <c r="T9" s="991">
        <v>3</v>
      </c>
      <c r="U9" s="267" t="s">
        <v>538</v>
      </c>
      <c r="V9" s="933" t="s">
        <v>1406</v>
      </c>
      <c r="W9" s="934" t="s">
        <v>1407</v>
      </c>
      <c r="X9" s="935" t="s">
        <v>1408</v>
      </c>
      <c r="AA9" s="1056">
        <f t="shared" si="2"/>
        <v>0</v>
      </c>
      <c r="AB9" s="1056">
        <f t="shared" si="2"/>
        <v>0</v>
      </c>
    </row>
    <row r="10" spans="2:29">
      <c r="B10" s="258">
        <v>5</v>
      </c>
      <c r="C10" s="259" t="s">
        <v>1409</v>
      </c>
      <c r="D10" s="266"/>
      <c r="E10" s="266" t="s">
        <v>43</v>
      </c>
      <c r="F10" s="991">
        <v>3</v>
      </c>
      <c r="G10" s="267" t="s">
        <v>538</v>
      </c>
      <c r="H10" s="1243">
        <v>39.786659343674138</v>
      </c>
      <c r="I10" s="1244">
        <v>478.6416488098414</v>
      </c>
      <c r="J10" s="268">
        <f t="shared" si="0"/>
        <v>518.42830815351556</v>
      </c>
      <c r="K10" s="240"/>
      <c r="L10" s="264"/>
      <c r="M10" s="265"/>
      <c r="N10" s="4"/>
      <c r="O10" s="1028">
        <f t="shared" si="1"/>
        <v>0</v>
      </c>
      <c r="P10" s="1055"/>
      <c r="Q10" s="258">
        <v>5</v>
      </c>
      <c r="R10" s="259" t="s">
        <v>1409</v>
      </c>
      <c r="S10" s="266" t="s">
        <v>43</v>
      </c>
      <c r="T10" s="991">
        <v>3</v>
      </c>
      <c r="U10" s="267" t="s">
        <v>538</v>
      </c>
      <c r="V10" s="933" t="s">
        <v>1410</v>
      </c>
      <c r="W10" s="934" t="s">
        <v>1411</v>
      </c>
      <c r="X10" s="935" t="s">
        <v>1412</v>
      </c>
      <c r="AA10" s="1056">
        <f t="shared" si="2"/>
        <v>0</v>
      </c>
      <c r="AB10" s="1056">
        <f t="shared" si="2"/>
        <v>0</v>
      </c>
    </row>
    <row r="11" spans="2:29">
      <c r="B11" s="258">
        <v>6</v>
      </c>
      <c r="C11" s="259" t="s">
        <v>543</v>
      </c>
      <c r="D11" s="266"/>
      <c r="E11" s="266" t="s">
        <v>43</v>
      </c>
      <c r="F11" s="991">
        <v>3</v>
      </c>
      <c r="G11" s="267" t="s">
        <v>538</v>
      </c>
      <c r="H11" s="1243">
        <v>-33.298495749568147</v>
      </c>
      <c r="I11" s="1244">
        <v>-299.35938653233814</v>
      </c>
      <c r="J11" s="268">
        <f t="shared" si="0"/>
        <v>-332.65788228190627</v>
      </c>
      <c r="K11" s="240"/>
      <c r="L11" s="264"/>
      <c r="M11" s="265"/>
      <c r="N11" s="4"/>
      <c r="O11" s="1028">
        <f t="shared" si="1"/>
        <v>0</v>
      </c>
      <c r="P11" s="1055"/>
      <c r="Q11" s="258">
        <v>6</v>
      </c>
      <c r="R11" s="259" t="s">
        <v>543</v>
      </c>
      <c r="S11" s="266" t="s">
        <v>43</v>
      </c>
      <c r="T11" s="991">
        <v>3</v>
      </c>
      <c r="U11" s="267" t="s">
        <v>538</v>
      </c>
      <c r="V11" s="933" t="s">
        <v>1413</v>
      </c>
      <c r="W11" s="934" t="s">
        <v>1414</v>
      </c>
      <c r="X11" s="935" t="s">
        <v>1415</v>
      </c>
      <c r="AA11" s="1056">
        <f t="shared" si="2"/>
        <v>0</v>
      </c>
      <c r="AB11" s="1056">
        <f t="shared" si="2"/>
        <v>0</v>
      </c>
    </row>
    <row r="12" spans="2:29">
      <c r="B12" s="258">
        <v>7</v>
      </c>
      <c r="C12" s="259" t="s">
        <v>1416</v>
      </c>
      <c r="D12" s="260"/>
      <c r="E12" s="260" t="s">
        <v>43</v>
      </c>
      <c r="F12" s="261">
        <v>3</v>
      </c>
      <c r="G12" s="269" t="s">
        <v>538</v>
      </c>
      <c r="H12" s="1241">
        <v>0</v>
      </c>
      <c r="I12" s="1242">
        <v>0</v>
      </c>
      <c r="J12" s="263">
        <f t="shared" si="0"/>
        <v>0</v>
      </c>
      <c r="K12" s="240"/>
      <c r="L12" s="264"/>
      <c r="M12" s="265"/>
      <c r="N12" s="31"/>
      <c r="O12" s="1028">
        <f t="shared" si="1"/>
        <v>0</v>
      </c>
      <c r="P12" s="1055"/>
      <c r="Q12" s="258">
        <v>7</v>
      </c>
      <c r="R12" s="259" t="s">
        <v>1416</v>
      </c>
      <c r="S12" s="260" t="s">
        <v>43</v>
      </c>
      <c r="T12" s="261">
        <v>3</v>
      </c>
      <c r="U12" s="269" t="s">
        <v>538</v>
      </c>
      <c r="V12" s="930" t="s">
        <v>1417</v>
      </c>
      <c r="W12" s="931" t="s">
        <v>1418</v>
      </c>
      <c r="X12" s="932" t="s">
        <v>1419</v>
      </c>
      <c r="AA12" s="1056">
        <f t="shared" si="2"/>
        <v>0</v>
      </c>
      <c r="AB12" s="1056">
        <f t="shared" si="2"/>
        <v>0</v>
      </c>
    </row>
    <row r="13" spans="2:29" ht="15" thickBot="1">
      <c r="B13" s="270">
        <v>8</v>
      </c>
      <c r="C13" s="271" t="s">
        <v>1420</v>
      </c>
      <c r="D13" s="272"/>
      <c r="E13" s="272" t="s">
        <v>43</v>
      </c>
      <c r="F13" s="273">
        <v>3</v>
      </c>
      <c r="G13" s="274" t="s">
        <v>538</v>
      </c>
      <c r="H13" s="275">
        <f>SUM(H6:H12)</f>
        <v>6655.558817105496</v>
      </c>
      <c r="I13" s="276">
        <f>SUM(I6:I12)</f>
        <v>14874.252932508958</v>
      </c>
      <c r="J13" s="277">
        <f>SUM(H13:I13)</f>
        <v>21529.811749614455</v>
      </c>
      <c r="K13" s="240"/>
      <c r="L13" s="278"/>
      <c r="M13" s="279"/>
      <c r="N13" s="31"/>
      <c r="O13" s="1028"/>
      <c r="P13" s="1055"/>
      <c r="Q13" s="270">
        <v>8</v>
      </c>
      <c r="R13" s="271" t="s">
        <v>1420</v>
      </c>
      <c r="S13" s="272" t="s">
        <v>43</v>
      </c>
      <c r="T13" s="273">
        <v>3</v>
      </c>
      <c r="U13" s="274" t="s">
        <v>538</v>
      </c>
      <c r="V13" s="936" t="s">
        <v>1421</v>
      </c>
      <c r="W13" s="937" t="s">
        <v>1422</v>
      </c>
      <c r="X13" s="938" t="s">
        <v>1423</v>
      </c>
      <c r="AA13" s="1055"/>
      <c r="AB13" s="1055"/>
    </row>
    <row r="14" spans="2:29" ht="14.25" customHeight="1" thickBot="1">
      <c r="B14" s="240"/>
      <c r="C14" s="240"/>
      <c r="D14" s="240"/>
      <c r="E14" s="240"/>
      <c r="F14" s="240"/>
      <c r="G14" s="240"/>
      <c r="H14" s="240"/>
      <c r="I14" s="240"/>
      <c r="J14" s="240"/>
      <c r="K14" s="240"/>
      <c r="L14" s="280"/>
      <c r="M14" s="280"/>
      <c r="N14" s="31"/>
      <c r="O14" s="1028"/>
      <c r="P14" s="1055"/>
      <c r="Q14" s="240"/>
      <c r="R14" s="240"/>
      <c r="S14" s="240"/>
      <c r="T14" s="240"/>
      <c r="U14" s="240"/>
      <c r="V14" s="939"/>
      <c r="W14" s="939"/>
      <c r="X14" s="939"/>
      <c r="AA14" s="1055"/>
      <c r="AB14" s="1055"/>
    </row>
    <row r="15" spans="2:29" ht="15" thickBot="1">
      <c r="B15" s="248" t="s">
        <v>435</v>
      </c>
      <c r="C15" s="249" t="s">
        <v>1424</v>
      </c>
      <c r="D15" s="240"/>
      <c r="E15" s="240"/>
      <c r="F15" s="240"/>
      <c r="G15" s="240"/>
      <c r="H15" s="240"/>
      <c r="I15" s="240"/>
      <c r="J15" s="240"/>
      <c r="K15" s="240"/>
      <c r="L15" s="280"/>
      <c r="M15" s="280"/>
      <c r="N15" s="31"/>
      <c r="O15" s="1028"/>
      <c r="P15" s="1055"/>
      <c r="Q15" s="248" t="s">
        <v>435</v>
      </c>
      <c r="R15" s="249" t="s">
        <v>1424</v>
      </c>
      <c r="S15" s="240"/>
      <c r="T15" s="240"/>
      <c r="U15" s="240"/>
      <c r="V15" s="939"/>
      <c r="W15" s="939"/>
      <c r="X15" s="939"/>
      <c r="AA15" s="1055"/>
      <c r="AB15" s="1055"/>
    </row>
    <row r="16" spans="2:29">
      <c r="B16" s="250">
        <v>9</v>
      </c>
      <c r="C16" s="251" t="s">
        <v>1425</v>
      </c>
      <c r="D16" s="252"/>
      <c r="E16" s="252" t="s">
        <v>43</v>
      </c>
      <c r="F16" s="253">
        <v>3</v>
      </c>
      <c r="G16" s="281" t="s">
        <v>538</v>
      </c>
      <c r="H16" s="1245">
        <v>12.048605965423754</v>
      </c>
      <c r="I16" s="1246">
        <v>272.88403687222211</v>
      </c>
      <c r="J16" s="282">
        <f t="shared" ref="J16:J23" si="3">SUM(H16:I16)</f>
        <v>284.93264283764586</v>
      </c>
      <c r="K16" s="240"/>
      <c r="L16" s="283"/>
      <c r="M16" s="284"/>
      <c r="N16" s="31"/>
      <c r="O16" s="1028">
        <f t="shared" ref="O16:O22" si="4">IF(SUM(AA16:AB16)=0,0,$AA$5)</f>
        <v>0</v>
      </c>
      <c r="P16" s="1055"/>
      <c r="Q16" s="250">
        <v>9</v>
      </c>
      <c r="R16" s="251" t="s">
        <v>1425</v>
      </c>
      <c r="S16" s="252" t="s">
        <v>43</v>
      </c>
      <c r="T16" s="253">
        <v>3</v>
      </c>
      <c r="U16" s="281" t="s">
        <v>538</v>
      </c>
      <c r="V16" s="927" t="s">
        <v>1426</v>
      </c>
      <c r="W16" s="928" t="s">
        <v>1427</v>
      </c>
      <c r="X16" s="929" t="s">
        <v>1428</v>
      </c>
      <c r="AA16" s="1056">
        <f t="shared" ref="AA16:AB22" si="5">IF(ISNUMBER(H16),0,1)</f>
        <v>0</v>
      </c>
      <c r="AB16" s="1056">
        <f t="shared" si="5"/>
        <v>0</v>
      </c>
    </row>
    <row r="17" spans="2:29">
      <c r="B17" s="250">
        <v>10</v>
      </c>
      <c r="C17" s="251" t="s">
        <v>1429</v>
      </c>
      <c r="D17" s="266"/>
      <c r="E17" s="266" t="s">
        <v>43</v>
      </c>
      <c r="F17" s="991">
        <v>3</v>
      </c>
      <c r="G17" s="267" t="s">
        <v>538</v>
      </c>
      <c r="H17" s="1243">
        <v>-19.861965002102181</v>
      </c>
      <c r="I17" s="1244">
        <v>-156.29118739132798</v>
      </c>
      <c r="J17" s="268">
        <f t="shared" si="3"/>
        <v>-176.15315239343016</v>
      </c>
      <c r="K17" s="240"/>
      <c r="L17" s="285"/>
      <c r="M17" s="286"/>
      <c r="N17" s="31"/>
      <c r="O17" s="1028">
        <f t="shared" si="4"/>
        <v>0</v>
      </c>
      <c r="P17" s="1055"/>
      <c r="Q17" s="250">
        <v>10</v>
      </c>
      <c r="R17" s="251" t="s">
        <v>1429</v>
      </c>
      <c r="S17" s="266" t="s">
        <v>43</v>
      </c>
      <c r="T17" s="991">
        <v>3</v>
      </c>
      <c r="U17" s="267" t="s">
        <v>538</v>
      </c>
      <c r="V17" s="933" t="s">
        <v>1430</v>
      </c>
      <c r="W17" s="934" t="s">
        <v>1431</v>
      </c>
      <c r="X17" s="935" t="s">
        <v>1432</v>
      </c>
      <c r="AA17" s="1056">
        <f t="shared" si="5"/>
        <v>0</v>
      </c>
      <c r="AB17" s="1056">
        <f t="shared" si="5"/>
        <v>0</v>
      </c>
    </row>
    <row r="18" spans="2:29">
      <c r="B18" s="250">
        <v>11</v>
      </c>
      <c r="C18" s="251" t="s">
        <v>1433</v>
      </c>
      <c r="D18" s="266"/>
      <c r="E18" s="266" t="s">
        <v>43</v>
      </c>
      <c r="F18" s="991">
        <v>3</v>
      </c>
      <c r="G18" s="267" t="s">
        <v>538</v>
      </c>
      <c r="H18" s="1243">
        <v>8.749581908277376</v>
      </c>
      <c r="I18" s="1244">
        <v>280.58462252466012</v>
      </c>
      <c r="J18" s="268">
        <f t="shared" si="3"/>
        <v>289.3342044329375</v>
      </c>
      <c r="K18" s="240"/>
      <c r="L18" s="285"/>
      <c r="M18" s="286"/>
      <c r="N18" s="28"/>
      <c r="O18" s="1028">
        <f t="shared" si="4"/>
        <v>0</v>
      </c>
      <c r="P18" s="1055"/>
      <c r="Q18" s="250">
        <v>11</v>
      </c>
      <c r="R18" s="251" t="s">
        <v>1433</v>
      </c>
      <c r="S18" s="266" t="s">
        <v>43</v>
      </c>
      <c r="T18" s="991">
        <v>3</v>
      </c>
      <c r="U18" s="267" t="s">
        <v>538</v>
      </c>
      <c r="V18" s="933" t="s">
        <v>1434</v>
      </c>
      <c r="W18" s="934" t="s">
        <v>1435</v>
      </c>
      <c r="X18" s="935" t="s">
        <v>1436</v>
      </c>
      <c r="AA18" s="1056">
        <f t="shared" si="5"/>
        <v>0</v>
      </c>
      <c r="AB18" s="1056">
        <f t="shared" si="5"/>
        <v>0</v>
      </c>
    </row>
    <row r="19" spans="2:29">
      <c r="B19" s="250">
        <v>12</v>
      </c>
      <c r="C19" s="251" t="s">
        <v>1437</v>
      </c>
      <c r="D19" s="266"/>
      <c r="E19" s="266" t="s">
        <v>43</v>
      </c>
      <c r="F19" s="991">
        <v>3</v>
      </c>
      <c r="G19" s="267" t="s">
        <v>538</v>
      </c>
      <c r="H19" s="1243">
        <v>-18.323869768561522</v>
      </c>
      <c r="I19" s="1244">
        <v>-152.11363241347215</v>
      </c>
      <c r="J19" s="268">
        <f t="shared" si="3"/>
        <v>-170.43750218203365</v>
      </c>
      <c r="K19" s="240"/>
      <c r="L19" s="285"/>
      <c r="M19" s="286"/>
      <c r="N19" s="4"/>
      <c r="O19" s="1028">
        <f t="shared" si="4"/>
        <v>0</v>
      </c>
      <c r="P19" s="1055"/>
      <c r="Q19" s="250">
        <v>12</v>
      </c>
      <c r="R19" s="251" t="s">
        <v>1437</v>
      </c>
      <c r="S19" s="266" t="s">
        <v>43</v>
      </c>
      <c r="T19" s="991">
        <v>3</v>
      </c>
      <c r="U19" s="267" t="s">
        <v>538</v>
      </c>
      <c r="V19" s="933" t="s">
        <v>1438</v>
      </c>
      <c r="W19" s="934" t="s">
        <v>1439</v>
      </c>
      <c r="X19" s="935" t="s">
        <v>1440</v>
      </c>
      <c r="AA19" s="1056">
        <f t="shared" si="5"/>
        <v>0</v>
      </c>
      <c r="AB19" s="1056">
        <f t="shared" si="5"/>
        <v>0</v>
      </c>
    </row>
    <row r="20" spans="2:29">
      <c r="B20" s="250">
        <v>13</v>
      </c>
      <c r="C20" s="251" t="s">
        <v>1441</v>
      </c>
      <c r="D20" s="266"/>
      <c r="E20" s="266" t="s">
        <v>43</v>
      </c>
      <c r="F20" s="991">
        <v>3</v>
      </c>
      <c r="G20" s="267" t="s">
        <v>538</v>
      </c>
      <c r="H20" s="1243">
        <v>4.543343693278449</v>
      </c>
      <c r="I20" s="1244">
        <v>188.54677570429212</v>
      </c>
      <c r="J20" s="268">
        <f t="shared" si="3"/>
        <v>193.09011939757056</v>
      </c>
      <c r="K20" s="240"/>
      <c r="L20" s="264"/>
      <c r="M20" s="265"/>
      <c r="N20" s="4"/>
      <c r="O20" s="1028">
        <f t="shared" si="4"/>
        <v>0</v>
      </c>
      <c r="P20" s="1055"/>
      <c r="Q20" s="250">
        <v>13</v>
      </c>
      <c r="R20" s="251" t="s">
        <v>1441</v>
      </c>
      <c r="S20" s="266" t="s">
        <v>43</v>
      </c>
      <c r="T20" s="991">
        <v>3</v>
      </c>
      <c r="U20" s="267" t="s">
        <v>538</v>
      </c>
      <c r="V20" s="933" t="s">
        <v>1442</v>
      </c>
      <c r="W20" s="934" t="s">
        <v>1443</v>
      </c>
      <c r="X20" s="935" t="s">
        <v>1444</v>
      </c>
      <c r="AA20" s="1056">
        <f t="shared" si="5"/>
        <v>0</v>
      </c>
      <c r="AB20" s="1056">
        <f t="shared" si="5"/>
        <v>0</v>
      </c>
    </row>
    <row r="21" spans="2:29">
      <c r="B21" s="250">
        <v>14</v>
      </c>
      <c r="C21" s="251" t="s">
        <v>1445</v>
      </c>
      <c r="D21" s="266"/>
      <c r="E21" s="266" t="s">
        <v>43</v>
      </c>
      <c r="F21" s="991">
        <v>3</v>
      </c>
      <c r="G21" s="267" t="s">
        <v>538</v>
      </c>
      <c r="H21" s="1243">
        <v>-18.876980159659951</v>
      </c>
      <c r="I21" s="1244">
        <v>-159.81036021840205</v>
      </c>
      <c r="J21" s="268">
        <f t="shared" si="3"/>
        <v>-178.687340378062</v>
      </c>
      <c r="K21" s="240"/>
      <c r="L21" s="264"/>
      <c r="M21" s="265"/>
      <c r="N21" s="31"/>
      <c r="O21" s="1028">
        <f t="shared" si="4"/>
        <v>0</v>
      </c>
      <c r="P21" s="1055"/>
      <c r="Q21" s="250">
        <v>14</v>
      </c>
      <c r="R21" s="251" t="s">
        <v>1445</v>
      </c>
      <c r="S21" s="266" t="s">
        <v>43</v>
      </c>
      <c r="T21" s="991">
        <v>3</v>
      </c>
      <c r="U21" s="267" t="s">
        <v>538</v>
      </c>
      <c r="V21" s="933" t="s">
        <v>1446</v>
      </c>
      <c r="W21" s="934" t="s">
        <v>1447</v>
      </c>
      <c r="X21" s="935" t="s">
        <v>1448</v>
      </c>
      <c r="AA21" s="1056">
        <f t="shared" si="5"/>
        <v>0</v>
      </c>
      <c r="AB21" s="1056">
        <f t="shared" si="5"/>
        <v>0</v>
      </c>
    </row>
    <row r="22" spans="2:29">
      <c r="B22" s="250">
        <v>15</v>
      </c>
      <c r="C22" s="259" t="s">
        <v>1449</v>
      </c>
      <c r="D22" s="287"/>
      <c r="E22" s="266" t="s">
        <v>43</v>
      </c>
      <c r="F22" s="991">
        <v>3</v>
      </c>
      <c r="G22" s="288" t="s">
        <v>538</v>
      </c>
      <c r="H22" s="1247">
        <v>-2.7986486292068058</v>
      </c>
      <c r="I22" s="1248">
        <v>-6.4087979692122587</v>
      </c>
      <c r="J22" s="268">
        <f t="shared" si="3"/>
        <v>-9.2074465984190645</v>
      </c>
      <c r="K22" s="240"/>
      <c r="L22" s="264"/>
      <c r="M22" s="265"/>
      <c r="N22" s="31"/>
      <c r="O22" s="1028">
        <f t="shared" si="4"/>
        <v>0</v>
      </c>
      <c r="P22" s="1055"/>
      <c r="Q22" s="250">
        <v>15</v>
      </c>
      <c r="R22" s="259" t="s">
        <v>1449</v>
      </c>
      <c r="S22" s="266" t="s">
        <v>43</v>
      </c>
      <c r="T22" s="991">
        <v>3</v>
      </c>
      <c r="U22" s="288" t="s">
        <v>538</v>
      </c>
      <c r="V22" s="940" t="s">
        <v>1450</v>
      </c>
      <c r="W22" s="941" t="s">
        <v>1451</v>
      </c>
      <c r="X22" s="935" t="s">
        <v>1452</v>
      </c>
      <c r="AA22" s="1056">
        <f t="shared" si="5"/>
        <v>0</v>
      </c>
      <c r="AB22" s="1056">
        <f t="shared" si="5"/>
        <v>0</v>
      </c>
    </row>
    <row r="23" spans="2:29">
      <c r="B23" s="250">
        <v>16</v>
      </c>
      <c r="C23" s="259" t="s">
        <v>1453</v>
      </c>
      <c r="D23" s="266"/>
      <c r="E23" s="266" t="s">
        <v>43</v>
      </c>
      <c r="F23" s="991">
        <v>3</v>
      </c>
      <c r="G23" s="267" t="s">
        <v>538</v>
      </c>
      <c r="H23" s="289">
        <f>H13+SUM(H16:H22)</f>
        <v>6621.0388851129455</v>
      </c>
      <c r="I23" s="290">
        <f>I13+SUM(I16:I22)</f>
        <v>15141.644389617719</v>
      </c>
      <c r="J23" s="268">
        <f t="shared" si="3"/>
        <v>21762.683274730665</v>
      </c>
      <c r="K23" s="240"/>
      <c r="L23" s="285"/>
      <c r="M23" s="286"/>
      <c r="N23" s="31"/>
      <c r="O23" s="1028"/>
      <c r="P23" s="1055"/>
      <c r="Q23" s="250">
        <v>16</v>
      </c>
      <c r="R23" s="259" t="s">
        <v>1453</v>
      </c>
      <c r="S23" s="266" t="s">
        <v>43</v>
      </c>
      <c r="T23" s="991">
        <v>3</v>
      </c>
      <c r="U23" s="267" t="s">
        <v>538</v>
      </c>
      <c r="V23" s="933" t="s">
        <v>1454</v>
      </c>
      <c r="W23" s="934" t="s">
        <v>1455</v>
      </c>
      <c r="X23" s="935" t="s">
        <v>1456</v>
      </c>
      <c r="AA23" s="1055"/>
      <c r="AB23" s="1055"/>
    </row>
    <row r="24" spans="2:29" ht="15" thickBot="1">
      <c r="B24" s="270">
        <v>17</v>
      </c>
      <c r="C24" s="271" t="s">
        <v>1457</v>
      </c>
      <c r="D24" s="272"/>
      <c r="E24" s="272" t="s">
        <v>28</v>
      </c>
      <c r="F24" s="273">
        <v>2</v>
      </c>
      <c r="G24" s="274" t="s">
        <v>62</v>
      </c>
      <c r="H24" s="356">
        <f>IFERROR(H23/J23,0)</f>
        <v>0.30423816776311041</v>
      </c>
      <c r="I24" s="357">
        <f>IFERROR(I23/J23,0)</f>
        <v>0.69576183223688948</v>
      </c>
      <c r="J24" s="358">
        <f>SUM(H24:I24)</f>
        <v>0.99999999999999989</v>
      </c>
      <c r="K24" s="240"/>
      <c r="L24" s="278"/>
      <c r="M24" s="279"/>
      <c r="N24" s="31"/>
      <c r="O24" s="1028"/>
      <c r="P24" s="1055"/>
      <c r="Q24" s="270">
        <v>17</v>
      </c>
      <c r="R24" s="271" t="s">
        <v>1457</v>
      </c>
      <c r="S24" s="272" t="s">
        <v>28</v>
      </c>
      <c r="T24" s="273">
        <v>2</v>
      </c>
      <c r="U24" s="274" t="s">
        <v>62</v>
      </c>
      <c r="V24" s="942" t="s">
        <v>1458</v>
      </c>
      <c r="W24" s="943" t="s">
        <v>1459</v>
      </c>
      <c r="X24" s="944" t="s">
        <v>1460</v>
      </c>
      <c r="AA24" s="1055"/>
      <c r="AB24" s="1055"/>
    </row>
    <row r="25" spans="2:29" ht="14.25" customHeight="1" thickBot="1">
      <c r="B25" s="240"/>
      <c r="C25" s="240"/>
      <c r="D25" s="240"/>
      <c r="E25" s="240"/>
      <c r="F25" s="240"/>
      <c r="G25" s="240"/>
      <c r="H25" s="240"/>
      <c r="I25" s="240"/>
      <c r="J25" s="240"/>
      <c r="K25" s="240"/>
      <c r="L25" s="280"/>
      <c r="M25" s="280"/>
      <c r="N25" s="4"/>
      <c r="O25" s="1028"/>
      <c r="P25" s="1055"/>
      <c r="Q25" s="240"/>
      <c r="R25" s="240"/>
      <c r="S25" s="240"/>
      <c r="T25" s="240"/>
      <c r="U25" s="240"/>
      <c r="V25" s="240"/>
      <c r="W25" s="240"/>
      <c r="X25" s="240"/>
      <c r="AA25" s="1055"/>
      <c r="AB25" s="1055"/>
    </row>
    <row r="26" spans="2:29" ht="15" thickBot="1">
      <c r="B26" s="291" t="s">
        <v>532</v>
      </c>
      <c r="C26" s="292" t="s">
        <v>1461</v>
      </c>
      <c r="D26" s="240"/>
      <c r="E26" s="240"/>
      <c r="F26" s="240"/>
      <c r="G26" s="240"/>
      <c r="H26" s="240"/>
      <c r="I26" s="240"/>
      <c r="J26" s="240"/>
      <c r="K26" s="240"/>
      <c r="L26" s="280"/>
      <c r="M26" s="280"/>
      <c r="N26" s="4"/>
      <c r="O26" s="1028"/>
      <c r="P26" s="1055"/>
      <c r="Q26" s="291" t="s">
        <v>532</v>
      </c>
      <c r="R26" s="292" t="s">
        <v>1461</v>
      </c>
      <c r="S26" s="240"/>
      <c r="T26" s="240"/>
      <c r="U26" s="240"/>
      <c r="V26" s="240"/>
      <c r="W26" s="240"/>
      <c r="X26" s="240"/>
      <c r="AA26" s="1055"/>
      <c r="AB26" s="1055"/>
    </row>
    <row r="27" spans="2:29">
      <c r="B27" s="293">
        <v>18</v>
      </c>
      <c r="C27" s="294" t="s">
        <v>1462</v>
      </c>
      <c r="D27" s="252"/>
      <c r="E27" s="252" t="s">
        <v>43</v>
      </c>
      <c r="F27" s="253">
        <v>3</v>
      </c>
      <c r="G27" s="295" t="s">
        <v>538</v>
      </c>
      <c r="H27" s="1249">
        <v>546.76112615134537</v>
      </c>
      <c r="I27" s="1250">
        <v>3358.6754892154067</v>
      </c>
      <c r="J27" s="282">
        <f>SUM(H27:I27)</f>
        <v>3905.436615366752</v>
      </c>
      <c r="K27" s="240"/>
      <c r="L27" s="283"/>
      <c r="M27" s="284"/>
      <c r="N27" s="31"/>
      <c r="O27" s="1028">
        <f>IF(SUM(AA27:AB27)=0,0,$AA$5)</f>
        <v>0</v>
      </c>
      <c r="P27" s="1055"/>
      <c r="Q27" s="293">
        <v>18</v>
      </c>
      <c r="R27" s="294" t="s">
        <v>1462</v>
      </c>
      <c r="S27" s="252" t="s">
        <v>43</v>
      </c>
      <c r="T27" s="253">
        <v>3</v>
      </c>
      <c r="U27" s="295" t="s">
        <v>538</v>
      </c>
      <c r="V27" s="945" t="s">
        <v>1463</v>
      </c>
      <c r="W27" s="946" t="s">
        <v>1464</v>
      </c>
      <c r="X27" s="929" t="s">
        <v>1465</v>
      </c>
      <c r="AA27" s="1056">
        <f>IF(ISNUMBER(H27),0,1)</f>
        <v>0</v>
      </c>
      <c r="AB27" s="1056">
        <f>IF(ISNUMBER(I27),0,1)</f>
        <v>0</v>
      </c>
    </row>
    <row r="28" spans="2:29" ht="15" thickBot="1">
      <c r="B28" s="270">
        <v>19</v>
      </c>
      <c r="C28" s="271" t="s">
        <v>1466</v>
      </c>
      <c r="D28" s="272"/>
      <c r="E28" s="272" t="s">
        <v>28</v>
      </c>
      <c r="F28" s="273">
        <v>2</v>
      </c>
      <c r="G28" s="274" t="s">
        <v>62</v>
      </c>
      <c r="H28" s="356">
        <f>IFERROR(H27/J27,0)</f>
        <v>0.14000000000000001</v>
      </c>
      <c r="I28" s="357">
        <f>IFERROR(I27/J27,0)</f>
        <v>0.86</v>
      </c>
      <c r="J28" s="358">
        <f>SUM(H28:I28)</f>
        <v>1</v>
      </c>
      <c r="K28" s="240"/>
      <c r="L28" s="278"/>
      <c r="M28" s="279"/>
      <c r="N28" s="31"/>
      <c r="O28" s="1028"/>
      <c r="P28" s="31"/>
      <c r="Q28" s="270">
        <v>19</v>
      </c>
      <c r="R28" s="271" t="s">
        <v>1466</v>
      </c>
      <c r="S28" s="272" t="s">
        <v>28</v>
      </c>
      <c r="T28" s="273">
        <v>2</v>
      </c>
      <c r="U28" s="274" t="s">
        <v>62</v>
      </c>
      <c r="V28" s="942" t="s">
        <v>1467</v>
      </c>
      <c r="W28" s="943" t="s">
        <v>1468</v>
      </c>
      <c r="X28" s="944" t="s">
        <v>1469</v>
      </c>
      <c r="Z28" s="1057"/>
      <c r="AA28" s="1049">
        <f>SUM(AA7:AB27)</f>
        <v>0</v>
      </c>
      <c r="AB28" s="31"/>
      <c r="AC28" s="1057"/>
    </row>
    <row r="29" spans="2:29">
      <c r="B29" s="240"/>
      <c r="C29" s="240"/>
      <c r="D29" s="240"/>
      <c r="E29" s="240"/>
      <c r="F29" s="240"/>
      <c r="G29" s="240"/>
      <c r="H29" s="240"/>
      <c r="I29" s="240"/>
      <c r="J29" s="240"/>
      <c r="K29" s="240"/>
      <c r="L29" s="240"/>
      <c r="M29" s="240"/>
      <c r="N29" s="42"/>
      <c r="O29" s="1028"/>
      <c r="P29" s="42"/>
      <c r="Q29" s="4"/>
      <c r="R29" s="4"/>
      <c r="Z29" s="1060"/>
      <c r="AA29" s="42"/>
      <c r="AB29" s="42"/>
      <c r="AC29" s="1060"/>
    </row>
    <row r="30" spans="2:29">
      <c r="B30" s="41" t="s">
        <v>305</v>
      </c>
      <c r="C30" s="42"/>
      <c r="D30" s="240"/>
      <c r="E30" s="240"/>
      <c r="F30" s="240"/>
      <c r="G30" s="240"/>
      <c r="H30" s="240"/>
      <c r="I30" s="240"/>
      <c r="J30" s="240"/>
      <c r="K30" s="240"/>
      <c r="L30" s="240"/>
      <c r="M30" s="42"/>
      <c r="N30" s="42"/>
      <c r="O30" s="42"/>
      <c r="P30" s="42"/>
      <c r="Q30" s="4"/>
      <c r="R30" s="4"/>
      <c r="Z30" s="1060"/>
      <c r="AA30" s="42"/>
      <c r="AB30" s="42"/>
      <c r="AC30" s="1060"/>
    </row>
    <row r="31" spans="2:29">
      <c r="B31" s="43"/>
      <c r="C31" s="44" t="s">
        <v>306</v>
      </c>
      <c r="D31" s="240"/>
      <c r="E31" s="240"/>
      <c r="F31" s="240"/>
      <c r="G31" s="240"/>
      <c r="H31" s="240"/>
      <c r="I31" s="240"/>
      <c r="J31" s="240"/>
      <c r="K31" s="240"/>
      <c r="L31" s="240"/>
      <c r="M31" s="42"/>
      <c r="N31" s="42"/>
      <c r="O31" s="42"/>
      <c r="P31" s="42"/>
      <c r="Q31" s="4"/>
      <c r="R31" s="4"/>
      <c r="Z31" s="1060"/>
      <c r="AA31" s="42"/>
      <c r="AB31" s="42"/>
      <c r="AC31" s="1060"/>
    </row>
    <row r="32" spans="2:29">
      <c r="B32" s="45"/>
      <c r="C32" s="44" t="s">
        <v>307</v>
      </c>
      <c r="D32" s="240"/>
      <c r="E32" s="240"/>
      <c r="F32" s="240"/>
      <c r="G32" s="240"/>
      <c r="H32" s="240"/>
      <c r="I32" s="240"/>
      <c r="J32" s="240"/>
      <c r="K32" s="240"/>
      <c r="L32" s="240"/>
      <c r="M32" s="42"/>
      <c r="N32" s="42"/>
      <c r="O32" s="42"/>
      <c r="P32" s="42"/>
      <c r="Q32" s="4"/>
      <c r="R32" s="4"/>
      <c r="Z32" s="1060"/>
      <c r="AA32" s="42"/>
      <c r="AB32" s="42"/>
      <c r="AC32" s="1060"/>
    </row>
    <row r="33" spans="2:29" ht="15.75">
      <c r="B33" s="46"/>
      <c r="C33" s="44" t="s">
        <v>308</v>
      </c>
      <c r="D33" s="240"/>
      <c r="E33" s="240"/>
      <c r="F33" s="240"/>
      <c r="G33" s="240"/>
      <c r="H33" s="240"/>
      <c r="I33" s="240"/>
      <c r="J33" s="240"/>
      <c r="K33" s="240"/>
      <c r="L33" s="240"/>
      <c r="M33" s="298"/>
      <c r="N33" s="298"/>
      <c r="O33" s="298"/>
      <c r="P33" s="298"/>
      <c r="Q33" s="298"/>
      <c r="R33" s="4"/>
      <c r="Z33" s="1061"/>
      <c r="AA33" s="298"/>
      <c r="AB33" s="298"/>
      <c r="AC33" s="1061"/>
    </row>
    <row r="34" spans="2:29" ht="15.75">
      <c r="B34" s="726"/>
      <c r="C34" s="44" t="s">
        <v>309</v>
      </c>
      <c r="D34" s="299"/>
      <c r="E34" s="299"/>
      <c r="F34" s="299"/>
      <c r="G34" s="299"/>
      <c r="H34" s="299"/>
      <c r="I34" s="299"/>
      <c r="J34" s="299"/>
      <c r="K34" s="299"/>
      <c r="L34" s="300"/>
      <c r="M34" s="42"/>
      <c r="N34" s="42"/>
      <c r="O34" s="42"/>
      <c r="P34" s="42"/>
      <c r="Q34" s="4"/>
      <c r="R34" s="4"/>
      <c r="Z34" s="1060"/>
      <c r="AA34" s="42"/>
      <c r="AB34" s="42"/>
      <c r="AC34" s="1060"/>
    </row>
    <row r="35" spans="2:29" ht="14.25" customHeight="1" thickBot="1">
      <c r="B35" s="227"/>
      <c r="C35" s="44"/>
      <c r="D35" s="299"/>
      <c r="E35" s="299"/>
      <c r="F35" s="299"/>
      <c r="G35" s="299"/>
      <c r="H35" s="299"/>
      <c r="I35" s="299"/>
      <c r="J35" s="299"/>
      <c r="K35" s="299"/>
      <c r="L35" s="300"/>
      <c r="M35" s="301"/>
      <c r="N35" s="301"/>
      <c r="O35" s="301"/>
      <c r="P35" s="301"/>
      <c r="Q35" s="301"/>
      <c r="R35" s="4"/>
      <c r="Z35" s="1062"/>
      <c r="AA35" s="301"/>
      <c r="AB35" s="301"/>
      <c r="AC35" s="1062"/>
    </row>
    <row r="36" spans="2:29" ht="16.5" thickBot="1">
      <c r="B36" s="302" t="s">
        <v>1470</v>
      </c>
      <c r="C36" s="303"/>
      <c r="D36" s="304"/>
      <c r="E36" s="304"/>
      <c r="F36" s="304"/>
      <c r="G36" s="304"/>
      <c r="H36" s="304"/>
      <c r="I36" s="304"/>
      <c r="J36" s="305"/>
      <c r="K36" s="49"/>
      <c r="L36" s="300"/>
      <c r="M36" s="42"/>
      <c r="N36" s="42"/>
      <c r="O36" s="42"/>
      <c r="P36" s="42"/>
      <c r="Q36" s="4"/>
      <c r="R36" s="4"/>
      <c r="Z36" s="1060"/>
      <c r="AA36" s="42"/>
      <c r="AB36" s="42"/>
      <c r="AC36" s="1060"/>
    </row>
    <row r="37" spans="2:29" ht="16.5" thickBot="1">
      <c r="B37" s="298"/>
      <c r="C37" s="48"/>
      <c r="D37" s="49"/>
      <c r="E37" s="49"/>
      <c r="F37" s="49"/>
      <c r="G37" s="49"/>
      <c r="H37" s="49"/>
      <c r="I37" s="49"/>
      <c r="J37" s="49"/>
      <c r="K37" s="49"/>
      <c r="L37" s="300"/>
      <c r="M37" s="89"/>
      <c r="N37" s="89"/>
      <c r="O37" s="89"/>
      <c r="P37" s="89"/>
      <c r="Q37" s="89"/>
      <c r="R37" s="4"/>
      <c r="Z37" s="1063"/>
      <c r="AA37" s="89"/>
      <c r="AB37" s="89"/>
      <c r="AC37" s="1063"/>
    </row>
    <row r="38" spans="2:29" ht="30" customHeight="1" thickBot="1">
      <c r="B38" s="1854" t="s">
        <v>1471</v>
      </c>
      <c r="C38" s="1855"/>
      <c r="D38" s="1855"/>
      <c r="E38" s="1855"/>
      <c r="F38" s="1855"/>
      <c r="G38" s="1855"/>
      <c r="H38" s="1855"/>
      <c r="I38" s="1855"/>
      <c r="J38" s="1856"/>
      <c r="K38" s="306"/>
      <c r="L38" s="300"/>
      <c r="M38" s="90"/>
      <c r="N38" s="90"/>
      <c r="O38" s="90"/>
      <c r="P38" s="90"/>
      <c r="Q38" s="90"/>
      <c r="R38" s="4"/>
      <c r="Z38" s="1064"/>
      <c r="AA38" s="90"/>
      <c r="AB38" s="90"/>
      <c r="AC38" s="1064"/>
    </row>
    <row r="39" spans="2:29" ht="15" customHeight="1" thickBot="1">
      <c r="B39" s="116"/>
      <c r="C39" s="50"/>
      <c r="D39" s="116"/>
      <c r="E39" s="116"/>
      <c r="F39" s="116"/>
      <c r="G39" s="116"/>
      <c r="H39" s="300"/>
      <c r="I39" s="300"/>
      <c r="J39" s="300"/>
      <c r="K39" s="300"/>
      <c r="L39" s="300"/>
      <c r="M39" s="90"/>
      <c r="N39" s="90"/>
      <c r="O39" s="90"/>
      <c r="P39" s="90"/>
      <c r="Q39" s="90"/>
      <c r="R39" s="4"/>
      <c r="Z39" s="1064"/>
      <c r="AA39" s="90"/>
      <c r="AB39" s="90"/>
      <c r="AC39" s="1064"/>
    </row>
    <row r="40" spans="2:29" ht="15" customHeight="1">
      <c r="B40" s="73" t="s">
        <v>463</v>
      </c>
      <c r="C40" s="1774" t="s">
        <v>313</v>
      </c>
      <c r="D40" s="1774"/>
      <c r="E40" s="1774"/>
      <c r="F40" s="1774"/>
      <c r="G40" s="1774"/>
      <c r="H40" s="1774"/>
      <c r="I40" s="1774"/>
      <c r="J40" s="1775"/>
      <c r="K40" s="89"/>
      <c r="L40" s="300"/>
      <c r="M40" s="90"/>
      <c r="N40" s="90"/>
      <c r="O40" s="90"/>
      <c r="P40" s="90"/>
      <c r="Q40" s="90"/>
      <c r="R40" s="4"/>
      <c r="Z40" s="1064"/>
      <c r="AA40" s="90"/>
      <c r="AB40" s="90"/>
      <c r="AC40" s="1064"/>
    </row>
    <row r="41" spans="2:29" ht="15" customHeight="1">
      <c r="B41" s="796" t="s">
        <v>464</v>
      </c>
      <c r="C41" s="987" t="str">
        <f>$C$5</f>
        <v>Water resources net MEAV</v>
      </c>
      <c r="D41" s="987"/>
      <c r="E41" s="987"/>
      <c r="F41" s="987"/>
      <c r="G41" s="987"/>
      <c r="H41" s="987"/>
      <c r="I41" s="987"/>
      <c r="J41" s="988"/>
      <c r="K41" s="89"/>
      <c r="L41" s="300"/>
      <c r="M41" s="90"/>
      <c r="N41" s="90"/>
      <c r="O41" s="90"/>
      <c r="P41" s="90"/>
      <c r="Q41" s="90"/>
      <c r="R41" s="4"/>
      <c r="Z41" s="1064"/>
      <c r="AA41" s="90"/>
      <c r="AB41" s="90"/>
      <c r="AC41" s="1064"/>
    </row>
    <row r="42" spans="2:29" ht="44.25" customHeight="1">
      <c r="B42" s="74">
        <v>1</v>
      </c>
      <c r="C42" s="1776" t="s">
        <v>1472</v>
      </c>
      <c r="D42" s="1776"/>
      <c r="E42" s="1776"/>
      <c r="F42" s="1776"/>
      <c r="G42" s="1776"/>
      <c r="H42" s="1776"/>
      <c r="I42" s="1776"/>
      <c r="J42" s="1777"/>
      <c r="K42" s="307"/>
      <c r="L42" s="300"/>
      <c r="M42" s="90"/>
      <c r="N42" s="90"/>
      <c r="O42" s="90"/>
      <c r="P42" s="90"/>
      <c r="Q42" s="90"/>
      <c r="R42" s="4"/>
      <c r="Z42" s="1064"/>
      <c r="AA42" s="90"/>
      <c r="AB42" s="90"/>
      <c r="AC42" s="1064"/>
    </row>
    <row r="43" spans="2:29" ht="15" customHeight="1">
      <c r="B43" s="74">
        <v>2</v>
      </c>
      <c r="C43" s="1776" t="s">
        <v>1746</v>
      </c>
      <c r="D43" s="1776"/>
      <c r="E43" s="1776"/>
      <c r="F43" s="1776"/>
      <c r="G43" s="1776"/>
      <c r="H43" s="1776"/>
      <c r="I43" s="1776"/>
      <c r="J43" s="1777"/>
      <c r="K43" s="307"/>
      <c r="L43" s="300"/>
      <c r="M43" s="90"/>
      <c r="N43" s="90"/>
      <c r="O43" s="90"/>
      <c r="P43" s="90"/>
      <c r="Q43" s="90"/>
      <c r="R43" s="4"/>
      <c r="Z43" s="1064"/>
      <c r="AA43" s="90"/>
      <c r="AB43" s="90"/>
      <c r="AC43" s="1064"/>
    </row>
    <row r="44" spans="2:29" ht="30" customHeight="1">
      <c r="B44" s="74">
        <v>3</v>
      </c>
      <c r="C44" s="1776" t="s">
        <v>1473</v>
      </c>
      <c r="D44" s="1776"/>
      <c r="E44" s="1776"/>
      <c r="F44" s="1776"/>
      <c r="G44" s="1776"/>
      <c r="H44" s="1776"/>
      <c r="I44" s="1776"/>
      <c r="J44" s="1777"/>
      <c r="K44" s="307"/>
      <c r="L44" s="300"/>
      <c r="M44" s="90"/>
      <c r="N44" s="90"/>
      <c r="O44" s="90"/>
      <c r="P44" s="90"/>
      <c r="Q44" s="90"/>
      <c r="R44" s="4"/>
      <c r="Z44" s="1064"/>
      <c r="AA44" s="90"/>
      <c r="AB44" s="90"/>
      <c r="AC44" s="1064"/>
    </row>
    <row r="45" spans="2:29" ht="15" customHeight="1">
      <c r="B45" s="74">
        <v>4</v>
      </c>
      <c r="C45" s="1776" t="s">
        <v>1474</v>
      </c>
      <c r="D45" s="1776"/>
      <c r="E45" s="1776"/>
      <c r="F45" s="1776"/>
      <c r="G45" s="1776"/>
      <c r="H45" s="1776"/>
      <c r="I45" s="1776"/>
      <c r="J45" s="1777"/>
      <c r="K45" s="307"/>
      <c r="L45" s="300"/>
      <c r="M45" s="90"/>
      <c r="N45" s="90"/>
      <c r="O45" s="90"/>
      <c r="P45" s="90"/>
      <c r="Q45" s="90"/>
      <c r="R45" s="4"/>
      <c r="Z45" s="1064"/>
      <c r="AA45" s="90"/>
      <c r="AB45" s="90"/>
      <c r="AC45" s="1064"/>
    </row>
    <row r="46" spans="2:29" ht="15" customHeight="1">
      <c r="B46" s="74">
        <v>5</v>
      </c>
      <c r="C46" s="1776" t="s">
        <v>1475</v>
      </c>
      <c r="D46" s="1776"/>
      <c r="E46" s="1776"/>
      <c r="F46" s="1776"/>
      <c r="G46" s="1776"/>
      <c r="H46" s="1776"/>
      <c r="I46" s="1776"/>
      <c r="J46" s="1777"/>
      <c r="K46" s="307"/>
      <c r="L46" s="300"/>
      <c r="M46" s="90"/>
      <c r="N46" s="90"/>
      <c r="O46" s="90"/>
      <c r="P46" s="90"/>
      <c r="Q46" s="90"/>
      <c r="R46" s="4"/>
      <c r="Z46" s="1064"/>
      <c r="AA46" s="90"/>
      <c r="AB46" s="90"/>
      <c r="AC46" s="1064"/>
    </row>
    <row r="47" spans="2:29" ht="15" customHeight="1">
      <c r="B47" s="74">
        <v>6</v>
      </c>
      <c r="C47" s="1776" t="s">
        <v>1476</v>
      </c>
      <c r="D47" s="1776"/>
      <c r="E47" s="1776"/>
      <c r="F47" s="1776"/>
      <c r="G47" s="1776"/>
      <c r="H47" s="1776"/>
      <c r="I47" s="1776"/>
      <c r="J47" s="1777"/>
      <c r="K47" s="307"/>
      <c r="L47" s="300"/>
      <c r="M47" s="90"/>
      <c r="N47" s="90"/>
      <c r="O47" s="90"/>
      <c r="P47" s="90"/>
      <c r="Q47" s="90"/>
      <c r="R47" s="4"/>
      <c r="Z47" s="1064"/>
      <c r="AA47" s="90"/>
      <c r="AB47" s="90"/>
      <c r="AC47" s="1064"/>
    </row>
    <row r="48" spans="2:29" ht="15" customHeight="1">
      <c r="B48" s="74">
        <v>7</v>
      </c>
      <c r="C48" s="1776" t="s">
        <v>1477</v>
      </c>
      <c r="D48" s="1776"/>
      <c r="E48" s="1776"/>
      <c r="F48" s="1776"/>
      <c r="G48" s="1776"/>
      <c r="H48" s="1776"/>
      <c r="I48" s="1776"/>
      <c r="J48" s="1777"/>
      <c r="K48" s="307"/>
      <c r="L48" s="300"/>
      <c r="M48" s="90"/>
      <c r="N48" s="90"/>
      <c r="O48" s="90"/>
      <c r="P48" s="90"/>
      <c r="Q48" s="90"/>
      <c r="R48" s="4"/>
      <c r="Z48" s="1064"/>
      <c r="AA48" s="90"/>
      <c r="AB48" s="90"/>
      <c r="AC48" s="1064"/>
    </row>
    <row r="49" spans="2:29" ht="15" customHeight="1">
      <c r="B49" s="74">
        <v>8</v>
      </c>
      <c r="C49" s="1776" t="s">
        <v>1478</v>
      </c>
      <c r="D49" s="1776"/>
      <c r="E49" s="1776"/>
      <c r="F49" s="1776"/>
      <c r="G49" s="1776"/>
      <c r="H49" s="1776"/>
      <c r="I49" s="1776"/>
      <c r="J49" s="1777"/>
      <c r="K49" s="307"/>
      <c r="L49" s="300"/>
      <c r="M49" s="90"/>
      <c r="N49" s="90"/>
      <c r="O49" s="90"/>
      <c r="P49" s="90"/>
      <c r="Q49" s="90"/>
      <c r="R49" s="4"/>
      <c r="Z49" s="1064"/>
      <c r="AA49" s="90"/>
      <c r="AB49" s="90"/>
      <c r="AC49" s="1064"/>
    </row>
    <row r="50" spans="2:29" ht="15" customHeight="1">
      <c r="B50" s="796" t="s">
        <v>475</v>
      </c>
      <c r="C50" s="987" t="str">
        <f>$C$15</f>
        <v>Roll forward</v>
      </c>
      <c r="D50" s="987"/>
      <c r="E50" s="987"/>
      <c r="F50" s="987"/>
      <c r="G50" s="987"/>
      <c r="H50" s="987"/>
      <c r="I50" s="987"/>
      <c r="J50" s="988"/>
      <c r="K50" s="307"/>
      <c r="L50" s="300"/>
      <c r="M50" s="90"/>
      <c r="N50" s="90"/>
      <c r="O50" s="90"/>
      <c r="P50" s="90"/>
      <c r="Q50" s="90"/>
      <c r="R50" s="4"/>
      <c r="Z50" s="1064"/>
      <c r="AA50" s="90"/>
      <c r="AB50" s="90"/>
      <c r="AC50" s="1064"/>
    </row>
    <row r="51" spans="2:29" ht="15" customHeight="1">
      <c r="B51" s="74">
        <v>9</v>
      </c>
      <c r="C51" s="1776" t="s">
        <v>1479</v>
      </c>
      <c r="D51" s="1776"/>
      <c r="E51" s="1776"/>
      <c r="F51" s="1776"/>
      <c r="G51" s="1776"/>
      <c r="H51" s="1776"/>
      <c r="I51" s="1776"/>
      <c r="J51" s="1777"/>
      <c r="K51" s="307"/>
      <c r="L51" s="300"/>
      <c r="M51" s="90"/>
      <c r="N51" s="90"/>
      <c r="O51" s="90"/>
      <c r="P51" s="90"/>
      <c r="Q51" s="90"/>
      <c r="R51" s="4"/>
      <c r="Z51" s="1064"/>
      <c r="AA51" s="90"/>
      <c r="AB51" s="90"/>
      <c r="AC51" s="1064"/>
    </row>
    <row r="52" spans="2:29" ht="15" customHeight="1">
      <c r="B52" s="74">
        <v>10</v>
      </c>
      <c r="C52" s="1776" t="s">
        <v>1480</v>
      </c>
      <c r="D52" s="1776"/>
      <c r="E52" s="1776"/>
      <c r="F52" s="1776"/>
      <c r="G52" s="1776"/>
      <c r="H52" s="1776"/>
      <c r="I52" s="1776"/>
      <c r="J52" s="1777"/>
      <c r="K52" s="307"/>
      <c r="L52" s="300"/>
      <c r="M52" s="90"/>
      <c r="N52" s="90"/>
      <c r="O52" s="90"/>
      <c r="P52" s="90"/>
      <c r="Q52" s="90"/>
      <c r="R52" s="4"/>
      <c r="Z52" s="1064"/>
      <c r="AA52" s="90"/>
      <c r="AB52" s="90"/>
      <c r="AC52" s="1064"/>
    </row>
    <row r="53" spans="2:29" ht="15" customHeight="1">
      <c r="B53" s="74">
        <v>11</v>
      </c>
      <c r="C53" s="1776" t="s">
        <v>1481</v>
      </c>
      <c r="D53" s="1776"/>
      <c r="E53" s="1776"/>
      <c r="F53" s="1776"/>
      <c r="G53" s="1776"/>
      <c r="H53" s="1776"/>
      <c r="I53" s="1776"/>
      <c r="J53" s="1777"/>
      <c r="K53" s="307"/>
      <c r="L53" s="300"/>
      <c r="M53" s="90"/>
      <c r="N53" s="90"/>
      <c r="O53" s="90"/>
      <c r="P53" s="90"/>
      <c r="Q53" s="90"/>
      <c r="R53" s="4"/>
      <c r="Z53" s="1064"/>
      <c r="AA53" s="90"/>
      <c r="AB53" s="90"/>
      <c r="AC53" s="1064"/>
    </row>
    <row r="54" spans="2:29" ht="15" customHeight="1">
      <c r="B54" s="74">
        <v>12</v>
      </c>
      <c r="C54" s="1776" t="s">
        <v>1482</v>
      </c>
      <c r="D54" s="1776"/>
      <c r="E54" s="1776"/>
      <c r="F54" s="1776"/>
      <c r="G54" s="1776"/>
      <c r="H54" s="1776"/>
      <c r="I54" s="1776"/>
      <c r="J54" s="1777"/>
      <c r="K54" s="307"/>
      <c r="L54" s="300"/>
      <c r="M54" s="90"/>
      <c r="N54" s="90"/>
      <c r="O54" s="90"/>
      <c r="P54" s="90"/>
      <c r="Q54" s="90"/>
      <c r="R54" s="4"/>
      <c r="Z54" s="1064"/>
      <c r="AA54" s="90"/>
      <c r="AB54" s="90"/>
      <c r="AC54" s="1064"/>
    </row>
    <row r="55" spans="2:29" ht="15" customHeight="1">
      <c r="B55" s="74">
        <v>13</v>
      </c>
      <c r="C55" s="1776" t="s">
        <v>1483</v>
      </c>
      <c r="D55" s="1776"/>
      <c r="E55" s="1776"/>
      <c r="F55" s="1776"/>
      <c r="G55" s="1776"/>
      <c r="H55" s="1776"/>
      <c r="I55" s="1776"/>
      <c r="J55" s="1777"/>
      <c r="K55" s="307"/>
      <c r="L55" s="300"/>
      <c r="M55" s="90"/>
      <c r="N55" s="90"/>
      <c r="O55" s="90"/>
      <c r="P55" s="90"/>
      <c r="Q55" s="90"/>
      <c r="R55" s="4"/>
      <c r="Z55" s="1064"/>
      <c r="AA55" s="90"/>
      <c r="AB55" s="90"/>
      <c r="AC55" s="1064"/>
    </row>
    <row r="56" spans="2:29" ht="15" customHeight="1">
      <c r="B56" s="74">
        <v>14</v>
      </c>
      <c r="C56" s="1776" t="s">
        <v>1484</v>
      </c>
      <c r="D56" s="1776"/>
      <c r="E56" s="1776"/>
      <c r="F56" s="1776"/>
      <c r="G56" s="1776"/>
      <c r="H56" s="1776"/>
      <c r="I56" s="1776"/>
      <c r="J56" s="1777"/>
      <c r="K56" s="307"/>
      <c r="L56" s="300"/>
      <c r="M56" s="90"/>
      <c r="N56" s="90"/>
      <c r="O56" s="90"/>
      <c r="P56" s="90"/>
      <c r="Q56" s="90"/>
      <c r="R56" s="4"/>
      <c r="Z56" s="1064"/>
      <c r="AA56" s="90"/>
      <c r="AB56" s="90"/>
      <c r="AC56" s="1064"/>
    </row>
    <row r="57" spans="2:29" ht="15" customHeight="1">
      <c r="B57" s="74">
        <v>15</v>
      </c>
      <c r="C57" s="1776" t="s">
        <v>1485</v>
      </c>
      <c r="D57" s="1776"/>
      <c r="E57" s="1776"/>
      <c r="F57" s="1776"/>
      <c r="G57" s="1776"/>
      <c r="H57" s="1776"/>
      <c r="I57" s="1776"/>
      <c r="J57" s="1777"/>
      <c r="K57" s="307"/>
      <c r="L57" s="300"/>
      <c r="M57" s="90"/>
      <c r="N57" s="90"/>
      <c r="O57" s="90"/>
      <c r="P57" s="90"/>
      <c r="Q57" s="90"/>
      <c r="R57" s="4"/>
      <c r="Z57" s="1064"/>
      <c r="AA57" s="90"/>
      <c r="AB57" s="90"/>
      <c r="AC57" s="1064"/>
    </row>
    <row r="58" spans="2:29" ht="15" customHeight="1">
      <c r="B58" s="74">
        <v>16</v>
      </c>
      <c r="C58" s="1776" t="s">
        <v>1486</v>
      </c>
      <c r="D58" s="1776"/>
      <c r="E58" s="1776"/>
      <c r="F58" s="1776"/>
      <c r="G58" s="1776"/>
      <c r="H58" s="1776"/>
      <c r="I58" s="1776"/>
      <c r="J58" s="1777"/>
      <c r="K58" s="307"/>
      <c r="L58" s="300"/>
    </row>
    <row r="59" spans="2:29" ht="15" customHeight="1">
      <c r="B59" s="74">
        <v>17</v>
      </c>
      <c r="C59" s="1776" t="s">
        <v>1487</v>
      </c>
      <c r="D59" s="1776"/>
      <c r="E59" s="1776"/>
      <c r="F59" s="1776"/>
      <c r="G59" s="1776"/>
      <c r="H59" s="1776"/>
      <c r="I59" s="1776"/>
      <c r="J59" s="1777"/>
      <c r="K59" s="307"/>
      <c r="L59" s="300"/>
    </row>
    <row r="60" spans="2:29" ht="15" customHeight="1">
      <c r="B60" s="796" t="s">
        <v>481</v>
      </c>
      <c r="C60" s="987" t="str">
        <f>$C$26</f>
        <v>RCV as at 31 March 2020</v>
      </c>
      <c r="D60" s="987"/>
      <c r="E60" s="987"/>
      <c r="F60" s="987"/>
      <c r="G60" s="987"/>
      <c r="H60" s="987"/>
      <c r="I60" s="987"/>
      <c r="J60" s="988"/>
      <c r="K60" s="307"/>
      <c r="L60" s="300"/>
    </row>
    <row r="61" spans="2:29" ht="30" customHeight="1">
      <c r="B61" s="74">
        <v>18</v>
      </c>
      <c r="C61" s="1776" t="s">
        <v>1488</v>
      </c>
      <c r="D61" s="1776"/>
      <c r="E61" s="1776"/>
      <c r="F61" s="1776"/>
      <c r="G61" s="1776"/>
      <c r="H61" s="1776"/>
      <c r="I61" s="1776"/>
      <c r="J61" s="1777"/>
      <c r="K61" s="307"/>
      <c r="L61" s="300"/>
    </row>
    <row r="62" spans="2:29" ht="30" customHeight="1" thickBot="1">
      <c r="B62" s="233">
        <v>19</v>
      </c>
      <c r="C62" s="1793" t="s">
        <v>1489</v>
      </c>
      <c r="D62" s="1793"/>
      <c r="E62" s="1793"/>
      <c r="F62" s="1793"/>
      <c r="G62" s="1793"/>
      <c r="H62" s="1793"/>
      <c r="I62" s="1793"/>
      <c r="J62" s="1794"/>
    </row>
    <row r="63" spans="2:29"/>
    <row r="64" spans="2:29"/>
  </sheetData>
  <sheetProtection autoFilter="0"/>
  <mergeCells count="24">
    <mergeCell ref="Q3:R3"/>
    <mergeCell ref="C49:J49"/>
    <mergeCell ref="C62:J62"/>
    <mergeCell ref="C58:J58"/>
    <mergeCell ref="C59:J59"/>
    <mergeCell ref="C61:J61"/>
    <mergeCell ref="C57:J57"/>
    <mergeCell ref="C56:J56"/>
    <mergeCell ref="C51:J51"/>
    <mergeCell ref="C52:J52"/>
    <mergeCell ref="C53:J53"/>
    <mergeCell ref="C54:J54"/>
    <mergeCell ref="C55:J55"/>
    <mergeCell ref="B3:C3"/>
    <mergeCell ref="B38:J38"/>
    <mergeCell ref="C40:J40"/>
    <mergeCell ref="L1:O1"/>
    <mergeCell ref="C48:J48"/>
    <mergeCell ref="C44:J44"/>
    <mergeCell ref="C42:J42"/>
    <mergeCell ref="C43:J43"/>
    <mergeCell ref="C45:J45"/>
    <mergeCell ref="C46:J46"/>
    <mergeCell ref="C47:J47"/>
  </mergeCells>
  <conditionalFormatting sqref="O5:O29">
    <cfRule type="cellIs" dxfId="40"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9">
    <tabColor rgb="FF0078C9"/>
  </sheetPr>
  <dimension ref="A1:AF54"/>
  <sheetViews>
    <sheetView workbookViewId="0"/>
  </sheetViews>
  <sheetFormatPr defaultColWidth="0" defaultRowHeight="14.25" zeroHeight="1"/>
  <cols>
    <col min="1" max="1" width="1.625" style="1" customWidth="1"/>
    <col min="2" max="2" width="6.625" style="1" customWidth="1"/>
    <col min="3" max="3" width="63.125" style="1" bestFit="1" customWidth="1"/>
    <col min="4" max="4" width="8.625" style="1" customWidth="1"/>
    <col min="5" max="6" width="5.625" style="1" customWidth="1"/>
    <col min="7" max="7" width="12.125" style="1" bestFit="1" customWidth="1"/>
    <col min="8" max="10" width="9.625" style="1" customWidth="1"/>
    <col min="11" max="11" width="2.625" style="1" customWidth="1"/>
    <col min="12" max="12" width="25.625" style="1" bestFit="1" customWidth="1"/>
    <col min="13" max="13" width="50.125" style="1" customWidth="1"/>
    <col min="14" max="14" width="4.125" style="1" customWidth="1"/>
    <col min="15" max="15" width="41.625" style="1" customWidth="1"/>
    <col min="16" max="17" width="5.125" style="1" customWidth="1"/>
    <col min="18" max="18" width="6.625" style="1" customWidth="1"/>
    <col min="19" max="19" width="63.125" style="1" bestFit="1" customWidth="1"/>
    <col min="20" max="21" width="5.625" style="1" customWidth="1"/>
    <col min="22" max="22" width="12.125" style="1" bestFit="1" customWidth="1"/>
    <col min="23" max="25" width="16.625" style="1" customWidth="1"/>
    <col min="26" max="26" width="9.625" style="1" customWidth="1"/>
    <col min="27" max="27" width="1.125" style="1051" hidden="1" customWidth="1"/>
    <col min="28" max="28" width="27.125" style="1" hidden="1" customWidth="1"/>
    <col min="29" max="29" width="1.625" style="1" hidden="1" customWidth="1"/>
    <col min="30" max="31" width="16.625" style="1" hidden="1" customWidth="1"/>
    <col min="32" max="32" width="2.125" style="1051" hidden="1" customWidth="1"/>
    <col min="33" max="16384" width="9.625" style="1" hidden="1"/>
  </cols>
  <sheetData>
    <row r="1" spans="2:32" ht="20.25">
      <c r="B1" s="194" t="s">
        <v>1490</v>
      </c>
      <c r="C1" s="194"/>
      <c r="D1" s="194"/>
      <c r="E1" s="194"/>
      <c r="F1" s="194"/>
      <c r="G1" s="194"/>
      <c r="H1" s="194"/>
      <c r="I1" s="194"/>
      <c r="J1" s="874" t="str">
        <f>AppValidation!$D$2</f>
        <v>United Utilities</v>
      </c>
      <c r="K1" s="76"/>
      <c r="L1" s="1804" t="s">
        <v>377</v>
      </c>
      <c r="M1" s="1804"/>
      <c r="N1" s="1804"/>
      <c r="O1" s="1804"/>
      <c r="R1" s="194" t="s">
        <v>547</v>
      </c>
      <c r="S1" s="194"/>
      <c r="T1" s="194"/>
      <c r="U1" s="194"/>
      <c r="V1" s="194"/>
      <c r="W1" s="194"/>
      <c r="X1" s="194"/>
      <c r="Y1" s="56" t="str">
        <f>LEFT($B$1,5)</f>
        <v>WS12a</v>
      </c>
      <c r="AA1" s="1067"/>
      <c r="AB1" s="330"/>
      <c r="AC1" s="330"/>
      <c r="AD1" s="330"/>
      <c r="AE1" s="330"/>
      <c r="AF1" s="1067"/>
    </row>
    <row r="2" spans="2:32" ht="15" thickBot="1">
      <c r="B2" s="201"/>
      <c r="C2" s="201"/>
      <c r="D2" s="201"/>
      <c r="E2" s="201"/>
      <c r="F2" s="201"/>
      <c r="G2" s="201"/>
      <c r="H2" s="201"/>
      <c r="I2" s="201"/>
      <c r="J2" s="201"/>
      <c r="K2" s="201"/>
      <c r="L2" s="201"/>
      <c r="M2" s="201"/>
      <c r="N2" s="201"/>
      <c r="O2" s="201"/>
      <c r="R2" s="201"/>
      <c r="S2" s="201"/>
      <c r="T2" s="201"/>
      <c r="U2" s="201"/>
      <c r="V2" s="201"/>
      <c r="W2" s="201"/>
      <c r="X2" s="201"/>
      <c r="Y2" s="201"/>
      <c r="AA2" s="1068"/>
      <c r="AB2" s="201"/>
      <c r="AC2" s="201"/>
      <c r="AD2" s="201"/>
      <c r="AE2" s="201"/>
      <c r="AF2" s="1068"/>
    </row>
    <row r="3" spans="2:32" ht="41.25" thickBot="1">
      <c r="B3" s="1810" t="s">
        <v>379</v>
      </c>
      <c r="C3" s="1811"/>
      <c r="D3" s="57" t="s">
        <v>380</v>
      </c>
      <c r="E3" s="58" t="s">
        <v>381</v>
      </c>
      <c r="F3" s="59" t="s">
        <v>382</v>
      </c>
      <c r="G3" s="60" t="s">
        <v>529</v>
      </c>
      <c r="H3" s="308" t="s">
        <v>23</v>
      </c>
      <c r="I3" s="57" t="s">
        <v>38</v>
      </c>
      <c r="J3" s="77" t="s">
        <v>1491</v>
      </c>
      <c r="K3" s="201"/>
      <c r="L3" s="8" t="s">
        <v>391</v>
      </c>
      <c r="M3" s="9" t="s">
        <v>392</v>
      </c>
      <c r="N3" s="141"/>
      <c r="O3" s="94" t="s">
        <v>1606</v>
      </c>
      <c r="P3" s="1092"/>
      <c r="Q3" s="1075"/>
      <c r="R3" s="1810" t="s">
        <v>379</v>
      </c>
      <c r="S3" s="1811"/>
      <c r="T3" s="58" t="s">
        <v>381</v>
      </c>
      <c r="U3" s="59" t="s">
        <v>382</v>
      </c>
      <c r="V3" s="60" t="s">
        <v>529</v>
      </c>
      <c r="W3" s="308" t="s">
        <v>23</v>
      </c>
      <c r="X3" s="57" t="s">
        <v>38</v>
      </c>
      <c r="Y3" s="77" t="s">
        <v>1491</v>
      </c>
      <c r="AA3" s="1065"/>
      <c r="AB3" s="1279"/>
      <c r="AC3" s="1279"/>
      <c r="AD3" s="1056" t="s">
        <v>1607</v>
      </c>
      <c r="AE3" s="1280"/>
      <c r="AF3" s="1082"/>
    </row>
    <row r="4" spans="2:32" ht="15" thickBot="1">
      <c r="B4" s="201"/>
      <c r="C4" s="201"/>
      <c r="D4" s="201"/>
      <c r="E4" s="201"/>
      <c r="F4" s="201"/>
      <c r="G4" s="201"/>
      <c r="H4" s="201"/>
      <c r="I4" s="201"/>
      <c r="J4" s="201"/>
      <c r="K4" s="201"/>
      <c r="L4" s="201"/>
      <c r="M4" s="201"/>
      <c r="N4" s="201"/>
      <c r="O4" s="201"/>
      <c r="P4" s="201"/>
      <c r="Q4" s="1075"/>
      <c r="R4" s="201"/>
      <c r="S4" s="201"/>
      <c r="T4" s="201"/>
      <c r="U4" s="201"/>
      <c r="V4" s="201"/>
      <c r="W4" s="201"/>
      <c r="X4" s="201"/>
      <c r="Y4" s="201"/>
      <c r="AA4" s="1068"/>
      <c r="AB4" s="1074" t="s">
        <v>1701</v>
      </c>
      <c r="AC4" s="201"/>
      <c r="AD4" s="1074" t="s">
        <v>1608</v>
      </c>
      <c r="AF4" s="1083"/>
    </row>
    <row r="5" spans="2:32" ht="15" thickBot="1">
      <c r="B5" s="882" t="s">
        <v>393</v>
      </c>
      <c r="C5" s="883" t="s">
        <v>1492</v>
      </c>
      <c r="D5" s="201"/>
      <c r="E5" s="201"/>
      <c r="F5" s="201"/>
      <c r="G5" s="201"/>
      <c r="H5" s="201"/>
      <c r="I5" s="201"/>
      <c r="J5" s="201"/>
      <c r="K5" s="201"/>
      <c r="L5" s="201"/>
      <c r="M5" s="201"/>
      <c r="N5" s="201"/>
      <c r="O5" s="1028"/>
      <c r="P5" s="1092"/>
      <c r="Q5" s="1075"/>
      <c r="R5" s="882" t="s">
        <v>393</v>
      </c>
      <c r="S5" s="883" t="s">
        <v>1492</v>
      </c>
      <c r="T5" s="201"/>
      <c r="U5" s="201"/>
      <c r="V5" s="201"/>
      <c r="W5" s="201"/>
      <c r="X5" s="201"/>
      <c r="Y5" s="201"/>
      <c r="AA5" s="1068"/>
      <c r="AB5" s="201"/>
      <c r="AC5" s="201"/>
      <c r="AD5" s="1074"/>
      <c r="AE5" s="1074"/>
      <c r="AF5" s="1083"/>
    </row>
    <row r="6" spans="2:32">
      <c r="B6" s="293">
        <v>1</v>
      </c>
      <c r="C6" s="309" t="s">
        <v>1493</v>
      </c>
      <c r="D6" s="212" t="s">
        <v>1379</v>
      </c>
      <c r="E6" s="252" t="s">
        <v>43</v>
      </c>
      <c r="F6" s="253">
        <v>3</v>
      </c>
      <c r="G6" s="310" t="s">
        <v>1494</v>
      </c>
      <c r="H6" s="1225">
        <v>453.49700000000001</v>
      </c>
      <c r="I6" s="1224">
        <v>3325.6410000000001</v>
      </c>
      <c r="J6" s="282">
        <f>SUM(H6:I6)</f>
        <v>3779.1379999999999</v>
      </c>
      <c r="K6" s="240"/>
      <c r="L6" s="311"/>
      <c r="M6" s="312"/>
      <c r="N6" s="1066"/>
      <c r="O6" s="1028">
        <f>IF(SUM(AD6:AE6)=0,0,$AD$4)</f>
        <v>0</v>
      </c>
      <c r="P6" s="1092"/>
      <c r="Q6" s="1075"/>
      <c r="R6" s="293">
        <v>1</v>
      </c>
      <c r="S6" s="309" t="s">
        <v>1493</v>
      </c>
      <c r="T6" s="252" t="s">
        <v>43</v>
      </c>
      <c r="U6" s="253">
        <v>3</v>
      </c>
      <c r="V6" s="310" t="s">
        <v>1494</v>
      </c>
      <c r="W6" s="947" t="s">
        <v>1495</v>
      </c>
      <c r="X6" s="948" t="s">
        <v>1496</v>
      </c>
      <c r="Y6" s="929" t="s">
        <v>1497</v>
      </c>
      <c r="AA6" s="1069"/>
      <c r="AB6" s="1066"/>
      <c r="AC6" s="1066"/>
      <c r="AD6" s="1276">
        <f>IF(ISNUMBER(H6),0,1)</f>
        <v>0</v>
      </c>
      <c r="AE6" s="1276">
        <f>IF(ISNUMBER(I6),0,1)</f>
        <v>0</v>
      </c>
      <c r="AF6" s="1083"/>
    </row>
    <row r="7" spans="2:32">
      <c r="B7" s="250">
        <v>2</v>
      </c>
      <c r="C7" s="251" t="s">
        <v>1462</v>
      </c>
      <c r="D7" s="215" t="s">
        <v>1380</v>
      </c>
      <c r="E7" s="266" t="s">
        <v>43</v>
      </c>
      <c r="F7" s="991">
        <v>3</v>
      </c>
      <c r="G7" s="313" t="s">
        <v>538</v>
      </c>
      <c r="H7" s="314">
        <f>'WS12'!H27</f>
        <v>546.76112615134537</v>
      </c>
      <c r="I7" s="315">
        <f>'WS12'!I27</f>
        <v>3358.6754892154067</v>
      </c>
      <c r="J7" s="1265">
        <f>'WS12'!J27</f>
        <v>3905.436615366752</v>
      </c>
      <c r="K7" s="240"/>
      <c r="L7" s="285"/>
      <c r="M7" s="286"/>
      <c r="N7" s="321"/>
      <c r="O7" s="1028"/>
      <c r="P7" s="1092"/>
      <c r="Q7" s="1075"/>
      <c r="R7" s="250">
        <v>2</v>
      </c>
      <c r="S7" s="251" t="s">
        <v>1462</v>
      </c>
      <c r="T7" s="266" t="s">
        <v>43</v>
      </c>
      <c r="U7" s="991">
        <v>3</v>
      </c>
      <c r="V7" s="313" t="s">
        <v>538</v>
      </c>
      <c r="W7" s="1266" t="s">
        <v>1677</v>
      </c>
      <c r="X7" s="1267" t="s">
        <v>1678</v>
      </c>
      <c r="Y7" s="1268" t="s">
        <v>1679</v>
      </c>
      <c r="AA7" s="1070"/>
      <c r="AB7" s="321"/>
      <c r="AC7" s="321"/>
      <c r="AD7" s="1277"/>
      <c r="AE7" s="1277"/>
      <c r="AF7" s="1083"/>
    </row>
    <row r="8" spans="2:32">
      <c r="B8" s="250">
        <v>3</v>
      </c>
      <c r="C8" s="251" t="s">
        <v>1498</v>
      </c>
      <c r="D8" s="215" t="s">
        <v>1381</v>
      </c>
      <c r="E8" s="266" t="s">
        <v>43</v>
      </c>
      <c r="F8" s="991">
        <v>3</v>
      </c>
      <c r="G8" s="885" t="s">
        <v>538</v>
      </c>
      <c r="H8" s="316">
        <f>H6-H7</f>
        <v>-93.264126151345351</v>
      </c>
      <c r="I8" s="317">
        <f>I6-I7</f>
        <v>-33.034489215406666</v>
      </c>
      <c r="J8" s="268">
        <f>SUM(H8:I8)</f>
        <v>-126.29861536675202</v>
      </c>
      <c r="K8" s="240"/>
      <c r="L8" s="285"/>
      <c r="M8" s="286"/>
      <c r="N8" s="321"/>
      <c r="O8" s="1028"/>
      <c r="P8" s="1092"/>
      <c r="Q8" s="1075"/>
      <c r="R8" s="250">
        <v>3</v>
      </c>
      <c r="S8" s="251" t="s">
        <v>1498</v>
      </c>
      <c r="T8" s="266" t="s">
        <v>43</v>
      </c>
      <c r="U8" s="991">
        <v>3</v>
      </c>
      <c r="V8" s="885" t="s">
        <v>538</v>
      </c>
      <c r="W8" s="933" t="s">
        <v>1499</v>
      </c>
      <c r="X8" s="934" t="s">
        <v>1500</v>
      </c>
      <c r="Y8" s="935" t="s">
        <v>1501</v>
      </c>
      <c r="AA8" s="1070"/>
      <c r="AB8" s="321"/>
      <c r="AC8" s="321"/>
      <c r="AD8" s="1277"/>
      <c r="AE8" s="1277"/>
      <c r="AF8" s="1083"/>
    </row>
    <row r="9" spans="2:32" ht="15" thickBot="1">
      <c r="B9" s="270">
        <v>4</v>
      </c>
      <c r="C9" s="271" t="s">
        <v>1502</v>
      </c>
      <c r="D9" s="68" t="s">
        <v>1670</v>
      </c>
      <c r="E9" s="272" t="s">
        <v>43</v>
      </c>
      <c r="F9" s="273">
        <v>3</v>
      </c>
      <c r="G9" s="69" t="s">
        <v>538</v>
      </c>
      <c r="H9" s="275">
        <f>H8-SUM(H12:H15,H17:H23)</f>
        <v>-1.261513453414409E-4</v>
      </c>
      <c r="I9" s="276">
        <f>I8-SUM(I12:I15,I17:I23)</f>
        <v>5.1078459318887326E-4</v>
      </c>
      <c r="J9" s="277">
        <f>SUM(H9:I9)</f>
        <v>3.8463324784743236E-4</v>
      </c>
      <c r="K9" s="240"/>
      <c r="L9" s="278"/>
      <c r="M9" s="279"/>
      <c r="N9" s="321"/>
      <c r="O9" s="1028"/>
      <c r="P9" s="1092"/>
      <c r="Q9" s="1075"/>
      <c r="R9" s="270">
        <v>4</v>
      </c>
      <c r="S9" s="271" t="s">
        <v>1502</v>
      </c>
      <c r="T9" s="272" t="s">
        <v>43</v>
      </c>
      <c r="U9" s="273">
        <v>3</v>
      </c>
      <c r="V9" s="69" t="s">
        <v>538</v>
      </c>
      <c r="W9" s="936" t="s">
        <v>1503</v>
      </c>
      <c r="X9" s="937" t="s">
        <v>1504</v>
      </c>
      <c r="Y9" s="938" t="s">
        <v>1505</v>
      </c>
      <c r="AA9" s="1070"/>
      <c r="AB9" s="321"/>
      <c r="AC9" s="321"/>
      <c r="AD9" s="1277"/>
      <c r="AE9" s="1277"/>
      <c r="AF9" s="1083"/>
    </row>
    <row r="10" spans="2:32" ht="15" thickBot="1">
      <c r="B10" s="201"/>
      <c r="C10" s="201"/>
      <c r="D10" s="201"/>
      <c r="E10" s="201"/>
      <c r="F10" s="201"/>
      <c r="G10" s="201"/>
      <c r="H10" s="201"/>
      <c r="I10" s="201"/>
      <c r="J10" s="201"/>
      <c r="K10" s="201"/>
      <c r="L10" s="888"/>
      <c r="M10" s="888"/>
      <c r="N10" s="888"/>
      <c r="O10" s="1028"/>
      <c r="P10" s="1092"/>
      <c r="Q10" s="1075"/>
      <c r="R10" s="201"/>
      <c r="S10" s="201"/>
      <c r="T10" s="201"/>
      <c r="U10" s="201"/>
      <c r="V10" s="201"/>
      <c r="W10" s="203"/>
      <c r="X10" s="203"/>
      <c r="Y10" s="203"/>
      <c r="AA10" s="1071"/>
      <c r="AB10" s="888"/>
      <c r="AC10" s="888"/>
      <c r="AD10" s="1278"/>
      <c r="AE10" s="1278"/>
      <c r="AF10" s="1084"/>
    </row>
    <row r="11" spans="2:32" ht="15" thickBot="1">
      <c r="B11" s="882" t="s">
        <v>435</v>
      </c>
      <c r="C11" s="883" t="s">
        <v>1506</v>
      </c>
      <c r="D11" s="201"/>
      <c r="E11" s="201"/>
      <c r="F11" s="201"/>
      <c r="G11" s="201"/>
      <c r="H11" s="201"/>
      <c r="I11" s="201"/>
      <c r="J11" s="201"/>
      <c r="K11" s="201"/>
      <c r="L11" s="888"/>
      <c r="M11" s="888"/>
      <c r="N11" s="888"/>
      <c r="O11" s="1028"/>
      <c r="P11" s="1092"/>
      <c r="Q11" s="1075"/>
      <c r="R11" s="882" t="s">
        <v>435</v>
      </c>
      <c r="S11" s="883" t="s">
        <v>1506</v>
      </c>
      <c r="T11" s="201"/>
      <c r="U11" s="201"/>
      <c r="V11" s="201"/>
      <c r="W11" s="203"/>
      <c r="X11" s="203"/>
      <c r="Y11" s="203"/>
      <c r="AA11" s="1071"/>
      <c r="AB11" s="888"/>
      <c r="AC11" s="888"/>
      <c r="AD11" s="1278"/>
      <c r="AE11" s="1278"/>
      <c r="AF11" s="1084"/>
    </row>
    <row r="12" spans="2:32">
      <c r="B12" s="213">
        <v>5</v>
      </c>
      <c r="C12" s="251" t="s">
        <v>1507</v>
      </c>
      <c r="D12" s="252"/>
      <c r="E12" s="252" t="s">
        <v>43</v>
      </c>
      <c r="F12" s="253">
        <v>3</v>
      </c>
      <c r="G12" s="62" t="s">
        <v>538</v>
      </c>
      <c r="H12" s="1251">
        <v>-15.156000000000001</v>
      </c>
      <c r="I12" s="1252">
        <v>-111.143</v>
      </c>
      <c r="J12" s="282">
        <f>SUM(H12:I12)</f>
        <v>-126.29900000000001</v>
      </c>
      <c r="K12" s="240"/>
      <c r="L12" s="283"/>
      <c r="M12" s="284"/>
      <c r="N12" s="321"/>
      <c r="O12" s="1028">
        <f>IF(SUM(AD12:AE12)=0,0,$AD$4)</f>
        <v>0</v>
      </c>
      <c r="P12" s="1092"/>
      <c r="Q12" s="1075"/>
      <c r="R12" s="213">
        <v>5</v>
      </c>
      <c r="S12" s="251" t="s">
        <v>1507</v>
      </c>
      <c r="T12" s="252" t="s">
        <v>43</v>
      </c>
      <c r="U12" s="253">
        <v>3</v>
      </c>
      <c r="V12" s="62" t="s">
        <v>538</v>
      </c>
      <c r="W12" s="949" t="s">
        <v>1508</v>
      </c>
      <c r="X12" s="928" t="s">
        <v>1509</v>
      </c>
      <c r="Y12" s="929" t="s">
        <v>1510</v>
      </c>
      <c r="AA12" s="1070"/>
      <c r="AB12" s="321"/>
      <c r="AC12" s="321"/>
      <c r="AD12" s="1276">
        <f t="shared" ref="AD12:AE15" si="0">IF(ISNUMBER(H12),0,1)</f>
        <v>0</v>
      </c>
      <c r="AE12" s="1276">
        <f t="shared" si="0"/>
        <v>0</v>
      </c>
      <c r="AF12" s="1084"/>
    </row>
    <row r="13" spans="2:32">
      <c r="B13" s="213">
        <v>6</v>
      </c>
      <c r="C13" s="251" t="s">
        <v>1511</v>
      </c>
      <c r="D13" s="266"/>
      <c r="E13" s="266" t="s">
        <v>43</v>
      </c>
      <c r="F13" s="991">
        <v>3</v>
      </c>
      <c r="G13" s="884" t="s">
        <v>538</v>
      </c>
      <c r="H13" s="1253">
        <v>0</v>
      </c>
      <c r="I13" s="1254">
        <v>0</v>
      </c>
      <c r="J13" s="268">
        <f>SUM(H13:I13)</f>
        <v>0</v>
      </c>
      <c r="K13" s="240"/>
      <c r="L13" s="285"/>
      <c r="M13" s="286"/>
      <c r="N13" s="321"/>
      <c r="O13" s="1028">
        <f>IF(SUM(AD13:AE13)=0,0,$AD$4)</f>
        <v>0</v>
      </c>
      <c r="P13" s="1092"/>
      <c r="Q13" s="1075"/>
      <c r="R13" s="213">
        <v>6</v>
      </c>
      <c r="S13" s="251" t="s">
        <v>1511</v>
      </c>
      <c r="T13" s="266" t="s">
        <v>43</v>
      </c>
      <c r="U13" s="991">
        <v>3</v>
      </c>
      <c r="V13" s="884" t="s">
        <v>538</v>
      </c>
      <c r="W13" s="950" t="s">
        <v>1512</v>
      </c>
      <c r="X13" s="934" t="s">
        <v>1513</v>
      </c>
      <c r="Y13" s="935" t="s">
        <v>1514</v>
      </c>
      <c r="AA13" s="1070"/>
      <c r="AB13" s="321"/>
      <c r="AC13" s="321"/>
      <c r="AD13" s="1276">
        <f t="shared" si="0"/>
        <v>0</v>
      </c>
      <c r="AE13" s="1276">
        <f t="shared" si="0"/>
        <v>0</v>
      </c>
      <c r="AF13" s="1084"/>
    </row>
    <row r="14" spans="2:32">
      <c r="B14" s="213">
        <v>7</v>
      </c>
      <c r="C14" s="251" t="s">
        <v>1515</v>
      </c>
      <c r="D14" s="266"/>
      <c r="E14" s="266" t="s">
        <v>43</v>
      </c>
      <c r="F14" s="991">
        <v>3</v>
      </c>
      <c r="G14" s="884" t="s">
        <v>538</v>
      </c>
      <c r="H14" s="1253">
        <v>0</v>
      </c>
      <c r="I14" s="1254">
        <v>0</v>
      </c>
      <c r="J14" s="268">
        <f t="shared" ref="J14:J23" si="1">SUM(H14:I14)</f>
        <v>0</v>
      </c>
      <c r="K14" s="240"/>
      <c r="L14" s="285"/>
      <c r="M14" s="286"/>
      <c r="N14" s="321"/>
      <c r="O14" s="1028">
        <f>IF(SUM(AD14:AE14)=0,0,$AD$4)</f>
        <v>0</v>
      </c>
      <c r="P14" s="1092"/>
      <c r="Q14" s="1075"/>
      <c r="R14" s="213">
        <v>7</v>
      </c>
      <c r="S14" s="251" t="s">
        <v>1515</v>
      </c>
      <c r="T14" s="266" t="s">
        <v>43</v>
      </c>
      <c r="U14" s="991">
        <v>3</v>
      </c>
      <c r="V14" s="884" t="s">
        <v>538</v>
      </c>
      <c r="W14" s="950" t="s">
        <v>1516</v>
      </c>
      <c r="X14" s="934" t="s">
        <v>1517</v>
      </c>
      <c r="Y14" s="935" t="s">
        <v>1518</v>
      </c>
      <c r="AA14" s="1070"/>
      <c r="AB14" s="321"/>
      <c r="AC14" s="321"/>
      <c r="AD14" s="1276">
        <f t="shared" si="0"/>
        <v>0</v>
      </c>
      <c r="AE14" s="1276">
        <f t="shared" si="0"/>
        <v>0</v>
      </c>
      <c r="AF14" s="1084"/>
    </row>
    <row r="15" spans="2:32" ht="15" thickBot="1">
      <c r="B15" s="213">
        <v>8</v>
      </c>
      <c r="C15" s="251" t="s">
        <v>1519</v>
      </c>
      <c r="D15" s="266"/>
      <c r="E15" s="266" t="s">
        <v>43</v>
      </c>
      <c r="F15" s="991">
        <v>3</v>
      </c>
      <c r="G15" s="884" t="s">
        <v>538</v>
      </c>
      <c r="H15" s="1255">
        <v>0</v>
      </c>
      <c r="I15" s="1256">
        <v>0</v>
      </c>
      <c r="J15" s="277">
        <f t="shared" si="1"/>
        <v>0</v>
      </c>
      <c r="K15" s="240"/>
      <c r="L15" s="278"/>
      <c r="M15" s="279"/>
      <c r="N15" s="321"/>
      <c r="O15" s="1028">
        <f>IF(SUM(AD15:AE15)=0,0,$AD$4)</f>
        <v>0</v>
      </c>
      <c r="P15" s="1092"/>
      <c r="Q15" s="1075"/>
      <c r="R15" s="213">
        <v>8</v>
      </c>
      <c r="S15" s="251" t="s">
        <v>1519</v>
      </c>
      <c r="T15" s="266" t="s">
        <v>43</v>
      </c>
      <c r="U15" s="991">
        <v>3</v>
      </c>
      <c r="V15" s="884" t="s">
        <v>538</v>
      </c>
      <c r="W15" s="951" t="s">
        <v>1520</v>
      </c>
      <c r="X15" s="937" t="s">
        <v>1521</v>
      </c>
      <c r="Y15" s="938" t="s">
        <v>1522</v>
      </c>
      <c r="AA15" s="1070"/>
      <c r="AB15" s="321"/>
      <c r="AC15" s="321"/>
      <c r="AD15" s="1276">
        <f t="shared" si="0"/>
        <v>0</v>
      </c>
      <c r="AE15" s="1276">
        <f t="shared" si="0"/>
        <v>0</v>
      </c>
      <c r="AF15" s="1084"/>
    </row>
    <row r="16" spans="2:32" ht="15" thickBot="1">
      <c r="B16" s="213"/>
      <c r="C16" s="318" t="s">
        <v>1523</v>
      </c>
      <c r="D16" s="1862"/>
      <c r="E16" s="1857"/>
      <c r="F16" s="1857"/>
      <c r="G16" s="1858"/>
      <c r="H16" s="319"/>
      <c r="I16" s="320"/>
      <c r="J16" s="296"/>
      <c r="K16" s="240"/>
      <c r="L16" s="321"/>
      <c r="M16" s="321"/>
      <c r="N16" s="321"/>
      <c r="O16" s="1028"/>
      <c r="P16" s="1092"/>
      <c r="Q16" s="1075"/>
      <c r="R16" s="213"/>
      <c r="S16" s="318" t="s">
        <v>1523</v>
      </c>
      <c r="T16" s="1857"/>
      <c r="U16" s="1857"/>
      <c r="V16" s="1858"/>
      <c r="W16" s="952"/>
      <c r="X16" s="953"/>
      <c r="Y16" s="954"/>
      <c r="AA16" s="1070"/>
      <c r="AB16" s="321"/>
      <c r="AC16" s="321"/>
      <c r="AD16" s="1076"/>
      <c r="AE16" s="1076"/>
      <c r="AF16" s="1084"/>
    </row>
    <row r="17" spans="2:32">
      <c r="B17" s="213">
        <v>9</v>
      </c>
      <c r="C17" s="1259" t="s">
        <v>2923</v>
      </c>
      <c r="D17" s="266"/>
      <c r="E17" s="266" t="s">
        <v>43</v>
      </c>
      <c r="F17" s="991">
        <v>3</v>
      </c>
      <c r="G17" s="884" t="s">
        <v>538</v>
      </c>
      <c r="H17" s="1251">
        <v>-78.108000000000004</v>
      </c>
      <c r="I17" s="1252">
        <v>78.108000000000146</v>
      </c>
      <c r="J17" s="297">
        <f t="shared" si="1"/>
        <v>1.4210854715202004E-13</v>
      </c>
      <c r="K17" s="240"/>
      <c r="L17" s="283"/>
      <c r="M17" s="284" t="s">
        <v>1610</v>
      </c>
      <c r="N17" s="321"/>
      <c r="O17" s="1028">
        <f>(IF(SUM(AD17:AE17)=0,IF(AB17=1,$AB$4,0),$AD$4))</f>
        <v>0</v>
      </c>
      <c r="P17" s="1028"/>
      <c r="Q17" s="1075"/>
      <c r="R17" s="213">
        <v>9</v>
      </c>
      <c r="S17" s="957" t="s">
        <v>1524</v>
      </c>
      <c r="T17" s="266" t="s">
        <v>43</v>
      </c>
      <c r="U17" s="991">
        <v>3</v>
      </c>
      <c r="V17" s="884" t="s">
        <v>538</v>
      </c>
      <c r="W17" s="949" t="s">
        <v>1525</v>
      </c>
      <c r="X17" s="928" t="s">
        <v>1526</v>
      </c>
      <c r="Y17" s="955" t="s">
        <v>1527</v>
      </c>
      <c r="AA17" s="1070"/>
      <c r="AB17" s="1276">
        <f xml:space="preserve"> IF( AND( C17="", SUM(H17:J17) &lt;&gt; 0), 1, 0 )</f>
        <v>0</v>
      </c>
      <c r="AC17" s="321"/>
      <c r="AD17" s="1276">
        <f xml:space="preserve"> IF( $C$17 ="", 0, IF( ISNUMBER( H17 ), 0, 1 ))</f>
        <v>0</v>
      </c>
      <c r="AE17" s="1276">
        <f xml:space="preserve"> IF( $C$17 ="", 0, IF( ISNUMBER( I17 ), 0, 1 ))</f>
        <v>0</v>
      </c>
      <c r="AF17" s="1084"/>
    </row>
    <row r="18" spans="2:32">
      <c r="B18" s="213">
        <v>10</v>
      </c>
      <c r="C18" s="1259"/>
      <c r="D18" s="266"/>
      <c r="E18" s="266" t="s">
        <v>43</v>
      </c>
      <c r="F18" s="991">
        <v>3</v>
      </c>
      <c r="G18" s="884" t="s">
        <v>538</v>
      </c>
      <c r="H18" s="1257"/>
      <c r="I18" s="1254"/>
      <c r="J18" s="297">
        <f t="shared" si="1"/>
        <v>0</v>
      </c>
      <c r="K18" s="240"/>
      <c r="L18" s="285"/>
      <c r="M18" s="286" t="s">
        <v>1610</v>
      </c>
      <c r="N18" s="321"/>
      <c r="O18" s="1028">
        <f t="shared" ref="O18:O23" si="2">(IF(SUM(AD18:AE18)=0,IF(AB18=1,$AB$4,0),$AD$4))</f>
        <v>0</v>
      </c>
      <c r="P18" s="1028"/>
      <c r="Q18" s="1075"/>
      <c r="R18" s="213">
        <v>10</v>
      </c>
      <c r="S18" s="957" t="s">
        <v>1528</v>
      </c>
      <c r="T18" s="266" t="s">
        <v>43</v>
      </c>
      <c r="U18" s="991">
        <v>3</v>
      </c>
      <c r="V18" s="884" t="s">
        <v>538</v>
      </c>
      <c r="W18" s="956" t="s">
        <v>1529</v>
      </c>
      <c r="X18" s="934" t="s">
        <v>1530</v>
      </c>
      <c r="Y18" s="955" t="s">
        <v>1531</v>
      </c>
      <c r="AA18" s="1070"/>
      <c r="AB18" s="1276">
        <f t="shared" ref="AB18:AB23" si="3" xml:space="preserve"> IF( AND( C18="", SUM(H18:J18) &lt;&gt; 0), 1, 0 )</f>
        <v>0</v>
      </c>
      <c r="AC18" s="321"/>
      <c r="AD18" s="1276">
        <f xml:space="preserve"> IF( $C$18 ="", 0, IF( ISNUMBER( H18 ), 0, 1 ))</f>
        <v>0</v>
      </c>
      <c r="AE18" s="1276">
        <f xml:space="preserve"> IF( $C$18 ="", 0, IF( ISNUMBER( I18 ), 0, 1 ))</f>
        <v>0</v>
      </c>
      <c r="AF18" s="1084"/>
    </row>
    <row r="19" spans="2:32">
      <c r="B19" s="213">
        <v>11</v>
      </c>
      <c r="C19" s="1259"/>
      <c r="D19" s="266"/>
      <c r="E19" s="266" t="s">
        <v>43</v>
      </c>
      <c r="F19" s="991">
        <v>3</v>
      </c>
      <c r="G19" s="884" t="s">
        <v>538</v>
      </c>
      <c r="H19" s="1257"/>
      <c r="I19" s="1254"/>
      <c r="J19" s="297">
        <f t="shared" si="1"/>
        <v>0</v>
      </c>
      <c r="K19" s="240"/>
      <c r="L19" s="285"/>
      <c r="M19" s="286" t="s">
        <v>1610</v>
      </c>
      <c r="N19" s="321"/>
      <c r="O19" s="1028">
        <f t="shared" si="2"/>
        <v>0</v>
      </c>
      <c r="P19" s="1028"/>
      <c r="Q19" s="1075"/>
      <c r="R19" s="213">
        <v>11</v>
      </c>
      <c r="S19" s="957" t="s">
        <v>1532</v>
      </c>
      <c r="T19" s="266" t="s">
        <v>43</v>
      </c>
      <c r="U19" s="991">
        <v>3</v>
      </c>
      <c r="V19" s="884" t="s">
        <v>538</v>
      </c>
      <c r="W19" s="956" t="s">
        <v>1533</v>
      </c>
      <c r="X19" s="934" t="s">
        <v>1534</v>
      </c>
      <c r="Y19" s="955" t="s">
        <v>1535</v>
      </c>
      <c r="AA19" s="1070"/>
      <c r="AB19" s="1276">
        <f t="shared" si="3"/>
        <v>0</v>
      </c>
      <c r="AC19" s="321"/>
      <c r="AD19" s="1276">
        <f xml:space="preserve"> IF( $C$19 ="", 0, IF( ISNUMBER( H19 ), 0, 1 ))</f>
        <v>0</v>
      </c>
      <c r="AE19" s="1276">
        <f xml:space="preserve"> IF( $C$19 ="", 0, IF( ISNUMBER( I19 ), 0, 1 ))</f>
        <v>0</v>
      </c>
      <c r="AF19" s="1084"/>
    </row>
    <row r="20" spans="2:32">
      <c r="B20" s="213">
        <v>12</v>
      </c>
      <c r="C20" s="1259"/>
      <c r="D20" s="266"/>
      <c r="E20" s="266" t="s">
        <v>43</v>
      </c>
      <c r="F20" s="991">
        <v>3</v>
      </c>
      <c r="G20" s="884" t="s">
        <v>538</v>
      </c>
      <c r="H20" s="1257"/>
      <c r="I20" s="1254"/>
      <c r="J20" s="297">
        <f t="shared" si="1"/>
        <v>0</v>
      </c>
      <c r="K20" s="240"/>
      <c r="L20" s="285"/>
      <c r="M20" s="286" t="s">
        <v>1610</v>
      </c>
      <c r="N20" s="321"/>
      <c r="O20" s="1028">
        <f t="shared" si="2"/>
        <v>0</v>
      </c>
      <c r="P20" s="1028"/>
      <c r="Q20" s="1075"/>
      <c r="R20" s="213">
        <v>12</v>
      </c>
      <c r="S20" s="957" t="s">
        <v>1536</v>
      </c>
      <c r="T20" s="266" t="s">
        <v>43</v>
      </c>
      <c r="U20" s="991">
        <v>3</v>
      </c>
      <c r="V20" s="884" t="s">
        <v>538</v>
      </c>
      <c r="W20" s="956" t="s">
        <v>1537</v>
      </c>
      <c r="X20" s="934" t="s">
        <v>1538</v>
      </c>
      <c r="Y20" s="955" t="s">
        <v>1539</v>
      </c>
      <c r="AA20" s="1070"/>
      <c r="AB20" s="1276">
        <f t="shared" si="3"/>
        <v>0</v>
      </c>
      <c r="AC20" s="321"/>
      <c r="AD20" s="1276">
        <f xml:space="preserve"> IF( $C$20 ="", 0, IF( ISNUMBER( H20 ), 0, 1 ))</f>
        <v>0</v>
      </c>
      <c r="AE20" s="1276">
        <f xml:space="preserve"> IF( $C$20 ="", 0, IF( ISNUMBER( I20 ), 0, 1 ))</f>
        <v>0</v>
      </c>
      <c r="AF20" s="1084"/>
    </row>
    <row r="21" spans="2:32">
      <c r="B21" s="213">
        <v>13</v>
      </c>
      <c r="C21" s="1259"/>
      <c r="D21" s="266"/>
      <c r="E21" s="266" t="s">
        <v>43</v>
      </c>
      <c r="F21" s="991">
        <v>3</v>
      </c>
      <c r="G21" s="884" t="s">
        <v>538</v>
      </c>
      <c r="H21" s="1257"/>
      <c r="I21" s="1254"/>
      <c r="J21" s="297">
        <f t="shared" si="1"/>
        <v>0</v>
      </c>
      <c r="K21" s="240"/>
      <c r="L21" s="285"/>
      <c r="M21" s="286" t="s">
        <v>1610</v>
      </c>
      <c r="N21" s="321"/>
      <c r="O21" s="1028">
        <f t="shared" si="2"/>
        <v>0</v>
      </c>
      <c r="P21" s="1028"/>
      <c r="Q21" s="1075"/>
      <c r="R21" s="213">
        <v>13</v>
      </c>
      <c r="S21" s="957" t="s">
        <v>1540</v>
      </c>
      <c r="T21" s="266" t="s">
        <v>43</v>
      </c>
      <c r="U21" s="991">
        <v>3</v>
      </c>
      <c r="V21" s="884" t="s">
        <v>538</v>
      </c>
      <c r="W21" s="956" t="s">
        <v>1541</v>
      </c>
      <c r="X21" s="934" t="s">
        <v>1542</v>
      </c>
      <c r="Y21" s="955" t="s">
        <v>1543</v>
      </c>
      <c r="AA21" s="1070"/>
      <c r="AB21" s="1276">
        <f t="shared" si="3"/>
        <v>0</v>
      </c>
      <c r="AC21" s="321"/>
      <c r="AD21" s="1276">
        <f xml:space="preserve"> IF( $C$21 ="", 0, IF( ISNUMBER( H21 ), 0, 1 ))</f>
        <v>0</v>
      </c>
      <c r="AE21" s="1276">
        <f xml:space="preserve"> IF( $C$21 ="", 0, IF( ISNUMBER( I21 ), 0, 1 ))</f>
        <v>0</v>
      </c>
      <c r="AF21" s="1084"/>
    </row>
    <row r="22" spans="2:32">
      <c r="B22" s="880">
        <v>14</v>
      </c>
      <c r="C22" s="1259"/>
      <c r="D22" s="266"/>
      <c r="E22" s="266" t="s">
        <v>43</v>
      </c>
      <c r="F22" s="991">
        <v>3</v>
      </c>
      <c r="G22" s="885" t="s">
        <v>538</v>
      </c>
      <c r="H22" s="1257"/>
      <c r="I22" s="1254"/>
      <c r="J22" s="297">
        <f t="shared" si="1"/>
        <v>0</v>
      </c>
      <c r="K22" s="240"/>
      <c r="L22" s="285"/>
      <c r="M22" s="286" t="s">
        <v>1610</v>
      </c>
      <c r="N22" s="321"/>
      <c r="O22" s="1028">
        <f t="shared" si="2"/>
        <v>0</v>
      </c>
      <c r="P22" s="1028"/>
      <c r="Q22" s="1075"/>
      <c r="R22" s="880">
        <v>14</v>
      </c>
      <c r="S22" s="957" t="s">
        <v>1544</v>
      </c>
      <c r="T22" s="266" t="s">
        <v>43</v>
      </c>
      <c r="U22" s="991">
        <v>3</v>
      </c>
      <c r="V22" s="885" t="s">
        <v>538</v>
      </c>
      <c r="W22" s="956" t="s">
        <v>1545</v>
      </c>
      <c r="X22" s="934" t="s">
        <v>1546</v>
      </c>
      <c r="Y22" s="955" t="s">
        <v>1547</v>
      </c>
      <c r="AA22" s="1070"/>
      <c r="AB22" s="1276">
        <f t="shared" si="3"/>
        <v>0</v>
      </c>
      <c r="AC22" s="321"/>
      <c r="AD22" s="1276">
        <f xml:space="preserve"> IF( $C$22 ="", 0, IF( ISNUMBER( H22 ), 0, 1 ))</f>
        <v>0</v>
      </c>
      <c r="AE22" s="1276">
        <f xml:space="preserve"> IF( $C$22 ="", 0, IF( ISNUMBER( I22 ), 0, 1 ))</f>
        <v>0</v>
      </c>
      <c r="AF22" s="1084"/>
    </row>
    <row r="23" spans="2:32" ht="15" thickBot="1">
      <c r="B23" s="219">
        <v>15</v>
      </c>
      <c r="C23" s="1260"/>
      <c r="D23" s="272"/>
      <c r="E23" s="272" t="s">
        <v>43</v>
      </c>
      <c r="F23" s="273">
        <v>3</v>
      </c>
      <c r="G23" s="69" t="s">
        <v>538</v>
      </c>
      <c r="H23" s="1258"/>
      <c r="I23" s="1256"/>
      <c r="J23" s="277">
        <f t="shared" si="1"/>
        <v>0</v>
      </c>
      <c r="K23" s="240"/>
      <c r="L23" s="278"/>
      <c r="M23" s="279" t="s">
        <v>1610</v>
      </c>
      <c r="N23" s="321"/>
      <c r="O23" s="1028">
        <f t="shared" si="2"/>
        <v>0</v>
      </c>
      <c r="P23" s="1028"/>
      <c r="Q23" s="1075"/>
      <c r="R23" s="219">
        <v>15</v>
      </c>
      <c r="S23" s="958" t="s">
        <v>1548</v>
      </c>
      <c r="T23" s="272" t="s">
        <v>43</v>
      </c>
      <c r="U23" s="273">
        <v>3</v>
      </c>
      <c r="V23" s="69" t="s">
        <v>538</v>
      </c>
      <c r="W23" s="936" t="s">
        <v>1549</v>
      </c>
      <c r="X23" s="937" t="s">
        <v>1550</v>
      </c>
      <c r="Y23" s="938" t="s">
        <v>1551</v>
      </c>
      <c r="AA23" s="1070"/>
      <c r="AB23" s="1276">
        <f t="shared" si="3"/>
        <v>0</v>
      </c>
      <c r="AC23" s="321"/>
      <c r="AD23" s="1276">
        <f xml:space="preserve"> IF( $C$23 ="", 0, IF( ISNUMBER( H23 ), 0, 1 ))</f>
        <v>0</v>
      </c>
      <c r="AE23" s="1276">
        <f xml:space="preserve"> IF( $C$23 ="", 0, IF( ISNUMBER( I23 ), 0, 1 ))</f>
        <v>0</v>
      </c>
      <c r="AF23" s="1084"/>
    </row>
    <row r="24" spans="2:32">
      <c r="B24" s="201"/>
      <c r="C24" s="201"/>
      <c r="D24" s="201"/>
      <c r="E24" s="201"/>
      <c r="F24" s="201"/>
      <c r="G24" s="201"/>
      <c r="H24" s="201"/>
      <c r="I24" s="201"/>
      <c r="J24" s="201"/>
      <c r="K24" s="201"/>
      <c r="L24" s="201"/>
      <c r="M24" s="42"/>
      <c r="N24" s="42"/>
      <c r="O24" s="1028"/>
      <c r="P24" s="1092"/>
      <c r="AA24" s="1060"/>
      <c r="AB24" s="42"/>
      <c r="AC24" s="42"/>
      <c r="AD24" s="1050">
        <f>SUM(AB6:AE23)</f>
        <v>0</v>
      </c>
      <c r="AE24" s="42"/>
      <c r="AF24" s="1060"/>
    </row>
    <row r="25" spans="2:32">
      <c r="B25" s="41" t="s">
        <v>305</v>
      </c>
      <c r="C25" s="42"/>
      <c r="D25" s="201"/>
      <c r="E25" s="201"/>
      <c r="F25" s="201"/>
      <c r="G25" s="201"/>
      <c r="H25" s="201"/>
      <c r="I25" s="201"/>
      <c r="J25" s="201"/>
      <c r="K25" s="201"/>
      <c r="L25" s="201"/>
      <c r="M25" s="42"/>
      <c r="N25" s="42"/>
      <c r="O25" s="42"/>
      <c r="P25" s="42"/>
      <c r="AA25" s="1060"/>
      <c r="AB25" s="42"/>
      <c r="AC25" s="42"/>
      <c r="AD25" s="42"/>
      <c r="AE25" s="42"/>
      <c r="AF25" s="1060"/>
    </row>
    <row r="26" spans="2:32">
      <c r="B26" s="43"/>
      <c r="C26" s="44" t="s">
        <v>306</v>
      </c>
      <c r="D26" s="201"/>
      <c r="E26" s="201"/>
      <c r="F26" s="201"/>
      <c r="G26" s="201"/>
      <c r="H26" s="201"/>
      <c r="I26" s="201"/>
      <c r="J26" s="201"/>
      <c r="K26" s="201"/>
      <c r="L26" s="201"/>
      <c r="M26" s="42"/>
      <c r="N26" s="42"/>
      <c r="O26" s="42"/>
      <c r="P26" s="42"/>
      <c r="AA26" s="1060"/>
      <c r="AB26" s="42"/>
      <c r="AC26" s="42"/>
      <c r="AD26" s="42"/>
      <c r="AE26" s="42"/>
      <c r="AF26" s="1060"/>
    </row>
    <row r="27" spans="2:32">
      <c r="B27" s="45"/>
      <c r="C27" s="44" t="s">
        <v>307</v>
      </c>
      <c r="D27" s="990"/>
      <c r="E27" s="990"/>
      <c r="F27" s="990"/>
      <c r="G27" s="990"/>
      <c r="H27" s="85"/>
      <c r="I27" s="85"/>
      <c r="J27" s="126"/>
      <c r="K27" s="201"/>
      <c r="L27" s="322"/>
      <c r="M27" s="42"/>
      <c r="N27" s="42"/>
      <c r="O27" s="42"/>
      <c r="P27" s="42"/>
      <c r="AA27" s="1060"/>
      <c r="AB27" s="42"/>
      <c r="AC27" s="42"/>
      <c r="AD27" s="42"/>
      <c r="AE27" s="42"/>
      <c r="AF27" s="1060"/>
    </row>
    <row r="28" spans="2:32">
      <c r="B28" s="46"/>
      <c r="C28" s="44" t="s">
        <v>308</v>
      </c>
      <c r="D28" s="990"/>
      <c r="E28" s="990"/>
      <c r="F28" s="990"/>
      <c r="G28" s="990"/>
      <c r="H28" s="85"/>
      <c r="I28" s="85"/>
      <c r="J28" s="126"/>
      <c r="K28" s="201"/>
      <c r="L28" s="322"/>
      <c r="M28" s="42"/>
      <c r="N28" s="42"/>
      <c r="O28" s="42"/>
      <c r="P28" s="42"/>
      <c r="AA28" s="1060"/>
      <c r="AB28" s="42"/>
      <c r="AC28" s="42"/>
      <c r="AD28" s="42"/>
      <c r="AE28" s="42"/>
      <c r="AF28" s="1060"/>
    </row>
    <row r="29" spans="2:32" ht="15.75">
      <c r="B29" s="726"/>
      <c r="C29" s="44" t="s">
        <v>309</v>
      </c>
      <c r="D29" s="990"/>
      <c r="E29" s="990"/>
      <c r="F29" s="990"/>
      <c r="G29" s="990"/>
      <c r="H29" s="85"/>
      <c r="I29" s="85"/>
      <c r="J29" s="126"/>
      <c r="K29" s="201"/>
      <c r="L29" s="322"/>
      <c r="M29" s="47"/>
      <c r="N29" s="47"/>
      <c r="O29" s="47"/>
      <c r="P29" s="47"/>
      <c r="AA29" s="1072"/>
      <c r="AB29" s="47"/>
      <c r="AC29" s="47"/>
      <c r="AD29" s="47"/>
      <c r="AE29" s="47"/>
      <c r="AF29" s="1072"/>
    </row>
    <row r="30" spans="2:32" ht="15" thickBot="1">
      <c r="B30" s="201"/>
      <c r="C30" s="201"/>
      <c r="D30" s="201"/>
      <c r="E30" s="201"/>
      <c r="F30" s="201"/>
      <c r="G30" s="201"/>
      <c r="H30" s="201"/>
      <c r="I30" s="201"/>
      <c r="J30" s="201"/>
      <c r="K30" s="201"/>
      <c r="L30" s="201"/>
      <c r="M30" s="42"/>
      <c r="N30" s="42"/>
      <c r="O30" s="42"/>
      <c r="P30" s="42"/>
      <c r="AA30" s="1060"/>
      <c r="AB30" s="42"/>
      <c r="AC30" s="42"/>
      <c r="AD30" s="42"/>
      <c r="AE30" s="42"/>
      <c r="AF30" s="1060"/>
    </row>
    <row r="31" spans="2:32" ht="16.5" thickBot="1">
      <c r="B31" s="323" t="s">
        <v>1552</v>
      </c>
      <c r="C31" s="303"/>
      <c r="D31" s="304"/>
      <c r="E31" s="304"/>
      <c r="F31" s="304"/>
      <c r="G31" s="304"/>
      <c r="H31" s="304"/>
      <c r="I31" s="304"/>
      <c r="J31" s="304"/>
      <c r="K31" s="324"/>
      <c r="L31" s="51"/>
      <c r="M31" s="88"/>
      <c r="N31" s="88"/>
      <c r="O31" s="88"/>
      <c r="P31" s="88"/>
      <c r="AA31" s="1073"/>
      <c r="AB31" s="88"/>
      <c r="AC31" s="88"/>
      <c r="AD31" s="88"/>
      <c r="AE31" s="88"/>
      <c r="AF31" s="1073"/>
    </row>
    <row r="32" spans="2:32" ht="16.5" thickBot="1">
      <c r="B32" s="47"/>
      <c r="C32" s="48"/>
      <c r="D32" s="49"/>
      <c r="E32" s="49"/>
      <c r="F32" s="49"/>
      <c r="G32" s="49"/>
      <c r="H32" s="49"/>
      <c r="I32" s="49"/>
      <c r="J32" s="49"/>
      <c r="K32" s="49"/>
      <c r="L32" s="51"/>
      <c r="M32" s="42"/>
      <c r="N32" s="42"/>
      <c r="O32" s="42"/>
      <c r="P32" s="42"/>
      <c r="AA32" s="1060"/>
      <c r="AB32" s="42"/>
      <c r="AC32" s="42"/>
      <c r="AD32" s="42"/>
      <c r="AE32" s="42"/>
      <c r="AF32" s="1060"/>
    </row>
    <row r="33" spans="2:32" ht="30" customHeight="1" thickBot="1">
      <c r="B33" s="1848" t="s">
        <v>1553</v>
      </c>
      <c r="C33" s="1849"/>
      <c r="D33" s="1849"/>
      <c r="E33" s="1849"/>
      <c r="F33" s="1849"/>
      <c r="G33" s="1849"/>
      <c r="H33" s="1849"/>
      <c r="I33" s="1849"/>
      <c r="J33" s="1850"/>
      <c r="K33" s="325"/>
      <c r="L33" s="51"/>
      <c r="M33" s="89"/>
      <c r="N33" s="89"/>
      <c r="O33" s="89"/>
      <c r="P33" s="89"/>
      <c r="AA33" s="1063"/>
      <c r="AB33" s="89"/>
      <c r="AC33" s="89"/>
      <c r="AD33" s="89"/>
      <c r="AE33" s="89"/>
      <c r="AF33" s="1063"/>
    </row>
    <row r="34" spans="2:32" ht="15" customHeight="1" thickBot="1">
      <c r="B34" s="116"/>
      <c r="C34" s="50"/>
      <c r="D34" s="116"/>
      <c r="E34" s="116"/>
      <c r="F34" s="116"/>
      <c r="G34" s="116"/>
      <c r="H34" s="51"/>
      <c r="I34" s="51"/>
      <c r="J34" s="51"/>
      <c r="K34" s="51"/>
      <c r="L34" s="51"/>
      <c r="M34" s="90"/>
      <c r="N34" s="90"/>
      <c r="O34" s="90"/>
      <c r="P34" s="90"/>
      <c r="AA34" s="1064"/>
      <c r="AB34" s="90"/>
      <c r="AC34" s="90"/>
      <c r="AD34" s="90"/>
      <c r="AE34" s="90"/>
      <c r="AF34" s="1064"/>
    </row>
    <row r="35" spans="2:32" ht="15" customHeight="1">
      <c r="B35" s="73" t="s">
        <v>463</v>
      </c>
      <c r="C35" s="1807" t="s">
        <v>313</v>
      </c>
      <c r="D35" s="1808"/>
      <c r="E35" s="1808"/>
      <c r="F35" s="1808"/>
      <c r="G35" s="1808"/>
      <c r="H35" s="1808"/>
      <c r="I35" s="1808"/>
      <c r="J35" s="1809"/>
      <c r="K35" s="326"/>
      <c r="L35" s="51"/>
      <c r="M35" s="90"/>
      <c r="N35" s="90"/>
      <c r="O35" s="90"/>
      <c r="P35" s="90"/>
      <c r="AA35" s="1064"/>
      <c r="AB35" s="90"/>
      <c r="AC35" s="90"/>
      <c r="AD35" s="90"/>
      <c r="AE35" s="90"/>
      <c r="AF35" s="1064"/>
    </row>
    <row r="36" spans="2:32" ht="15" customHeight="1">
      <c r="B36" s="796" t="s">
        <v>464</v>
      </c>
      <c r="C36" s="987" t="str">
        <f>$C$5</f>
        <v>RCV split 31 March 2020 as submitted in January 2018</v>
      </c>
      <c r="D36" s="987"/>
      <c r="E36" s="987"/>
      <c r="F36" s="987"/>
      <c r="G36" s="987"/>
      <c r="H36" s="987"/>
      <c r="I36" s="987"/>
      <c r="J36" s="988"/>
      <c r="K36" s="326"/>
      <c r="L36" s="51"/>
      <c r="M36" s="90"/>
      <c r="N36" s="90"/>
      <c r="O36" s="90"/>
      <c r="P36" s="90"/>
      <c r="AA36" s="1064"/>
      <c r="AB36" s="90"/>
      <c r="AC36" s="90"/>
      <c r="AD36" s="90"/>
      <c r="AE36" s="90"/>
      <c r="AF36" s="1064"/>
    </row>
    <row r="37" spans="2:32" ht="15" customHeight="1">
      <c r="B37" s="74">
        <v>1</v>
      </c>
      <c r="C37" s="1761" t="s">
        <v>1554</v>
      </c>
      <c r="D37" s="1759"/>
      <c r="E37" s="1759"/>
      <c r="F37" s="1759"/>
      <c r="G37" s="1759"/>
      <c r="H37" s="1759"/>
      <c r="I37" s="1759"/>
      <c r="J37" s="1760"/>
      <c r="K37" s="327"/>
      <c r="L37" s="51"/>
      <c r="M37" s="90"/>
      <c r="N37" s="90"/>
      <c r="O37" s="90"/>
      <c r="P37" s="90"/>
      <c r="AA37" s="1064"/>
      <c r="AB37" s="90"/>
      <c r="AC37" s="90"/>
      <c r="AD37" s="90"/>
      <c r="AE37" s="90"/>
      <c r="AF37" s="1064"/>
    </row>
    <row r="38" spans="2:32" ht="15" customHeight="1">
      <c r="B38" s="74">
        <v>2</v>
      </c>
      <c r="C38" s="1761" t="s">
        <v>1555</v>
      </c>
      <c r="D38" s="1759"/>
      <c r="E38" s="1759"/>
      <c r="F38" s="1759"/>
      <c r="G38" s="1759"/>
      <c r="H38" s="1759"/>
      <c r="I38" s="1759"/>
      <c r="J38" s="1760"/>
      <c r="K38" s="327"/>
      <c r="L38" s="51"/>
      <c r="M38" s="90"/>
      <c r="N38" s="90"/>
      <c r="O38" s="90"/>
      <c r="P38" s="90"/>
      <c r="AA38" s="1064"/>
      <c r="AB38" s="90"/>
      <c r="AC38" s="90"/>
      <c r="AD38" s="90"/>
      <c r="AE38" s="90"/>
      <c r="AF38" s="1064"/>
    </row>
    <row r="39" spans="2:32" ht="15" customHeight="1">
      <c r="B39" s="74">
        <v>3</v>
      </c>
      <c r="C39" s="1761" t="s">
        <v>1556</v>
      </c>
      <c r="D39" s="1759"/>
      <c r="E39" s="1759"/>
      <c r="F39" s="1759"/>
      <c r="G39" s="1759"/>
      <c r="H39" s="1759"/>
      <c r="I39" s="1759"/>
      <c r="J39" s="1760"/>
      <c r="K39" s="327"/>
      <c r="L39" s="51"/>
      <c r="M39" s="90"/>
      <c r="N39" s="90"/>
      <c r="O39" s="90"/>
      <c r="P39" s="90"/>
      <c r="AA39" s="1064"/>
      <c r="AB39" s="90"/>
      <c r="AC39" s="90"/>
      <c r="AD39" s="90"/>
      <c r="AE39" s="90"/>
      <c r="AF39" s="1064"/>
    </row>
    <row r="40" spans="2:32" ht="15" customHeight="1">
      <c r="B40" s="74">
        <v>4</v>
      </c>
      <c r="C40" s="1761" t="s">
        <v>1557</v>
      </c>
      <c r="D40" s="1759"/>
      <c r="E40" s="1759"/>
      <c r="F40" s="1759"/>
      <c r="G40" s="1759"/>
      <c r="H40" s="1759"/>
      <c r="I40" s="1759"/>
      <c r="J40" s="1760"/>
      <c r="K40" s="201"/>
      <c r="L40" s="201"/>
      <c r="M40" s="90"/>
      <c r="N40" s="90"/>
      <c r="O40" s="90"/>
      <c r="P40" s="90"/>
      <c r="AA40" s="1064"/>
      <c r="AB40" s="90"/>
      <c r="AC40" s="90"/>
      <c r="AD40" s="90"/>
      <c r="AE40" s="90"/>
      <c r="AF40" s="1064"/>
    </row>
    <row r="41" spans="2:32" ht="15" customHeight="1">
      <c r="B41" s="796" t="s">
        <v>475</v>
      </c>
      <c r="C41" s="987" t="str">
        <f>$C$11</f>
        <v>Explanation of changes</v>
      </c>
      <c r="D41" s="987"/>
      <c r="E41" s="987"/>
      <c r="F41" s="987"/>
      <c r="G41" s="987"/>
      <c r="H41" s="987"/>
      <c r="I41" s="987"/>
      <c r="J41" s="988"/>
      <c r="K41" s="201"/>
      <c r="L41" s="201"/>
      <c r="M41" s="90"/>
      <c r="N41" s="90"/>
      <c r="O41" s="90"/>
      <c r="P41" s="90"/>
      <c r="AA41" s="1064"/>
      <c r="AB41" s="90"/>
      <c r="AC41" s="90"/>
      <c r="AD41" s="90"/>
      <c r="AE41" s="90"/>
      <c r="AF41" s="1064"/>
    </row>
    <row r="42" spans="2:32" ht="15" customHeight="1">
      <c r="B42" s="74">
        <v>5</v>
      </c>
      <c r="C42" s="1761" t="s">
        <v>1558</v>
      </c>
      <c r="D42" s="1759"/>
      <c r="E42" s="1759"/>
      <c r="F42" s="1759"/>
      <c r="G42" s="1759"/>
      <c r="H42" s="1759"/>
      <c r="I42" s="1759"/>
      <c r="J42" s="1760"/>
      <c r="K42" s="201"/>
      <c r="L42" s="201"/>
      <c r="M42" s="90"/>
      <c r="N42" s="90"/>
      <c r="O42" s="90"/>
      <c r="P42" s="90"/>
      <c r="AA42" s="1064"/>
      <c r="AB42" s="90"/>
      <c r="AC42" s="90"/>
      <c r="AD42" s="90"/>
      <c r="AE42" s="90"/>
      <c r="AF42" s="1064"/>
    </row>
    <row r="43" spans="2:32" ht="15" customHeight="1">
      <c r="B43" s="74">
        <v>6</v>
      </c>
      <c r="C43" s="1761" t="s">
        <v>1559</v>
      </c>
      <c r="D43" s="1759"/>
      <c r="E43" s="1759"/>
      <c r="F43" s="1759"/>
      <c r="G43" s="1759"/>
      <c r="H43" s="1759"/>
      <c r="I43" s="1759"/>
      <c r="J43" s="1760"/>
      <c r="K43" s="201"/>
      <c r="L43" s="201"/>
      <c r="M43" s="90"/>
      <c r="N43" s="90"/>
      <c r="O43" s="90"/>
      <c r="P43" s="90"/>
      <c r="AA43" s="1064"/>
      <c r="AB43" s="90"/>
      <c r="AC43" s="90"/>
      <c r="AD43" s="90"/>
      <c r="AE43" s="90"/>
      <c r="AF43" s="1064"/>
    </row>
    <row r="44" spans="2:32" ht="15" customHeight="1">
      <c r="B44" s="74">
        <v>7</v>
      </c>
      <c r="C44" s="1761" t="s">
        <v>1560</v>
      </c>
      <c r="D44" s="1759"/>
      <c r="E44" s="1759"/>
      <c r="F44" s="1759"/>
      <c r="G44" s="1759"/>
      <c r="H44" s="1759"/>
      <c r="I44" s="1759"/>
      <c r="J44" s="1760"/>
      <c r="K44" s="201"/>
      <c r="L44" s="201"/>
      <c r="M44" s="90"/>
      <c r="N44" s="90"/>
      <c r="O44" s="90"/>
      <c r="P44" s="90"/>
      <c r="AA44" s="1064"/>
      <c r="AB44" s="90"/>
      <c r="AC44" s="90"/>
      <c r="AD44" s="90"/>
      <c r="AE44" s="90"/>
      <c r="AF44" s="1064"/>
    </row>
    <row r="45" spans="2:32" ht="15" customHeight="1">
      <c r="B45" s="74">
        <v>8</v>
      </c>
      <c r="C45" s="1761" t="s">
        <v>1561</v>
      </c>
      <c r="D45" s="1759"/>
      <c r="E45" s="1759"/>
      <c r="F45" s="1759"/>
      <c r="G45" s="1759"/>
      <c r="H45" s="1759"/>
      <c r="I45" s="1759"/>
      <c r="J45" s="1760"/>
      <c r="K45" s="201"/>
      <c r="L45" s="201"/>
      <c r="M45" s="90"/>
      <c r="N45" s="90"/>
      <c r="O45" s="90"/>
      <c r="P45" s="90"/>
      <c r="AA45" s="1064"/>
      <c r="AB45" s="90"/>
      <c r="AC45" s="90"/>
      <c r="AD45" s="90"/>
      <c r="AE45" s="90"/>
      <c r="AF45" s="1064"/>
    </row>
    <row r="46" spans="2:32" ht="15" customHeight="1">
      <c r="B46" s="74">
        <v>9</v>
      </c>
      <c r="C46" s="1761" t="s">
        <v>1562</v>
      </c>
      <c r="D46" s="1759"/>
      <c r="E46" s="1759"/>
      <c r="F46" s="1759"/>
      <c r="G46" s="1759"/>
      <c r="H46" s="1759"/>
      <c r="I46" s="1759"/>
      <c r="J46" s="1760"/>
      <c r="K46" s="201"/>
      <c r="L46" s="201"/>
      <c r="M46" s="90"/>
      <c r="N46" s="90"/>
      <c r="O46" s="90"/>
      <c r="P46" s="90"/>
      <c r="AA46" s="1064"/>
      <c r="AB46" s="90"/>
      <c r="AC46" s="90"/>
      <c r="AD46" s="90"/>
      <c r="AE46" s="90"/>
      <c r="AF46" s="1064"/>
    </row>
    <row r="47" spans="2:32" ht="15" customHeight="1">
      <c r="B47" s="74">
        <v>10</v>
      </c>
      <c r="C47" s="1761" t="s">
        <v>1562</v>
      </c>
      <c r="D47" s="1759"/>
      <c r="E47" s="1759"/>
      <c r="F47" s="1759"/>
      <c r="G47" s="1759"/>
      <c r="H47" s="1759"/>
      <c r="I47" s="1759"/>
      <c r="J47" s="1760"/>
      <c r="K47" s="201"/>
      <c r="L47" s="201"/>
      <c r="M47" s="90"/>
      <c r="N47" s="90"/>
      <c r="O47" s="90"/>
      <c r="P47" s="90"/>
      <c r="AA47" s="1064"/>
      <c r="AB47" s="90"/>
      <c r="AC47" s="90"/>
      <c r="AD47" s="90"/>
      <c r="AE47" s="90"/>
      <c r="AF47" s="1064"/>
    </row>
    <row r="48" spans="2:32" ht="15" customHeight="1">
      <c r="B48" s="74">
        <v>11</v>
      </c>
      <c r="C48" s="1761" t="s">
        <v>1562</v>
      </c>
      <c r="D48" s="1759"/>
      <c r="E48" s="1759"/>
      <c r="F48" s="1759"/>
      <c r="G48" s="1759"/>
      <c r="H48" s="1759"/>
      <c r="I48" s="1759"/>
      <c r="J48" s="1760"/>
      <c r="K48" s="201"/>
      <c r="L48" s="201"/>
      <c r="M48" s="90"/>
      <c r="N48" s="90"/>
      <c r="O48" s="90"/>
      <c r="P48" s="90"/>
      <c r="AA48" s="1064"/>
      <c r="AB48" s="90"/>
      <c r="AC48" s="90"/>
      <c r="AD48" s="90"/>
      <c r="AE48" s="90"/>
      <c r="AF48" s="1064"/>
    </row>
    <row r="49" spans="2:32" ht="15" customHeight="1">
      <c r="B49" s="74">
        <v>12</v>
      </c>
      <c r="C49" s="1761" t="s">
        <v>1562</v>
      </c>
      <c r="D49" s="1759"/>
      <c r="E49" s="1759"/>
      <c r="F49" s="1759"/>
      <c r="G49" s="1759"/>
      <c r="H49" s="1759"/>
      <c r="I49" s="1759"/>
      <c r="J49" s="1760"/>
      <c r="K49" s="201"/>
      <c r="L49" s="201"/>
      <c r="M49" s="90"/>
      <c r="N49" s="90"/>
      <c r="O49" s="90"/>
      <c r="P49" s="90"/>
      <c r="AA49" s="1064"/>
      <c r="AB49" s="90"/>
      <c r="AC49" s="90"/>
      <c r="AD49" s="90"/>
      <c r="AE49" s="90"/>
      <c r="AF49" s="1064"/>
    </row>
    <row r="50" spans="2:32" ht="15" customHeight="1">
      <c r="B50" s="74">
        <v>13</v>
      </c>
      <c r="C50" s="1761" t="s">
        <v>1562</v>
      </c>
      <c r="D50" s="1759"/>
      <c r="E50" s="1759"/>
      <c r="F50" s="1759"/>
      <c r="G50" s="1759"/>
      <c r="H50" s="1759"/>
      <c r="I50" s="1759"/>
      <c r="J50" s="1760"/>
      <c r="K50" s="201"/>
      <c r="L50" s="201"/>
      <c r="M50" s="90"/>
      <c r="N50" s="90"/>
      <c r="O50" s="90"/>
      <c r="P50" s="90"/>
      <c r="AA50" s="1064"/>
      <c r="AB50" s="90"/>
      <c r="AC50" s="90"/>
      <c r="AD50" s="90"/>
      <c r="AE50" s="90"/>
      <c r="AF50" s="1064"/>
    </row>
    <row r="51" spans="2:32" ht="15" customHeight="1">
      <c r="B51" s="74">
        <v>14</v>
      </c>
      <c r="C51" s="1761" t="s">
        <v>1562</v>
      </c>
      <c r="D51" s="1759"/>
      <c r="E51" s="1759"/>
      <c r="F51" s="1759"/>
      <c r="G51" s="1759"/>
      <c r="H51" s="1759"/>
      <c r="I51" s="1759"/>
      <c r="J51" s="1760"/>
      <c r="K51" s="201"/>
      <c r="L51" s="201"/>
      <c r="M51" s="90"/>
      <c r="N51" s="90"/>
      <c r="O51" s="90"/>
      <c r="P51" s="90"/>
      <c r="AA51" s="1064"/>
      <c r="AB51" s="90"/>
      <c r="AC51" s="90"/>
      <c r="AD51" s="90"/>
      <c r="AE51" s="90"/>
      <c r="AF51" s="1064"/>
    </row>
    <row r="52" spans="2:32" ht="15" customHeight="1" thickBot="1">
      <c r="B52" s="328">
        <v>15</v>
      </c>
      <c r="C52" s="1859" t="s">
        <v>1562</v>
      </c>
      <c r="D52" s="1860"/>
      <c r="E52" s="1860"/>
      <c r="F52" s="1860"/>
      <c r="G52" s="1860"/>
      <c r="H52" s="1860"/>
      <c r="I52" s="1860"/>
      <c r="J52" s="1861"/>
    </row>
    <row r="53" spans="2:32"/>
    <row r="54" spans="2:32"/>
  </sheetData>
  <sheetProtection autoFilter="0"/>
  <mergeCells count="22">
    <mergeCell ref="C44:J44"/>
    <mergeCell ref="R3:S3"/>
    <mergeCell ref="T16:V16"/>
    <mergeCell ref="C52:J52"/>
    <mergeCell ref="C46:J46"/>
    <mergeCell ref="C47:J47"/>
    <mergeCell ref="C48:J48"/>
    <mergeCell ref="C49:J49"/>
    <mergeCell ref="C50:J50"/>
    <mergeCell ref="C51:J51"/>
    <mergeCell ref="C45:J45"/>
    <mergeCell ref="B3:C3"/>
    <mergeCell ref="D16:G16"/>
    <mergeCell ref="B33:J33"/>
    <mergeCell ref="C35:J35"/>
    <mergeCell ref="C37:J37"/>
    <mergeCell ref="L1:O1"/>
    <mergeCell ref="C39:J39"/>
    <mergeCell ref="C40:J40"/>
    <mergeCell ref="C42:J42"/>
    <mergeCell ref="C43:J43"/>
    <mergeCell ref="C38:J38"/>
  </mergeCells>
  <conditionalFormatting sqref="O5:P24">
    <cfRule type="cellIs" dxfId="39" priority="2" operator="equal">
      <formula>0</formula>
    </cfRule>
  </conditionalFormatting>
  <conditionalFormatting sqref="P3">
    <cfRule type="cellIs" dxfId="38"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7">
    <tabColor theme="3"/>
  </sheetPr>
  <dimension ref="A1"/>
  <sheetViews>
    <sheetView workbookViewId="0">
      <selection activeCell="B1" sqref="B1"/>
    </sheetView>
  </sheetViews>
  <sheetFormatPr defaultColWidth="8.625" defaultRowHeight="14.25"/>
  <cols>
    <col min="1" max="16384" width="8.625" style="1"/>
  </cols>
  <sheetData/>
  <sheetProtection algorithmName="SHA-512" hashValue="yH9BlPYbRNU/y74AJuLmyJGhxzu/V9HyoeFsn4SdaeEa6UnTVQbHw/dXN6VadDmjdvsi0ZqTXhc/asb4rn1QnQ==" saltValue="u1xXaXv1l4IASUTy1HSze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0">
    <tabColor rgb="FF0078C9"/>
  </sheetPr>
  <dimension ref="A1:AK97"/>
  <sheetViews>
    <sheetView workbookViewId="0"/>
  </sheetViews>
  <sheetFormatPr defaultColWidth="0" defaultRowHeight="14.25" zeroHeight="1"/>
  <cols>
    <col min="1" max="1" width="1.625" style="1" customWidth="1"/>
    <col min="2" max="2" width="6.625" style="1" customWidth="1"/>
    <col min="3" max="3" width="75.125" style="1" customWidth="1"/>
    <col min="4" max="4" width="11.625" style="1" customWidth="1"/>
    <col min="5" max="6" width="5.625" style="1" customWidth="1"/>
    <col min="7" max="13" width="9.625" style="1" customWidth="1"/>
    <col min="14" max="14" width="2.625" style="1" customWidth="1"/>
    <col min="15" max="15" width="32.875" style="1" bestFit="1" customWidth="1"/>
    <col min="16" max="16" width="27.625" style="1" bestFit="1" customWidth="1"/>
    <col min="17" max="17" width="2.625" style="1" customWidth="1"/>
    <col min="18" max="18" width="21.625" style="1079" bestFit="1" customWidth="1"/>
    <col min="19" max="19" width="21.625" style="1079" customWidth="1"/>
    <col min="20" max="20" width="2" style="1" customWidth="1"/>
    <col min="21" max="21" width="3.625" style="1051" hidden="1" customWidth="1"/>
    <col min="22" max="27" width="5.625" style="1" hidden="1" customWidth="1"/>
    <col min="28" max="28" width="5.625" style="1051" hidden="1" customWidth="1"/>
    <col min="29" max="29" width="3.625" style="1051" hidden="1" customWidth="1"/>
    <col min="30" max="36" width="5.625" style="1" hidden="1" customWidth="1"/>
    <col min="37" max="37" width="5.625" style="1051" hidden="1" customWidth="1"/>
    <col min="38" max="16384" width="9.625" style="1" hidden="1"/>
  </cols>
  <sheetData>
    <row r="1" spans="2:36" ht="20.25">
      <c r="B1" s="2" t="s">
        <v>1564</v>
      </c>
      <c r="C1" s="2"/>
      <c r="D1" s="2"/>
      <c r="E1" s="2"/>
      <c r="F1" s="2"/>
      <c r="G1" s="2"/>
      <c r="H1" s="2"/>
      <c r="I1" s="2"/>
      <c r="J1" s="2"/>
      <c r="K1" s="2"/>
      <c r="L1" s="2"/>
      <c r="M1" s="874" t="str">
        <f>AppValidation!$D$2</f>
        <v>United Utilities</v>
      </c>
      <c r="N1" s="3"/>
      <c r="O1" s="1865" t="s">
        <v>377</v>
      </c>
      <c r="P1" s="1865"/>
      <c r="Q1" s="1865"/>
      <c r="R1" s="1865"/>
      <c r="S1" s="986"/>
    </row>
    <row r="2" spans="2:36" ht="15" thickBot="1">
      <c r="B2" s="4"/>
      <c r="C2" s="4"/>
      <c r="D2" s="4"/>
      <c r="E2" s="4"/>
      <c r="F2" s="4"/>
      <c r="G2" s="4"/>
      <c r="H2" s="4"/>
      <c r="I2" s="4"/>
      <c r="J2" s="4"/>
      <c r="K2" s="4"/>
      <c r="L2" s="4"/>
      <c r="M2" s="4"/>
      <c r="N2" s="4"/>
      <c r="O2" s="4"/>
      <c r="P2" s="4"/>
      <c r="R2" s="329"/>
      <c r="S2" s="329"/>
    </row>
    <row r="3" spans="2:36" ht="15" thickBot="1">
      <c r="B3" s="1795" t="s">
        <v>379</v>
      </c>
      <c r="C3" s="1796"/>
      <c r="D3" s="5" t="s">
        <v>380</v>
      </c>
      <c r="E3" s="6" t="s">
        <v>381</v>
      </c>
      <c r="F3" s="7" t="s">
        <v>382</v>
      </c>
      <c r="G3" s="92" t="s">
        <v>196</v>
      </c>
      <c r="H3" s="6" t="s">
        <v>197</v>
      </c>
      <c r="I3" s="6" t="s">
        <v>198</v>
      </c>
      <c r="J3" s="6" t="s">
        <v>199</v>
      </c>
      <c r="K3" s="6" t="s">
        <v>200</v>
      </c>
      <c r="L3" s="6" t="s">
        <v>201</v>
      </c>
      <c r="M3" s="7" t="s">
        <v>528</v>
      </c>
      <c r="N3" s="4"/>
      <c r="O3" s="8" t="s">
        <v>391</v>
      </c>
      <c r="P3" s="9" t="s">
        <v>392</v>
      </c>
      <c r="R3" s="94" t="s">
        <v>1606</v>
      </c>
      <c r="S3" s="94" t="s">
        <v>314</v>
      </c>
    </row>
    <row r="4" spans="2:36" ht="14.25" customHeight="1" thickBot="1">
      <c r="B4" s="4"/>
      <c r="C4" s="4"/>
      <c r="D4" s="4"/>
      <c r="E4" s="4"/>
      <c r="F4" s="4"/>
      <c r="G4" s="4"/>
      <c r="H4" s="4"/>
      <c r="I4" s="4"/>
      <c r="J4" s="4"/>
      <c r="K4" s="4"/>
      <c r="L4" s="4"/>
      <c r="M4" s="4"/>
      <c r="N4" s="4"/>
      <c r="O4" s="4"/>
      <c r="P4" s="4"/>
      <c r="R4" s="329"/>
      <c r="S4" s="329"/>
      <c r="V4" s="1" t="s">
        <v>1607</v>
      </c>
      <c r="AD4" s="1" t="s">
        <v>1611</v>
      </c>
    </row>
    <row r="5" spans="2:36" ht="23.25" thickBot="1">
      <c r="B5" s="1795" t="s">
        <v>529</v>
      </c>
      <c r="C5" s="1797"/>
      <c r="D5" s="1797"/>
      <c r="E5" s="1797"/>
      <c r="F5" s="1798"/>
      <c r="G5" s="333" t="s">
        <v>530</v>
      </c>
      <c r="H5" s="1799" t="s">
        <v>531</v>
      </c>
      <c r="I5" s="1800"/>
      <c r="J5" s="1800"/>
      <c r="K5" s="1800"/>
      <c r="L5" s="1800"/>
      <c r="M5" s="1801"/>
      <c r="N5" s="4"/>
      <c r="O5" s="4"/>
      <c r="P5" s="4"/>
      <c r="R5" s="329"/>
      <c r="S5" s="329"/>
      <c r="V5" s="1" t="s">
        <v>1608</v>
      </c>
      <c r="AD5" s="1" t="s">
        <v>1608</v>
      </c>
    </row>
    <row r="6" spans="2:36" ht="14.25" customHeight="1" thickBot="1">
      <c r="B6" s="4"/>
      <c r="C6" s="4"/>
      <c r="D6" s="4"/>
      <c r="E6" s="4"/>
      <c r="F6" s="4"/>
      <c r="G6" s="4"/>
      <c r="H6" s="4"/>
      <c r="I6" s="4"/>
      <c r="J6" s="4"/>
      <c r="K6" s="4"/>
      <c r="L6" s="4"/>
      <c r="M6" s="4"/>
      <c r="N6" s="4"/>
      <c r="O6" s="4"/>
      <c r="P6" s="4"/>
      <c r="R6" s="1028"/>
      <c r="S6" s="1092"/>
    </row>
    <row r="7" spans="2:36" ht="15" customHeight="1" thickBot="1">
      <c r="B7" s="29" t="s">
        <v>534</v>
      </c>
      <c r="C7" s="30" t="s">
        <v>545</v>
      </c>
      <c r="D7" s="4"/>
      <c r="E7" s="4"/>
      <c r="F7" s="4"/>
      <c r="G7" s="4"/>
      <c r="H7" s="4"/>
      <c r="I7" s="4"/>
      <c r="J7" s="4"/>
      <c r="K7" s="4"/>
      <c r="L7" s="4"/>
      <c r="M7" s="4"/>
      <c r="N7" s="4"/>
      <c r="O7" s="4"/>
      <c r="P7" s="4"/>
      <c r="R7" s="1028"/>
      <c r="S7" s="1092"/>
      <c r="V7" s="1152"/>
      <c r="W7" s="1152"/>
      <c r="X7" s="1152"/>
      <c r="Y7" s="1152"/>
      <c r="Z7" s="1152"/>
      <c r="AA7" s="1152"/>
      <c r="AB7" s="1281"/>
      <c r="AC7" s="1281"/>
      <c r="AD7" s="1151"/>
      <c r="AE7" s="1151"/>
      <c r="AF7" s="1151"/>
      <c r="AG7" s="1151"/>
      <c r="AH7" s="1151"/>
      <c r="AI7" s="1151"/>
      <c r="AJ7" s="1151"/>
    </row>
    <row r="8" spans="2:36" ht="15" customHeight="1">
      <c r="B8" s="12">
        <v>25</v>
      </c>
      <c r="C8" s="13" t="s">
        <v>2146</v>
      </c>
      <c r="D8" s="728" t="s">
        <v>2144</v>
      </c>
      <c r="E8" s="14" t="s">
        <v>43</v>
      </c>
      <c r="F8" s="15">
        <v>3</v>
      </c>
      <c r="G8" s="1209">
        <v>0</v>
      </c>
      <c r="H8" s="1208">
        <v>0</v>
      </c>
      <c r="I8" s="1208">
        <v>0</v>
      </c>
      <c r="J8" s="1208">
        <v>0</v>
      </c>
      <c r="K8" s="1208">
        <v>0</v>
      </c>
      <c r="L8" s="1208">
        <v>0</v>
      </c>
      <c r="M8" s="17">
        <f>SUM(H8:L8)</f>
        <v>0</v>
      </c>
      <c r="N8" s="4"/>
      <c r="O8" s="54"/>
      <c r="P8" s="104"/>
      <c r="R8" s="1028">
        <f>IF(SUM(V8:AA8)=0,0,$V$5)</f>
        <v>0</v>
      </c>
      <c r="S8" s="1092"/>
      <c r="V8" s="1152">
        <f t="shared" ref="V8:AA11" si="0">IF(ISNUMBER(G8),0,1)</f>
        <v>0</v>
      </c>
      <c r="W8" s="1152">
        <f t="shared" si="0"/>
        <v>0</v>
      </c>
      <c r="X8" s="1152">
        <f t="shared" si="0"/>
        <v>0</v>
      </c>
      <c r="Y8" s="1152">
        <f t="shared" si="0"/>
        <v>0</v>
      </c>
      <c r="Z8" s="1152">
        <f t="shared" si="0"/>
        <v>0</v>
      </c>
      <c r="AA8" s="1152">
        <f t="shared" si="0"/>
        <v>0</v>
      </c>
      <c r="AB8" s="1281"/>
      <c r="AC8" s="1281"/>
      <c r="AD8" s="1151"/>
      <c r="AE8" s="1151"/>
      <c r="AF8" s="1151"/>
      <c r="AG8" s="1151"/>
      <c r="AH8" s="1151"/>
      <c r="AI8" s="1151"/>
      <c r="AJ8" s="1151"/>
    </row>
    <row r="9" spans="2:36" ht="15" customHeight="1">
      <c r="B9" s="32">
        <v>26</v>
      </c>
      <c r="C9" s="33" t="s">
        <v>2147</v>
      </c>
      <c r="D9" s="725" t="s">
        <v>2145</v>
      </c>
      <c r="E9" s="34" t="s">
        <v>43</v>
      </c>
      <c r="F9" s="35">
        <v>3</v>
      </c>
      <c r="G9" s="1210">
        <v>0</v>
      </c>
      <c r="H9" s="1203">
        <v>0</v>
      </c>
      <c r="I9" s="1203">
        <v>0</v>
      </c>
      <c r="J9" s="1203">
        <v>0</v>
      </c>
      <c r="K9" s="1203">
        <v>0</v>
      </c>
      <c r="L9" s="1203">
        <v>0</v>
      </c>
      <c r="M9" s="20">
        <f>SUM(H9:L9)</f>
        <v>0</v>
      </c>
      <c r="N9" s="4"/>
      <c r="O9" s="55"/>
      <c r="P9" s="103"/>
      <c r="R9" s="1028">
        <f>IF(SUM(V9:AA9)=0,0,$V$5)</f>
        <v>0</v>
      </c>
      <c r="S9" s="1092"/>
      <c r="V9" s="1152">
        <f t="shared" ref="V9:AA10" si="1">IF(ISNUMBER(G9),0,1)</f>
        <v>0</v>
      </c>
      <c r="W9" s="1152">
        <f t="shared" si="1"/>
        <v>0</v>
      </c>
      <c r="X9" s="1152">
        <f t="shared" si="1"/>
        <v>0</v>
      </c>
      <c r="Y9" s="1152">
        <f t="shared" si="1"/>
        <v>0</v>
      </c>
      <c r="Z9" s="1152">
        <f t="shared" si="1"/>
        <v>0</v>
      </c>
      <c r="AA9" s="1152">
        <f t="shared" si="1"/>
        <v>0</v>
      </c>
      <c r="AB9" s="1281"/>
      <c r="AC9" s="1281"/>
      <c r="AD9" s="1151"/>
      <c r="AE9" s="1151"/>
      <c r="AF9" s="1151"/>
      <c r="AG9" s="1151"/>
      <c r="AH9" s="1151"/>
      <c r="AI9" s="1151"/>
      <c r="AJ9" s="1151"/>
    </row>
    <row r="10" spans="2:36" ht="15" customHeight="1">
      <c r="B10" s="32">
        <v>27</v>
      </c>
      <c r="C10" s="33" t="s">
        <v>2148</v>
      </c>
      <c r="D10" s="725" t="s">
        <v>2260</v>
      </c>
      <c r="E10" s="34" t="s">
        <v>43</v>
      </c>
      <c r="F10" s="35">
        <v>3</v>
      </c>
      <c r="G10" s="1210">
        <v>0</v>
      </c>
      <c r="H10" s="1203">
        <v>0</v>
      </c>
      <c r="I10" s="1203">
        <v>0</v>
      </c>
      <c r="J10" s="1203">
        <v>0</v>
      </c>
      <c r="K10" s="1203">
        <v>0</v>
      </c>
      <c r="L10" s="1203">
        <v>0</v>
      </c>
      <c r="M10" s="20">
        <f>SUM(H10:L10)</f>
        <v>0</v>
      </c>
      <c r="N10" s="4"/>
      <c r="O10" s="55"/>
      <c r="P10" s="103"/>
      <c r="R10" s="1028">
        <f>IF(SUM(V10:AA10)=0,0,$V$5)</f>
        <v>0</v>
      </c>
      <c r="S10" s="1092"/>
      <c r="V10" s="1152">
        <f t="shared" si="1"/>
        <v>0</v>
      </c>
      <c r="W10" s="1152">
        <f t="shared" si="1"/>
        <v>0</v>
      </c>
      <c r="X10" s="1152">
        <f t="shared" si="1"/>
        <v>0</v>
      </c>
      <c r="Y10" s="1152">
        <f t="shared" si="1"/>
        <v>0</v>
      </c>
      <c r="Z10" s="1152">
        <f t="shared" si="1"/>
        <v>0</v>
      </c>
      <c r="AA10" s="1152">
        <f t="shared" si="1"/>
        <v>0</v>
      </c>
      <c r="AB10" s="1281"/>
      <c r="AC10" s="1281"/>
      <c r="AD10" s="1151"/>
      <c r="AE10" s="1151"/>
      <c r="AF10" s="1151"/>
      <c r="AG10" s="1151"/>
      <c r="AH10" s="1151"/>
      <c r="AI10" s="1151"/>
      <c r="AJ10" s="1151"/>
    </row>
    <row r="11" spans="2:36" ht="15" customHeight="1" thickBot="1">
      <c r="B11" s="22">
        <v>28</v>
      </c>
      <c r="C11" s="23" t="s">
        <v>2149</v>
      </c>
      <c r="D11" s="730" t="s">
        <v>2261</v>
      </c>
      <c r="E11" s="24" t="s">
        <v>43</v>
      </c>
      <c r="F11" s="25">
        <v>3</v>
      </c>
      <c r="G11" s="1296">
        <v>0</v>
      </c>
      <c r="H11" s="1204">
        <v>0</v>
      </c>
      <c r="I11" s="1204">
        <v>0</v>
      </c>
      <c r="J11" s="1204">
        <v>0</v>
      </c>
      <c r="K11" s="1204">
        <v>0</v>
      </c>
      <c r="L11" s="1204">
        <v>0</v>
      </c>
      <c r="M11" s="27">
        <f>SUM(H11:L11)</f>
        <v>0</v>
      </c>
      <c r="N11" s="4"/>
      <c r="O11" s="40"/>
      <c r="P11" s="106"/>
      <c r="R11" s="1028">
        <f>IF(SUM(V11:AA11)=0,0,$V$5)</f>
        <v>0</v>
      </c>
      <c r="S11" s="1092"/>
      <c r="V11" s="1152">
        <f t="shared" si="0"/>
        <v>0</v>
      </c>
      <c r="W11" s="1152">
        <f t="shared" si="0"/>
        <v>0</v>
      </c>
      <c r="X11" s="1152">
        <f t="shared" si="0"/>
        <v>0</v>
      </c>
      <c r="Y11" s="1152">
        <f t="shared" si="0"/>
        <v>0</v>
      </c>
      <c r="Z11" s="1152">
        <f t="shared" si="0"/>
        <v>0</v>
      </c>
      <c r="AA11" s="1152">
        <f t="shared" si="0"/>
        <v>0</v>
      </c>
      <c r="AB11" s="1281"/>
      <c r="AC11" s="1281"/>
      <c r="AD11" s="1151"/>
      <c r="AE11" s="1151"/>
      <c r="AF11" s="1151"/>
      <c r="AG11" s="1151"/>
      <c r="AH11" s="1151"/>
      <c r="AI11" s="1151"/>
      <c r="AJ11" s="1151"/>
    </row>
    <row r="12" spans="2:36" ht="15" customHeight="1">
      <c r="B12" s="4"/>
      <c r="C12" s="4"/>
      <c r="D12" s="4"/>
      <c r="E12" s="4"/>
      <c r="F12" s="4"/>
      <c r="G12" s="4"/>
      <c r="H12" s="4"/>
      <c r="I12" s="4"/>
      <c r="J12" s="4"/>
      <c r="K12" s="4"/>
      <c r="L12" s="4"/>
      <c r="M12" s="4"/>
      <c r="N12" s="4"/>
      <c r="O12" s="4"/>
      <c r="P12" s="4"/>
      <c r="R12" s="1028"/>
      <c r="S12" s="1092"/>
      <c r="V12" s="1049">
        <f>SUM(V7:AA11)</f>
        <v>0</v>
      </c>
      <c r="W12" s="1151"/>
      <c r="X12" s="1151"/>
      <c r="Y12" s="1151"/>
      <c r="Z12" s="1151"/>
      <c r="AA12" s="1151"/>
      <c r="AB12" s="1281"/>
      <c r="AC12" s="1281"/>
      <c r="AD12" s="1049">
        <f>SUM(AD7:AJ11)</f>
        <v>0</v>
      </c>
      <c r="AE12" s="1151"/>
      <c r="AF12" s="1151"/>
      <c r="AG12" s="1151"/>
      <c r="AH12" s="1151"/>
      <c r="AI12" s="1151"/>
      <c r="AJ12" s="1151"/>
    </row>
    <row r="13" spans="2:36" ht="15" customHeight="1">
      <c r="B13" s="41" t="s">
        <v>305</v>
      </c>
      <c r="C13" s="42"/>
      <c r="D13" s="42"/>
      <c r="E13" s="42"/>
      <c r="F13" s="42"/>
      <c r="G13" s="42"/>
      <c r="H13" s="42"/>
      <c r="I13" s="42"/>
      <c r="J13" s="42"/>
      <c r="K13" s="42"/>
      <c r="L13" s="201"/>
      <c r="M13" s="4"/>
      <c r="N13" s="4"/>
      <c r="O13" s="4"/>
      <c r="P13" s="4"/>
    </row>
    <row r="14" spans="2:36" ht="15" customHeight="1">
      <c r="B14" s="43"/>
      <c r="C14" s="44" t="s">
        <v>306</v>
      </c>
      <c r="D14" s="44"/>
      <c r="E14" s="42"/>
      <c r="F14" s="42"/>
      <c r="G14" s="42"/>
      <c r="H14" s="42"/>
      <c r="I14" s="42"/>
      <c r="J14" s="42"/>
      <c r="K14" s="42"/>
      <c r="L14" s="201"/>
      <c r="M14" s="4"/>
      <c r="N14" s="4"/>
      <c r="O14" s="4"/>
      <c r="P14" s="4"/>
    </row>
    <row r="15" spans="2:36" ht="15" customHeight="1">
      <c r="B15" s="45"/>
      <c r="C15" s="44" t="s">
        <v>307</v>
      </c>
      <c r="D15" s="44"/>
      <c r="E15" s="42"/>
      <c r="F15" s="42"/>
      <c r="G15" s="42"/>
      <c r="H15" s="42"/>
      <c r="I15" s="42"/>
      <c r="J15" s="42"/>
      <c r="K15" s="42"/>
      <c r="L15" s="201"/>
      <c r="M15" s="4"/>
      <c r="N15" s="4"/>
      <c r="O15" s="4"/>
      <c r="P15" s="4"/>
    </row>
    <row r="16" spans="2:36" ht="15" customHeight="1">
      <c r="B16" s="46"/>
      <c r="C16" s="44" t="s">
        <v>308</v>
      </c>
      <c r="D16" s="44"/>
      <c r="E16" s="42"/>
      <c r="F16" s="42"/>
      <c r="G16" s="42"/>
      <c r="H16" s="42"/>
      <c r="I16" s="42"/>
      <c r="J16" s="42"/>
      <c r="K16" s="42"/>
      <c r="L16" s="201"/>
      <c r="M16" s="4"/>
      <c r="N16" s="4"/>
      <c r="O16" s="4"/>
      <c r="P16" s="4"/>
    </row>
    <row r="17" spans="2:16" ht="15" customHeight="1">
      <c r="B17" s="726"/>
      <c r="C17" s="44" t="s">
        <v>309</v>
      </c>
      <c r="D17" s="44"/>
      <c r="E17" s="42"/>
      <c r="F17" s="42"/>
      <c r="G17" s="42"/>
      <c r="H17" s="42"/>
      <c r="I17" s="42"/>
      <c r="J17" s="42"/>
      <c r="K17" s="42"/>
      <c r="L17" s="201"/>
      <c r="M17" s="4"/>
      <c r="N17" s="4"/>
      <c r="O17" s="4"/>
      <c r="P17" s="4"/>
    </row>
    <row r="18" spans="2:16" ht="15" thickBot="1">
      <c r="B18" s="42"/>
      <c r="C18" s="42"/>
      <c r="D18" s="42"/>
      <c r="E18" s="42"/>
      <c r="F18" s="42"/>
      <c r="G18" s="42"/>
      <c r="H18" s="42"/>
      <c r="I18" s="42"/>
      <c r="J18" s="42"/>
      <c r="K18" s="42"/>
      <c r="L18" s="201"/>
      <c r="M18" s="4"/>
      <c r="N18" s="4"/>
    </row>
    <row r="19" spans="2:16" ht="16.5" thickBot="1">
      <c r="B19" s="1768" t="s">
        <v>1565</v>
      </c>
      <c r="C19" s="1769"/>
      <c r="D19" s="1769"/>
      <c r="E19" s="1769"/>
      <c r="F19" s="1769"/>
      <c r="G19" s="1769"/>
      <c r="H19" s="1769"/>
      <c r="I19" s="1769"/>
      <c r="J19" s="1769"/>
      <c r="K19" s="1769"/>
      <c r="L19" s="1769"/>
      <c r="M19" s="1770"/>
      <c r="N19" s="4"/>
    </row>
    <row r="20" spans="2:16" ht="16.5" thickBot="1">
      <c r="B20" s="47"/>
      <c r="C20" s="48"/>
      <c r="D20" s="49"/>
      <c r="E20" s="49"/>
      <c r="F20" s="49"/>
      <c r="G20" s="49"/>
      <c r="H20" s="49"/>
      <c r="I20" s="49"/>
      <c r="J20" s="42"/>
      <c r="K20" s="42"/>
      <c r="L20" s="201"/>
      <c r="M20" s="4"/>
      <c r="N20" s="4"/>
    </row>
    <row r="21" spans="2:16" ht="51.75" customHeight="1" thickBot="1">
      <c r="B21" s="1771" t="s">
        <v>2154</v>
      </c>
      <c r="C21" s="1772"/>
      <c r="D21" s="1772"/>
      <c r="E21" s="1772"/>
      <c r="F21" s="1772"/>
      <c r="G21" s="1772"/>
      <c r="H21" s="1772"/>
      <c r="I21" s="1772"/>
      <c r="J21" s="1772"/>
      <c r="K21" s="1772"/>
      <c r="L21" s="1772"/>
      <c r="M21" s="1773"/>
      <c r="N21" s="4"/>
    </row>
    <row r="22" spans="2:16" ht="15" thickBot="1">
      <c r="B22" s="116"/>
      <c r="C22" s="50"/>
      <c r="D22" s="116"/>
      <c r="E22" s="116"/>
      <c r="F22" s="116"/>
      <c r="G22" s="51"/>
      <c r="H22" s="51"/>
      <c r="I22" s="51"/>
      <c r="J22" s="42"/>
      <c r="K22" s="42"/>
      <c r="L22" s="201"/>
      <c r="M22" s="4"/>
      <c r="N22" s="4"/>
    </row>
    <row r="23" spans="2:16" ht="15" customHeight="1">
      <c r="B23" s="73" t="s">
        <v>463</v>
      </c>
      <c r="C23" s="1774" t="s">
        <v>313</v>
      </c>
      <c r="D23" s="1774"/>
      <c r="E23" s="1774"/>
      <c r="F23" s="1774"/>
      <c r="G23" s="1774"/>
      <c r="H23" s="1774"/>
      <c r="I23" s="1774"/>
      <c r="J23" s="1774"/>
      <c r="K23" s="1774"/>
      <c r="L23" s="1774"/>
      <c r="M23" s="1775"/>
      <c r="N23" s="4"/>
    </row>
    <row r="24" spans="2:16" ht="15" customHeight="1">
      <c r="B24" s="796" t="s">
        <v>537</v>
      </c>
      <c r="C24" s="987" t="str">
        <f>$C$7</f>
        <v>Grants &amp; contributions</v>
      </c>
      <c r="D24" s="987"/>
      <c r="E24" s="987"/>
      <c r="F24" s="987"/>
      <c r="G24" s="987"/>
      <c r="H24" s="987"/>
      <c r="I24" s="987"/>
      <c r="J24" s="987"/>
      <c r="K24" s="987"/>
      <c r="L24" s="987"/>
      <c r="M24" s="988"/>
      <c r="N24" s="90"/>
    </row>
    <row r="25" spans="2:16" ht="30" customHeight="1">
      <c r="B25" s="74">
        <v>25</v>
      </c>
      <c r="C25" s="1863" t="s">
        <v>2150</v>
      </c>
      <c r="D25" s="1863"/>
      <c r="E25" s="1863"/>
      <c r="F25" s="1863"/>
      <c r="G25" s="1863"/>
      <c r="H25" s="1863"/>
      <c r="I25" s="1863"/>
      <c r="J25" s="1863"/>
      <c r="K25" s="1863"/>
      <c r="L25" s="1863"/>
      <c r="M25" s="1864"/>
    </row>
    <row r="26" spans="2:16" ht="30" customHeight="1">
      <c r="B26" s="74">
        <v>26</v>
      </c>
      <c r="C26" s="1863" t="s">
        <v>2151</v>
      </c>
      <c r="D26" s="1863"/>
      <c r="E26" s="1863"/>
      <c r="F26" s="1863"/>
      <c r="G26" s="1863"/>
      <c r="H26" s="1863"/>
      <c r="I26" s="1863"/>
      <c r="J26" s="1863"/>
      <c r="K26" s="1863"/>
      <c r="L26" s="1863"/>
      <c r="M26" s="1864"/>
    </row>
    <row r="27" spans="2:16" ht="30" customHeight="1">
      <c r="B27" s="74">
        <v>27</v>
      </c>
      <c r="C27" s="1863" t="s">
        <v>2152</v>
      </c>
      <c r="D27" s="1863"/>
      <c r="E27" s="1863"/>
      <c r="F27" s="1863"/>
      <c r="G27" s="1863"/>
      <c r="H27" s="1863"/>
      <c r="I27" s="1863"/>
      <c r="J27" s="1863"/>
      <c r="K27" s="1863"/>
      <c r="L27" s="1863"/>
      <c r="M27" s="1864"/>
    </row>
    <row r="28" spans="2:16" ht="30" customHeight="1">
      <c r="B28" s="74">
        <v>28</v>
      </c>
      <c r="C28" s="1863" t="s">
        <v>2153</v>
      </c>
      <c r="D28" s="1863"/>
      <c r="E28" s="1863"/>
      <c r="F28" s="1863"/>
      <c r="G28" s="1863"/>
      <c r="H28" s="1863"/>
      <c r="I28" s="1863"/>
      <c r="J28" s="1863"/>
      <c r="K28" s="1863"/>
      <c r="L28" s="1863"/>
      <c r="M28" s="1864"/>
    </row>
    <row r="29" spans="2:16"/>
    <row r="30" spans="2:16"/>
    <row r="31" spans="2:16"/>
    <row r="32" spans="2: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1">
    <mergeCell ref="C28:M28"/>
    <mergeCell ref="C25:M25"/>
    <mergeCell ref="C26:M26"/>
    <mergeCell ref="C27:M27"/>
    <mergeCell ref="O1:R1"/>
    <mergeCell ref="B3:C3"/>
    <mergeCell ref="B5:F5"/>
    <mergeCell ref="H5:M5"/>
    <mergeCell ref="B19:M19"/>
    <mergeCell ref="B21:M21"/>
    <mergeCell ref="C23:M23"/>
  </mergeCells>
  <conditionalFormatting sqref="R6:S12">
    <cfRule type="cellIs" dxfId="37"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6">
    <tabColor theme="3"/>
  </sheetPr>
  <dimension ref="D9"/>
  <sheetViews>
    <sheetView workbookViewId="0">
      <selection activeCell="B1" sqref="B1"/>
    </sheetView>
  </sheetViews>
  <sheetFormatPr defaultColWidth="8.625" defaultRowHeight="14.25"/>
  <cols>
    <col min="1" max="16384" width="8.625" style="1"/>
  </cols>
  <sheetData>
    <row r="9" spans="4:4">
      <c r="D9" s="201"/>
    </row>
  </sheetData>
  <sheetProtection algorithmName="SHA-512" hashValue="JlUfRXL0Ut7cJNgbC/QCFTCwx+fBcylBaiOOgc7dSdz5O5CNpafSAU5nSwo7qsjRTW6LmbxILPYm4DFrmcQmQQ==" saltValue="osvNewE7kbqx51EdokwcsA=="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9">
    <tabColor rgb="FF0078C9"/>
  </sheetPr>
  <dimension ref="A1:AI97"/>
  <sheetViews>
    <sheetView workbookViewId="0"/>
  </sheetViews>
  <sheetFormatPr defaultColWidth="0" defaultRowHeight="14.25" zeroHeight="1"/>
  <cols>
    <col min="1" max="1" width="1.625" style="1" customWidth="1"/>
    <col min="2" max="2" width="6.625" style="1" customWidth="1"/>
    <col min="3" max="3" width="91.125" style="1" bestFit="1" customWidth="1"/>
    <col min="4" max="4" width="12.625" style="1" bestFit="1" customWidth="1"/>
    <col min="5" max="6" width="5.625" style="1" customWidth="1"/>
    <col min="7" max="13" width="9.625" style="1" customWidth="1"/>
    <col min="14" max="14" width="2.625" style="1" customWidth="1"/>
    <col min="15" max="15" width="32.875" style="1" bestFit="1" customWidth="1"/>
    <col min="16" max="16" width="27.625" style="1" bestFit="1" customWidth="1"/>
    <col min="17" max="17" width="2.625" style="1" customWidth="1"/>
    <col min="18" max="18" width="21.625" style="1" bestFit="1" customWidth="1"/>
    <col min="19" max="19" width="26.125" style="1" customWidth="1"/>
    <col min="20" max="20" width="4.625" style="1" customWidth="1"/>
    <col min="21" max="21" width="2.625" style="1" hidden="1" customWidth="1"/>
    <col min="22" max="27" width="7.625" style="1085" hidden="1" customWidth="1"/>
    <col min="28" max="28" width="1.625" style="1085" hidden="1" customWidth="1"/>
    <col min="29" max="34" width="6.625" style="1085" hidden="1" customWidth="1"/>
    <col min="35" max="35" width="2.125" style="1085" hidden="1" customWidth="1"/>
    <col min="36" max="16384" width="9.625" style="1" hidden="1"/>
  </cols>
  <sheetData>
    <row r="1" spans="2:35" ht="20.25">
      <c r="B1" s="2" t="s">
        <v>1568</v>
      </c>
      <c r="C1" s="2"/>
      <c r="D1" s="2"/>
      <c r="E1" s="2"/>
      <c r="F1" s="2"/>
      <c r="G1" s="2"/>
      <c r="H1" s="2"/>
      <c r="I1" s="2"/>
      <c r="J1" s="2"/>
      <c r="K1" s="2"/>
      <c r="L1" s="2"/>
      <c r="M1" s="874" t="str">
        <f>AppValidation!$D$2</f>
        <v>United Utilities</v>
      </c>
      <c r="N1" s="3"/>
      <c r="O1" s="1865" t="s">
        <v>377</v>
      </c>
      <c r="P1" s="1865"/>
      <c r="Q1" s="1865"/>
      <c r="R1" s="1865"/>
      <c r="S1" s="1865"/>
      <c r="T1" s="238"/>
      <c r="U1" s="1051"/>
      <c r="AB1" s="1086"/>
      <c r="AI1" s="1086"/>
    </row>
    <row r="2" spans="2:35" ht="15" thickBot="1">
      <c r="B2" s="4"/>
      <c r="C2" s="4"/>
      <c r="D2" s="4"/>
      <c r="E2" s="4"/>
      <c r="F2" s="4"/>
      <c r="G2" s="4"/>
      <c r="H2" s="4"/>
      <c r="I2" s="4"/>
      <c r="J2" s="4"/>
      <c r="K2" s="4"/>
      <c r="L2" s="4"/>
      <c r="M2" s="4"/>
      <c r="N2" s="4"/>
      <c r="O2" s="4"/>
      <c r="P2" s="4"/>
      <c r="Q2" s="4"/>
      <c r="R2" s="4"/>
      <c r="S2" s="4"/>
      <c r="T2" s="4"/>
      <c r="U2" s="1051"/>
      <c r="AB2" s="1086"/>
      <c r="AI2" s="1086"/>
    </row>
    <row r="3" spans="2:35" ht="28.5" customHeight="1" thickBot="1">
      <c r="B3" s="1795" t="s">
        <v>379</v>
      </c>
      <c r="C3" s="1796"/>
      <c r="D3" s="5" t="s">
        <v>380</v>
      </c>
      <c r="E3" s="6" t="s">
        <v>381</v>
      </c>
      <c r="F3" s="7" t="s">
        <v>382</v>
      </c>
      <c r="G3" s="92" t="s">
        <v>196</v>
      </c>
      <c r="H3" s="6" t="s">
        <v>197</v>
      </c>
      <c r="I3" s="6" t="s">
        <v>198</v>
      </c>
      <c r="J3" s="6" t="s">
        <v>199</v>
      </c>
      <c r="K3" s="6" t="s">
        <v>200</v>
      </c>
      <c r="L3" s="6" t="s">
        <v>201</v>
      </c>
      <c r="M3" s="7" t="s">
        <v>528</v>
      </c>
      <c r="N3" s="4"/>
      <c r="O3" s="8" t="s">
        <v>391</v>
      </c>
      <c r="P3" s="9" t="s">
        <v>392</v>
      </c>
      <c r="Q3" s="141"/>
      <c r="R3" s="8" t="s">
        <v>1606</v>
      </c>
      <c r="S3" s="9" t="s">
        <v>314</v>
      </c>
      <c r="T3" s="141"/>
      <c r="U3" s="1051"/>
      <c r="AB3" s="1086"/>
      <c r="AI3" s="1086"/>
    </row>
    <row r="4" spans="2:35" ht="14.25" customHeight="1" thickBot="1">
      <c r="B4" s="4"/>
      <c r="C4" s="4"/>
      <c r="D4" s="4"/>
      <c r="E4" s="4"/>
      <c r="F4" s="4"/>
      <c r="G4" s="4"/>
      <c r="H4" s="4"/>
      <c r="I4" s="4"/>
      <c r="J4" s="4"/>
      <c r="K4" s="4"/>
      <c r="L4" s="4"/>
      <c r="M4" s="4"/>
      <c r="N4" s="4"/>
      <c r="O4" s="4"/>
      <c r="P4" s="4"/>
      <c r="Q4" s="4"/>
      <c r="R4" s="4"/>
      <c r="S4" s="4"/>
      <c r="T4" s="4"/>
      <c r="U4" s="1051"/>
      <c r="AB4" s="1086"/>
      <c r="AI4" s="1086"/>
    </row>
    <row r="5" spans="2:35" ht="23.25" thickBot="1">
      <c r="B5" s="1795" t="s">
        <v>529</v>
      </c>
      <c r="C5" s="1797"/>
      <c r="D5" s="1797"/>
      <c r="E5" s="1797"/>
      <c r="F5" s="1798"/>
      <c r="G5" s="333" t="s">
        <v>530</v>
      </c>
      <c r="H5" s="1799" t="s">
        <v>531</v>
      </c>
      <c r="I5" s="1800"/>
      <c r="J5" s="1800"/>
      <c r="K5" s="1800"/>
      <c r="L5" s="1800"/>
      <c r="M5" s="1801"/>
      <c r="N5" s="4"/>
      <c r="O5" s="4"/>
      <c r="P5" s="4"/>
      <c r="Q5" s="4"/>
      <c r="R5" s="4"/>
      <c r="S5" s="4"/>
      <c r="T5" s="4"/>
      <c r="U5" s="1051"/>
      <c r="AB5" s="1086"/>
      <c r="AI5" s="1086"/>
    </row>
    <row r="6" spans="2:35" ht="14.25" customHeight="1" thickBot="1">
      <c r="B6" s="4"/>
      <c r="C6" s="4"/>
      <c r="D6" s="4"/>
      <c r="E6" s="4"/>
      <c r="F6" s="4"/>
      <c r="G6" s="4"/>
      <c r="H6" s="4"/>
      <c r="I6" s="4"/>
      <c r="J6" s="4"/>
      <c r="K6" s="4"/>
      <c r="L6" s="4"/>
      <c r="M6" s="4"/>
      <c r="N6" s="4"/>
      <c r="O6" s="4"/>
      <c r="P6" s="4"/>
      <c r="Q6" s="4"/>
      <c r="R6" s="4"/>
      <c r="S6" s="4"/>
      <c r="T6" s="4"/>
      <c r="U6" s="1051"/>
      <c r="V6" s="1" t="s">
        <v>1607</v>
      </c>
      <c r="AB6" s="1086"/>
      <c r="AC6" s="1" t="s">
        <v>314</v>
      </c>
      <c r="AI6" s="1086"/>
    </row>
    <row r="7" spans="2:35" ht="15" customHeight="1" thickBot="1">
      <c r="B7" s="10" t="s">
        <v>534</v>
      </c>
      <c r="C7" s="11" t="s">
        <v>545</v>
      </c>
      <c r="D7" s="4"/>
      <c r="E7" s="4"/>
      <c r="F7" s="4"/>
      <c r="G7" s="4"/>
      <c r="H7" s="4"/>
      <c r="I7" s="4"/>
      <c r="J7" s="4"/>
      <c r="K7" s="4"/>
      <c r="L7" s="4"/>
      <c r="M7" s="4"/>
      <c r="N7" s="4"/>
      <c r="O7" s="28"/>
      <c r="P7" s="28"/>
      <c r="Q7" s="28"/>
      <c r="R7" s="1028"/>
      <c r="S7" s="1028"/>
      <c r="T7" s="28"/>
      <c r="U7" s="1051"/>
      <c r="V7" s="1089"/>
      <c r="W7" s="1089"/>
      <c r="X7" s="1089"/>
      <c r="Y7" s="1089"/>
      <c r="Z7" s="1089"/>
      <c r="AA7" s="1089"/>
      <c r="AB7" s="1086"/>
      <c r="AC7" s="1089"/>
      <c r="AD7" s="1089"/>
      <c r="AE7" s="1089"/>
      <c r="AF7" s="1089"/>
      <c r="AG7" s="1089"/>
      <c r="AH7" s="1089"/>
      <c r="AI7" s="1086"/>
    </row>
    <row r="8" spans="2:35" ht="15" customHeight="1">
      <c r="B8" s="12">
        <v>25</v>
      </c>
      <c r="C8" s="13" t="s">
        <v>2156</v>
      </c>
      <c r="D8" s="728" t="s">
        <v>2157</v>
      </c>
      <c r="E8" s="14" t="s">
        <v>43</v>
      </c>
      <c r="F8" s="15">
        <v>3</v>
      </c>
      <c r="G8" s="1209">
        <v>0</v>
      </c>
      <c r="H8" s="1208">
        <v>1.4357966805589508</v>
      </c>
      <c r="I8" s="1208">
        <v>1.4498731186036462</v>
      </c>
      <c r="J8" s="1208">
        <v>1.4640875609428983</v>
      </c>
      <c r="K8" s="1208">
        <v>1.4784413605599849</v>
      </c>
      <c r="L8" s="1208">
        <v>1.4929358837027298</v>
      </c>
      <c r="M8" s="17">
        <f>SUM(H8:L8)</f>
        <v>7.3211346043682095</v>
      </c>
      <c r="N8" s="4"/>
      <c r="O8" s="54"/>
      <c r="P8" s="104"/>
      <c r="Q8" s="1077"/>
      <c r="R8" s="1028"/>
      <c r="S8" s="1028"/>
      <c r="T8" s="1136"/>
      <c r="U8" s="1051"/>
      <c r="V8" s="1088">
        <f t="shared" ref="V8:AA11" si="0">IF(ISNUMBER(G8),0,1)</f>
        <v>0</v>
      </c>
      <c r="W8" s="1088">
        <f t="shared" si="0"/>
        <v>0</v>
      </c>
      <c r="X8" s="1088">
        <f t="shared" si="0"/>
        <v>0</v>
      </c>
      <c r="Y8" s="1088">
        <f t="shared" si="0"/>
        <v>0</v>
      </c>
      <c r="Z8" s="1088">
        <f t="shared" si="0"/>
        <v>0</v>
      </c>
      <c r="AA8" s="1088">
        <f t="shared" si="0"/>
        <v>0</v>
      </c>
      <c r="AB8" s="1086"/>
      <c r="AC8" s="1087"/>
      <c r="AD8" s="1087"/>
      <c r="AE8" s="1087"/>
      <c r="AF8" s="1087"/>
      <c r="AG8" s="1087"/>
      <c r="AH8" s="1087"/>
      <c r="AI8" s="1086"/>
    </row>
    <row r="9" spans="2:35" ht="15" customHeight="1">
      <c r="B9" s="32">
        <v>26</v>
      </c>
      <c r="C9" s="33" t="s">
        <v>2158</v>
      </c>
      <c r="D9" s="725" t="s">
        <v>2159</v>
      </c>
      <c r="E9" s="34" t="s">
        <v>43</v>
      </c>
      <c r="F9" s="35">
        <v>3</v>
      </c>
      <c r="G9" s="1210">
        <v>17.449893338635594</v>
      </c>
      <c r="H9" s="1203">
        <v>2.9222461996156746</v>
      </c>
      <c r="I9" s="1203">
        <v>2.7640288171755309</v>
      </c>
      <c r="J9" s="1203">
        <v>2.6025921993627921</v>
      </c>
      <c r="K9" s="1203">
        <v>2.9082571646426922</v>
      </c>
      <c r="L9" s="1203">
        <v>3.2585973854838834</v>
      </c>
      <c r="M9" s="20">
        <f>SUM(H9:L9)</f>
        <v>14.455721766280574</v>
      </c>
      <c r="N9" s="4"/>
      <c r="O9" s="55"/>
      <c r="P9" s="21"/>
      <c r="Q9" s="1077"/>
      <c r="R9" s="1028"/>
      <c r="S9" s="1028"/>
      <c r="T9" s="1136"/>
      <c r="U9" s="1051"/>
      <c r="V9" s="1088">
        <f t="shared" ref="V9:AA10" si="1">IF(ISNUMBER(G9),0,1)</f>
        <v>0</v>
      </c>
      <c r="W9" s="1088">
        <f t="shared" si="1"/>
        <v>0</v>
      </c>
      <c r="X9" s="1088">
        <f t="shared" si="1"/>
        <v>0</v>
      </c>
      <c r="Y9" s="1088">
        <f t="shared" si="1"/>
        <v>0</v>
      </c>
      <c r="Z9" s="1088">
        <f t="shared" si="1"/>
        <v>0</v>
      </c>
      <c r="AA9" s="1088">
        <f t="shared" si="1"/>
        <v>0</v>
      </c>
      <c r="AB9" s="1086"/>
      <c r="AC9" s="1087"/>
      <c r="AD9" s="1087"/>
      <c r="AE9" s="1087"/>
      <c r="AF9" s="1087"/>
      <c r="AG9" s="1087"/>
      <c r="AH9" s="1087"/>
      <c r="AI9" s="1086"/>
    </row>
    <row r="10" spans="2:35" ht="15" customHeight="1">
      <c r="B10" s="32">
        <v>27</v>
      </c>
      <c r="C10" s="33" t="s">
        <v>2160</v>
      </c>
      <c r="D10" s="725" t="s">
        <v>2161</v>
      </c>
      <c r="E10" s="34" t="s">
        <v>43</v>
      </c>
      <c r="F10" s="35">
        <v>3</v>
      </c>
      <c r="G10" s="1210">
        <v>6.1850163106388436</v>
      </c>
      <c r="H10" s="1203">
        <v>4.8543766741662466</v>
      </c>
      <c r="I10" s="1203">
        <v>4.901968602344339</v>
      </c>
      <c r="J10" s="1203">
        <v>4.9500271180536011</v>
      </c>
      <c r="K10" s="1203">
        <v>20.298556795681588</v>
      </c>
      <c r="L10" s="1203">
        <v>20.347562254462755</v>
      </c>
      <c r="M10" s="20">
        <f>SUM(H10:L10)</f>
        <v>55.352491444708534</v>
      </c>
      <c r="N10" s="4"/>
      <c r="O10" s="55"/>
      <c r="P10" s="21"/>
      <c r="Q10" s="1077"/>
      <c r="R10" s="1028"/>
      <c r="S10" s="1028"/>
      <c r="T10" s="1136"/>
      <c r="U10" s="1051"/>
      <c r="V10" s="1088">
        <f t="shared" si="1"/>
        <v>0</v>
      </c>
      <c r="W10" s="1088">
        <f t="shared" si="1"/>
        <v>0</v>
      </c>
      <c r="X10" s="1088">
        <f t="shared" si="1"/>
        <v>0</v>
      </c>
      <c r="Y10" s="1088">
        <f t="shared" si="1"/>
        <v>0</v>
      </c>
      <c r="Z10" s="1088">
        <f t="shared" si="1"/>
        <v>0</v>
      </c>
      <c r="AA10" s="1088">
        <f t="shared" si="1"/>
        <v>0</v>
      </c>
      <c r="AB10" s="1086"/>
      <c r="AC10" s="1087"/>
      <c r="AD10" s="1087"/>
      <c r="AE10" s="1087"/>
      <c r="AF10" s="1087"/>
      <c r="AG10" s="1087"/>
      <c r="AH10" s="1087"/>
      <c r="AI10" s="1086"/>
    </row>
    <row r="11" spans="2:35" ht="15" customHeight="1" thickBot="1">
      <c r="B11" s="22">
        <v>28</v>
      </c>
      <c r="C11" s="23" t="s">
        <v>2162</v>
      </c>
      <c r="D11" s="730" t="s">
        <v>2163</v>
      </c>
      <c r="E11" s="24" t="s">
        <v>43</v>
      </c>
      <c r="F11" s="25">
        <v>3</v>
      </c>
      <c r="G11" s="1296">
        <v>0.10349658442270657</v>
      </c>
      <c r="H11" s="1204">
        <v>9.213304622994567E-2</v>
      </c>
      <c r="I11" s="1204">
        <v>9.3036311389066206E-2</v>
      </c>
      <c r="J11" s="1204">
        <v>9.3948432088958533E-2</v>
      </c>
      <c r="K11" s="1204">
        <v>9.4869495148640404E-2</v>
      </c>
      <c r="L11" s="1204">
        <v>9.5799588238359767E-2</v>
      </c>
      <c r="M11" s="27">
        <f>SUM(H11:L11)</f>
        <v>0.46978687309497058</v>
      </c>
      <c r="N11" s="4"/>
      <c r="O11" s="40"/>
      <c r="P11" s="106"/>
      <c r="Q11" s="1077"/>
      <c r="R11" s="1028"/>
      <c r="S11" s="1028"/>
      <c r="T11" s="1136"/>
      <c r="U11" s="1051"/>
      <c r="V11" s="1088">
        <f t="shared" si="0"/>
        <v>0</v>
      </c>
      <c r="W11" s="1088">
        <f t="shared" si="0"/>
        <v>0</v>
      </c>
      <c r="X11" s="1088">
        <f t="shared" si="0"/>
        <v>0</v>
      </c>
      <c r="Y11" s="1088">
        <f t="shared" si="0"/>
        <v>0</v>
      </c>
      <c r="Z11" s="1088">
        <f t="shared" si="0"/>
        <v>0</v>
      </c>
      <c r="AA11" s="1088">
        <f t="shared" si="0"/>
        <v>0</v>
      </c>
      <c r="AB11" s="1086"/>
      <c r="AC11" s="1087"/>
      <c r="AD11" s="1087"/>
      <c r="AE11" s="1087"/>
      <c r="AF11" s="1087"/>
      <c r="AG11" s="1087"/>
      <c r="AH11" s="1087"/>
      <c r="AI11" s="1086"/>
    </row>
    <row r="12" spans="2:35" ht="15" customHeight="1">
      <c r="B12" s="4"/>
      <c r="C12" s="4"/>
      <c r="D12" s="4"/>
      <c r="E12" s="4"/>
      <c r="F12" s="4"/>
      <c r="G12" s="4"/>
      <c r="H12" s="4"/>
      <c r="I12" s="4"/>
      <c r="J12" s="4"/>
      <c r="K12" s="4"/>
      <c r="L12" s="4"/>
      <c r="M12" s="4"/>
      <c r="N12" s="4"/>
      <c r="O12" s="28"/>
      <c r="P12" s="28"/>
      <c r="R12" s="1028"/>
      <c r="S12" s="1028"/>
      <c r="U12" s="1051"/>
      <c r="AB12" s="1086"/>
      <c r="AI12" s="1086"/>
    </row>
    <row r="13" spans="2:35" ht="15" customHeight="1">
      <c r="B13" s="41" t="s">
        <v>305</v>
      </c>
      <c r="C13" s="42"/>
      <c r="D13" s="42"/>
      <c r="E13" s="42"/>
      <c r="F13" s="42"/>
      <c r="G13" s="42"/>
      <c r="H13" s="42"/>
      <c r="I13" s="42"/>
      <c r="J13" s="42"/>
      <c r="K13" s="42"/>
      <c r="L13" s="201"/>
      <c r="M13" s="4"/>
      <c r="N13" s="4"/>
      <c r="O13" s="28"/>
      <c r="P13" s="28"/>
      <c r="R13" s="1028"/>
      <c r="S13" s="1028"/>
      <c r="U13" s="1051"/>
      <c r="AB13" s="1086"/>
      <c r="AI13" s="1086"/>
    </row>
    <row r="14" spans="2:35" ht="15" customHeight="1">
      <c r="B14" s="43"/>
      <c r="C14" s="44" t="s">
        <v>306</v>
      </c>
      <c r="D14" s="44"/>
      <c r="E14" s="42"/>
      <c r="F14" s="42"/>
      <c r="G14" s="42"/>
      <c r="H14" s="42"/>
      <c r="I14" s="42"/>
      <c r="J14" s="42"/>
      <c r="K14" s="42"/>
      <c r="L14" s="201"/>
      <c r="M14" s="4"/>
      <c r="N14" s="4"/>
      <c r="O14" s="28"/>
      <c r="P14" s="28"/>
      <c r="S14" s="28"/>
      <c r="V14" s="1"/>
      <c r="W14" s="1"/>
      <c r="X14" s="1"/>
      <c r="Y14" s="1"/>
      <c r="Z14" s="1"/>
      <c r="AA14" s="1"/>
      <c r="AB14" s="1"/>
      <c r="AC14" s="1"/>
      <c r="AD14" s="1"/>
      <c r="AE14" s="1"/>
      <c r="AF14" s="1"/>
      <c r="AG14" s="1"/>
      <c r="AH14" s="1"/>
      <c r="AI14" s="1"/>
    </row>
    <row r="15" spans="2:35" ht="15" customHeight="1">
      <c r="B15" s="45"/>
      <c r="C15" s="44" t="s">
        <v>307</v>
      </c>
      <c r="D15" s="44"/>
      <c r="E15" s="42"/>
      <c r="F15" s="42"/>
      <c r="G15" s="42"/>
      <c r="H15" s="42"/>
      <c r="I15" s="42"/>
      <c r="J15" s="42"/>
      <c r="K15" s="42"/>
      <c r="L15" s="201"/>
      <c r="M15" s="4"/>
      <c r="N15" s="4"/>
      <c r="O15" s="28"/>
      <c r="P15" s="28"/>
      <c r="S15" s="28"/>
      <c r="V15" s="1"/>
      <c r="W15" s="1"/>
      <c r="X15" s="1"/>
      <c r="Y15" s="1"/>
      <c r="Z15" s="1"/>
      <c r="AA15" s="1"/>
      <c r="AB15" s="1"/>
      <c r="AC15" s="1"/>
      <c r="AD15" s="1"/>
      <c r="AE15" s="1"/>
      <c r="AF15" s="1"/>
      <c r="AG15" s="1"/>
      <c r="AH15" s="1"/>
      <c r="AI15" s="1"/>
    </row>
    <row r="16" spans="2:35" ht="15" customHeight="1">
      <c r="B16" s="46"/>
      <c r="C16" s="44" t="s">
        <v>308</v>
      </c>
      <c r="D16" s="44"/>
      <c r="E16" s="42"/>
      <c r="F16" s="42"/>
      <c r="G16" s="42"/>
      <c r="H16" s="42"/>
      <c r="I16" s="42"/>
      <c r="J16" s="42"/>
      <c r="K16" s="42"/>
      <c r="L16" s="201"/>
      <c r="M16" s="4"/>
      <c r="N16" s="4"/>
      <c r="O16" s="4"/>
      <c r="P16" s="4"/>
      <c r="S16" s="28"/>
      <c r="V16" s="1"/>
      <c r="W16" s="1"/>
      <c r="X16" s="1"/>
      <c r="Y16" s="1"/>
      <c r="Z16" s="1"/>
      <c r="AA16" s="1"/>
      <c r="AB16" s="1"/>
      <c r="AC16" s="1"/>
      <c r="AD16" s="1"/>
      <c r="AE16" s="1"/>
      <c r="AF16" s="1"/>
      <c r="AG16" s="1"/>
      <c r="AH16" s="1"/>
      <c r="AI16" s="1"/>
    </row>
    <row r="17" spans="2:35" ht="15" customHeight="1">
      <c r="B17" s="726"/>
      <c r="C17" s="44" t="s">
        <v>309</v>
      </c>
      <c r="D17" s="44"/>
      <c r="E17" s="42"/>
      <c r="F17" s="42"/>
      <c r="G17" s="42"/>
      <c r="H17" s="42"/>
      <c r="I17" s="42"/>
      <c r="J17" s="42"/>
      <c r="K17" s="42"/>
      <c r="L17" s="201"/>
      <c r="M17" s="4"/>
      <c r="N17" s="4"/>
      <c r="O17" s="4"/>
      <c r="P17" s="4"/>
      <c r="V17" s="1"/>
      <c r="W17" s="1"/>
      <c r="X17" s="1"/>
      <c r="Y17" s="1"/>
      <c r="Z17" s="1"/>
      <c r="AA17" s="1"/>
      <c r="AB17" s="1"/>
      <c r="AC17" s="1"/>
      <c r="AD17" s="1"/>
      <c r="AE17" s="1"/>
      <c r="AF17" s="1"/>
      <c r="AG17" s="1"/>
      <c r="AH17" s="1"/>
      <c r="AI17" s="1"/>
    </row>
    <row r="18" spans="2:35" ht="15" thickBot="1">
      <c r="B18" s="42"/>
      <c r="C18" s="42"/>
      <c r="D18" s="42"/>
      <c r="E18" s="42"/>
      <c r="F18" s="42"/>
      <c r="G18" s="42"/>
      <c r="H18" s="42"/>
      <c r="I18" s="42"/>
      <c r="J18" s="42"/>
      <c r="K18" s="42"/>
      <c r="L18" s="201"/>
      <c r="M18" s="4"/>
      <c r="N18" s="4"/>
      <c r="V18" s="1"/>
      <c r="W18" s="1"/>
      <c r="X18" s="1"/>
      <c r="Y18" s="1"/>
      <c r="Z18" s="1"/>
      <c r="AA18" s="1"/>
      <c r="AB18" s="1"/>
      <c r="AC18" s="1"/>
      <c r="AD18" s="1"/>
      <c r="AE18" s="1"/>
      <c r="AF18" s="1"/>
      <c r="AG18" s="1"/>
      <c r="AH18" s="1"/>
      <c r="AI18" s="1"/>
    </row>
    <row r="19" spans="2:35" ht="16.5" thickBot="1">
      <c r="B19" s="1768" t="s">
        <v>1569</v>
      </c>
      <c r="C19" s="1769"/>
      <c r="D19" s="1769"/>
      <c r="E19" s="1769"/>
      <c r="F19" s="1769"/>
      <c r="G19" s="1769"/>
      <c r="H19" s="1769"/>
      <c r="I19" s="1769"/>
      <c r="J19" s="1769"/>
      <c r="K19" s="1769"/>
      <c r="L19" s="1769"/>
      <c r="M19" s="1770"/>
      <c r="N19" s="4"/>
      <c r="V19" s="1"/>
      <c r="W19" s="1"/>
      <c r="X19" s="1"/>
      <c r="Y19" s="1"/>
      <c r="Z19" s="1"/>
      <c r="AA19" s="1"/>
      <c r="AB19" s="1"/>
      <c r="AC19" s="1"/>
      <c r="AD19" s="1"/>
      <c r="AE19" s="1"/>
      <c r="AF19" s="1"/>
      <c r="AG19" s="1"/>
      <c r="AH19" s="1"/>
      <c r="AI19" s="1"/>
    </row>
    <row r="20" spans="2:35" ht="16.5" thickBot="1">
      <c r="B20" s="47"/>
      <c r="C20" s="48"/>
      <c r="D20" s="49"/>
      <c r="E20" s="49"/>
      <c r="F20" s="49"/>
      <c r="G20" s="49"/>
      <c r="H20" s="49"/>
      <c r="I20" s="49"/>
      <c r="J20" s="42"/>
      <c r="K20" s="42"/>
      <c r="L20" s="201"/>
      <c r="M20" s="4"/>
      <c r="N20" s="4"/>
      <c r="V20" s="1"/>
      <c r="W20" s="1"/>
      <c r="X20" s="1"/>
      <c r="Y20" s="1"/>
      <c r="Z20" s="1"/>
      <c r="AA20" s="1"/>
      <c r="AB20" s="1"/>
      <c r="AC20" s="1"/>
      <c r="AD20" s="1"/>
      <c r="AE20" s="1"/>
      <c r="AF20" s="1"/>
      <c r="AG20" s="1"/>
      <c r="AH20" s="1"/>
      <c r="AI20" s="1"/>
    </row>
    <row r="21" spans="2:35" ht="53.25" customHeight="1" thickBot="1">
      <c r="B21" s="1771" t="s">
        <v>2155</v>
      </c>
      <c r="C21" s="1772"/>
      <c r="D21" s="1772"/>
      <c r="E21" s="1772"/>
      <c r="F21" s="1772"/>
      <c r="G21" s="1772"/>
      <c r="H21" s="1772"/>
      <c r="I21" s="1772"/>
      <c r="J21" s="1772"/>
      <c r="K21" s="1772"/>
      <c r="L21" s="1772"/>
      <c r="M21" s="1773"/>
      <c r="N21" s="4"/>
      <c r="V21" s="1"/>
      <c r="W21" s="1"/>
      <c r="X21" s="1"/>
      <c r="Y21" s="1"/>
      <c r="Z21" s="1"/>
      <c r="AA21" s="1"/>
      <c r="AB21" s="1"/>
      <c r="AC21" s="1"/>
      <c r="AD21" s="1"/>
      <c r="AE21" s="1"/>
      <c r="AF21" s="1"/>
      <c r="AG21" s="1"/>
      <c r="AH21" s="1"/>
      <c r="AI21" s="1"/>
    </row>
    <row r="22" spans="2:35" ht="15" thickBot="1">
      <c r="B22" s="116"/>
      <c r="C22" s="50"/>
      <c r="D22" s="116"/>
      <c r="E22" s="116"/>
      <c r="F22" s="116"/>
      <c r="G22" s="51"/>
      <c r="H22" s="51"/>
      <c r="I22" s="51"/>
      <c r="J22" s="42"/>
      <c r="K22" s="42"/>
      <c r="L22" s="201"/>
      <c r="M22" s="4"/>
      <c r="N22" s="4"/>
      <c r="V22" s="1"/>
      <c r="W22" s="1"/>
      <c r="X22" s="1"/>
      <c r="Y22" s="1"/>
      <c r="Z22" s="1"/>
      <c r="AA22" s="1"/>
      <c r="AB22" s="1"/>
      <c r="AC22" s="1"/>
      <c r="AD22" s="1"/>
      <c r="AE22" s="1"/>
      <c r="AF22" s="1"/>
      <c r="AG22" s="1"/>
      <c r="AH22" s="1"/>
      <c r="AI22" s="1"/>
    </row>
    <row r="23" spans="2:35" ht="15" customHeight="1">
      <c r="B23" s="73" t="s">
        <v>463</v>
      </c>
      <c r="C23" s="1807" t="s">
        <v>313</v>
      </c>
      <c r="D23" s="1808"/>
      <c r="E23" s="1808"/>
      <c r="F23" s="1808"/>
      <c r="G23" s="1808"/>
      <c r="H23" s="1808"/>
      <c r="I23" s="1808"/>
      <c r="J23" s="1808"/>
      <c r="K23" s="1808"/>
      <c r="L23" s="1808"/>
      <c r="M23" s="1809"/>
      <c r="N23" s="4"/>
      <c r="V23" s="1"/>
      <c r="W23" s="1"/>
      <c r="X23" s="1"/>
      <c r="Y23" s="1"/>
      <c r="Z23" s="1"/>
      <c r="AA23" s="1"/>
      <c r="AB23" s="1"/>
      <c r="AC23" s="1"/>
      <c r="AD23" s="1"/>
      <c r="AE23" s="1"/>
      <c r="AF23" s="1"/>
      <c r="AG23" s="1"/>
      <c r="AH23" s="1"/>
      <c r="AI23" s="1"/>
    </row>
    <row r="24" spans="2:35" ht="15" customHeight="1">
      <c r="B24" s="796" t="s">
        <v>537</v>
      </c>
      <c r="C24" s="987" t="str">
        <f>$C$7</f>
        <v>Grants &amp; contributions</v>
      </c>
      <c r="D24" s="987"/>
      <c r="E24" s="987"/>
      <c r="F24" s="987"/>
      <c r="G24" s="987"/>
      <c r="H24" s="987"/>
      <c r="I24" s="987"/>
      <c r="J24" s="987"/>
      <c r="K24" s="987"/>
      <c r="L24" s="987"/>
      <c r="M24" s="988"/>
      <c r="V24" s="1"/>
      <c r="W24" s="1"/>
      <c r="X24" s="1"/>
      <c r="Y24" s="1"/>
      <c r="Z24" s="1"/>
      <c r="AA24" s="1"/>
      <c r="AB24" s="1"/>
      <c r="AC24" s="1"/>
      <c r="AD24" s="1"/>
      <c r="AE24" s="1"/>
      <c r="AF24" s="1"/>
      <c r="AG24" s="1"/>
      <c r="AH24" s="1"/>
      <c r="AI24" s="1"/>
    </row>
    <row r="25" spans="2:35" ht="30" customHeight="1">
      <c r="B25" s="74">
        <v>25</v>
      </c>
      <c r="C25" s="1758" t="s">
        <v>2164</v>
      </c>
      <c r="D25" s="1802"/>
      <c r="E25" s="1802"/>
      <c r="F25" s="1802"/>
      <c r="G25" s="1802"/>
      <c r="H25" s="1802"/>
      <c r="I25" s="1802"/>
      <c r="J25" s="1802"/>
      <c r="K25" s="1802"/>
      <c r="L25" s="1802"/>
      <c r="M25" s="1803"/>
      <c r="V25" s="1"/>
      <c r="W25" s="1"/>
      <c r="X25" s="1"/>
      <c r="Y25" s="1"/>
      <c r="Z25" s="1"/>
      <c r="AA25" s="1"/>
      <c r="AB25" s="1"/>
      <c r="AC25" s="1"/>
      <c r="AD25" s="1"/>
      <c r="AE25" s="1"/>
      <c r="AF25" s="1"/>
      <c r="AG25" s="1"/>
      <c r="AH25" s="1"/>
      <c r="AI25" s="1"/>
    </row>
    <row r="26" spans="2:35" ht="30" customHeight="1">
      <c r="B26" s="74">
        <v>26</v>
      </c>
      <c r="C26" s="1758" t="s">
        <v>2165</v>
      </c>
      <c r="D26" s="1802"/>
      <c r="E26" s="1802"/>
      <c r="F26" s="1802"/>
      <c r="G26" s="1802"/>
      <c r="H26" s="1802"/>
      <c r="I26" s="1802"/>
      <c r="J26" s="1802"/>
      <c r="K26" s="1802"/>
      <c r="L26" s="1802"/>
      <c r="M26" s="1803"/>
      <c r="V26" s="1"/>
      <c r="W26" s="1"/>
      <c r="X26" s="1"/>
      <c r="Y26" s="1"/>
      <c r="Z26" s="1"/>
      <c r="AA26" s="1"/>
      <c r="AB26" s="1"/>
      <c r="AC26" s="1"/>
      <c r="AD26" s="1"/>
      <c r="AE26" s="1"/>
      <c r="AF26" s="1"/>
      <c r="AG26" s="1"/>
      <c r="AH26" s="1"/>
      <c r="AI26" s="1"/>
    </row>
    <row r="27" spans="2:35" ht="30" customHeight="1">
      <c r="B27" s="74">
        <v>27</v>
      </c>
      <c r="C27" s="1758" t="s">
        <v>2166</v>
      </c>
      <c r="D27" s="1802"/>
      <c r="E27" s="1802"/>
      <c r="F27" s="1802"/>
      <c r="G27" s="1802"/>
      <c r="H27" s="1802"/>
      <c r="I27" s="1802"/>
      <c r="J27" s="1802"/>
      <c r="K27" s="1802"/>
      <c r="L27" s="1802"/>
      <c r="M27" s="1803"/>
      <c r="V27" s="1"/>
      <c r="W27" s="1"/>
      <c r="X27" s="1"/>
      <c r="Y27" s="1"/>
      <c r="Z27" s="1"/>
      <c r="AA27" s="1"/>
      <c r="AB27" s="1"/>
      <c r="AC27" s="1"/>
      <c r="AD27" s="1"/>
      <c r="AE27" s="1"/>
      <c r="AF27" s="1"/>
      <c r="AG27" s="1"/>
      <c r="AH27" s="1"/>
      <c r="AI27" s="1"/>
    </row>
    <row r="28" spans="2:35" ht="30" customHeight="1">
      <c r="B28" s="74">
        <v>28</v>
      </c>
      <c r="C28" s="1758" t="s">
        <v>2167</v>
      </c>
      <c r="D28" s="1802"/>
      <c r="E28" s="1802"/>
      <c r="F28" s="1802"/>
      <c r="G28" s="1802"/>
      <c r="H28" s="1802"/>
      <c r="I28" s="1802"/>
      <c r="J28" s="1802"/>
      <c r="K28" s="1802"/>
      <c r="L28" s="1802"/>
      <c r="M28" s="1803"/>
      <c r="V28" s="1"/>
      <c r="W28" s="1"/>
      <c r="X28" s="1"/>
      <c r="Y28" s="1"/>
      <c r="Z28" s="1"/>
      <c r="AA28" s="1"/>
      <c r="AB28" s="1"/>
      <c r="AC28" s="1"/>
      <c r="AD28" s="1"/>
      <c r="AE28" s="1"/>
      <c r="AF28" s="1"/>
      <c r="AG28" s="1"/>
      <c r="AH28" s="1"/>
      <c r="AI28" s="1"/>
    </row>
    <row r="29" spans="2:35"/>
    <row r="30" spans="2:35"/>
    <row r="31" spans="2:35"/>
    <row r="32" spans="2:3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1">
    <mergeCell ref="C28:M28"/>
    <mergeCell ref="C25:M25"/>
    <mergeCell ref="C26:M26"/>
    <mergeCell ref="C27:M27"/>
    <mergeCell ref="O1:S1"/>
    <mergeCell ref="C23:M23"/>
    <mergeCell ref="B3:C3"/>
    <mergeCell ref="B5:F5"/>
    <mergeCell ref="H5:M5"/>
    <mergeCell ref="B19:M19"/>
    <mergeCell ref="B21:M21"/>
  </mergeCells>
  <conditionalFormatting sqref="T8:T11 R7:S13">
    <cfRule type="cellIs" dxfId="36" priority="2"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3">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JuN0nbe+uqnYlu2YLqIi0v//kl8qqdnxjClMNJlb/4tamBurlQ9eXmI70oAmWF0tjiYwv6TtHletfJ/t6HQtyg==" saltValue="1NCdi/C2wrOrXWilqh/cP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5">
    <tabColor rgb="FFFFC000"/>
  </sheetPr>
  <dimension ref="A1:FQ109"/>
  <sheetViews>
    <sheetView zoomScale="70" zoomScaleNormal="70" workbookViewId="0"/>
  </sheetViews>
  <sheetFormatPr defaultColWidth="0" defaultRowHeight="14.25" zeroHeight="1"/>
  <cols>
    <col min="1" max="1" width="1.625" style="1" customWidth="1"/>
    <col min="2" max="2" width="6.625" style="1" customWidth="1"/>
    <col min="3" max="3" width="46.125" style="1" customWidth="1"/>
    <col min="4" max="4" width="13" style="1" bestFit="1" customWidth="1"/>
    <col min="5" max="6" width="5.625" style="1" customWidth="1"/>
    <col min="7" max="54" width="9.625" style="1" customWidth="1"/>
    <col min="55" max="55" width="2.625" style="1" customWidth="1"/>
    <col min="56" max="56" width="25.625" style="1" customWidth="1"/>
    <col min="57" max="57" width="81.625" style="1" customWidth="1"/>
    <col min="58" max="58" width="2.625" style="1" customWidth="1"/>
    <col min="59" max="59" width="49.625" style="4" customWidth="1"/>
    <col min="60" max="60" width="37.625" style="4" customWidth="1"/>
    <col min="61" max="61" width="4.625" style="1" customWidth="1"/>
    <col min="62" max="62" width="6.625" style="1" customWidth="1"/>
    <col min="63" max="63" width="46.125" style="1" customWidth="1"/>
    <col min="64" max="65" width="5.625" style="1" customWidth="1"/>
    <col min="66" max="71" width="12.625" style="1" customWidth="1"/>
    <col min="72" max="72" width="9.625" style="1" customWidth="1"/>
    <col min="73" max="73" width="2.625" style="1025" hidden="1" customWidth="1"/>
    <col min="74" max="74" width="15.625" style="4" hidden="1" customWidth="1"/>
    <col min="75" max="75" width="2.625" style="4" hidden="1" customWidth="1"/>
    <col min="76" max="122" width="3.5" style="1024" hidden="1" customWidth="1"/>
    <col min="123" max="123" width="6" style="1024" hidden="1" customWidth="1"/>
    <col min="124" max="124" width="1.625" style="1025" hidden="1" customWidth="1"/>
    <col min="125" max="125" width="21.625" style="1" hidden="1" customWidth="1"/>
    <col min="126" max="172" width="1.875" style="1079" hidden="1" customWidth="1"/>
    <col min="173" max="173" width="3.5" style="1051" hidden="1" customWidth="1"/>
    <col min="174" max="16384" width="9.625" style="1" hidden="1"/>
  </cols>
  <sheetData>
    <row r="1" spans="2:171" ht="20.25">
      <c r="B1" s="194" t="s">
        <v>1570</v>
      </c>
      <c r="C1" s="194"/>
      <c r="D1" s="194"/>
      <c r="E1" s="194"/>
      <c r="F1" s="194"/>
      <c r="G1" s="194"/>
      <c r="H1" s="194"/>
      <c r="I1" s="194"/>
      <c r="J1" s="194"/>
      <c r="K1" s="194"/>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874" t="str">
        <f>AppValidation!$D$2</f>
        <v>United Utilities</v>
      </c>
      <c r="BC1" s="76"/>
      <c r="BD1" s="1804" t="s">
        <v>377</v>
      </c>
      <c r="BE1" s="1804"/>
      <c r="BF1" s="1804"/>
      <c r="BG1" s="1804"/>
      <c r="BH1" s="1804"/>
      <c r="BJ1" s="194" t="s">
        <v>547</v>
      </c>
      <c r="BK1" s="194"/>
      <c r="BL1" s="194"/>
      <c r="BM1" s="194"/>
      <c r="BN1" s="194"/>
      <c r="BO1" s="194"/>
      <c r="BP1" s="194"/>
      <c r="BQ1" s="194"/>
      <c r="BR1" s="194"/>
      <c r="BS1" s="56" t="str">
        <f>LEFT($B$1,4)</f>
        <v>WWS1</v>
      </c>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71" ht="15" customHeight="1" thickBot="1">
      <c r="B2" s="337"/>
      <c r="C2" s="338"/>
      <c r="D2" s="338"/>
      <c r="E2" s="338"/>
      <c r="F2" s="338"/>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J2" s="337"/>
      <c r="BK2" s="338"/>
      <c r="BL2" s="338"/>
      <c r="BM2" s="338"/>
      <c r="BN2" s="299"/>
      <c r="BO2" s="299"/>
      <c r="BP2" s="299"/>
      <c r="BQ2" s="299"/>
      <c r="BR2" s="299"/>
      <c r="BS2" s="299"/>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71" ht="16.5" customHeight="1" thickBot="1">
      <c r="B3" s="339"/>
      <c r="C3" s="339"/>
      <c r="D3" s="339"/>
      <c r="E3" s="339"/>
      <c r="F3" s="339"/>
      <c r="G3" s="1883" t="s">
        <v>1365</v>
      </c>
      <c r="H3" s="1884"/>
      <c r="I3" s="1884"/>
      <c r="J3" s="1884"/>
      <c r="K3" s="1884"/>
      <c r="L3" s="1885"/>
      <c r="M3" s="1883" t="s">
        <v>1366</v>
      </c>
      <c r="N3" s="1884"/>
      <c r="O3" s="1884"/>
      <c r="P3" s="1884"/>
      <c r="Q3" s="1884"/>
      <c r="R3" s="1885"/>
      <c r="S3" s="1883" t="s">
        <v>1367</v>
      </c>
      <c r="T3" s="1884"/>
      <c r="U3" s="1884"/>
      <c r="V3" s="1884"/>
      <c r="W3" s="1884"/>
      <c r="X3" s="1885"/>
      <c r="Y3" s="1883" t="s">
        <v>1368</v>
      </c>
      <c r="Z3" s="1884"/>
      <c r="AA3" s="1884"/>
      <c r="AB3" s="1884"/>
      <c r="AC3" s="1884"/>
      <c r="AD3" s="1885"/>
      <c r="AE3" s="1883" t="s">
        <v>1369</v>
      </c>
      <c r="AF3" s="1884"/>
      <c r="AG3" s="1884"/>
      <c r="AH3" s="1884"/>
      <c r="AI3" s="1884"/>
      <c r="AJ3" s="1885"/>
      <c r="AK3" s="1883" t="s">
        <v>1370</v>
      </c>
      <c r="AL3" s="1884"/>
      <c r="AM3" s="1884"/>
      <c r="AN3" s="1884"/>
      <c r="AO3" s="1884"/>
      <c r="AP3" s="1885"/>
      <c r="AQ3" s="1883" t="s">
        <v>1371</v>
      </c>
      <c r="AR3" s="1884"/>
      <c r="AS3" s="1884"/>
      <c r="AT3" s="1884"/>
      <c r="AU3" s="1884"/>
      <c r="AV3" s="1885"/>
      <c r="AW3" s="1883" t="s">
        <v>1372</v>
      </c>
      <c r="AX3" s="1884"/>
      <c r="AY3" s="1884"/>
      <c r="AZ3" s="1884"/>
      <c r="BA3" s="1884"/>
      <c r="BB3" s="1885"/>
      <c r="BC3" s="299"/>
      <c r="BD3" s="340"/>
      <c r="BJ3" s="339"/>
      <c r="BK3" s="339"/>
      <c r="BL3" s="339"/>
      <c r="BM3" s="339"/>
      <c r="BN3" s="1883" t="s">
        <v>1373</v>
      </c>
      <c r="BO3" s="1884"/>
      <c r="BP3" s="1884"/>
      <c r="BQ3" s="1884"/>
      <c r="BR3" s="1884"/>
      <c r="BS3" s="1885"/>
      <c r="BV3" s="1201"/>
      <c r="BW3" s="1201"/>
      <c r="BX3" s="1757" t="s">
        <v>1607</v>
      </c>
      <c r="BY3" s="1757"/>
      <c r="BZ3" s="1757"/>
      <c r="CA3" s="1757"/>
      <c r="CB3" s="1757"/>
      <c r="CC3" s="1757"/>
      <c r="CD3" s="1757"/>
      <c r="CE3" s="1757"/>
      <c r="CF3" s="1757"/>
      <c r="CG3" s="1757"/>
      <c r="CH3" s="1757"/>
      <c r="CI3" s="1757"/>
      <c r="CJ3" s="1757"/>
      <c r="CK3" s="1757"/>
      <c r="CL3" s="1757"/>
      <c r="CM3" s="1757"/>
      <c r="CN3" s="1757"/>
      <c r="CO3" s="1757"/>
      <c r="CP3" s="1757"/>
      <c r="CQ3" s="1757"/>
      <c r="CR3" s="1757"/>
      <c r="CS3" s="1757"/>
      <c r="CT3" s="1757"/>
      <c r="CU3" s="1757"/>
      <c r="CV3" s="1757"/>
      <c r="CW3" s="1757"/>
      <c r="CX3" s="1757"/>
      <c r="CY3" s="1757"/>
      <c r="CZ3" s="1757"/>
      <c r="DA3" s="1757"/>
      <c r="DB3" s="1757"/>
      <c r="DC3" s="1757"/>
      <c r="DD3" s="1757"/>
      <c r="DE3" s="1757"/>
      <c r="DF3" s="1757"/>
      <c r="DG3" s="1757"/>
      <c r="DH3" s="1757"/>
      <c r="DI3" s="1757"/>
      <c r="DJ3" s="1757"/>
      <c r="DK3" s="1757"/>
      <c r="DL3" s="1757"/>
      <c r="DM3" s="1757"/>
      <c r="DN3" s="1757"/>
      <c r="DO3" s="1757"/>
      <c r="DP3" s="1757"/>
      <c r="DQ3" s="1757"/>
      <c r="DR3" s="1757"/>
      <c r="DS3" s="1271"/>
      <c r="DU3" s="1892" t="s">
        <v>314</v>
      </c>
      <c r="DV3" s="1892"/>
      <c r="DW3" s="1892"/>
      <c r="DX3" s="1892"/>
      <c r="DY3" s="1892"/>
      <c r="DZ3" s="1892"/>
      <c r="EA3" s="1892"/>
      <c r="EB3" s="1892"/>
      <c r="EC3" s="1892"/>
      <c r="ED3" s="1892"/>
      <c r="EE3" s="1892"/>
      <c r="EF3" s="1892"/>
      <c r="EG3" s="1892"/>
      <c r="EH3" s="1892"/>
      <c r="EI3" s="1892"/>
      <c r="EJ3" s="1892"/>
      <c r="EK3" s="1892"/>
      <c r="EL3" s="1892"/>
      <c r="EM3" s="1892"/>
      <c r="EN3" s="1892"/>
      <c r="EO3" s="1892"/>
      <c r="EP3" s="1892"/>
      <c r="EQ3" s="1892"/>
      <c r="ER3" s="1892"/>
      <c r="ES3" s="1892"/>
      <c r="ET3" s="1892"/>
      <c r="EU3" s="1892"/>
      <c r="EV3" s="1892"/>
      <c r="EW3" s="1892"/>
      <c r="EX3" s="1892"/>
      <c r="EY3" s="1892"/>
      <c r="EZ3" s="1892"/>
      <c r="FA3" s="1892"/>
      <c r="FB3" s="1892"/>
      <c r="FC3" s="1892"/>
      <c r="FD3" s="1892"/>
      <c r="FE3" s="1892"/>
      <c r="FF3" s="1892"/>
      <c r="FG3" s="1892"/>
      <c r="FH3" s="1892"/>
      <c r="FI3" s="1892"/>
      <c r="FJ3" s="1892"/>
      <c r="FK3" s="1892"/>
      <c r="FL3" s="1892"/>
      <c r="FM3" s="1892"/>
      <c r="FN3" s="1892"/>
      <c r="FO3" s="1892"/>
    </row>
    <row r="4" spans="2:171" ht="17.25" customHeight="1" thickBot="1">
      <c r="B4" s="1875" t="s">
        <v>379</v>
      </c>
      <c r="C4" s="1876"/>
      <c r="D4" s="1879" t="s">
        <v>547</v>
      </c>
      <c r="E4" s="1871" t="s">
        <v>381</v>
      </c>
      <c r="F4" s="1866" t="s">
        <v>382</v>
      </c>
      <c r="G4" s="1873" t="s">
        <v>1571</v>
      </c>
      <c r="H4" s="1871" t="s">
        <v>1572</v>
      </c>
      <c r="I4" s="1868" t="s">
        <v>1573</v>
      </c>
      <c r="J4" s="1869"/>
      <c r="K4" s="1870"/>
      <c r="L4" s="1866" t="s">
        <v>173</v>
      </c>
      <c r="M4" s="1873" t="s">
        <v>1571</v>
      </c>
      <c r="N4" s="1871" t="s">
        <v>1572</v>
      </c>
      <c r="O4" s="1868" t="s">
        <v>1573</v>
      </c>
      <c r="P4" s="1869"/>
      <c r="Q4" s="1870"/>
      <c r="R4" s="1866" t="s">
        <v>173</v>
      </c>
      <c r="S4" s="1873" t="s">
        <v>1571</v>
      </c>
      <c r="T4" s="1871" t="s">
        <v>1572</v>
      </c>
      <c r="U4" s="1868" t="s">
        <v>1573</v>
      </c>
      <c r="V4" s="1869"/>
      <c r="W4" s="1870"/>
      <c r="X4" s="1866" t="s">
        <v>173</v>
      </c>
      <c r="Y4" s="1873" t="s">
        <v>1571</v>
      </c>
      <c r="Z4" s="1871" t="s">
        <v>1572</v>
      </c>
      <c r="AA4" s="1868" t="s">
        <v>1573</v>
      </c>
      <c r="AB4" s="1869"/>
      <c r="AC4" s="1870"/>
      <c r="AD4" s="1866" t="s">
        <v>173</v>
      </c>
      <c r="AE4" s="1873" t="s">
        <v>1571</v>
      </c>
      <c r="AF4" s="1871" t="s">
        <v>1572</v>
      </c>
      <c r="AG4" s="1868" t="s">
        <v>1573</v>
      </c>
      <c r="AH4" s="1869"/>
      <c r="AI4" s="1870"/>
      <c r="AJ4" s="1866" t="s">
        <v>173</v>
      </c>
      <c r="AK4" s="1873" t="s">
        <v>1571</v>
      </c>
      <c r="AL4" s="1871" t="s">
        <v>1572</v>
      </c>
      <c r="AM4" s="1868" t="s">
        <v>1573</v>
      </c>
      <c r="AN4" s="1869"/>
      <c r="AO4" s="1870"/>
      <c r="AP4" s="1866" t="s">
        <v>173</v>
      </c>
      <c r="AQ4" s="1873" t="s">
        <v>1571</v>
      </c>
      <c r="AR4" s="1871" t="s">
        <v>1572</v>
      </c>
      <c r="AS4" s="1868" t="s">
        <v>1573</v>
      </c>
      <c r="AT4" s="1869"/>
      <c r="AU4" s="1870"/>
      <c r="AV4" s="1866" t="s">
        <v>173</v>
      </c>
      <c r="AW4" s="1873" t="s">
        <v>1571</v>
      </c>
      <c r="AX4" s="1871" t="s">
        <v>1572</v>
      </c>
      <c r="AY4" s="1868" t="s">
        <v>1573</v>
      </c>
      <c r="AZ4" s="1869"/>
      <c r="BA4" s="1870"/>
      <c r="BB4" s="1866" t="s">
        <v>173</v>
      </c>
      <c r="BC4" s="341"/>
      <c r="BD4" s="342"/>
      <c r="BE4" s="342"/>
      <c r="BJ4" s="1875" t="s">
        <v>379</v>
      </c>
      <c r="BK4" s="1876"/>
      <c r="BL4" s="1871" t="s">
        <v>381</v>
      </c>
      <c r="BM4" s="1866" t="s">
        <v>382</v>
      </c>
      <c r="BN4" s="1873" t="s">
        <v>1571</v>
      </c>
      <c r="BO4" s="1871" t="s">
        <v>1572</v>
      </c>
      <c r="BP4" s="1868" t="s">
        <v>1573</v>
      </c>
      <c r="BQ4" s="1869"/>
      <c r="BR4" s="1870"/>
      <c r="BS4" s="1866" t="s">
        <v>173</v>
      </c>
      <c r="BX4" s="4"/>
      <c r="BY4" s="4"/>
      <c r="BZ4" s="1048"/>
      <c r="CA4" s="1048"/>
      <c r="CB4" s="1048"/>
      <c r="CC4" s="1048"/>
      <c r="CD4" s="1048"/>
      <c r="CE4" s="1048"/>
      <c r="CF4" s="1048"/>
      <c r="CG4" s="1048"/>
      <c r="CH4" s="1048"/>
      <c r="CI4" s="1048"/>
      <c r="CJ4" s="1048"/>
      <c r="CK4" s="1048"/>
      <c r="CL4" s="1048"/>
      <c r="CM4" s="1048"/>
      <c r="CN4" s="1048"/>
      <c r="CO4" s="1048"/>
      <c r="CP4" s="1048"/>
      <c r="CQ4" s="1048"/>
      <c r="CR4" s="1048"/>
      <c r="CS4" s="1048"/>
      <c r="CT4" s="1048"/>
      <c r="CU4" s="1048"/>
      <c r="CV4" s="1048"/>
      <c r="CW4" s="1048"/>
      <c r="CX4" s="1048"/>
      <c r="CY4" s="1048"/>
      <c r="CZ4" s="1048"/>
      <c r="DA4" s="1048"/>
      <c r="DB4" s="1048"/>
      <c r="DC4" s="1048"/>
      <c r="DD4" s="1048"/>
      <c r="DE4" s="1048"/>
      <c r="DF4" s="1048"/>
      <c r="DG4" s="1048"/>
      <c r="DH4" s="1048"/>
      <c r="DI4" s="1048"/>
      <c r="DJ4" s="1048"/>
      <c r="DK4" s="1048"/>
      <c r="DL4" s="1048"/>
      <c r="DM4" s="1048"/>
      <c r="DN4" s="1048"/>
      <c r="DO4" s="1048"/>
      <c r="DP4" s="1048"/>
      <c r="DQ4" s="1048"/>
      <c r="DR4" s="1048"/>
      <c r="DS4" s="1048"/>
      <c r="DU4" s="120" t="s">
        <v>1650</v>
      </c>
      <c r="DV4" s="1048"/>
      <c r="DW4" s="1048"/>
      <c r="DX4" s="1048"/>
      <c r="DY4" s="1048"/>
      <c r="DZ4" s="1048"/>
      <c r="EA4" s="1048"/>
      <c r="EB4" s="1048"/>
      <c r="EC4" s="1048"/>
      <c r="ED4" s="1048"/>
      <c r="EE4" s="1048"/>
      <c r="EF4" s="1048"/>
      <c r="EG4" s="1048"/>
      <c r="EH4" s="1048"/>
      <c r="EI4" s="1048"/>
      <c r="EJ4" s="1048"/>
      <c r="EK4" s="1048"/>
      <c r="EL4" s="1048"/>
      <c r="EM4" s="1048"/>
      <c r="EN4" s="1048"/>
      <c r="EO4" s="1048"/>
      <c r="EP4" s="1048"/>
      <c r="EQ4" s="1048"/>
      <c r="ER4" s="1048"/>
      <c r="ES4" s="1048"/>
      <c r="ET4" s="1048"/>
      <c r="EU4" s="1048"/>
      <c r="EV4" s="1048"/>
      <c r="EW4" s="1048"/>
      <c r="EX4" s="1048"/>
      <c r="EY4" s="1048"/>
      <c r="EZ4" s="1048"/>
      <c r="FA4" s="1048"/>
      <c r="FB4" s="1048"/>
      <c r="FC4" s="1048"/>
      <c r="FD4" s="1048"/>
      <c r="FE4" s="1048"/>
      <c r="FF4" s="1048"/>
      <c r="FG4" s="1048"/>
      <c r="FH4" s="1048"/>
      <c r="FI4" s="1048"/>
      <c r="FJ4" s="1048"/>
      <c r="FK4" s="1048"/>
      <c r="FL4" s="1048"/>
      <c r="FM4" s="1048"/>
      <c r="FN4" s="1048"/>
      <c r="FO4" s="1048"/>
    </row>
    <row r="5" spans="2:171" ht="45.75" thickBot="1">
      <c r="B5" s="1877"/>
      <c r="C5" s="1878"/>
      <c r="D5" s="1880"/>
      <c r="E5" s="1881"/>
      <c r="F5" s="1882"/>
      <c r="G5" s="1874"/>
      <c r="H5" s="1872"/>
      <c r="I5" s="343" t="s">
        <v>1574</v>
      </c>
      <c r="J5" s="343" t="s">
        <v>1575</v>
      </c>
      <c r="K5" s="344" t="s">
        <v>1576</v>
      </c>
      <c r="L5" s="1867"/>
      <c r="M5" s="1874"/>
      <c r="N5" s="1872"/>
      <c r="O5" s="343" t="s">
        <v>1574</v>
      </c>
      <c r="P5" s="343" t="s">
        <v>1575</v>
      </c>
      <c r="Q5" s="344" t="s">
        <v>1576</v>
      </c>
      <c r="R5" s="1867"/>
      <c r="S5" s="1874"/>
      <c r="T5" s="1872"/>
      <c r="U5" s="343" t="s">
        <v>1574</v>
      </c>
      <c r="V5" s="343" t="s">
        <v>1575</v>
      </c>
      <c r="W5" s="344" t="s">
        <v>1576</v>
      </c>
      <c r="X5" s="1867"/>
      <c r="Y5" s="1874"/>
      <c r="Z5" s="1872"/>
      <c r="AA5" s="343" t="s">
        <v>1574</v>
      </c>
      <c r="AB5" s="343" t="s">
        <v>1575</v>
      </c>
      <c r="AC5" s="344" t="s">
        <v>1576</v>
      </c>
      <c r="AD5" s="1867"/>
      <c r="AE5" s="1874"/>
      <c r="AF5" s="1872"/>
      <c r="AG5" s="343" t="s">
        <v>1574</v>
      </c>
      <c r="AH5" s="343" t="s">
        <v>1575</v>
      </c>
      <c r="AI5" s="344" t="s">
        <v>1576</v>
      </c>
      <c r="AJ5" s="1867"/>
      <c r="AK5" s="1874"/>
      <c r="AL5" s="1872"/>
      <c r="AM5" s="343" t="s">
        <v>1574</v>
      </c>
      <c r="AN5" s="343" t="s">
        <v>1575</v>
      </c>
      <c r="AO5" s="344" t="s">
        <v>1576</v>
      </c>
      <c r="AP5" s="1867"/>
      <c r="AQ5" s="1874"/>
      <c r="AR5" s="1872"/>
      <c r="AS5" s="343" t="s">
        <v>1574</v>
      </c>
      <c r="AT5" s="343" t="s">
        <v>1575</v>
      </c>
      <c r="AU5" s="344" t="s">
        <v>1576</v>
      </c>
      <c r="AV5" s="1867"/>
      <c r="AW5" s="1874"/>
      <c r="AX5" s="1872"/>
      <c r="AY5" s="343" t="s">
        <v>1574</v>
      </c>
      <c r="AZ5" s="343" t="s">
        <v>1575</v>
      </c>
      <c r="BA5" s="344" t="s">
        <v>1576</v>
      </c>
      <c r="BB5" s="1867"/>
      <c r="BC5" s="341"/>
      <c r="BD5" s="8" t="s">
        <v>391</v>
      </c>
      <c r="BE5" s="9" t="s">
        <v>392</v>
      </c>
      <c r="BG5" s="1137" t="s">
        <v>1606</v>
      </c>
      <c r="BH5" s="9" t="s">
        <v>314</v>
      </c>
      <c r="BJ5" s="1877"/>
      <c r="BK5" s="1878"/>
      <c r="BL5" s="1881"/>
      <c r="BM5" s="1882"/>
      <c r="BN5" s="1874"/>
      <c r="BO5" s="1872"/>
      <c r="BP5" s="343" t="s">
        <v>1574</v>
      </c>
      <c r="BQ5" s="343" t="s">
        <v>1575</v>
      </c>
      <c r="BR5" s="344" t="s">
        <v>1576</v>
      </c>
      <c r="BS5" s="1867"/>
      <c r="BV5" s="1283" t="s">
        <v>1700</v>
      </c>
      <c r="BX5" s="1284" t="s">
        <v>1608</v>
      </c>
      <c r="BY5" s="1048"/>
      <c r="BZ5" s="1048"/>
      <c r="CA5" s="1048"/>
      <c r="CB5" s="1048"/>
      <c r="CC5" s="1048"/>
      <c r="CD5" s="1048"/>
      <c r="CE5" s="1048"/>
      <c r="CF5" s="1048"/>
      <c r="CG5" s="1048"/>
      <c r="CH5" s="1048"/>
      <c r="CI5" s="1048"/>
      <c r="CJ5" s="1048"/>
      <c r="CK5" s="1048"/>
      <c r="CL5" s="1048"/>
      <c r="CM5" s="1048"/>
      <c r="CN5" s="1048"/>
      <c r="CO5" s="1048"/>
      <c r="CP5" s="1048"/>
      <c r="CQ5" s="1048"/>
      <c r="CR5" s="1048"/>
      <c r="CS5" s="1048"/>
      <c r="CT5" s="1048"/>
      <c r="CU5" s="1048"/>
      <c r="CV5" s="1048"/>
      <c r="CW5" s="1048"/>
      <c r="CX5" s="1048"/>
      <c r="CY5" s="1048"/>
      <c r="CZ5" s="1048"/>
      <c r="DA5" s="1048"/>
      <c r="DB5" s="1048"/>
      <c r="DC5" s="1048"/>
      <c r="DD5" s="1048"/>
      <c r="DE5" s="1048"/>
      <c r="DF5" s="1048"/>
      <c r="DG5" s="1048"/>
      <c r="DH5" s="1048"/>
      <c r="DI5" s="1048"/>
      <c r="DJ5" s="1048"/>
      <c r="DK5" s="1048"/>
      <c r="DL5" s="1048"/>
      <c r="DM5" s="1048"/>
      <c r="DN5" s="1048"/>
      <c r="DO5" s="1048"/>
      <c r="DP5" s="1048"/>
      <c r="DQ5" s="1048"/>
      <c r="DR5" s="1048"/>
      <c r="DS5" s="1048"/>
      <c r="DU5" s="1282" t="s">
        <v>1720</v>
      </c>
      <c r="DV5" s="1048"/>
      <c r="DW5" s="1048"/>
      <c r="DX5" s="1048"/>
      <c r="DY5" s="1048"/>
      <c r="DZ5" s="1048"/>
      <c r="EA5" s="1048"/>
      <c r="EB5" s="1048"/>
      <c r="EC5" s="1048"/>
      <c r="ED5" s="1048"/>
      <c r="EE5" s="1048"/>
      <c r="EF5" s="1048"/>
      <c r="EG5" s="1048"/>
      <c r="EH5" s="1048"/>
      <c r="EI5" s="1048"/>
      <c r="EJ5" s="1048"/>
      <c r="EK5" s="1048"/>
      <c r="EL5" s="1048"/>
      <c r="EM5" s="1048"/>
      <c r="EN5" s="1048"/>
      <c r="EO5" s="1048"/>
      <c r="EP5" s="1048"/>
      <c r="EQ5" s="1048"/>
      <c r="ER5" s="1048"/>
      <c r="ES5" s="1048"/>
      <c r="ET5" s="1048"/>
      <c r="EU5" s="1048"/>
      <c r="EV5" s="1048"/>
      <c r="EW5" s="1048"/>
      <c r="EX5" s="1048"/>
      <c r="EY5" s="1048"/>
      <c r="EZ5" s="1048"/>
      <c r="FA5" s="1048"/>
      <c r="FB5" s="1048"/>
      <c r="FC5" s="1048"/>
      <c r="FD5" s="1048"/>
      <c r="FE5" s="1048"/>
      <c r="FF5" s="1048"/>
      <c r="FG5" s="1048"/>
      <c r="FH5" s="1048"/>
      <c r="FI5" s="1048"/>
      <c r="FJ5" s="1048"/>
      <c r="FK5" s="1048"/>
      <c r="FL5" s="1048"/>
      <c r="FM5" s="1048"/>
      <c r="FN5" s="1048"/>
      <c r="FO5" s="1048"/>
    </row>
    <row r="6" spans="2:171" ht="14.25" customHeight="1" thickBot="1">
      <c r="B6" s="345"/>
      <c r="C6" s="345"/>
      <c r="D6" s="345"/>
      <c r="E6" s="345"/>
      <c r="F6" s="345"/>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299"/>
      <c r="BD6" s="299"/>
      <c r="BG6" s="1138"/>
      <c r="BH6" s="1138"/>
      <c r="BJ6" s="345"/>
      <c r="BK6" s="345"/>
      <c r="BL6" s="345"/>
      <c r="BM6" s="345"/>
      <c r="BN6" s="346"/>
      <c r="BO6" s="346"/>
      <c r="BP6" s="346"/>
      <c r="BQ6" s="346"/>
      <c r="BR6" s="346"/>
      <c r="BS6" s="346"/>
      <c r="BX6" s="1048"/>
      <c r="BY6" s="1048"/>
      <c r="BZ6" s="1048"/>
      <c r="CA6" s="1048"/>
      <c r="CB6" s="1048"/>
      <c r="CC6" s="1048"/>
      <c r="CD6" s="1048"/>
      <c r="CE6" s="1048"/>
      <c r="CF6" s="1048"/>
      <c r="CG6" s="1048"/>
      <c r="CH6" s="1048"/>
      <c r="CI6" s="1048"/>
      <c r="CJ6" s="1048"/>
      <c r="CK6" s="1048"/>
      <c r="CL6" s="1048"/>
      <c r="CM6" s="1048"/>
      <c r="CN6" s="1048"/>
      <c r="CO6" s="1048"/>
      <c r="CP6" s="1048"/>
      <c r="CQ6" s="1048"/>
      <c r="CR6" s="1048"/>
      <c r="CS6" s="1048"/>
      <c r="CT6" s="1048"/>
      <c r="CU6" s="1048"/>
      <c r="CV6" s="1048"/>
      <c r="CW6" s="1048"/>
      <c r="CX6" s="1048"/>
      <c r="CY6" s="1048"/>
      <c r="CZ6" s="1048"/>
      <c r="DA6" s="1048"/>
      <c r="DB6" s="1048"/>
      <c r="DC6" s="1048"/>
      <c r="DD6" s="1048"/>
      <c r="DE6" s="1048"/>
      <c r="DF6" s="1048"/>
      <c r="DG6" s="1048"/>
      <c r="DH6" s="1048"/>
      <c r="DI6" s="1048"/>
      <c r="DJ6" s="1048"/>
      <c r="DK6" s="1048"/>
      <c r="DL6" s="1048"/>
      <c r="DM6" s="1048"/>
      <c r="DN6" s="1048"/>
      <c r="DO6" s="1048"/>
      <c r="DP6" s="1048"/>
      <c r="DQ6" s="1048"/>
      <c r="DR6" s="1048"/>
      <c r="DS6" s="1048"/>
      <c r="DU6" s="121" t="s">
        <v>1651</v>
      </c>
      <c r="DV6" s="1048"/>
      <c r="DW6" s="1048"/>
      <c r="DX6" s="1048"/>
      <c r="DY6" s="1048"/>
      <c r="DZ6" s="1048"/>
      <c r="EA6" s="1048"/>
      <c r="EB6" s="1048"/>
      <c r="EC6" s="1048"/>
      <c r="ED6" s="1048"/>
      <c r="EE6" s="1048"/>
      <c r="EF6" s="1048"/>
      <c r="EG6" s="1048"/>
      <c r="EH6" s="1048"/>
      <c r="EI6" s="1048"/>
      <c r="EJ6" s="1048"/>
      <c r="EK6" s="1048"/>
      <c r="EL6" s="1048"/>
      <c r="EM6" s="1048"/>
      <c r="EN6" s="1048"/>
      <c r="EO6" s="1048"/>
      <c r="EP6" s="1048"/>
      <c r="EQ6" s="1048"/>
      <c r="ER6" s="1048"/>
      <c r="ES6" s="1048"/>
      <c r="ET6" s="1048"/>
      <c r="EU6" s="1048"/>
      <c r="EV6" s="1048"/>
      <c r="EW6" s="1048"/>
      <c r="EX6" s="1048"/>
      <c r="EY6" s="1048"/>
      <c r="EZ6" s="1048"/>
      <c r="FA6" s="1048"/>
      <c r="FB6" s="1048"/>
      <c r="FC6" s="1048"/>
      <c r="FD6" s="1048"/>
      <c r="FE6" s="1048"/>
      <c r="FF6" s="1048"/>
      <c r="FG6" s="1048"/>
      <c r="FH6" s="1048"/>
      <c r="FI6" s="1048"/>
      <c r="FJ6" s="1048"/>
      <c r="FK6" s="1048"/>
      <c r="FL6" s="1048"/>
      <c r="FM6" s="1048"/>
      <c r="FN6" s="1048"/>
      <c r="FO6" s="1048"/>
    </row>
    <row r="7" spans="2:171" ht="14.25" customHeight="1" thickBot="1">
      <c r="B7" s="1889" t="s">
        <v>529</v>
      </c>
      <c r="C7" s="1890"/>
      <c r="D7" s="1890"/>
      <c r="E7" s="1890"/>
      <c r="F7" s="1891"/>
      <c r="G7" s="1886" t="s">
        <v>530</v>
      </c>
      <c r="H7" s="1887"/>
      <c r="I7" s="1887"/>
      <c r="J7" s="1887"/>
      <c r="K7" s="1887"/>
      <c r="L7" s="1888"/>
      <c r="M7" s="1886" t="s">
        <v>530</v>
      </c>
      <c r="N7" s="1887"/>
      <c r="O7" s="1887"/>
      <c r="P7" s="1887"/>
      <c r="Q7" s="1887"/>
      <c r="R7" s="1888"/>
      <c r="S7" s="1886" t="s">
        <v>530</v>
      </c>
      <c r="T7" s="1887"/>
      <c r="U7" s="1887"/>
      <c r="V7" s="1887"/>
      <c r="W7" s="1887"/>
      <c r="X7" s="1888"/>
      <c r="Y7" s="1886" t="s">
        <v>1386</v>
      </c>
      <c r="Z7" s="1887"/>
      <c r="AA7" s="1887"/>
      <c r="AB7" s="1887"/>
      <c r="AC7" s="1887"/>
      <c r="AD7" s="1888"/>
      <c r="AE7" s="1886" t="s">
        <v>1386</v>
      </c>
      <c r="AF7" s="1887"/>
      <c r="AG7" s="1887"/>
      <c r="AH7" s="1887"/>
      <c r="AI7" s="1887"/>
      <c r="AJ7" s="1888"/>
      <c r="AK7" s="1886" t="s">
        <v>1386</v>
      </c>
      <c r="AL7" s="1887"/>
      <c r="AM7" s="1887"/>
      <c r="AN7" s="1887"/>
      <c r="AO7" s="1887"/>
      <c r="AP7" s="1888"/>
      <c r="AQ7" s="1886" t="s">
        <v>1386</v>
      </c>
      <c r="AR7" s="1887"/>
      <c r="AS7" s="1887"/>
      <c r="AT7" s="1887"/>
      <c r="AU7" s="1887"/>
      <c r="AV7" s="1888"/>
      <c r="AW7" s="1886" t="s">
        <v>1386</v>
      </c>
      <c r="AX7" s="1887"/>
      <c r="AY7" s="1887"/>
      <c r="AZ7" s="1887"/>
      <c r="BA7" s="1887"/>
      <c r="BB7" s="1888"/>
      <c r="BC7" s="299"/>
      <c r="BD7" s="299"/>
      <c r="BG7" s="1"/>
      <c r="BH7" s="1"/>
      <c r="BJ7" s="1889" t="s">
        <v>529</v>
      </c>
      <c r="BK7" s="1890"/>
      <c r="BL7" s="1890"/>
      <c r="BM7" s="1891"/>
      <c r="BN7" s="1886" t="s">
        <v>1378</v>
      </c>
      <c r="BO7" s="1887"/>
      <c r="BP7" s="1887"/>
      <c r="BQ7" s="1887"/>
      <c r="BR7" s="1887"/>
      <c r="BS7" s="1888"/>
      <c r="BX7" s="1048"/>
      <c r="BY7" s="1048"/>
      <c r="BZ7" s="1048"/>
      <c r="CA7" s="1048"/>
      <c r="CB7" s="1048"/>
      <c r="CC7" s="1048"/>
      <c r="CD7" s="1048"/>
      <c r="CE7" s="1048"/>
      <c r="CF7" s="1048"/>
      <c r="CG7" s="1048"/>
      <c r="CH7" s="1048"/>
      <c r="CI7" s="1048"/>
      <c r="CJ7" s="1048"/>
      <c r="CK7" s="1048"/>
      <c r="CL7" s="1048"/>
      <c r="CM7" s="1048"/>
      <c r="CN7" s="1048"/>
      <c r="CO7" s="1048"/>
      <c r="CP7" s="1048"/>
      <c r="CQ7" s="1048"/>
      <c r="CR7" s="1048"/>
      <c r="CS7" s="1048"/>
      <c r="CT7" s="1048"/>
      <c r="CU7" s="1048"/>
      <c r="CV7" s="1048"/>
      <c r="CW7" s="1048"/>
      <c r="CX7" s="1048"/>
      <c r="CY7" s="1048"/>
      <c r="CZ7" s="1048"/>
      <c r="DA7" s="1048"/>
      <c r="DB7" s="1048"/>
      <c r="DC7" s="1048"/>
      <c r="DD7" s="1048"/>
      <c r="DE7" s="1048"/>
      <c r="DF7" s="1048"/>
      <c r="DG7" s="1048"/>
      <c r="DH7" s="1048"/>
      <c r="DI7" s="1048"/>
      <c r="DJ7" s="1048"/>
      <c r="DK7" s="1048"/>
      <c r="DL7" s="1048"/>
      <c r="DM7" s="1048"/>
      <c r="DN7" s="1048"/>
      <c r="DO7" s="1048"/>
      <c r="DP7" s="1048"/>
      <c r="DQ7" s="1048"/>
      <c r="DR7" s="1048"/>
      <c r="DS7" s="1048"/>
      <c r="DU7" s="120" t="s">
        <v>1721</v>
      </c>
      <c r="DV7" s="1048"/>
      <c r="DW7" s="1048"/>
      <c r="DX7" s="1048"/>
      <c r="DY7" s="1048"/>
      <c r="DZ7" s="1048"/>
      <c r="EA7" s="1048"/>
      <c r="EB7" s="1048"/>
      <c r="EC7" s="1048"/>
      <c r="ED7" s="1048"/>
      <c r="EE7" s="1048"/>
      <c r="EF7" s="1048"/>
      <c r="EG7" s="1048"/>
      <c r="EH7" s="1048"/>
      <c r="EI7" s="1048"/>
      <c r="EJ7" s="1048"/>
      <c r="EK7" s="1048"/>
      <c r="EL7" s="1048"/>
      <c r="EM7" s="1048"/>
      <c r="EN7" s="1048"/>
      <c r="EO7" s="1048"/>
      <c r="EP7" s="1048"/>
      <c r="EQ7" s="1048"/>
      <c r="ER7" s="1048"/>
      <c r="ES7" s="1048"/>
      <c r="ET7" s="1048"/>
      <c r="EU7" s="1048"/>
      <c r="EV7" s="1048"/>
      <c r="EW7" s="1048"/>
      <c r="EX7" s="1048"/>
      <c r="EY7" s="1048"/>
      <c r="EZ7" s="1048"/>
      <c r="FA7" s="1048"/>
      <c r="FB7" s="1048"/>
      <c r="FC7" s="1048"/>
      <c r="FD7" s="1048"/>
      <c r="FE7" s="1048"/>
      <c r="FF7" s="1048"/>
      <c r="FG7" s="1048"/>
      <c r="FH7" s="1048"/>
      <c r="FI7" s="1048"/>
      <c r="FJ7" s="1048"/>
      <c r="FK7" s="1048"/>
      <c r="FL7" s="1048"/>
      <c r="FM7" s="1048"/>
      <c r="FN7" s="1048"/>
      <c r="FO7" s="1048"/>
    </row>
    <row r="8" spans="2:171" ht="14.25" customHeight="1" thickBot="1">
      <c r="B8" s="345"/>
      <c r="C8" s="345"/>
      <c r="D8" s="345"/>
      <c r="E8" s="345"/>
      <c r="F8" s="345"/>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299"/>
      <c r="BD8" s="299"/>
      <c r="BG8" s="1"/>
      <c r="BH8" s="1"/>
      <c r="BJ8" s="345"/>
      <c r="BK8" s="345"/>
      <c r="BL8" s="345"/>
      <c r="BM8" s="345"/>
      <c r="BN8" s="346"/>
      <c r="BO8" s="346"/>
      <c r="BP8" s="346"/>
      <c r="BQ8" s="346"/>
      <c r="BR8" s="346"/>
      <c r="BS8" s="346"/>
      <c r="BX8" s="1048"/>
      <c r="BY8" s="1048"/>
      <c r="BZ8" s="1048"/>
      <c r="CA8" s="1048"/>
      <c r="CB8" s="1048"/>
      <c r="CC8" s="1048"/>
      <c r="CD8" s="1048"/>
      <c r="CE8" s="1048"/>
      <c r="CF8" s="1048"/>
      <c r="CG8" s="1048"/>
      <c r="CH8" s="1048"/>
      <c r="CI8" s="1048"/>
      <c r="CJ8" s="1048"/>
      <c r="CK8" s="1048"/>
      <c r="CL8" s="1048"/>
      <c r="CM8" s="1048"/>
      <c r="CN8" s="1048"/>
      <c r="CO8" s="1048"/>
      <c r="CP8" s="1048"/>
      <c r="CQ8" s="1048"/>
      <c r="CR8" s="1048"/>
      <c r="CS8" s="1048"/>
      <c r="CT8" s="1048"/>
      <c r="CU8" s="1048"/>
      <c r="CV8" s="1048"/>
      <c r="CW8" s="1048"/>
      <c r="CX8" s="1048"/>
      <c r="CY8" s="1048"/>
      <c r="CZ8" s="1048"/>
      <c r="DA8" s="1048"/>
      <c r="DB8" s="1048"/>
      <c r="DC8" s="1048"/>
      <c r="DD8" s="1048"/>
      <c r="DE8" s="1048"/>
      <c r="DF8" s="1048"/>
      <c r="DG8" s="1048"/>
      <c r="DH8" s="1048"/>
      <c r="DI8" s="1048"/>
      <c r="DJ8" s="1048"/>
      <c r="DK8" s="1048"/>
      <c r="DL8" s="1048"/>
      <c r="DM8" s="1048"/>
      <c r="DN8" s="1048"/>
      <c r="DO8" s="1048"/>
      <c r="DP8" s="1048"/>
      <c r="DQ8" s="1048"/>
      <c r="DR8" s="1048"/>
      <c r="DS8" s="1048"/>
      <c r="DV8" s="1048"/>
      <c r="DW8" s="1048"/>
      <c r="DX8" s="1048"/>
      <c r="DY8" s="1048"/>
      <c r="DZ8" s="1048"/>
      <c r="EA8" s="1048"/>
      <c r="EB8" s="1048"/>
      <c r="EC8" s="1048"/>
      <c r="ED8" s="1048"/>
      <c r="EE8" s="1048"/>
      <c r="EF8" s="1048"/>
      <c r="EG8" s="1048"/>
      <c r="EH8" s="1048"/>
      <c r="EI8" s="1048"/>
      <c r="EJ8" s="1048"/>
      <c r="EK8" s="1048"/>
      <c r="EL8" s="1048"/>
      <c r="EM8" s="1048"/>
      <c r="EN8" s="1048"/>
      <c r="EO8" s="1048"/>
      <c r="EP8" s="1048"/>
      <c r="EQ8" s="1048"/>
      <c r="ER8" s="1048"/>
      <c r="ES8" s="1048"/>
      <c r="ET8" s="1048"/>
      <c r="EU8" s="1048"/>
      <c r="EV8" s="1048"/>
      <c r="EW8" s="1048"/>
      <c r="EX8" s="1048"/>
      <c r="EY8" s="1048"/>
      <c r="EZ8" s="1048"/>
      <c r="FA8" s="1048"/>
      <c r="FB8" s="1048"/>
      <c r="FC8" s="1048"/>
      <c r="FD8" s="1048"/>
      <c r="FE8" s="1048"/>
      <c r="FF8" s="1048"/>
      <c r="FG8" s="1048"/>
      <c r="FH8" s="1048"/>
      <c r="FI8" s="1048"/>
      <c r="FJ8" s="1048"/>
      <c r="FK8" s="1048"/>
      <c r="FL8" s="1048"/>
      <c r="FM8" s="1048"/>
      <c r="FN8" s="1048"/>
      <c r="FO8" s="1048"/>
    </row>
    <row r="9" spans="2:171" ht="14.25" customHeight="1" thickBot="1">
      <c r="B9" s="208" t="s">
        <v>393</v>
      </c>
      <c r="C9" s="209" t="s">
        <v>2924</v>
      </c>
      <c r="D9" s="118"/>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c r="BD9" s="299"/>
      <c r="BG9" s="1"/>
      <c r="BH9" s="1"/>
      <c r="BJ9" s="208" t="s">
        <v>393</v>
      </c>
      <c r="BK9" s="209" t="s">
        <v>2924</v>
      </c>
      <c r="BL9" s="339"/>
      <c r="BM9" s="339"/>
      <c r="BN9" s="1143"/>
      <c r="BO9" s="1143"/>
      <c r="BP9" s="1143"/>
      <c r="BQ9" s="1143"/>
      <c r="BR9" s="1143"/>
      <c r="BS9" s="1143"/>
      <c r="BX9" s="1048"/>
      <c r="BY9" s="1048"/>
      <c r="BZ9" s="1048"/>
      <c r="CA9" s="1048"/>
      <c r="CB9" s="1048"/>
      <c r="CC9" s="1048"/>
      <c r="CD9" s="1048"/>
      <c r="CE9" s="1048"/>
      <c r="CF9" s="1048"/>
      <c r="CG9" s="1048"/>
      <c r="CH9" s="1048"/>
      <c r="CI9" s="1048"/>
      <c r="CJ9" s="1048"/>
      <c r="CK9" s="1048"/>
      <c r="CL9" s="1048"/>
      <c r="CM9" s="1048"/>
      <c r="CN9" s="1048"/>
      <c r="CO9" s="1048"/>
      <c r="CP9" s="1048"/>
      <c r="CQ9" s="1048"/>
      <c r="CR9" s="1048"/>
      <c r="CS9" s="1048"/>
      <c r="CT9" s="1048"/>
      <c r="CU9" s="1048"/>
      <c r="CV9" s="1048"/>
      <c r="CW9" s="1048"/>
      <c r="CX9" s="1048"/>
      <c r="CY9" s="1048"/>
      <c r="CZ9" s="1048"/>
      <c r="DA9" s="1048"/>
      <c r="DB9" s="1048"/>
      <c r="DC9" s="1048"/>
      <c r="DD9" s="1048"/>
      <c r="DE9" s="1048"/>
      <c r="DF9" s="1048"/>
      <c r="DG9" s="1048"/>
      <c r="DH9" s="1048"/>
      <c r="DI9" s="1048"/>
      <c r="DJ9" s="1048"/>
      <c r="DK9" s="1048"/>
      <c r="DL9" s="1048"/>
      <c r="DM9" s="1048"/>
      <c r="DN9" s="1048"/>
      <c r="DO9" s="1048"/>
      <c r="DP9" s="1048"/>
      <c r="DQ9" s="1048"/>
      <c r="DR9" s="1048"/>
      <c r="DS9" s="1048"/>
      <c r="DV9" s="1048"/>
      <c r="DW9" s="1048"/>
      <c r="DX9" s="1048"/>
      <c r="DY9" s="1048"/>
      <c r="DZ9" s="1048"/>
      <c r="EA9" s="1048"/>
      <c r="EB9" s="1048"/>
      <c r="EC9" s="1048"/>
      <c r="ED9" s="1048"/>
      <c r="EE9" s="1048"/>
      <c r="EF9" s="1048"/>
      <c r="EG9" s="1048"/>
      <c r="EH9" s="1048"/>
      <c r="EI9" s="1048"/>
      <c r="EJ9" s="1048"/>
      <c r="EK9" s="1048"/>
      <c r="EL9" s="1048"/>
      <c r="EM9" s="1048"/>
      <c r="EN9" s="1048"/>
      <c r="EO9" s="1048"/>
      <c r="EP9" s="1048"/>
      <c r="EQ9" s="1048"/>
      <c r="ER9" s="1048"/>
      <c r="ES9" s="1048"/>
      <c r="ET9" s="1048"/>
      <c r="EU9" s="1048"/>
      <c r="EV9" s="1048"/>
      <c r="EW9" s="1048"/>
      <c r="EX9" s="1048"/>
      <c r="EY9" s="1048"/>
      <c r="EZ9" s="1048"/>
      <c r="FA9" s="1048"/>
      <c r="FB9" s="1048"/>
      <c r="FC9" s="1048"/>
      <c r="FD9" s="1048"/>
      <c r="FE9" s="1048"/>
      <c r="FF9" s="1048"/>
      <c r="FG9" s="1048"/>
      <c r="FH9" s="1048"/>
      <c r="FI9" s="1048"/>
      <c r="FJ9" s="1048"/>
      <c r="FK9" s="1048"/>
      <c r="FL9" s="1048"/>
      <c r="FM9" s="1048"/>
      <c r="FN9" s="1048"/>
      <c r="FO9" s="1048"/>
    </row>
    <row r="10" spans="2:171" ht="14.25" customHeight="1">
      <c r="B10" s="113">
        <v>5</v>
      </c>
      <c r="C10" s="211" t="s">
        <v>2912</v>
      </c>
      <c r="D10" s="212"/>
      <c r="E10" s="212" t="s">
        <v>43</v>
      </c>
      <c r="F10" s="62">
        <v>3</v>
      </c>
      <c r="G10" s="1196">
        <v>60.436297519999975</v>
      </c>
      <c r="H10" s="1187">
        <v>0</v>
      </c>
      <c r="I10" s="1187">
        <v>0.84258117999999993</v>
      </c>
      <c r="J10" s="1187">
        <v>0</v>
      </c>
      <c r="K10" s="1187">
        <v>0</v>
      </c>
      <c r="L10" s="347">
        <f>SUM(G10:K10)</f>
        <v>61.278878699999979</v>
      </c>
      <c r="M10" s="1196">
        <v>65.739248752489004</v>
      </c>
      <c r="N10" s="1187">
        <v>0</v>
      </c>
      <c r="O10" s="1187">
        <v>8.2500000000000004E-3</v>
      </c>
      <c r="P10" s="1187">
        <v>0</v>
      </c>
      <c r="Q10" s="1187">
        <v>0</v>
      </c>
      <c r="R10" s="347">
        <f>SUM(M10:Q10)</f>
        <v>65.747498752489008</v>
      </c>
      <c r="S10" s="1196">
        <v>53.971097199564234</v>
      </c>
      <c r="T10" s="1187">
        <v>0</v>
      </c>
      <c r="U10" s="1187">
        <v>0</v>
      </c>
      <c r="V10" s="1187">
        <v>0</v>
      </c>
      <c r="W10" s="1187">
        <v>0</v>
      </c>
      <c r="X10" s="347">
        <f>SUM(S10:W10)</f>
        <v>53.971097199564234</v>
      </c>
      <c r="Y10" s="1196">
        <v>60.482057390949301</v>
      </c>
      <c r="Z10" s="1187">
        <v>0.66000000000500003</v>
      </c>
      <c r="AA10" s="1187">
        <v>0.98672727430000007</v>
      </c>
      <c r="AB10" s="1187">
        <v>0</v>
      </c>
      <c r="AC10" s="1187">
        <v>0</v>
      </c>
      <c r="AD10" s="347">
        <f>SUM(Y10:AC10)</f>
        <v>62.128784665254301</v>
      </c>
      <c r="AE10" s="1196">
        <v>60.52966021801268</v>
      </c>
      <c r="AF10" s="1187">
        <v>0.66000000000799997</v>
      </c>
      <c r="AG10" s="1187">
        <v>1.1572727256390001</v>
      </c>
      <c r="AH10" s="1187">
        <v>0</v>
      </c>
      <c r="AI10" s="1187">
        <v>0</v>
      </c>
      <c r="AJ10" s="347">
        <f>SUM(AE10:AI10)</f>
        <v>62.346932943659674</v>
      </c>
      <c r="AK10" s="1196">
        <v>60.542654741337955</v>
      </c>
      <c r="AL10" s="1187">
        <v>0.66000000000799997</v>
      </c>
      <c r="AM10" s="1187">
        <v>1.0719999999760002</v>
      </c>
      <c r="AN10" s="1187">
        <v>0</v>
      </c>
      <c r="AO10" s="1187">
        <v>0</v>
      </c>
      <c r="AP10" s="347">
        <f>SUM(AK10:AO10)</f>
        <v>62.274654741321953</v>
      </c>
      <c r="AQ10" s="1196">
        <v>68.611284917347405</v>
      </c>
      <c r="AR10" s="1187">
        <v>0.65999999999699999</v>
      </c>
      <c r="AS10" s="1187">
        <v>1.0719999999879999</v>
      </c>
      <c r="AT10" s="1187">
        <v>0</v>
      </c>
      <c r="AU10" s="1187">
        <v>0</v>
      </c>
      <c r="AV10" s="347">
        <f>SUM(AQ10:AU10)</f>
        <v>70.343284917332397</v>
      </c>
      <c r="AW10" s="1196">
        <v>68.770615231120971</v>
      </c>
      <c r="AX10" s="1187">
        <v>0.65999999999000003</v>
      </c>
      <c r="AY10" s="1187">
        <v>1.072000000032</v>
      </c>
      <c r="AZ10" s="1187">
        <v>0</v>
      </c>
      <c r="BA10" s="1187">
        <v>0</v>
      </c>
      <c r="BB10" s="347">
        <f>SUM(AW10:BA10)</f>
        <v>70.502615231142983</v>
      </c>
      <c r="BC10"/>
      <c r="BD10" s="299"/>
      <c r="BG10" s="1"/>
      <c r="BH10" s="1"/>
      <c r="BJ10" s="113">
        <v>5</v>
      </c>
      <c r="BK10" s="211" t="s">
        <v>2912</v>
      </c>
      <c r="BL10" s="212" t="s">
        <v>43</v>
      </c>
      <c r="BM10" s="62">
        <v>3</v>
      </c>
      <c r="BN10" s="1144" t="s">
        <v>2925</v>
      </c>
      <c r="BO10" s="1145" t="s">
        <v>2926</v>
      </c>
      <c r="BP10" s="1145" t="s">
        <v>2927</v>
      </c>
      <c r="BQ10" s="1145" t="s">
        <v>2928</v>
      </c>
      <c r="BR10" s="1146" t="s">
        <v>2929</v>
      </c>
      <c r="BS10" s="63" t="s">
        <v>2930</v>
      </c>
      <c r="BX10" s="1048"/>
      <c r="BY10" s="1048"/>
      <c r="BZ10" s="1048"/>
      <c r="CA10" s="1048"/>
      <c r="CB10" s="1048"/>
      <c r="CC10" s="1048"/>
      <c r="CD10" s="1048"/>
      <c r="CE10" s="1048"/>
      <c r="CF10" s="1048"/>
      <c r="CG10" s="1048"/>
      <c r="CH10" s="1048"/>
      <c r="CI10" s="1048"/>
      <c r="CJ10" s="1048"/>
      <c r="CK10" s="1048"/>
      <c r="CL10" s="1048"/>
      <c r="CM10" s="1048"/>
      <c r="CN10" s="1048"/>
      <c r="CO10" s="1048"/>
      <c r="CP10" s="1048"/>
      <c r="CQ10" s="1048"/>
      <c r="CR10" s="1048"/>
      <c r="CS10" s="1048"/>
      <c r="CT10" s="1048"/>
      <c r="CU10" s="1048"/>
      <c r="CV10" s="1048"/>
      <c r="CW10" s="1048"/>
      <c r="CX10" s="1048"/>
      <c r="CY10" s="1048"/>
      <c r="CZ10" s="1048"/>
      <c r="DA10" s="1048"/>
      <c r="DB10" s="1048"/>
      <c r="DC10" s="1048"/>
      <c r="DD10" s="1048"/>
      <c r="DE10" s="1048"/>
      <c r="DF10" s="1048"/>
      <c r="DG10" s="1048"/>
      <c r="DH10" s="1048"/>
      <c r="DI10" s="1048"/>
      <c r="DJ10" s="1048"/>
      <c r="DK10" s="1048"/>
      <c r="DL10" s="1048"/>
      <c r="DM10" s="1048"/>
      <c r="DN10" s="1048"/>
      <c r="DO10" s="1048"/>
      <c r="DP10" s="1048"/>
      <c r="DQ10" s="1048"/>
      <c r="DR10" s="1048"/>
      <c r="DS10" s="1048"/>
      <c r="DV10" s="1048"/>
      <c r="DW10" s="1048"/>
      <c r="DX10" s="1048"/>
      <c r="DY10" s="1048"/>
      <c r="DZ10" s="1048"/>
      <c r="EA10" s="1048"/>
      <c r="EB10" s="1048"/>
      <c r="EC10" s="1048"/>
      <c r="ED10" s="1048"/>
      <c r="EE10" s="1048"/>
      <c r="EF10" s="1048"/>
      <c r="EG10" s="1048"/>
      <c r="EH10" s="1048"/>
      <c r="EI10" s="1048"/>
      <c r="EJ10" s="1048"/>
      <c r="EK10" s="1048"/>
      <c r="EL10" s="1048"/>
      <c r="EM10" s="1048"/>
      <c r="EN10" s="1048"/>
      <c r="EO10" s="1048"/>
      <c r="EP10" s="1048"/>
      <c r="EQ10" s="1048"/>
      <c r="ER10" s="1048"/>
      <c r="ES10" s="1048"/>
      <c r="ET10" s="1048"/>
      <c r="EU10" s="1048"/>
      <c r="EV10" s="1048"/>
      <c r="EW10" s="1048"/>
      <c r="EX10" s="1048"/>
      <c r="EY10" s="1048"/>
      <c r="EZ10" s="1048"/>
      <c r="FA10" s="1048"/>
      <c r="FB10" s="1048"/>
      <c r="FC10" s="1048"/>
      <c r="FD10" s="1048"/>
      <c r="FE10" s="1048"/>
      <c r="FF10" s="1048"/>
      <c r="FG10" s="1048"/>
      <c r="FH10" s="1048"/>
      <c r="FI10" s="1048"/>
      <c r="FJ10" s="1048"/>
      <c r="FK10" s="1048"/>
      <c r="FL10" s="1048"/>
      <c r="FM10" s="1048"/>
      <c r="FN10" s="1048"/>
      <c r="FO10" s="1048"/>
    </row>
    <row r="11" spans="2:171" ht="14.25" customHeight="1" thickBot="1">
      <c r="B11" s="345"/>
      <c r="C11" s="345"/>
      <c r="D11" s="345"/>
      <c r="E11" s="345"/>
      <c r="F11" s="345"/>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299"/>
      <c r="BD11" s="299"/>
      <c r="BG11" s="1"/>
      <c r="BH11" s="1"/>
      <c r="BJ11" s="345"/>
      <c r="BK11" s="345"/>
      <c r="BL11" s="345"/>
      <c r="BM11" s="345"/>
      <c r="BN11" s="346"/>
      <c r="BO11" s="346"/>
      <c r="BP11" s="346"/>
      <c r="BQ11" s="346"/>
      <c r="BR11" s="346"/>
      <c r="BS11" s="346"/>
      <c r="BX11" s="1048"/>
      <c r="BY11" s="1048"/>
      <c r="BZ11" s="1048"/>
      <c r="CA11" s="1048"/>
      <c r="CB11" s="1048"/>
      <c r="CC11" s="1048"/>
      <c r="CD11" s="1048"/>
      <c r="CE11" s="1048"/>
      <c r="CF11" s="1048"/>
      <c r="CG11" s="1048"/>
      <c r="CH11" s="1048"/>
      <c r="CI11" s="1048"/>
      <c r="CJ11" s="1048"/>
      <c r="CK11" s="1048"/>
      <c r="CL11" s="1048"/>
      <c r="CM11" s="1048"/>
      <c r="CN11" s="1048"/>
      <c r="CO11" s="1048"/>
      <c r="CP11" s="1048"/>
      <c r="CQ11" s="1048"/>
      <c r="CR11" s="1048"/>
      <c r="CS11" s="1048"/>
      <c r="CT11" s="1048"/>
      <c r="CU11" s="1048"/>
      <c r="CV11" s="1048"/>
      <c r="CW11" s="1048"/>
      <c r="CX11" s="1048"/>
      <c r="CY11" s="1048"/>
      <c r="CZ11" s="1048"/>
      <c r="DA11" s="1048"/>
      <c r="DB11" s="1048"/>
      <c r="DC11" s="1048"/>
      <c r="DD11" s="1048"/>
      <c r="DE11" s="1048"/>
      <c r="DF11" s="1048"/>
      <c r="DG11" s="1048"/>
      <c r="DH11" s="1048"/>
      <c r="DI11" s="1048"/>
      <c r="DJ11" s="1048"/>
      <c r="DK11" s="1048"/>
      <c r="DL11" s="1048"/>
      <c r="DM11" s="1048"/>
      <c r="DN11" s="1048"/>
      <c r="DO11" s="1048"/>
      <c r="DP11" s="1048"/>
      <c r="DQ11" s="1048"/>
      <c r="DR11" s="1048"/>
      <c r="DS11" s="1048"/>
      <c r="DV11" s="1048"/>
      <c r="DW11" s="1048"/>
      <c r="DX11" s="1048"/>
      <c r="DY11" s="1048"/>
      <c r="DZ11" s="1048"/>
      <c r="EA11" s="1048"/>
      <c r="EB11" s="1048"/>
      <c r="EC11" s="1048"/>
      <c r="ED11" s="1048"/>
      <c r="EE11" s="1048"/>
      <c r="EF11" s="1048"/>
      <c r="EG11" s="1048"/>
      <c r="EH11" s="1048"/>
      <c r="EI11" s="1048"/>
      <c r="EJ11" s="1048"/>
      <c r="EK11" s="1048"/>
      <c r="EL11" s="1048"/>
      <c r="EM11" s="1048"/>
      <c r="EN11" s="1048"/>
      <c r="EO11" s="1048"/>
      <c r="EP11" s="1048"/>
      <c r="EQ11" s="1048"/>
      <c r="ER11" s="1048"/>
      <c r="ES11" s="1048"/>
      <c r="ET11" s="1048"/>
      <c r="EU11" s="1048"/>
      <c r="EV11" s="1048"/>
      <c r="EW11" s="1048"/>
      <c r="EX11" s="1048"/>
      <c r="EY11" s="1048"/>
      <c r="EZ11" s="1048"/>
      <c r="FA11" s="1048"/>
      <c r="FB11" s="1048"/>
      <c r="FC11" s="1048"/>
      <c r="FD11" s="1048"/>
      <c r="FE11" s="1048"/>
      <c r="FF11" s="1048"/>
      <c r="FG11" s="1048"/>
      <c r="FH11" s="1048"/>
      <c r="FI11" s="1048"/>
      <c r="FJ11" s="1048"/>
      <c r="FK11" s="1048"/>
      <c r="FL11" s="1048"/>
      <c r="FM11" s="1048"/>
      <c r="FN11" s="1048"/>
      <c r="FO11" s="1048"/>
    </row>
    <row r="12" spans="2:171" ht="16.5" thickBot="1">
      <c r="B12" s="208" t="s">
        <v>532</v>
      </c>
      <c r="C12" s="209" t="s">
        <v>1382</v>
      </c>
      <c r="D12" s="118"/>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299"/>
      <c r="BD12" s="348"/>
      <c r="BE12" s="93"/>
      <c r="BF12" s="93"/>
      <c r="BG12" s="93"/>
      <c r="BH12" s="93"/>
      <c r="BJ12" s="208" t="s">
        <v>532</v>
      </c>
      <c r="BK12" s="209" t="s">
        <v>1382</v>
      </c>
      <c r="BL12" s="339"/>
      <c r="BM12" s="339"/>
      <c r="BN12" s="1143"/>
      <c r="BO12" s="1143"/>
      <c r="BP12" s="1143"/>
      <c r="BQ12" s="1143"/>
      <c r="BR12" s="1143"/>
      <c r="BS12" s="1143"/>
      <c r="BX12" s="1048"/>
      <c r="BY12" s="1048"/>
      <c r="BZ12" s="1048"/>
      <c r="CA12" s="1048"/>
      <c r="CB12" s="1048"/>
      <c r="CC12" s="1048"/>
      <c r="CD12" s="1048"/>
      <c r="CE12" s="1048"/>
      <c r="CF12" s="1048"/>
      <c r="CG12" s="1048"/>
      <c r="CH12" s="1048"/>
      <c r="CI12" s="1048"/>
      <c r="CJ12" s="1048"/>
      <c r="CK12" s="1048"/>
      <c r="CL12" s="1048"/>
      <c r="CM12" s="1048"/>
      <c r="CN12" s="1048"/>
      <c r="CO12" s="1048"/>
      <c r="CP12" s="1048"/>
      <c r="CQ12" s="1048"/>
      <c r="CR12" s="1048"/>
      <c r="CS12" s="1048"/>
      <c r="CT12" s="1048"/>
      <c r="CU12" s="1048"/>
      <c r="CV12" s="1048"/>
      <c r="CW12" s="1048"/>
      <c r="CX12" s="1048"/>
      <c r="CY12" s="1048"/>
      <c r="CZ12" s="1048"/>
      <c r="DA12" s="1048"/>
      <c r="DB12" s="1048"/>
      <c r="DC12" s="1048"/>
      <c r="DD12" s="1048"/>
      <c r="DE12" s="1048"/>
      <c r="DF12" s="1048"/>
      <c r="DG12" s="1048"/>
      <c r="DH12" s="1048"/>
      <c r="DI12" s="1048"/>
      <c r="DJ12" s="1048"/>
      <c r="DK12" s="1048"/>
      <c r="DL12" s="1048"/>
      <c r="DM12" s="1048"/>
      <c r="DN12" s="1048"/>
      <c r="DO12" s="1048"/>
      <c r="DP12" s="1048"/>
      <c r="DQ12" s="1048"/>
      <c r="DR12" s="1048"/>
      <c r="DS12" s="1048"/>
      <c r="DT12" s="1030"/>
      <c r="DU12" s="1048"/>
      <c r="DV12" s="1048"/>
      <c r="DW12" s="1048"/>
      <c r="DX12" s="1048"/>
      <c r="DY12" s="1048"/>
      <c r="DZ12" s="1048"/>
      <c r="EA12" s="1048"/>
      <c r="EB12" s="1048"/>
      <c r="EC12" s="1048"/>
      <c r="ED12" s="1048"/>
      <c r="EE12" s="1048"/>
      <c r="EF12" s="1048"/>
      <c r="EG12" s="1048"/>
      <c r="EH12" s="1048"/>
      <c r="EI12" s="1048"/>
      <c r="EJ12" s="1048"/>
      <c r="EK12" s="1048"/>
      <c r="EL12" s="1048"/>
      <c r="EM12" s="1048"/>
      <c r="EN12" s="1048"/>
      <c r="EO12" s="1048"/>
      <c r="EP12" s="1048"/>
      <c r="EQ12" s="1048"/>
      <c r="ER12" s="1048"/>
      <c r="ES12" s="1048"/>
      <c r="ET12" s="1048"/>
      <c r="EU12" s="1048"/>
      <c r="EV12" s="1048"/>
      <c r="EW12" s="1048"/>
      <c r="EX12" s="1048"/>
      <c r="EY12" s="1048"/>
      <c r="EZ12" s="1048"/>
      <c r="FA12" s="1048"/>
      <c r="FB12" s="1048"/>
      <c r="FC12" s="1048"/>
      <c r="FD12" s="1048"/>
      <c r="FE12" s="1048"/>
      <c r="FF12" s="1048"/>
      <c r="FG12" s="1048"/>
      <c r="FH12" s="1048"/>
      <c r="FI12" s="1048"/>
      <c r="FJ12" s="1048"/>
      <c r="FK12" s="1048"/>
      <c r="FL12" s="1048"/>
      <c r="FM12" s="1048"/>
      <c r="FN12" s="1048"/>
      <c r="FO12" s="1048"/>
    </row>
    <row r="13" spans="2:171" ht="14.25" customHeight="1">
      <c r="B13" s="113">
        <v>20</v>
      </c>
      <c r="C13" s="211" t="s">
        <v>2199</v>
      </c>
      <c r="D13" s="212"/>
      <c r="E13" s="212" t="s">
        <v>43</v>
      </c>
      <c r="F13" s="62">
        <v>3</v>
      </c>
      <c r="G13" s="1196">
        <v>5.1054166199999997</v>
      </c>
      <c r="H13" s="1187">
        <v>0</v>
      </c>
      <c r="I13" s="1187">
        <v>0</v>
      </c>
      <c r="J13" s="1187">
        <v>0</v>
      </c>
      <c r="K13" s="1187">
        <v>0</v>
      </c>
      <c r="L13" s="347">
        <f>SUM(G13:K13)</f>
        <v>5.1054166199999997</v>
      </c>
      <c r="M13" s="1196">
        <v>2.4564105570109955</v>
      </c>
      <c r="N13" s="1187">
        <v>0</v>
      </c>
      <c r="O13" s="1187">
        <v>0</v>
      </c>
      <c r="P13" s="1187">
        <v>0</v>
      </c>
      <c r="Q13" s="1187">
        <v>0</v>
      </c>
      <c r="R13" s="347">
        <f>SUM(M13:Q13)</f>
        <v>2.4564105570109955</v>
      </c>
      <c r="S13" s="1196">
        <v>1.1776924324116194</v>
      </c>
      <c r="T13" s="1187">
        <v>0</v>
      </c>
      <c r="U13" s="1187">
        <v>0</v>
      </c>
      <c r="V13" s="1187">
        <v>0</v>
      </c>
      <c r="W13" s="1187">
        <v>0</v>
      </c>
      <c r="X13" s="347">
        <f>SUM(S13:W13)</f>
        <v>1.1776924324116194</v>
      </c>
      <c r="Y13" s="1196">
        <v>4.7115604802200979</v>
      </c>
      <c r="Z13" s="1187">
        <v>0</v>
      </c>
      <c r="AA13" s="1187">
        <v>0</v>
      </c>
      <c r="AB13" s="1187">
        <v>0</v>
      </c>
      <c r="AC13" s="1187">
        <v>0</v>
      </c>
      <c r="AD13" s="347">
        <f>SUM(Y13:AC13)</f>
        <v>4.7115604802200979</v>
      </c>
      <c r="AE13" s="1196">
        <v>4.758597117993677</v>
      </c>
      <c r="AF13" s="1187">
        <v>0</v>
      </c>
      <c r="AG13" s="1187">
        <v>0</v>
      </c>
      <c r="AH13" s="1187">
        <v>0</v>
      </c>
      <c r="AI13" s="1187">
        <v>0</v>
      </c>
      <c r="AJ13" s="347">
        <f>SUM(AE13:AI13)</f>
        <v>4.758597117993677</v>
      </c>
      <c r="AK13" s="1196">
        <v>4.806102441071757</v>
      </c>
      <c r="AL13" s="1187">
        <v>0</v>
      </c>
      <c r="AM13" s="1187">
        <v>0</v>
      </c>
      <c r="AN13" s="1187">
        <v>0</v>
      </c>
      <c r="AO13" s="1187">
        <v>0</v>
      </c>
      <c r="AP13" s="347">
        <f>SUM(AK13:AO13)</f>
        <v>4.806102441071757</v>
      </c>
      <c r="AQ13" s="1196">
        <v>12.854081859573704</v>
      </c>
      <c r="AR13" s="1187">
        <v>0</v>
      </c>
      <c r="AS13" s="1187">
        <v>0</v>
      </c>
      <c r="AT13" s="1187">
        <v>0</v>
      </c>
      <c r="AU13" s="1187">
        <v>0</v>
      </c>
      <c r="AV13" s="347">
        <f>SUM(AQ13:AU13)</f>
        <v>12.854081859573704</v>
      </c>
      <c r="AW13" s="1196">
        <v>12.902539347593562</v>
      </c>
      <c r="AX13" s="1187">
        <v>0</v>
      </c>
      <c r="AY13" s="1187">
        <v>0</v>
      </c>
      <c r="AZ13" s="1187">
        <v>0</v>
      </c>
      <c r="BA13" s="1187">
        <v>0</v>
      </c>
      <c r="BB13" s="347">
        <f>SUM(AW13:BA13)</f>
        <v>12.902539347593562</v>
      </c>
      <c r="BC13" s="299"/>
      <c r="BD13" s="78"/>
      <c r="BE13" s="119"/>
      <c r="BG13" s="1028">
        <f xml:space="preserve"> IF( SUM( BX13:DR13 ) = 0, 0, $BX$5 )</f>
        <v>0</v>
      </c>
      <c r="BH13" s="1028"/>
      <c r="BJ13" s="113">
        <v>20</v>
      </c>
      <c r="BK13" s="211" t="s">
        <v>2199</v>
      </c>
      <c r="BL13" s="212" t="s">
        <v>43</v>
      </c>
      <c r="BM13" s="62">
        <v>3</v>
      </c>
      <c r="BN13" s="1144" t="s">
        <v>2228</v>
      </c>
      <c r="BO13" s="1145" t="s">
        <v>2229</v>
      </c>
      <c r="BP13" s="1145" t="s">
        <v>2230</v>
      </c>
      <c r="BQ13" s="1145" t="s">
        <v>2231</v>
      </c>
      <c r="BR13" s="1146" t="s">
        <v>2232</v>
      </c>
      <c r="BS13" s="63" t="s">
        <v>2233</v>
      </c>
      <c r="BX13" s="1029">
        <f>IF('Validation flags'!$H$3=1,0, IF( ISNUMBER(G13), 0, 1 ))</f>
        <v>0</v>
      </c>
      <c r="BY13" s="1029">
        <f>IF('Validation flags'!$H$3=1,0, IF( ISNUMBER(H13), 0, 1 ))</f>
        <v>0</v>
      </c>
      <c r="BZ13" s="1029">
        <f>IF('Validation flags'!$H$3=1,0, IF( ISNUMBER(I13), 0, 1 ))</f>
        <v>0</v>
      </c>
      <c r="CA13" s="1029">
        <f>IF('Validation flags'!$H$3=1,0, IF( ISNUMBER(J13), 0, 1 ))</f>
        <v>0</v>
      </c>
      <c r="CB13" s="1029">
        <f>IF('Validation flags'!$H$3=1,0, IF( ISNUMBER(K13), 0, 1 ))</f>
        <v>0</v>
      </c>
      <c r="CC13" s="1048"/>
      <c r="CD13" s="1029">
        <f>IF('Validation flags'!$H$3=1,0, IF( ISNUMBER(M13), 0, 1 ))</f>
        <v>0</v>
      </c>
      <c r="CE13" s="1029">
        <f>IF('Validation flags'!$H$3=1,0, IF( ISNUMBER(N13), 0, 1 ))</f>
        <v>0</v>
      </c>
      <c r="CF13" s="1029">
        <f>IF('Validation flags'!$H$3=1,0, IF( ISNUMBER(O13), 0, 1 ))</f>
        <v>0</v>
      </c>
      <c r="CG13" s="1029">
        <f>IF('Validation flags'!$H$3=1,0, IF( ISNUMBER(P13), 0, 1 ))</f>
        <v>0</v>
      </c>
      <c r="CH13" s="1029">
        <f>IF('Validation flags'!$H$3=1,0, IF( ISNUMBER(Q13), 0, 1 ))</f>
        <v>0</v>
      </c>
      <c r="CI13" s="1048"/>
      <c r="CJ13" s="1029">
        <f>IF('Validation flags'!$H$3=1,0, IF( ISNUMBER(S13), 0, 1 ))</f>
        <v>0</v>
      </c>
      <c r="CK13" s="1029">
        <f>IF('Validation flags'!$H$3=1,0, IF( ISNUMBER(T13), 0, 1 ))</f>
        <v>0</v>
      </c>
      <c r="CL13" s="1029">
        <f>IF('Validation flags'!$H$3=1,0, IF( ISNUMBER(U13), 0, 1 ))</f>
        <v>0</v>
      </c>
      <c r="CM13" s="1029">
        <f>IF('Validation flags'!$H$3=1,0, IF( ISNUMBER(V13), 0, 1 ))</f>
        <v>0</v>
      </c>
      <c r="CN13" s="1029">
        <f>IF('Validation flags'!$H$3=1,0, IF( ISNUMBER(W13), 0, 1 ))</f>
        <v>0</v>
      </c>
      <c r="CO13" s="1048"/>
      <c r="CP13" s="1029">
        <f>IF('Validation flags'!$H$3=1,0, IF( ISNUMBER(Y13), 0, 1 ))</f>
        <v>0</v>
      </c>
      <c r="CQ13" s="1029">
        <f>IF('Validation flags'!$H$3=1,0, IF( ISNUMBER(Z13), 0, 1 ))</f>
        <v>0</v>
      </c>
      <c r="CR13" s="1029">
        <f>IF('Validation flags'!$H$3=1,0, IF( ISNUMBER(AA13), 0, 1 ))</f>
        <v>0</v>
      </c>
      <c r="CS13" s="1029">
        <f>IF('Validation flags'!$H$3=1,0, IF( ISNUMBER(AB13), 0, 1 ))</f>
        <v>0</v>
      </c>
      <c r="CT13" s="1029">
        <f>IF('Validation flags'!$H$3=1,0, IF( ISNUMBER(AC13), 0, 1 ))</f>
        <v>0</v>
      </c>
      <c r="CU13" s="1048"/>
      <c r="CV13" s="1029">
        <f>IF('Validation flags'!$H$3=1,0, IF( ISNUMBER(AE13), 0, 1 ))</f>
        <v>0</v>
      </c>
      <c r="CW13" s="1029">
        <f>IF('Validation flags'!$H$3=1,0, IF( ISNUMBER(AF13), 0, 1 ))</f>
        <v>0</v>
      </c>
      <c r="CX13" s="1029">
        <f>IF('Validation flags'!$H$3=1,0, IF( ISNUMBER(AG13), 0, 1 ))</f>
        <v>0</v>
      </c>
      <c r="CY13" s="1029">
        <f>IF('Validation flags'!$H$3=1,0, IF( ISNUMBER(AH13), 0, 1 ))</f>
        <v>0</v>
      </c>
      <c r="CZ13" s="1029">
        <f>IF('Validation flags'!$H$3=1,0, IF( ISNUMBER(AI13), 0, 1 ))</f>
        <v>0</v>
      </c>
      <c r="DA13" s="1048"/>
      <c r="DB13" s="1029">
        <f>IF('Validation flags'!$H$3=1,0, IF( ISNUMBER(AK13), 0, 1 ))</f>
        <v>0</v>
      </c>
      <c r="DC13" s="1029">
        <f>IF('Validation flags'!$H$3=1,0, IF( ISNUMBER(AL13), 0, 1 ))</f>
        <v>0</v>
      </c>
      <c r="DD13" s="1029">
        <f>IF('Validation flags'!$H$3=1,0, IF( ISNUMBER(AM13), 0, 1 ))</f>
        <v>0</v>
      </c>
      <c r="DE13" s="1029">
        <f>IF('Validation flags'!$H$3=1,0, IF( ISNUMBER(AN13), 0, 1 ))</f>
        <v>0</v>
      </c>
      <c r="DF13" s="1029">
        <f>IF('Validation flags'!$H$3=1,0, IF( ISNUMBER(AO13), 0, 1 ))</f>
        <v>0</v>
      </c>
      <c r="DG13" s="1048"/>
      <c r="DH13" s="1029">
        <f>IF('Validation flags'!$H$3=1,0, IF( ISNUMBER(AQ13), 0, 1 ))</f>
        <v>0</v>
      </c>
      <c r="DI13" s="1029">
        <f>IF('Validation flags'!$H$3=1,0, IF( ISNUMBER(AR13), 0, 1 ))</f>
        <v>0</v>
      </c>
      <c r="DJ13" s="1029">
        <f>IF('Validation flags'!$H$3=1,0, IF( ISNUMBER(AS13), 0, 1 ))</f>
        <v>0</v>
      </c>
      <c r="DK13" s="1029">
        <f>IF('Validation flags'!$H$3=1,0, IF( ISNUMBER(AT13), 0, 1 ))</f>
        <v>0</v>
      </c>
      <c r="DL13" s="1029">
        <f>IF('Validation flags'!$H$3=1,0, IF( ISNUMBER(AU13), 0, 1 ))</f>
        <v>0</v>
      </c>
      <c r="DM13" s="1048"/>
      <c r="DN13" s="1029">
        <f>IF('Validation flags'!$H$3=1,0, IF( ISNUMBER(AW13), 0, 1 ))</f>
        <v>0</v>
      </c>
      <c r="DO13" s="1029">
        <f>IF('Validation flags'!$H$3=1,0, IF( ISNUMBER(AX13), 0, 1 ))</f>
        <v>0</v>
      </c>
      <c r="DP13" s="1029">
        <f>IF('Validation flags'!$H$3=1,0, IF( ISNUMBER(AY13), 0, 1 ))</f>
        <v>0</v>
      </c>
      <c r="DQ13" s="1029">
        <f>IF('Validation flags'!$H$3=1,0, IF( ISNUMBER(AZ13), 0, 1 ))</f>
        <v>0</v>
      </c>
      <c r="DR13" s="1029">
        <f>IF('Validation flags'!$H$3=1,0, IF( ISNUMBER(BA13), 0, 1 ))</f>
        <v>0</v>
      </c>
      <c r="DS13" s="1048"/>
      <c r="DT13" s="1030"/>
      <c r="DU13" s="1048"/>
      <c r="DV13" s="1048"/>
      <c r="DW13" s="1048"/>
      <c r="DX13" s="1048"/>
      <c r="DY13" s="1048"/>
      <c r="DZ13" s="1048"/>
      <c r="EA13" s="1048"/>
      <c r="EB13" s="1048"/>
      <c r="EC13" s="1048"/>
      <c r="ED13" s="1048"/>
      <c r="EE13" s="1048"/>
      <c r="EF13" s="1048"/>
      <c r="EG13" s="1048"/>
      <c r="EH13" s="1048"/>
      <c r="EI13" s="1048"/>
      <c r="EJ13" s="1048"/>
      <c r="EK13" s="1048"/>
      <c r="EL13" s="1048"/>
      <c r="EM13" s="1048"/>
      <c r="EN13" s="1048"/>
      <c r="EO13" s="1048"/>
      <c r="EP13" s="1048"/>
      <c r="EQ13" s="1048"/>
      <c r="ER13" s="1048"/>
      <c r="ES13" s="1048"/>
      <c r="ET13" s="1048"/>
      <c r="EU13" s="1048"/>
      <c r="EV13" s="1048"/>
      <c r="EW13" s="1048"/>
      <c r="EX13" s="1048"/>
      <c r="EY13" s="1048"/>
      <c r="EZ13" s="1048"/>
      <c r="FA13" s="1048"/>
      <c r="FB13" s="1048"/>
      <c r="FC13" s="1048"/>
      <c r="FD13" s="1048"/>
      <c r="FE13" s="1048"/>
      <c r="FF13" s="1048"/>
      <c r="FG13" s="1048"/>
      <c r="FH13" s="1048"/>
      <c r="FI13" s="1048"/>
      <c r="FJ13" s="1048"/>
      <c r="FK13" s="1048"/>
      <c r="FL13" s="1048"/>
      <c r="FM13" s="1048"/>
      <c r="FN13" s="1048"/>
      <c r="FO13" s="1048"/>
    </row>
    <row r="14" spans="2:171" ht="14.25" customHeight="1" thickBot="1">
      <c r="B14" s="219">
        <v>21</v>
      </c>
      <c r="C14" s="220" t="s">
        <v>2200</v>
      </c>
      <c r="D14" s="68"/>
      <c r="E14" s="68" t="s">
        <v>43</v>
      </c>
      <c r="F14" s="82">
        <v>3</v>
      </c>
      <c r="G14" s="1193">
        <v>10.205350651260002</v>
      </c>
      <c r="H14" s="1194">
        <v>0.23887543000000017</v>
      </c>
      <c r="I14" s="1194">
        <v>0</v>
      </c>
      <c r="J14" s="1194">
        <v>0</v>
      </c>
      <c r="K14" s="1194">
        <v>0</v>
      </c>
      <c r="L14" s="221">
        <f>SUM(G14:K14)</f>
        <v>10.444226081260002</v>
      </c>
      <c r="M14" s="1193">
        <v>9.0808025063861422</v>
      </c>
      <c r="N14" s="1194">
        <v>0</v>
      </c>
      <c r="O14" s="1194">
        <v>0</v>
      </c>
      <c r="P14" s="1194">
        <v>0</v>
      </c>
      <c r="Q14" s="1194">
        <v>0</v>
      </c>
      <c r="R14" s="221">
        <f>SUM(M14:Q14)</f>
        <v>9.0808025063861422</v>
      </c>
      <c r="S14" s="1193">
        <v>9.1839431319729865</v>
      </c>
      <c r="T14" s="1194">
        <v>0</v>
      </c>
      <c r="U14" s="1194">
        <v>0</v>
      </c>
      <c r="V14" s="1194">
        <v>0</v>
      </c>
      <c r="W14" s="1194">
        <v>0</v>
      </c>
      <c r="X14" s="221">
        <f>SUM(S14:W14)</f>
        <v>9.1839431319729865</v>
      </c>
      <c r="Y14" s="1193">
        <v>9.8917982955782158</v>
      </c>
      <c r="Z14" s="1194">
        <v>0</v>
      </c>
      <c r="AA14" s="1194">
        <v>0</v>
      </c>
      <c r="AB14" s="1194">
        <v>0</v>
      </c>
      <c r="AC14" s="1194">
        <v>0</v>
      </c>
      <c r="AD14" s="221">
        <f>SUM(Y14:AC14)</f>
        <v>9.8917982955782158</v>
      </c>
      <c r="AE14" s="1193">
        <v>9.9992360342590967</v>
      </c>
      <c r="AF14" s="1194">
        <v>0</v>
      </c>
      <c r="AG14" s="1194">
        <v>0</v>
      </c>
      <c r="AH14" s="1194">
        <v>0</v>
      </c>
      <c r="AI14" s="1194">
        <v>0</v>
      </c>
      <c r="AJ14" s="221">
        <f>SUM(AE14:AI14)</f>
        <v>9.9992360342590967</v>
      </c>
      <c r="AK14" s="1193">
        <v>10.107820450243544</v>
      </c>
      <c r="AL14" s="1194">
        <v>0</v>
      </c>
      <c r="AM14" s="1194">
        <v>0</v>
      </c>
      <c r="AN14" s="1194">
        <v>0</v>
      </c>
      <c r="AO14" s="1194">
        <v>0</v>
      </c>
      <c r="AP14" s="221">
        <f>SUM(AK14:AO14)</f>
        <v>10.107820450243544</v>
      </c>
      <c r="AQ14" s="1193">
        <v>9.817236217330839</v>
      </c>
      <c r="AR14" s="1194">
        <v>0</v>
      </c>
      <c r="AS14" s="1194">
        <v>0</v>
      </c>
      <c r="AT14" s="1194">
        <v>0</v>
      </c>
      <c r="AU14" s="1194">
        <v>0</v>
      </c>
      <c r="AV14" s="221">
        <f>SUM(AQ14:AU14)</f>
        <v>9.817236217330839</v>
      </c>
      <c r="AW14" s="1193">
        <v>9.5354792868124392</v>
      </c>
      <c r="AX14" s="1194">
        <v>0</v>
      </c>
      <c r="AY14" s="1194">
        <v>0</v>
      </c>
      <c r="AZ14" s="1194">
        <v>0</v>
      </c>
      <c r="BA14" s="1194">
        <v>0</v>
      </c>
      <c r="BB14" s="221">
        <f>SUM(AW14:BA14)</f>
        <v>9.5354792868124392</v>
      </c>
      <c r="BC14" s="299"/>
      <c r="BD14" s="217"/>
      <c r="BE14" s="120"/>
      <c r="BG14" s="1028">
        <f xml:space="preserve"> IF( SUM( BX14:DR14 ) = 0, 0, $BX$5 )</f>
        <v>0</v>
      </c>
      <c r="BH14" s="1028"/>
      <c r="BJ14" s="213">
        <v>21</v>
      </c>
      <c r="BK14" s="214" t="s">
        <v>2200</v>
      </c>
      <c r="BL14" s="215" t="s">
        <v>43</v>
      </c>
      <c r="BM14" s="64">
        <v>3</v>
      </c>
      <c r="BN14" s="1149" t="s">
        <v>2234</v>
      </c>
      <c r="BO14" s="1147" t="s">
        <v>2235</v>
      </c>
      <c r="BP14" s="1147" t="s">
        <v>2236</v>
      </c>
      <c r="BQ14" s="1147" t="s">
        <v>2237</v>
      </c>
      <c r="BR14" s="1148" t="s">
        <v>2238</v>
      </c>
      <c r="BS14" s="961" t="s">
        <v>2239</v>
      </c>
      <c r="BX14" s="1029">
        <f>IF('Validation flags'!$H$3=1,0, IF( ISNUMBER(G14), 0, 1 ))</f>
        <v>0</v>
      </c>
      <c r="BY14" s="1029">
        <f>IF('Validation flags'!$H$3=1,0, IF( ISNUMBER(H14), 0, 1 ))</f>
        <v>0</v>
      </c>
      <c r="BZ14" s="1029">
        <f>IF('Validation flags'!$H$3=1,0, IF( ISNUMBER(I14), 0, 1 ))</f>
        <v>0</v>
      </c>
      <c r="CA14" s="1029">
        <f>IF('Validation flags'!$H$3=1,0, IF( ISNUMBER(J14), 0, 1 ))</f>
        <v>0</v>
      </c>
      <c r="CB14" s="1029">
        <f>IF('Validation flags'!$H$3=1,0, IF( ISNUMBER(K14), 0, 1 ))</f>
        <v>0</v>
      </c>
      <c r="CC14" s="1048"/>
      <c r="CD14" s="1029">
        <f>IF('Validation flags'!$H$3=1,0, IF( ISNUMBER(M14), 0, 1 ))</f>
        <v>0</v>
      </c>
      <c r="CE14" s="1029">
        <f>IF('Validation flags'!$H$3=1,0, IF( ISNUMBER(N14), 0, 1 ))</f>
        <v>0</v>
      </c>
      <c r="CF14" s="1029">
        <f>IF('Validation flags'!$H$3=1,0, IF( ISNUMBER(O14), 0, 1 ))</f>
        <v>0</v>
      </c>
      <c r="CG14" s="1029">
        <f>IF('Validation flags'!$H$3=1,0, IF( ISNUMBER(P14), 0, 1 ))</f>
        <v>0</v>
      </c>
      <c r="CH14" s="1029">
        <f>IF('Validation flags'!$H$3=1,0, IF( ISNUMBER(Q14), 0, 1 ))</f>
        <v>0</v>
      </c>
      <c r="CI14" s="1048"/>
      <c r="CJ14" s="1029">
        <f>IF('Validation flags'!$H$3=1,0, IF( ISNUMBER(S14), 0, 1 ))</f>
        <v>0</v>
      </c>
      <c r="CK14" s="1029">
        <f>IF('Validation flags'!$H$3=1,0, IF( ISNUMBER(T14), 0, 1 ))</f>
        <v>0</v>
      </c>
      <c r="CL14" s="1029">
        <f>IF('Validation flags'!$H$3=1,0, IF( ISNUMBER(U14), 0, 1 ))</f>
        <v>0</v>
      </c>
      <c r="CM14" s="1029">
        <f>IF('Validation flags'!$H$3=1,0, IF( ISNUMBER(V14), 0, 1 ))</f>
        <v>0</v>
      </c>
      <c r="CN14" s="1029">
        <f>IF('Validation flags'!$H$3=1,0, IF( ISNUMBER(W14), 0, 1 ))</f>
        <v>0</v>
      </c>
      <c r="CO14" s="1048"/>
      <c r="CP14" s="1029">
        <f>IF('Validation flags'!$H$3=1,0, IF( ISNUMBER(Y14), 0, 1 ))</f>
        <v>0</v>
      </c>
      <c r="CQ14" s="1029">
        <f>IF('Validation flags'!$H$3=1,0, IF( ISNUMBER(Z14), 0, 1 ))</f>
        <v>0</v>
      </c>
      <c r="CR14" s="1029">
        <f>IF('Validation flags'!$H$3=1,0, IF( ISNUMBER(AA14), 0, 1 ))</f>
        <v>0</v>
      </c>
      <c r="CS14" s="1029">
        <f>IF('Validation flags'!$H$3=1,0, IF( ISNUMBER(AB14), 0, 1 ))</f>
        <v>0</v>
      </c>
      <c r="CT14" s="1029">
        <f>IF('Validation flags'!$H$3=1,0, IF( ISNUMBER(AC14), 0, 1 ))</f>
        <v>0</v>
      </c>
      <c r="CU14" s="1048"/>
      <c r="CV14" s="1029">
        <f>IF('Validation flags'!$H$3=1,0, IF( ISNUMBER(AE14), 0, 1 ))</f>
        <v>0</v>
      </c>
      <c r="CW14" s="1029">
        <f>IF('Validation flags'!$H$3=1,0, IF( ISNUMBER(AF14), 0, 1 ))</f>
        <v>0</v>
      </c>
      <c r="CX14" s="1029">
        <f>IF('Validation flags'!$H$3=1,0, IF( ISNUMBER(AG14), 0, 1 ))</f>
        <v>0</v>
      </c>
      <c r="CY14" s="1029">
        <f>IF('Validation flags'!$H$3=1,0, IF( ISNUMBER(AH14), 0, 1 ))</f>
        <v>0</v>
      </c>
      <c r="CZ14" s="1029">
        <f>IF('Validation flags'!$H$3=1,0, IF( ISNUMBER(AI14), 0, 1 ))</f>
        <v>0</v>
      </c>
      <c r="DA14" s="1048"/>
      <c r="DB14" s="1029">
        <f>IF('Validation flags'!$H$3=1,0, IF( ISNUMBER(AK14), 0, 1 ))</f>
        <v>0</v>
      </c>
      <c r="DC14" s="1029">
        <f>IF('Validation flags'!$H$3=1,0, IF( ISNUMBER(AL14), 0, 1 ))</f>
        <v>0</v>
      </c>
      <c r="DD14" s="1029">
        <f>IF('Validation flags'!$H$3=1,0, IF( ISNUMBER(AM14), 0, 1 ))</f>
        <v>0</v>
      </c>
      <c r="DE14" s="1029">
        <f>IF('Validation flags'!$H$3=1,0, IF( ISNUMBER(AN14), 0, 1 ))</f>
        <v>0</v>
      </c>
      <c r="DF14" s="1029">
        <f>IF('Validation flags'!$H$3=1,0, IF( ISNUMBER(AO14), 0, 1 ))</f>
        <v>0</v>
      </c>
      <c r="DG14" s="1048"/>
      <c r="DH14" s="1029">
        <f>IF('Validation flags'!$H$3=1,0, IF( ISNUMBER(AQ14), 0, 1 ))</f>
        <v>0</v>
      </c>
      <c r="DI14" s="1029">
        <f>IF('Validation flags'!$H$3=1,0, IF( ISNUMBER(AR14), 0, 1 ))</f>
        <v>0</v>
      </c>
      <c r="DJ14" s="1029">
        <f>IF('Validation flags'!$H$3=1,0, IF( ISNUMBER(AS14), 0, 1 ))</f>
        <v>0</v>
      </c>
      <c r="DK14" s="1029">
        <f>IF('Validation flags'!$H$3=1,0, IF( ISNUMBER(AT14), 0, 1 ))</f>
        <v>0</v>
      </c>
      <c r="DL14" s="1029">
        <f>IF('Validation flags'!$H$3=1,0, IF( ISNUMBER(AU14), 0, 1 ))</f>
        <v>0</v>
      </c>
      <c r="DM14" s="1048"/>
      <c r="DN14" s="1029">
        <f>IF('Validation flags'!$H$3=1,0, IF( ISNUMBER(AW14), 0, 1 ))</f>
        <v>0</v>
      </c>
      <c r="DO14" s="1029">
        <f>IF('Validation flags'!$H$3=1,0, IF( ISNUMBER(AX14), 0, 1 ))</f>
        <v>0</v>
      </c>
      <c r="DP14" s="1029">
        <f>IF('Validation flags'!$H$3=1,0, IF( ISNUMBER(AY14), 0, 1 ))</f>
        <v>0</v>
      </c>
      <c r="DQ14" s="1029">
        <f>IF('Validation flags'!$H$3=1,0, IF( ISNUMBER(AZ14), 0, 1 ))</f>
        <v>0</v>
      </c>
      <c r="DR14" s="1029">
        <f>IF('Validation flags'!$H$3=1,0, IF( ISNUMBER(BA14), 0, 1 ))</f>
        <v>0</v>
      </c>
      <c r="DS14" s="1048"/>
      <c r="DU14" s="1048"/>
      <c r="DV14" s="1048"/>
      <c r="DW14" s="1048"/>
      <c r="DX14" s="1048"/>
      <c r="DY14" s="1048"/>
      <c r="DZ14" s="1048"/>
      <c r="EA14" s="1048"/>
      <c r="EB14" s="1048"/>
      <c r="EC14" s="1048"/>
      <c r="ED14" s="1048"/>
      <c r="EE14" s="1048"/>
      <c r="EF14" s="1048"/>
      <c r="EG14" s="1048"/>
      <c r="EH14" s="1048"/>
      <c r="EI14" s="1048"/>
      <c r="EJ14" s="1048"/>
      <c r="EK14" s="1048"/>
      <c r="EL14" s="1048"/>
      <c r="EM14" s="1048"/>
      <c r="EN14" s="1048"/>
      <c r="EO14" s="1048"/>
      <c r="EP14" s="1048"/>
      <c r="EQ14" s="1048"/>
      <c r="ER14" s="1048"/>
      <c r="ES14" s="1048"/>
      <c r="ET14" s="1048"/>
      <c r="EU14" s="1048"/>
      <c r="EV14" s="1048"/>
      <c r="EW14" s="1048"/>
      <c r="EX14" s="1048"/>
      <c r="EY14" s="1048"/>
      <c r="EZ14" s="1048"/>
      <c r="FA14" s="1048"/>
      <c r="FB14" s="1048"/>
      <c r="FC14" s="1048"/>
      <c r="FD14" s="1048"/>
      <c r="FE14" s="1048"/>
      <c r="FF14" s="1048"/>
      <c r="FG14" s="1048"/>
      <c r="FH14" s="1048"/>
      <c r="FI14" s="1048"/>
      <c r="FJ14" s="1048"/>
      <c r="FK14" s="1048"/>
      <c r="FL14" s="1048"/>
      <c r="FM14" s="1048"/>
      <c r="FN14" s="1048"/>
      <c r="FO14" s="1048"/>
    </row>
    <row r="15" spans="2:171" ht="15" customHeight="1">
      <c r="B15" s="350"/>
      <c r="C15" s="350"/>
      <c r="D15" s="350"/>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G15" s="1028"/>
      <c r="BH15" s="1028"/>
      <c r="BX15" s="1048"/>
      <c r="BY15" s="1048"/>
      <c r="BZ15" s="1048"/>
      <c r="CA15" s="1048"/>
      <c r="CB15" s="1048"/>
      <c r="CC15" s="1048"/>
      <c r="CD15" s="1048"/>
      <c r="CE15" s="1048"/>
      <c r="CF15" s="1048"/>
      <c r="CG15" s="1048"/>
      <c r="CH15" s="1048"/>
      <c r="CI15" s="1048"/>
      <c r="CJ15" s="1048"/>
      <c r="CK15" s="1048"/>
      <c r="CL15" s="1048"/>
      <c r="CM15" s="1048"/>
      <c r="CN15" s="1048"/>
      <c r="CO15" s="1048"/>
      <c r="CP15" s="1048"/>
      <c r="CQ15" s="1048"/>
      <c r="CR15" s="1048"/>
      <c r="CS15" s="1048"/>
      <c r="CT15" s="1048"/>
      <c r="CU15" s="1048"/>
      <c r="CV15" s="1048"/>
      <c r="CW15" s="1048"/>
      <c r="CX15" s="1048"/>
      <c r="CY15" s="1048"/>
      <c r="CZ15" s="1048"/>
      <c r="DA15" s="1048"/>
      <c r="DB15" s="1048"/>
      <c r="DC15" s="1048"/>
      <c r="DD15" s="1048"/>
      <c r="DE15" s="1048"/>
      <c r="DF15" s="1048"/>
      <c r="DG15" s="1048"/>
      <c r="DH15" s="1048"/>
      <c r="DI15" s="1048"/>
      <c r="DJ15" s="1048"/>
      <c r="DK15" s="1048"/>
      <c r="DL15" s="1048"/>
      <c r="DM15" s="1048"/>
      <c r="DN15" s="1048"/>
      <c r="DO15" s="1048"/>
      <c r="DP15" s="1048"/>
      <c r="DQ15" s="1048"/>
      <c r="DR15" s="1048"/>
      <c r="DS15" s="1048"/>
      <c r="DT15" s="1042"/>
    </row>
    <row r="16" spans="2:171" ht="14.25" customHeight="1">
      <c r="B16" s="41" t="s">
        <v>305</v>
      </c>
      <c r="C16" s="42"/>
      <c r="D16" s="85"/>
      <c r="E16" s="85"/>
      <c r="F16" s="85"/>
      <c r="G16" s="201"/>
      <c r="H16" s="881"/>
      <c r="I16" s="881"/>
      <c r="J16" s="881"/>
      <c r="K16" s="881"/>
      <c r="L16" s="881"/>
      <c r="M16" s="881"/>
      <c r="N16" s="881"/>
      <c r="O16" s="881"/>
      <c r="P16" s="881"/>
      <c r="Q16" s="881"/>
      <c r="R16" s="51"/>
      <c r="S16" s="51"/>
      <c r="T16" s="51"/>
      <c r="U16" s="51"/>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G16" s="1091"/>
      <c r="BH16" s="1091"/>
      <c r="BX16" s="1048"/>
      <c r="BY16" s="1048"/>
      <c r="BZ16" s="1048"/>
      <c r="CA16" s="1048"/>
      <c r="CB16" s="1048"/>
      <c r="CC16" s="1048"/>
      <c r="CD16" s="1048"/>
      <c r="CE16" s="1048"/>
      <c r="CF16" s="1048"/>
      <c r="CG16" s="1048"/>
      <c r="CH16" s="1048"/>
      <c r="CI16" s="1048"/>
      <c r="CJ16" s="1048"/>
      <c r="CK16" s="1048"/>
      <c r="CL16" s="1048"/>
      <c r="CM16" s="1048"/>
      <c r="CN16" s="1048"/>
      <c r="CO16" s="1048"/>
      <c r="CP16" s="1048"/>
      <c r="CQ16" s="1048"/>
      <c r="CR16" s="1048"/>
      <c r="CS16" s="1048"/>
      <c r="CT16" s="1048"/>
      <c r="CU16" s="1048"/>
      <c r="CV16" s="1048"/>
      <c r="CW16" s="1048"/>
      <c r="CX16" s="1048"/>
      <c r="CY16" s="1048"/>
      <c r="CZ16" s="1048"/>
      <c r="DA16" s="1048"/>
      <c r="DB16" s="1048"/>
      <c r="DC16" s="1048"/>
      <c r="DD16" s="1048"/>
      <c r="DE16" s="1048"/>
      <c r="DF16" s="1048"/>
      <c r="DG16" s="1048"/>
      <c r="DH16" s="1048"/>
      <c r="DI16" s="1048"/>
      <c r="DJ16" s="1048"/>
      <c r="DK16" s="1048"/>
      <c r="DL16" s="1048"/>
      <c r="DM16" s="1048"/>
      <c r="DN16" s="1048"/>
      <c r="DO16" s="1048"/>
      <c r="DP16" s="1048"/>
      <c r="DQ16" s="1048"/>
      <c r="DR16" s="1048"/>
      <c r="DS16" s="1048"/>
      <c r="DT16" s="1042"/>
    </row>
    <row r="17" spans="2:124" ht="14.25" customHeight="1">
      <c r="B17" s="43"/>
      <c r="C17" s="44" t="s">
        <v>306</v>
      </c>
      <c r="D17" s="85"/>
      <c r="E17" s="85"/>
      <c r="F17" s="85"/>
      <c r="G17" s="201"/>
      <c r="H17" s="881"/>
      <c r="I17" s="881"/>
      <c r="J17" s="881"/>
      <c r="K17" s="881"/>
      <c r="L17" s="881"/>
      <c r="M17" s="881"/>
      <c r="N17" s="881"/>
      <c r="O17" s="881"/>
      <c r="P17" s="881"/>
      <c r="Q17" s="881"/>
      <c r="R17" s="51"/>
      <c r="S17" s="51"/>
      <c r="T17" s="51"/>
      <c r="U17" s="51"/>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G17" s="1091"/>
      <c r="BH17" s="1091"/>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48"/>
      <c r="CY17" s="1048"/>
      <c r="CZ17" s="1048"/>
      <c r="DA17" s="1048"/>
      <c r="DB17" s="1048"/>
      <c r="DC17" s="1048"/>
      <c r="DD17" s="1048"/>
      <c r="DE17" s="1048"/>
      <c r="DF17" s="1048"/>
      <c r="DG17" s="1048"/>
      <c r="DH17" s="1048"/>
      <c r="DI17" s="1048"/>
      <c r="DJ17" s="1048"/>
      <c r="DK17" s="1048"/>
      <c r="DL17" s="1048"/>
      <c r="DM17" s="1048"/>
      <c r="DN17" s="1048"/>
      <c r="DO17" s="1048"/>
      <c r="DP17" s="1048"/>
      <c r="DQ17" s="1048"/>
      <c r="DR17" s="1048"/>
      <c r="DS17" s="1048"/>
      <c r="DT17" s="1042"/>
    </row>
    <row r="18" spans="2:124" ht="14.25" customHeight="1">
      <c r="B18" s="45"/>
      <c r="C18" s="44" t="s">
        <v>307</v>
      </c>
      <c r="D18" s="85"/>
      <c r="E18" s="85"/>
      <c r="F18" s="85"/>
      <c r="G18" s="201"/>
      <c r="H18" s="881"/>
      <c r="I18" s="881"/>
      <c r="J18" s="881"/>
      <c r="K18" s="881"/>
      <c r="L18" s="881"/>
      <c r="M18" s="881"/>
      <c r="N18" s="881"/>
      <c r="O18" s="881"/>
      <c r="P18" s="881"/>
      <c r="Q18" s="881"/>
      <c r="R18" s="51"/>
      <c r="S18" s="51"/>
      <c r="T18" s="51"/>
      <c r="U18" s="51"/>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U18" s="1042"/>
      <c r="BV18" s="1095"/>
      <c r="BW18" s="1095"/>
      <c r="BX18" s="1039"/>
      <c r="DT18" s="1042"/>
    </row>
    <row r="19" spans="2:124" ht="14.25" customHeight="1">
      <c r="B19" s="46"/>
      <c r="C19" s="44" t="s">
        <v>308</v>
      </c>
      <c r="D19" s="85"/>
      <c r="E19" s="85"/>
      <c r="F19" s="85"/>
      <c r="G19" s="201"/>
      <c r="H19" s="881"/>
      <c r="I19" s="881"/>
      <c r="J19" s="881"/>
      <c r="K19" s="881"/>
      <c r="L19" s="881"/>
      <c r="M19" s="881"/>
      <c r="N19" s="881"/>
      <c r="O19" s="881"/>
      <c r="P19" s="881"/>
      <c r="Q19" s="881"/>
      <c r="R19" s="51"/>
      <c r="S19" s="51"/>
      <c r="T19" s="51"/>
      <c r="U19" s="51"/>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U19" s="1042"/>
      <c r="BV19" s="1095"/>
      <c r="BW19" s="1095"/>
      <c r="BX19" s="1043"/>
      <c r="DT19" s="1042"/>
    </row>
    <row r="20" spans="2:124" ht="14.25" customHeight="1">
      <c r="B20" s="726"/>
      <c r="C20" s="44" t="s">
        <v>309</v>
      </c>
      <c r="D20" s="85"/>
      <c r="E20" s="85"/>
      <c r="F20" s="85"/>
      <c r="G20" s="201"/>
      <c r="H20" s="881"/>
      <c r="I20" s="881"/>
      <c r="J20" s="881"/>
      <c r="K20" s="881"/>
      <c r="L20" s="881"/>
      <c r="M20" s="881"/>
      <c r="N20" s="881"/>
      <c r="O20" s="881"/>
      <c r="P20" s="881"/>
      <c r="Q20" s="881"/>
      <c r="R20" s="51"/>
      <c r="S20" s="51"/>
      <c r="T20" s="51"/>
      <c r="U20" s="51"/>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U20" s="1042"/>
      <c r="BV20" s="1095"/>
      <c r="BW20" s="1095"/>
      <c r="BX20" s="1043"/>
      <c r="DT20" s="1042"/>
    </row>
    <row r="21" spans="2:124" ht="14.25" customHeight="1" thickBot="1">
      <c r="B21" s="227"/>
      <c r="C21" s="44"/>
      <c r="D21" s="85"/>
      <c r="E21" s="85"/>
      <c r="F21" s="85"/>
      <c r="G21" s="201"/>
      <c r="H21" s="881"/>
      <c r="I21" s="881"/>
      <c r="J21" s="881"/>
      <c r="K21" s="881"/>
      <c r="L21" s="881"/>
      <c r="M21" s="881"/>
      <c r="N21" s="881"/>
      <c r="O21" s="881"/>
      <c r="P21" s="881"/>
      <c r="Q21" s="881"/>
      <c r="R21" s="51"/>
      <c r="S21" s="51"/>
      <c r="T21" s="51"/>
      <c r="U21" s="51"/>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G21" s="1091"/>
      <c r="BH21" s="1091"/>
      <c r="BX21" s="1027"/>
      <c r="BY21" s="1027"/>
      <c r="BZ21" s="1027"/>
      <c r="CA21" s="1027"/>
      <c r="CB21" s="1027"/>
      <c r="CC21" s="1027"/>
      <c r="CD21" s="1027"/>
      <c r="CE21" s="1027"/>
      <c r="CF21" s="1027"/>
      <c r="CG21" s="1027"/>
      <c r="CH21" s="1027"/>
      <c r="CI21" s="1027"/>
      <c r="CJ21" s="1027"/>
      <c r="CK21" s="1027"/>
      <c r="CL21" s="1027"/>
      <c r="CM21" s="1027"/>
      <c r="CN21" s="1027"/>
      <c r="CO21" s="1027"/>
      <c r="CP21" s="1027"/>
      <c r="CQ21" s="1027"/>
      <c r="CR21" s="1027"/>
      <c r="CS21" s="1027"/>
      <c r="CT21" s="1027"/>
      <c r="CU21" s="1027"/>
      <c r="CV21" s="1027"/>
      <c r="CW21" s="1027"/>
      <c r="CX21" s="1027"/>
      <c r="CY21" s="1027"/>
      <c r="CZ21" s="1027"/>
      <c r="DA21" s="1027"/>
      <c r="DB21" s="1027"/>
      <c r="DC21" s="1027"/>
      <c r="DD21" s="1027"/>
      <c r="DE21" s="1027"/>
      <c r="DF21" s="1027"/>
      <c r="DG21" s="1027"/>
      <c r="DH21" s="1027"/>
      <c r="DI21" s="1027"/>
      <c r="DJ21" s="1027"/>
      <c r="DK21" s="1027"/>
      <c r="DL21" s="1027"/>
      <c r="DM21" s="1027"/>
      <c r="DN21" s="1027"/>
      <c r="DO21" s="1027"/>
      <c r="DP21" s="1027"/>
      <c r="DQ21" s="1027"/>
      <c r="DR21" s="1027"/>
      <c r="DS21" s="1027"/>
      <c r="DT21" s="1042"/>
    </row>
    <row r="22" spans="2:124" ht="15" customHeight="1" thickBot="1">
      <c r="B22" s="1768" t="s">
        <v>1577</v>
      </c>
      <c r="C22" s="1769"/>
      <c r="D22" s="1769"/>
      <c r="E22" s="1769"/>
      <c r="F22" s="1769"/>
      <c r="G22" s="1769"/>
      <c r="H22" s="1769"/>
      <c r="I22" s="1769"/>
      <c r="J22" s="1769"/>
      <c r="K22" s="1769"/>
      <c r="L22" s="1769"/>
      <c r="M22" s="1769"/>
      <c r="N22" s="1769"/>
      <c r="O22" s="1769"/>
      <c r="P22" s="1769"/>
      <c r="Q22" s="1769"/>
      <c r="R22" s="1770"/>
      <c r="S22" s="47"/>
      <c r="T22" s="47"/>
      <c r="U22" s="47"/>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U22" s="1042"/>
      <c r="BV22" s="1095"/>
      <c r="BW22" s="1095"/>
      <c r="BX22" s="1039"/>
      <c r="DT22" s="1042"/>
    </row>
    <row r="23" spans="2:124" ht="15" customHeight="1" thickBot="1">
      <c r="B23" s="47"/>
      <c r="C23" s="48"/>
      <c r="D23" s="228"/>
      <c r="E23" s="49"/>
      <c r="F23" s="49"/>
      <c r="G23" s="49"/>
      <c r="H23" s="49"/>
      <c r="I23" s="49"/>
      <c r="J23" s="49"/>
      <c r="K23" s="49"/>
      <c r="L23" s="49"/>
      <c r="M23" s="49"/>
      <c r="N23" s="49"/>
      <c r="O23" s="49"/>
      <c r="P23" s="49"/>
      <c r="Q23" s="49"/>
      <c r="R23" s="49"/>
      <c r="S23" s="49"/>
      <c r="T23" s="49"/>
      <c r="U23" s="4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U23" s="1042"/>
      <c r="BV23" s="1095"/>
      <c r="BW23" s="1095"/>
      <c r="BX23" s="1043"/>
      <c r="DT23" s="1042"/>
    </row>
    <row r="24" spans="2:124" ht="90" customHeight="1" thickBot="1">
      <c r="B24" s="1848" t="s">
        <v>1578</v>
      </c>
      <c r="C24" s="1849"/>
      <c r="D24" s="1849"/>
      <c r="E24" s="1849"/>
      <c r="F24" s="1849"/>
      <c r="G24" s="1849"/>
      <c r="H24" s="1849"/>
      <c r="I24" s="1849"/>
      <c r="J24" s="1849"/>
      <c r="K24" s="1849"/>
      <c r="L24" s="1849"/>
      <c r="M24" s="1849"/>
      <c r="N24" s="1849"/>
      <c r="O24" s="1849"/>
      <c r="P24" s="1849"/>
      <c r="Q24" s="1849"/>
      <c r="R24" s="1850"/>
      <c r="S24" s="351"/>
      <c r="T24" s="351"/>
      <c r="U24" s="351"/>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X24" s="1043"/>
    </row>
    <row r="25" spans="2:124" ht="15" customHeight="1">
      <c r="B25" s="47"/>
      <c r="C25" s="48"/>
      <c r="D25" s="228"/>
      <c r="E25" s="49"/>
      <c r="F25" s="49"/>
      <c r="G25" s="49"/>
      <c r="H25" s="49"/>
      <c r="I25" s="49"/>
      <c r="J25" s="49"/>
      <c r="K25" s="49"/>
      <c r="L25" s="49"/>
      <c r="M25" s="49"/>
      <c r="N25" s="49"/>
      <c r="O25" s="49"/>
      <c r="P25" s="49"/>
      <c r="Q25" s="49"/>
      <c r="R25" s="49"/>
      <c r="S25" s="49"/>
      <c r="T25" s="49"/>
      <c r="U25" s="4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X25" s="1043"/>
    </row>
    <row r="26" spans="2:124" ht="15" customHeight="1">
      <c r="B26" s="796" t="s">
        <v>481</v>
      </c>
      <c r="C26" s="987" t="str">
        <f>$C$12</f>
        <v>Totex</v>
      </c>
      <c r="D26" s="987"/>
      <c r="E26" s="987"/>
      <c r="F26" s="987"/>
      <c r="G26" s="987"/>
      <c r="H26" s="987"/>
      <c r="I26" s="987"/>
      <c r="J26" s="987"/>
      <c r="K26" s="987"/>
      <c r="L26" s="987"/>
      <c r="M26" s="987"/>
      <c r="N26" s="987"/>
      <c r="O26" s="987"/>
      <c r="P26" s="987"/>
      <c r="Q26" s="987"/>
      <c r="R26" s="988"/>
      <c r="S26" s="232"/>
      <c r="T26" s="232"/>
      <c r="U26" s="232"/>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row>
    <row r="27" spans="2:124" ht="15" customHeight="1">
      <c r="B27" s="74">
        <v>20</v>
      </c>
      <c r="C27" s="1761" t="s">
        <v>2240</v>
      </c>
      <c r="D27" s="1759"/>
      <c r="E27" s="1759"/>
      <c r="F27" s="1759"/>
      <c r="G27" s="1759"/>
      <c r="H27" s="1759"/>
      <c r="I27" s="1759"/>
      <c r="J27" s="1759"/>
      <c r="K27" s="1759"/>
      <c r="L27" s="1759"/>
      <c r="M27" s="1759"/>
      <c r="N27" s="1759"/>
      <c r="O27" s="1759"/>
      <c r="P27" s="1759"/>
      <c r="Q27" s="1759"/>
      <c r="R27" s="1760"/>
      <c r="S27" s="232"/>
      <c r="T27" s="232"/>
      <c r="U27" s="232"/>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row>
    <row r="28" spans="2:124" ht="15" customHeight="1">
      <c r="B28" s="74">
        <v>21</v>
      </c>
      <c r="C28" s="1761" t="s">
        <v>2241</v>
      </c>
      <c r="D28" s="1759"/>
      <c r="E28" s="1759"/>
      <c r="F28" s="1759"/>
      <c r="G28" s="1759"/>
      <c r="H28" s="1759"/>
      <c r="I28" s="1759"/>
      <c r="J28" s="1759"/>
      <c r="K28" s="1759"/>
      <c r="L28" s="1759"/>
      <c r="M28" s="1759"/>
      <c r="N28" s="1759"/>
      <c r="O28" s="1759"/>
      <c r="P28" s="1759"/>
      <c r="Q28" s="1759"/>
      <c r="R28" s="1760"/>
      <c r="S28" s="232"/>
      <c r="T28" s="232"/>
      <c r="U28" s="232"/>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row>
    <row r="29" spans="2:124"/>
    <row r="30" spans="2:124"/>
    <row r="31" spans="2:124"/>
    <row r="32" spans="2:1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sheetData>
  <sheetProtection autoFilter="0"/>
  <mergeCells count="70">
    <mergeCell ref="DU3:FO3"/>
    <mergeCell ref="BJ7:BM7"/>
    <mergeCell ref="BN7:BS7"/>
    <mergeCell ref="BN3:BS3"/>
    <mergeCell ref="BJ4:BK5"/>
    <mergeCell ref="BL4:BL5"/>
    <mergeCell ref="BM4:BM5"/>
    <mergeCell ref="BN4:BN5"/>
    <mergeCell ref="BO4:BO5"/>
    <mergeCell ref="BP4:BR4"/>
    <mergeCell ref="BS4:BS5"/>
    <mergeCell ref="BX3:DR3"/>
    <mergeCell ref="C28:R28"/>
    <mergeCell ref="C27:R27"/>
    <mergeCell ref="M7:R7"/>
    <mergeCell ref="S7:X7"/>
    <mergeCell ref="Y7:AD7"/>
    <mergeCell ref="AQ7:AV7"/>
    <mergeCell ref="AW7:BB7"/>
    <mergeCell ref="B22:R22"/>
    <mergeCell ref="B24:R24"/>
    <mergeCell ref="AE7:AJ7"/>
    <mergeCell ref="B7:F7"/>
    <mergeCell ref="G7:L7"/>
    <mergeCell ref="AK7:AP7"/>
    <mergeCell ref="AV4:AV5"/>
    <mergeCell ref="AE4:AE5"/>
    <mergeCell ref="AF4:AF5"/>
    <mergeCell ref="AG4:AI4"/>
    <mergeCell ref="AJ4:AJ5"/>
    <mergeCell ref="AK4:AK5"/>
    <mergeCell ref="AL4:AL5"/>
    <mergeCell ref="AM4:AO4"/>
    <mergeCell ref="AP4:AP5"/>
    <mergeCell ref="AQ4:AQ5"/>
    <mergeCell ref="AR4:AR5"/>
    <mergeCell ref="AS4:AU4"/>
    <mergeCell ref="AQ3:AV3"/>
    <mergeCell ref="AW3:BB3"/>
    <mergeCell ref="G3:L3"/>
    <mergeCell ref="M3:R3"/>
    <mergeCell ref="S3:X3"/>
    <mergeCell ref="Y3:AD3"/>
    <mergeCell ref="AE3:AJ3"/>
    <mergeCell ref="AK3:AP3"/>
    <mergeCell ref="Y4:Y5"/>
    <mergeCell ref="Z4:Z5"/>
    <mergeCell ref="AA4:AC4"/>
    <mergeCell ref="AD4:AD5"/>
    <mergeCell ref="M4:M5"/>
    <mergeCell ref="N4:N5"/>
    <mergeCell ref="O4:Q4"/>
    <mergeCell ref="R4:R5"/>
    <mergeCell ref="S4:S5"/>
    <mergeCell ref="T4:T5"/>
    <mergeCell ref="H4:H5"/>
    <mergeCell ref="I4:K4"/>
    <mergeCell ref="L4:L5"/>
    <mergeCell ref="U4:W4"/>
    <mergeCell ref="X4:X5"/>
    <mergeCell ref="B4:C5"/>
    <mergeCell ref="D4:D5"/>
    <mergeCell ref="E4:E5"/>
    <mergeCell ref="F4:F5"/>
    <mergeCell ref="G4:G5"/>
    <mergeCell ref="BD1:BH1"/>
    <mergeCell ref="BB4:BB5"/>
    <mergeCell ref="AY4:BA4"/>
    <mergeCell ref="AX4:AX5"/>
    <mergeCell ref="AW4:AW5"/>
  </mergeCells>
  <conditionalFormatting sqref="BG14:BH17">
    <cfRule type="cellIs" dxfId="35" priority="125" operator="equal">
      <formula>0</formula>
    </cfRule>
  </conditionalFormatting>
  <conditionalFormatting sqref="BG21:BH21">
    <cfRule type="cellIs" dxfId="34" priority="124" operator="equal">
      <formula>0</formula>
    </cfRule>
  </conditionalFormatting>
  <conditionalFormatting sqref="BH13">
    <cfRule type="cellIs" dxfId="33" priority="32" operator="equal">
      <formula>0</formula>
    </cfRule>
  </conditionalFormatting>
  <conditionalFormatting sqref="BG13">
    <cfRule type="cellIs" dxfId="32" priority="9"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6" id="{F661758F-FC13-4668-B2AC-A59A3C36F0FF}">
            <xm:f>'Validation flags'!$H$3=1</xm:f>
            <x14:dxf>
              <fill>
                <patternFill>
                  <bgColor rgb="FFE0DCD8"/>
                </patternFill>
              </fill>
            </x14:dxf>
          </x14:cfRule>
          <xm:sqref>G14:K14</xm:sqref>
        </x14:conditionalFormatting>
        <x14:conditionalFormatting xmlns:xm="http://schemas.microsoft.com/office/excel/2006/main">
          <x14:cfRule type="expression" priority="31" id="{AD66621B-0EA9-4929-AC09-BBFD94A515DA}">
            <xm:f>'Validation flags'!$H$3=1</xm:f>
            <x14:dxf>
              <fill>
                <patternFill>
                  <bgColor rgb="FFE0DCD8"/>
                </patternFill>
              </fill>
            </x14:dxf>
          </x14:cfRule>
          <xm:sqref>G13:K13</xm:sqref>
        </x14:conditionalFormatting>
        <x14:conditionalFormatting xmlns:xm="http://schemas.microsoft.com/office/excel/2006/main">
          <x14:cfRule type="expression" priority="15" id="{12DAA037-E0F9-4D37-BC49-B162EA7226C2}">
            <xm:f>'Validation flags'!$H$3=1</xm:f>
            <x14:dxf>
              <fill>
                <patternFill>
                  <bgColor rgb="FFE0DCD8"/>
                </patternFill>
              </fill>
            </x14:dxf>
          </x14:cfRule>
          <xm:sqref>AK14:AO14</xm:sqref>
        </x14:conditionalFormatting>
        <x14:conditionalFormatting xmlns:xm="http://schemas.microsoft.com/office/excel/2006/main">
          <x14:cfRule type="expression" priority="16" id="{F210FD3F-344C-4055-8DC9-E21010C4C343}">
            <xm:f>'Validation flags'!$H$3=1</xm:f>
            <x14:dxf>
              <fill>
                <patternFill>
                  <bgColor rgb="FFE0DCD8"/>
                </patternFill>
              </fill>
            </x14:dxf>
          </x14:cfRule>
          <xm:sqref>AE13:AI13</xm:sqref>
        </x14:conditionalFormatting>
        <x14:conditionalFormatting xmlns:xm="http://schemas.microsoft.com/office/excel/2006/main">
          <x14:cfRule type="expression" priority="17" id="{6F670A22-609F-41AF-894B-BFCA342936F0}">
            <xm:f>'Validation flags'!$H$3=1</xm:f>
            <x14:dxf>
              <fill>
                <patternFill>
                  <bgColor rgb="FFE0DCD8"/>
                </patternFill>
              </fill>
            </x14:dxf>
          </x14:cfRule>
          <xm:sqref>AE14:AI14</xm:sqref>
        </x14:conditionalFormatting>
        <x14:conditionalFormatting xmlns:xm="http://schemas.microsoft.com/office/excel/2006/main">
          <x14:cfRule type="expression" priority="18" id="{FD3ED828-4639-4855-94FB-39E1FB6D71F4}">
            <xm:f>'Validation flags'!$H$3=1</xm:f>
            <x14:dxf>
              <fill>
                <patternFill>
                  <bgColor rgb="FFE0DCD8"/>
                </patternFill>
              </fill>
            </x14:dxf>
          </x14:cfRule>
          <xm:sqref>Y13:AC13</xm:sqref>
        </x14:conditionalFormatting>
        <x14:conditionalFormatting xmlns:xm="http://schemas.microsoft.com/office/excel/2006/main">
          <x14:cfRule type="expression" priority="19" id="{95FF20A7-6282-4991-AFD3-8E7FAD5D4B22}">
            <xm:f>'Validation flags'!$H$3=1</xm:f>
            <x14:dxf>
              <fill>
                <patternFill>
                  <bgColor rgb="FFE0DCD8"/>
                </patternFill>
              </fill>
            </x14:dxf>
          </x14:cfRule>
          <xm:sqref>Y14:AC14</xm:sqref>
        </x14:conditionalFormatting>
        <x14:conditionalFormatting xmlns:xm="http://schemas.microsoft.com/office/excel/2006/main">
          <x14:cfRule type="expression" priority="20" id="{2BA4FF4F-0E33-443F-917F-344DA988649E}">
            <xm:f>'Validation flags'!$H$3=1</xm:f>
            <x14:dxf>
              <fill>
                <patternFill>
                  <bgColor rgb="FFE0DCD8"/>
                </patternFill>
              </fill>
            </x14:dxf>
          </x14:cfRule>
          <xm:sqref>S13:W13</xm:sqref>
        </x14:conditionalFormatting>
        <x14:conditionalFormatting xmlns:xm="http://schemas.microsoft.com/office/excel/2006/main">
          <x14:cfRule type="expression" priority="21" id="{D513DB95-F450-4468-9F20-A7C3067D5750}">
            <xm:f>'Validation flags'!$H$3=1</xm:f>
            <x14:dxf>
              <fill>
                <patternFill>
                  <bgColor rgb="FFE0DCD8"/>
                </patternFill>
              </fill>
            </x14:dxf>
          </x14:cfRule>
          <xm:sqref>S14:W14</xm:sqref>
        </x14:conditionalFormatting>
        <x14:conditionalFormatting xmlns:xm="http://schemas.microsoft.com/office/excel/2006/main">
          <x14:cfRule type="expression" priority="23" id="{6FD5D18C-341C-44DF-A977-BF334AF6FD75}">
            <xm:f>'Validation flags'!$H$3=1</xm:f>
            <x14:dxf>
              <fill>
                <patternFill>
                  <bgColor rgb="FFE0DCD8"/>
                </patternFill>
              </fill>
            </x14:dxf>
          </x14:cfRule>
          <xm:sqref>M14:Q14</xm:sqref>
        </x14:conditionalFormatting>
        <x14:conditionalFormatting xmlns:xm="http://schemas.microsoft.com/office/excel/2006/main">
          <x14:cfRule type="expression" priority="22" id="{2088EAD2-A82B-4090-8A60-94D77161EAC0}">
            <xm:f>'Validation flags'!$H$3=1</xm:f>
            <x14:dxf>
              <fill>
                <patternFill>
                  <bgColor rgb="FFE0DCD8"/>
                </patternFill>
              </fill>
            </x14:dxf>
          </x14:cfRule>
          <xm:sqref>M13:Q13</xm:sqref>
        </x14:conditionalFormatting>
        <x14:conditionalFormatting xmlns:xm="http://schemas.microsoft.com/office/excel/2006/main">
          <x14:cfRule type="expression" priority="14" id="{4A75DCD1-CBF9-4961-8A9B-C6A0568F8218}">
            <xm:f>'Validation flags'!$H$3=1</xm:f>
            <x14:dxf>
              <fill>
                <patternFill>
                  <bgColor rgb="FFE0DCD8"/>
                </patternFill>
              </fill>
            </x14:dxf>
          </x14:cfRule>
          <xm:sqref>AK13:AO13</xm:sqref>
        </x14:conditionalFormatting>
        <x14:conditionalFormatting xmlns:xm="http://schemas.microsoft.com/office/excel/2006/main">
          <x14:cfRule type="expression" priority="13" id="{0A426DEA-0ED8-4F03-9DD2-0919C0E538FA}">
            <xm:f>'Validation flags'!$H$3=1</xm:f>
            <x14:dxf>
              <fill>
                <patternFill>
                  <bgColor rgb="FFE0DCD8"/>
                </patternFill>
              </fill>
            </x14:dxf>
          </x14:cfRule>
          <xm:sqref>AQ14:AU14</xm:sqref>
        </x14:conditionalFormatting>
        <x14:conditionalFormatting xmlns:xm="http://schemas.microsoft.com/office/excel/2006/main">
          <x14:cfRule type="expression" priority="12" id="{98F8BF93-5BB2-45FD-8FA1-FF9EA14499E2}">
            <xm:f>'Validation flags'!$H$3=1</xm:f>
            <x14:dxf>
              <fill>
                <patternFill>
                  <bgColor rgb="FFE0DCD8"/>
                </patternFill>
              </fill>
            </x14:dxf>
          </x14:cfRule>
          <xm:sqref>AQ13:AU13</xm:sqref>
        </x14:conditionalFormatting>
        <x14:conditionalFormatting xmlns:xm="http://schemas.microsoft.com/office/excel/2006/main">
          <x14:cfRule type="expression" priority="11" id="{EDEA1DAB-74FE-4D4D-A9BC-3B45D241904D}">
            <xm:f>'Validation flags'!$H$3=1</xm:f>
            <x14:dxf>
              <fill>
                <patternFill>
                  <bgColor rgb="FFE0DCD8"/>
                </patternFill>
              </fill>
            </x14:dxf>
          </x14:cfRule>
          <xm:sqref>AW14:BA14</xm:sqref>
        </x14:conditionalFormatting>
        <x14:conditionalFormatting xmlns:xm="http://schemas.microsoft.com/office/excel/2006/main">
          <x14:cfRule type="expression" priority="10" id="{5CAA5295-A2C1-45C8-A724-9D1F7726BFB7}">
            <xm:f>'Validation flags'!$H$3=1</xm:f>
            <x14:dxf>
              <fill>
                <patternFill>
                  <bgColor rgb="FFE0DCD8"/>
                </patternFill>
              </fill>
            </x14:dxf>
          </x14:cfRule>
          <xm:sqref>AW13:BA13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1">
    <tabColor rgb="FFFFC000"/>
  </sheetPr>
  <dimension ref="A1:DT30"/>
  <sheetViews>
    <sheetView showGridLines="0" zoomScale="55" zoomScaleNormal="55" workbookViewId="0"/>
  </sheetViews>
  <sheetFormatPr defaultColWidth="0" defaultRowHeight="14.25"/>
  <cols>
    <col min="1" max="1" width="1.625" style="1302" customWidth="1"/>
    <col min="2" max="2" width="9" style="1302" customWidth="1"/>
    <col min="3" max="3" width="46.125" style="1302" bestFit="1" customWidth="1"/>
    <col min="4" max="4" width="13" style="1302" bestFit="1" customWidth="1"/>
    <col min="5" max="54" width="9" style="1302" customWidth="1"/>
    <col min="55" max="55" width="2.75" style="1301" customWidth="1"/>
    <col min="56" max="56" width="25.625" style="1302" customWidth="1"/>
    <col min="57" max="57" width="81.625" style="1302" customWidth="1"/>
    <col min="58" max="58" width="2.75" style="1302" customWidth="1"/>
    <col min="59" max="59" width="49.625" style="1302" customWidth="1"/>
    <col min="60" max="60" width="37.625" style="1302" customWidth="1"/>
    <col min="61" max="61" width="4.625" style="1302" customWidth="1"/>
    <col min="62" max="62" width="6.625" style="1302" customWidth="1"/>
    <col min="63" max="63" width="46.125" style="1302" customWidth="1"/>
    <col min="64" max="65" width="5.625" style="1302" customWidth="1"/>
    <col min="66" max="71" width="12.625" style="1302" customWidth="1"/>
    <col min="72" max="72" width="9" style="1302" customWidth="1"/>
    <col min="73" max="73" width="2.625" style="1025" hidden="1" customWidth="1"/>
    <col min="74" max="74" width="15.625" style="4" hidden="1" customWidth="1"/>
    <col min="75" max="75" width="2.625" style="4" hidden="1" customWidth="1"/>
    <col min="76" max="122" width="3.5" style="1024" hidden="1" customWidth="1"/>
    <col min="123" max="123" width="6" style="1024" hidden="1" customWidth="1"/>
    <col min="124" max="124" width="1.625" style="1025" hidden="1" customWidth="1"/>
    <col min="125" max="16384" width="9" style="1302" hidden="1"/>
  </cols>
  <sheetData>
    <row r="1" spans="2:124" ht="20.25">
      <c r="B1" s="194" t="s">
        <v>1751</v>
      </c>
      <c r="C1" s="194"/>
      <c r="D1" s="194"/>
      <c r="E1" s="194"/>
      <c r="F1" s="194"/>
      <c r="G1" s="194"/>
      <c r="H1" s="194"/>
      <c r="I1" s="194"/>
      <c r="J1" s="194"/>
      <c r="K1" s="194"/>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874" t="str">
        <f>AppValidation!$D$2</f>
        <v>United Utilities</v>
      </c>
      <c r="BD1" s="1804" t="s">
        <v>377</v>
      </c>
      <c r="BE1" s="1804"/>
      <c r="BF1" s="1804"/>
      <c r="BG1" s="1804"/>
      <c r="BH1" s="1804"/>
      <c r="BI1" s="1"/>
      <c r="BJ1" s="194" t="s">
        <v>547</v>
      </c>
      <c r="BK1" s="194"/>
      <c r="BL1" s="194"/>
      <c r="BM1" s="194"/>
      <c r="BN1" s="194"/>
      <c r="BO1" s="194"/>
      <c r="BP1" s="194"/>
      <c r="BQ1" s="194"/>
      <c r="BR1" s="194"/>
      <c r="BS1" s="56" t="str">
        <f>LEFT($B$1,5)</f>
        <v>WWS1a</v>
      </c>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4" ht="15.75" thickBot="1">
      <c r="B2" s="337"/>
      <c r="C2" s="338"/>
      <c r="D2" s="338"/>
      <c r="E2" s="338"/>
      <c r="F2" s="338"/>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D2" s="299"/>
      <c r="BE2" s="1"/>
      <c r="BF2" s="1"/>
      <c r="BG2" s="4"/>
      <c r="BH2" s="4"/>
      <c r="BI2" s="1"/>
      <c r="BJ2" s="337"/>
      <c r="BK2" s="338"/>
      <c r="BL2" s="338"/>
      <c r="BM2" s="338"/>
      <c r="BN2" s="299"/>
      <c r="BO2" s="299"/>
      <c r="BP2" s="299"/>
      <c r="BQ2" s="299"/>
      <c r="BR2" s="299"/>
      <c r="BS2" s="299"/>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4" ht="15.75" thickBot="1">
      <c r="B3" s="339"/>
      <c r="C3" s="339"/>
      <c r="D3" s="339"/>
      <c r="E3" s="339"/>
      <c r="F3" s="339"/>
      <c r="G3" s="1883" t="s">
        <v>1365</v>
      </c>
      <c r="H3" s="1884"/>
      <c r="I3" s="1884"/>
      <c r="J3" s="1884"/>
      <c r="K3" s="1884"/>
      <c r="L3" s="1885"/>
      <c r="M3" s="1883" t="s">
        <v>1366</v>
      </c>
      <c r="N3" s="1884"/>
      <c r="O3" s="1884"/>
      <c r="P3" s="1884"/>
      <c r="Q3" s="1884"/>
      <c r="R3" s="1885"/>
      <c r="S3" s="1883" t="s">
        <v>1367</v>
      </c>
      <c r="T3" s="1884"/>
      <c r="U3" s="1884"/>
      <c r="V3" s="1884"/>
      <c r="W3" s="1884"/>
      <c r="X3" s="1885"/>
      <c r="Y3" s="1883" t="s">
        <v>1368</v>
      </c>
      <c r="Z3" s="1884"/>
      <c r="AA3" s="1884"/>
      <c r="AB3" s="1884"/>
      <c r="AC3" s="1884"/>
      <c r="AD3" s="1885"/>
      <c r="AE3" s="1883" t="s">
        <v>1369</v>
      </c>
      <c r="AF3" s="1884"/>
      <c r="AG3" s="1884"/>
      <c r="AH3" s="1884"/>
      <c r="AI3" s="1884"/>
      <c r="AJ3" s="1885"/>
      <c r="AK3" s="1883" t="s">
        <v>1370</v>
      </c>
      <c r="AL3" s="1884"/>
      <c r="AM3" s="1884"/>
      <c r="AN3" s="1884"/>
      <c r="AO3" s="1884"/>
      <c r="AP3" s="1885"/>
      <c r="AQ3" s="1883" t="s">
        <v>1371</v>
      </c>
      <c r="AR3" s="1884"/>
      <c r="AS3" s="1884"/>
      <c r="AT3" s="1884"/>
      <c r="AU3" s="1884"/>
      <c r="AV3" s="1885"/>
      <c r="AW3" s="1883" t="s">
        <v>1372</v>
      </c>
      <c r="AX3" s="1884"/>
      <c r="AY3" s="1884"/>
      <c r="AZ3" s="1884"/>
      <c r="BA3" s="1884"/>
      <c r="BB3" s="1885"/>
      <c r="BD3" s="340"/>
      <c r="BE3" s="1"/>
      <c r="BF3" s="1"/>
      <c r="BG3" s="4"/>
      <c r="BH3" s="4"/>
      <c r="BI3" s="1"/>
      <c r="BJ3" s="339"/>
      <c r="BK3" s="339"/>
      <c r="BL3" s="339"/>
      <c r="BM3" s="339"/>
      <c r="BN3" s="1883" t="s">
        <v>1373</v>
      </c>
      <c r="BO3" s="1884"/>
      <c r="BP3" s="1884"/>
      <c r="BQ3" s="1884"/>
      <c r="BR3" s="1884"/>
      <c r="BS3" s="1885"/>
      <c r="BV3" s="1201"/>
      <c r="BW3" s="1201"/>
      <c r="BX3" s="1757" t="s">
        <v>1607</v>
      </c>
      <c r="BY3" s="1757"/>
      <c r="BZ3" s="1757"/>
      <c r="CA3" s="1757"/>
      <c r="CB3" s="1757"/>
      <c r="CC3" s="1757"/>
      <c r="CD3" s="1757"/>
      <c r="CE3" s="1757"/>
      <c r="CF3" s="1757"/>
      <c r="CG3" s="1757"/>
      <c r="CH3" s="1757"/>
      <c r="CI3" s="1757"/>
      <c r="CJ3" s="1757"/>
      <c r="CK3" s="1757"/>
      <c r="CL3" s="1757"/>
      <c r="CM3" s="1757"/>
      <c r="CN3" s="1757"/>
      <c r="CO3" s="1757"/>
      <c r="CP3" s="1757"/>
      <c r="CQ3" s="1757"/>
      <c r="CR3" s="1757"/>
      <c r="CS3" s="1757"/>
      <c r="CT3" s="1757"/>
      <c r="CU3" s="1757"/>
      <c r="CV3" s="1757"/>
      <c r="CW3" s="1757"/>
      <c r="CX3" s="1757"/>
      <c r="CY3" s="1757"/>
      <c r="CZ3" s="1757"/>
      <c r="DA3" s="1757"/>
      <c r="DB3" s="1757"/>
      <c r="DC3" s="1757"/>
      <c r="DD3" s="1757"/>
      <c r="DE3" s="1757"/>
      <c r="DF3" s="1757"/>
      <c r="DG3" s="1757"/>
      <c r="DH3" s="1757"/>
      <c r="DI3" s="1757"/>
      <c r="DJ3" s="1757"/>
      <c r="DK3" s="1757"/>
      <c r="DL3" s="1757"/>
      <c r="DM3" s="1757"/>
      <c r="DN3" s="1757"/>
      <c r="DO3" s="1757"/>
      <c r="DP3" s="1757"/>
      <c r="DQ3" s="1757"/>
      <c r="DR3" s="1757"/>
      <c r="DS3" s="1271"/>
    </row>
    <row r="4" spans="2:124" ht="15" thickBot="1">
      <c r="B4" s="1875" t="s">
        <v>379</v>
      </c>
      <c r="C4" s="1876"/>
      <c r="D4" s="1879" t="s">
        <v>547</v>
      </c>
      <c r="E4" s="1871" t="s">
        <v>381</v>
      </c>
      <c r="F4" s="1866" t="s">
        <v>382</v>
      </c>
      <c r="G4" s="1873" t="s">
        <v>1571</v>
      </c>
      <c r="H4" s="1871" t="s">
        <v>1572</v>
      </c>
      <c r="I4" s="1868" t="s">
        <v>1573</v>
      </c>
      <c r="J4" s="1869"/>
      <c r="K4" s="1870"/>
      <c r="L4" s="1866" t="s">
        <v>173</v>
      </c>
      <c r="M4" s="1873" t="s">
        <v>1571</v>
      </c>
      <c r="N4" s="1871" t="s">
        <v>1572</v>
      </c>
      <c r="O4" s="1868" t="s">
        <v>1573</v>
      </c>
      <c r="P4" s="1869"/>
      <c r="Q4" s="1870"/>
      <c r="R4" s="1866" t="s">
        <v>173</v>
      </c>
      <c r="S4" s="1873" t="s">
        <v>1571</v>
      </c>
      <c r="T4" s="1871" t="s">
        <v>1572</v>
      </c>
      <c r="U4" s="1868" t="s">
        <v>1573</v>
      </c>
      <c r="V4" s="1869"/>
      <c r="W4" s="1870"/>
      <c r="X4" s="1866" t="s">
        <v>173</v>
      </c>
      <c r="Y4" s="1873" t="s">
        <v>1571</v>
      </c>
      <c r="Z4" s="1871" t="s">
        <v>1572</v>
      </c>
      <c r="AA4" s="1868" t="s">
        <v>1573</v>
      </c>
      <c r="AB4" s="1869"/>
      <c r="AC4" s="1870"/>
      <c r="AD4" s="1866" t="s">
        <v>173</v>
      </c>
      <c r="AE4" s="1873" t="s">
        <v>1571</v>
      </c>
      <c r="AF4" s="1871" t="s">
        <v>1572</v>
      </c>
      <c r="AG4" s="1868" t="s">
        <v>1573</v>
      </c>
      <c r="AH4" s="1869"/>
      <c r="AI4" s="1870"/>
      <c r="AJ4" s="1866" t="s">
        <v>173</v>
      </c>
      <c r="AK4" s="1873" t="s">
        <v>1571</v>
      </c>
      <c r="AL4" s="1871" t="s">
        <v>1572</v>
      </c>
      <c r="AM4" s="1868" t="s">
        <v>1573</v>
      </c>
      <c r="AN4" s="1869"/>
      <c r="AO4" s="1870"/>
      <c r="AP4" s="1866" t="s">
        <v>173</v>
      </c>
      <c r="AQ4" s="1873" t="s">
        <v>1571</v>
      </c>
      <c r="AR4" s="1871" t="s">
        <v>1572</v>
      </c>
      <c r="AS4" s="1868" t="s">
        <v>1573</v>
      </c>
      <c r="AT4" s="1869"/>
      <c r="AU4" s="1870"/>
      <c r="AV4" s="1866" t="s">
        <v>173</v>
      </c>
      <c r="AW4" s="1873" t="s">
        <v>1571</v>
      </c>
      <c r="AX4" s="1871" t="s">
        <v>1572</v>
      </c>
      <c r="AY4" s="1868" t="s">
        <v>1573</v>
      </c>
      <c r="AZ4" s="1869"/>
      <c r="BA4" s="1870"/>
      <c r="BB4" s="1866" t="s">
        <v>173</v>
      </c>
      <c r="BD4" s="342"/>
      <c r="BE4" s="342"/>
      <c r="BF4" s="1"/>
      <c r="BG4" s="4"/>
      <c r="BH4" s="4"/>
      <c r="BI4" s="1"/>
      <c r="BJ4" s="1875" t="s">
        <v>379</v>
      </c>
      <c r="BK4" s="1876"/>
      <c r="BL4" s="1871" t="s">
        <v>381</v>
      </c>
      <c r="BM4" s="1866" t="s">
        <v>382</v>
      </c>
      <c r="BN4" s="1873" t="s">
        <v>1571</v>
      </c>
      <c r="BO4" s="1871" t="s">
        <v>1572</v>
      </c>
      <c r="BP4" s="1868" t="s">
        <v>1573</v>
      </c>
      <c r="BQ4" s="1869"/>
      <c r="BR4" s="1870"/>
      <c r="BS4" s="1866" t="s">
        <v>173</v>
      </c>
      <c r="BX4" s="4"/>
      <c r="BY4" s="4"/>
      <c r="BZ4" s="1048"/>
      <c r="CA4" s="1048"/>
      <c r="CB4" s="1048"/>
      <c r="CC4" s="1048"/>
      <c r="CD4" s="1048"/>
      <c r="CE4" s="1048"/>
      <c r="CF4" s="1048"/>
      <c r="CG4" s="1048"/>
      <c r="CH4" s="1048"/>
      <c r="CI4" s="1048"/>
      <c r="CJ4" s="1048"/>
      <c r="CK4" s="1048"/>
      <c r="CL4" s="1048"/>
      <c r="CM4" s="1048"/>
      <c r="CN4" s="1048"/>
      <c r="CO4" s="1048"/>
      <c r="CP4" s="1048"/>
      <c r="CQ4" s="1048"/>
      <c r="CR4" s="1048"/>
      <c r="CS4" s="1048"/>
      <c r="CT4" s="1048"/>
      <c r="CU4" s="1048"/>
      <c r="CV4" s="1048"/>
      <c r="CW4" s="1048"/>
      <c r="CX4" s="1048"/>
      <c r="CY4" s="1048"/>
      <c r="CZ4" s="1048"/>
      <c r="DA4" s="1048"/>
      <c r="DB4" s="1048"/>
      <c r="DC4" s="1048"/>
      <c r="DD4" s="1048"/>
      <c r="DE4" s="1048"/>
      <c r="DF4" s="1048"/>
      <c r="DG4" s="1048"/>
      <c r="DH4" s="1048"/>
      <c r="DI4" s="1048"/>
      <c r="DJ4" s="1048"/>
      <c r="DK4" s="1048"/>
      <c r="DL4" s="1048"/>
      <c r="DM4" s="1048"/>
      <c r="DN4" s="1048"/>
      <c r="DO4" s="1048"/>
      <c r="DP4" s="1048"/>
      <c r="DQ4" s="1048"/>
      <c r="DR4" s="1048"/>
      <c r="DS4" s="1048"/>
    </row>
    <row r="5" spans="2:124" ht="45.75" thickBot="1">
      <c r="B5" s="1877"/>
      <c r="C5" s="1878"/>
      <c r="D5" s="1880"/>
      <c r="E5" s="1881"/>
      <c r="F5" s="1882"/>
      <c r="G5" s="1874"/>
      <c r="H5" s="1872"/>
      <c r="I5" s="343" t="s">
        <v>1574</v>
      </c>
      <c r="J5" s="343" t="s">
        <v>1575</v>
      </c>
      <c r="K5" s="344" t="s">
        <v>1576</v>
      </c>
      <c r="L5" s="1867"/>
      <c r="M5" s="1874"/>
      <c r="N5" s="1872"/>
      <c r="O5" s="343" t="s">
        <v>1574</v>
      </c>
      <c r="P5" s="343" t="s">
        <v>1575</v>
      </c>
      <c r="Q5" s="344" t="s">
        <v>1576</v>
      </c>
      <c r="R5" s="1867"/>
      <c r="S5" s="1874"/>
      <c r="T5" s="1872"/>
      <c r="U5" s="343" t="s">
        <v>1574</v>
      </c>
      <c r="V5" s="343" t="s">
        <v>1575</v>
      </c>
      <c r="W5" s="344" t="s">
        <v>1576</v>
      </c>
      <c r="X5" s="1867"/>
      <c r="Y5" s="1874"/>
      <c r="Z5" s="1872"/>
      <c r="AA5" s="343" t="s">
        <v>1574</v>
      </c>
      <c r="AB5" s="343" t="s">
        <v>1575</v>
      </c>
      <c r="AC5" s="344" t="s">
        <v>1576</v>
      </c>
      <c r="AD5" s="1867"/>
      <c r="AE5" s="1874"/>
      <c r="AF5" s="1872"/>
      <c r="AG5" s="343" t="s">
        <v>1574</v>
      </c>
      <c r="AH5" s="343" t="s">
        <v>1575</v>
      </c>
      <c r="AI5" s="344" t="s">
        <v>1576</v>
      </c>
      <c r="AJ5" s="1867"/>
      <c r="AK5" s="1874"/>
      <c r="AL5" s="1872"/>
      <c r="AM5" s="343" t="s">
        <v>1574</v>
      </c>
      <c r="AN5" s="343" t="s">
        <v>1575</v>
      </c>
      <c r="AO5" s="344" t="s">
        <v>1576</v>
      </c>
      <c r="AP5" s="1867"/>
      <c r="AQ5" s="1874"/>
      <c r="AR5" s="1872"/>
      <c r="AS5" s="343" t="s">
        <v>1574</v>
      </c>
      <c r="AT5" s="343" t="s">
        <v>1575</v>
      </c>
      <c r="AU5" s="344" t="s">
        <v>1576</v>
      </c>
      <c r="AV5" s="1867"/>
      <c r="AW5" s="1874"/>
      <c r="AX5" s="1872"/>
      <c r="AY5" s="343" t="s">
        <v>1574</v>
      </c>
      <c r="AZ5" s="343" t="s">
        <v>1575</v>
      </c>
      <c r="BA5" s="344" t="s">
        <v>1576</v>
      </c>
      <c r="BB5" s="1867"/>
      <c r="BD5" s="8" t="s">
        <v>391</v>
      </c>
      <c r="BE5" s="9" t="s">
        <v>392</v>
      </c>
      <c r="BF5" s="1"/>
      <c r="BG5" s="1137" t="s">
        <v>1606</v>
      </c>
      <c r="BH5" s="9" t="s">
        <v>314</v>
      </c>
      <c r="BI5" s="1"/>
      <c r="BJ5" s="1877"/>
      <c r="BK5" s="1878"/>
      <c r="BL5" s="1881"/>
      <c r="BM5" s="1882"/>
      <c r="BN5" s="1874"/>
      <c r="BO5" s="1872"/>
      <c r="BP5" s="343" t="s">
        <v>1574</v>
      </c>
      <c r="BQ5" s="343" t="s">
        <v>1575</v>
      </c>
      <c r="BR5" s="344" t="s">
        <v>1576</v>
      </c>
      <c r="BS5" s="1867"/>
      <c r="BV5" s="1283" t="s">
        <v>1700</v>
      </c>
      <c r="BX5" s="1284" t="s">
        <v>1608</v>
      </c>
      <c r="BY5" s="1048"/>
      <c r="BZ5" s="1048"/>
      <c r="CA5" s="1048"/>
      <c r="CB5" s="1048"/>
      <c r="CC5" s="1048"/>
      <c r="CD5" s="1048"/>
      <c r="CE5" s="1048"/>
      <c r="CF5" s="1048"/>
      <c r="CG5" s="1048"/>
      <c r="CH5" s="1048"/>
      <c r="CI5" s="1048"/>
      <c r="CJ5" s="1048"/>
      <c r="CK5" s="1048"/>
      <c r="CL5" s="1048"/>
      <c r="CM5" s="1048"/>
      <c r="CN5" s="1048"/>
      <c r="CO5" s="1048"/>
      <c r="CP5" s="1048"/>
      <c r="CQ5" s="1048"/>
      <c r="CR5" s="1048"/>
      <c r="CS5" s="1048"/>
      <c r="CT5" s="1048"/>
      <c r="CU5" s="1048"/>
      <c r="CV5" s="1048"/>
      <c r="CW5" s="1048"/>
      <c r="CX5" s="1048"/>
      <c r="CY5" s="1048"/>
      <c r="CZ5" s="1048"/>
      <c r="DA5" s="1048"/>
      <c r="DB5" s="1048"/>
      <c r="DC5" s="1048"/>
      <c r="DD5" s="1048"/>
      <c r="DE5" s="1048"/>
      <c r="DF5" s="1048"/>
      <c r="DG5" s="1048"/>
      <c r="DH5" s="1048"/>
      <c r="DI5" s="1048"/>
      <c r="DJ5" s="1048"/>
      <c r="DK5" s="1048"/>
      <c r="DL5" s="1048"/>
      <c r="DM5" s="1048"/>
      <c r="DN5" s="1048"/>
      <c r="DO5" s="1048"/>
      <c r="DP5" s="1048"/>
      <c r="DQ5" s="1048"/>
      <c r="DR5" s="1048"/>
      <c r="DS5" s="1048"/>
    </row>
    <row r="6" spans="2:124" ht="15.75" thickBot="1">
      <c r="B6" s="345"/>
      <c r="C6" s="345"/>
      <c r="D6" s="345"/>
      <c r="E6" s="345"/>
      <c r="F6" s="345"/>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D6" s="299"/>
      <c r="BE6" s="1"/>
      <c r="BF6" s="1"/>
      <c r="BG6" s="1138"/>
      <c r="BH6" s="1138"/>
      <c r="BI6" s="1"/>
      <c r="BJ6" s="345"/>
      <c r="BK6" s="345"/>
      <c r="BL6" s="345"/>
      <c r="BM6" s="345"/>
      <c r="BN6" s="346"/>
      <c r="BO6" s="346"/>
      <c r="BP6" s="346"/>
      <c r="BQ6" s="346"/>
      <c r="BR6" s="346"/>
      <c r="BS6" s="346"/>
      <c r="BX6" s="1048"/>
      <c r="BY6" s="1048"/>
      <c r="BZ6" s="1048"/>
      <c r="CA6" s="1048"/>
      <c r="CB6" s="1048"/>
      <c r="CC6" s="1048"/>
      <c r="CD6" s="1048"/>
      <c r="CE6" s="1048"/>
      <c r="CF6" s="1048"/>
      <c r="CG6" s="1048"/>
      <c r="CH6" s="1048"/>
      <c r="CI6" s="1048"/>
      <c r="CJ6" s="1048"/>
      <c r="CK6" s="1048"/>
      <c r="CL6" s="1048"/>
      <c r="CM6" s="1048"/>
      <c r="CN6" s="1048"/>
      <c r="CO6" s="1048"/>
      <c r="CP6" s="1048"/>
      <c r="CQ6" s="1048"/>
      <c r="CR6" s="1048"/>
      <c r="CS6" s="1048"/>
      <c r="CT6" s="1048"/>
      <c r="CU6" s="1048"/>
      <c r="CV6" s="1048"/>
      <c r="CW6" s="1048"/>
      <c r="CX6" s="1048"/>
      <c r="CY6" s="1048"/>
      <c r="CZ6" s="1048"/>
      <c r="DA6" s="1048"/>
      <c r="DB6" s="1048"/>
      <c r="DC6" s="1048"/>
      <c r="DD6" s="1048"/>
      <c r="DE6" s="1048"/>
      <c r="DF6" s="1048"/>
      <c r="DG6" s="1048"/>
      <c r="DH6" s="1048"/>
      <c r="DI6" s="1048"/>
      <c r="DJ6" s="1048"/>
      <c r="DK6" s="1048"/>
      <c r="DL6" s="1048"/>
      <c r="DM6" s="1048"/>
      <c r="DN6" s="1048"/>
      <c r="DO6" s="1048"/>
      <c r="DP6" s="1048"/>
      <c r="DQ6" s="1048"/>
      <c r="DR6" s="1048"/>
      <c r="DS6" s="1048"/>
    </row>
    <row r="7" spans="2:124" ht="15.75" thickBot="1">
      <c r="B7" s="1889" t="s">
        <v>529</v>
      </c>
      <c r="C7" s="1890"/>
      <c r="D7" s="1890"/>
      <c r="E7" s="1890"/>
      <c r="F7" s="1891"/>
      <c r="G7" s="1886" t="s">
        <v>530</v>
      </c>
      <c r="H7" s="1887"/>
      <c r="I7" s="1887"/>
      <c r="J7" s="1887"/>
      <c r="K7" s="1887"/>
      <c r="L7" s="1888"/>
      <c r="M7" s="1886" t="s">
        <v>530</v>
      </c>
      <c r="N7" s="1887"/>
      <c r="O7" s="1887"/>
      <c r="P7" s="1887"/>
      <c r="Q7" s="1887"/>
      <c r="R7" s="1888"/>
      <c r="S7" s="1886" t="s">
        <v>530</v>
      </c>
      <c r="T7" s="1887"/>
      <c r="U7" s="1887"/>
      <c r="V7" s="1887"/>
      <c r="W7" s="1887"/>
      <c r="X7" s="1888"/>
      <c r="Y7" s="1886" t="s">
        <v>1386</v>
      </c>
      <c r="Z7" s="1887"/>
      <c r="AA7" s="1887"/>
      <c r="AB7" s="1887"/>
      <c r="AC7" s="1887"/>
      <c r="AD7" s="1888"/>
      <c r="AE7" s="1886" t="s">
        <v>1386</v>
      </c>
      <c r="AF7" s="1887"/>
      <c r="AG7" s="1887"/>
      <c r="AH7" s="1887"/>
      <c r="AI7" s="1887"/>
      <c r="AJ7" s="1888"/>
      <c r="AK7" s="1886" t="s">
        <v>1386</v>
      </c>
      <c r="AL7" s="1887"/>
      <c r="AM7" s="1887"/>
      <c r="AN7" s="1887"/>
      <c r="AO7" s="1887"/>
      <c r="AP7" s="1888"/>
      <c r="AQ7" s="1886" t="s">
        <v>1386</v>
      </c>
      <c r="AR7" s="1887"/>
      <c r="AS7" s="1887"/>
      <c r="AT7" s="1887"/>
      <c r="AU7" s="1887"/>
      <c r="AV7" s="1888"/>
      <c r="AW7" s="1886" t="s">
        <v>1386</v>
      </c>
      <c r="AX7" s="1887"/>
      <c r="AY7" s="1887"/>
      <c r="AZ7" s="1887"/>
      <c r="BA7" s="1887"/>
      <c r="BB7" s="1888"/>
      <c r="BD7" s="299"/>
      <c r="BE7" s="1"/>
      <c r="BF7" s="1"/>
      <c r="BG7" s="1"/>
      <c r="BH7" s="1"/>
      <c r="BI7" s="1"/>
      <c r="BJ7" s="1889" t="s">
        <v>529</v>
      </c>
      <c r="BK7" s="1890"/>
      <c r="BL7" s="1890"/>
      <c r="BM7" s="1891"/>
      <c r="BN7" s="1886" t="s">
        <v>1378</v>
      </c>
      <c r="BO7" s="1887"/>
      <c r="BP7" s="1887"/>
      <c r="BQ7" s="1887"/>
      <c r="BR7" s="1887"/>
      <c r="BS7" s="1888"/>
      <c r="BX7" s="1048"/>
      <c r="BY7" s="1048"/>
      <c r="BZ7" s="1048"/>
      <c r="CA7" s="1048"/>
      <c r="CB7" s="1048"/>
      <c r="CC7" s="1048"/>
      <c r="CD7" s="1048"/>
      <c r="CE7" s="1048"/>
      <c r="CF7" s="1048"/>
      <c r="CG7" s="1048"/>
      <c r="CH7" s="1048"/>
      <c r="CI7" s="1048"/>
      <c r="CJ7" s="1048"/>
      <c r="CK7" s="1048"/>
      <c r="CL7" s="1048"/>
      <c r="CM7" s="1048"/>
      <c r="CN7" s="1048"/>
      <c r="CO7" s="1048"/>
      <c r="CP7" s="1048"/>
      <c r="CQ7" s="1048"/>
      <c r="CR7" s="1048"/>
      <c r="CS7" s="1048"/>
      <c r="CT7" s="1048"/>
      <c r="CU7" s="1048"/>
      <c r="CV7" s="1048"/>
      <c r="CW7" s="1048"/>
      <c r="CX7" s="1048"/>
      <c r="CY7" s="1048"/>
      <c r="CZ7" s="1048"/>
      <c r="DA7" s="1048"/>
      <c r="DB7" s="1048"/>
      <c r="DC7" s="1048"/>
      <c r="DD7" s="1048"/>
      <c r="DE7" s="1048"/>
      <c r="DF7" s="1048"/>
      <c r="DG7" s="1048"/>
      <c r="DH7" s="1048"/>
      <c r="DI7" s="1048"/>
      <c r="DJ7" s="1048"/>
      <c r="DK7" s="1048"/>
      <c r="DL7" s="1048"/>
      <c r="DM7" s="1048"/>
      <c r="DN7" s="1048"/>
      <c r="DO7" s="1048"/>
      <c r="DP7" s="1048"/>
      <c r="DQ7" s="1048"/>
      <c r="DR7" s="1048"/>
      <c r="DS7" s="1048"/>
    </row>
    <row r="8" spans="2:124" ht="15.75" thickBot="1">
      <c r="B8" s="345"/>
      <c r="C8" s="345"/>
      <c r="D8" s="345"/>
      <c r="E8" s="345"/>
      <c r="F8" s="345"/>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D8" s="299"/>
      <c r="BE8" s="1"/>
      <c r="BF8" s="1"/>
      <c r="BG8" s="1"/>
      <c r="BH8" s="1"/>
      <c r="BI8" s="1"/>
      <c r="BJ8" s="345"/>
      <c r="BK8" s="345"/>
      <c r="BL8" s="345"/>
      <c r="BM8" s="345"/>
      <c r="BN8" s="346"/>
      <c r="BO8" s="346"/>
      <c r="BP8" s="346"/>
      <c r="BQ8" s="346"/>
      <c r="BR8" s="346"/>
      <c r="BS8" s="346"/>
      <c r="BX8" s="1048"/>
      <c r="BY8" s="1048"/>
      <c r="BZ8" s="1048"/>
      <c r="CA8" s="1048"/>
      <c r="CB8" s="1048"/>
      <c r="CC8" s="1048"/>
      <c r="CD8" s="1048"/>
      <c r="CE8" s="1048"/>
      <c r="CF8" s="1048"/>
      <c r="CG8" s="1048"/>
      <c r="CH8" s="1048"/>
      <c r="CI8" s="1048"/>
      <c r="CJ8" s="1048"/>
      <c r="CK8" s="1048"/>
      <c r="CL8" s="1048"/>
      <c r="CM8" s="1048"/>
      <c r="CN8" s="1048"/>
      <c r="CO8" s="1048"/>
      <c r="CP8" s="1048"/>
      <c r="CQ8" s="1048"/>
      <c r="CR8" s="1048"/>
      <c r="CS8" s="1048"/>
      <c r="CT8" s="1048"/>
      <c r="CU8" s="1048"/>
      <c r="CV8" s="1048"/>
      <c r="CW8" s="1048"/>
      <c r="CX8" s="1048"/>
      <c r="CY8" s="1048"/>
      <c r="CZ8" s="1048"/>
      <c r="DA8" s="1048"/>
      <c r="DB8" s="1048"/>
      <c r="DC8" s="1048"/>
      <c r="DD8" s="1048"/>
      <c r="DE8" s="1048"/>
      <c r="DF8" s="1048"/>
      <c r="DG8" s="1048"/>
      <c r="DH8" s="1048"/>
      <c r="DI8" s="1048"/>
      <c r="DJ8" s="1048"/>
      <c r="DK8" s="1048"/>
      <c r="DL8" s="1048"/>
      <c r="DM8" s="1048"/>
      <c r="DN8" s="1048"/>
      <c r="DO8" s="1048"/>
      <c r="DP8" s="1048"/>
      <c r="DQ8" s="1048"/>
      <c r="DR8" s="1048"/>
      <c r="DS8" s="1048"/>
    </row>
    <row r="9" spans="2:124" ht="15.75" thickBot="1">
      <c r="B9" s="208" t="s">
        <v>393</v>
      </c>
      <c r="C9" s="209" t="s">
        <v>2924</v>
      </c>
      <c r="D9" s="118"/>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D9" s="299"/>
      <c r="BE9" s="1"/>
      <c r="BF9" s="1"/>
      <c r="BG9" s="1"/>
      <c r="BH9" s="1"/>
      <c r="BI9" s="1"/>
      <c r="BJ9" s="208" t="s">
        <v>393</v>
      </c>
      <c r="BK9" s="209" t="s">
        <v>2924</v>
      </c>
      <c r="BL9" s="339"/>
      <c r="BM9" s="339"/>
      <c r="BN9" s="1143"/>
      <c r="BO9" s="1143"/>
      <c r="BP9" s="1143"/>
      <c r="BQ9" s="1143"/>
      <c r="BR9" s="1143"/>
      <c r="BS9" s="1143"/>
      <c r="BX9" s="1048"/>
      <c r="BY9" s="1048"/>
      <c r="BZ9" s="1048"/>
      <c r="CA9" s="1048"/>
      <c r="CB9" s="1048"/>
      <c r="CC9" s="1048"/>
      <c r="CD9" s="1048"/>
      <c r="CE9" s="1048"/>
      <c r="CF9" s="1048"/>
      <c r="CG9" s="1048"/>
      <c r="CH9" s="1048"/>
      <c r="CI9" s="1048"/>
      <c r="CJ9" s="1048"/>
      <c r="CK9" s="1048"/>
      <c r="CL9" s="1048"/>
      <c r="CM9" s="1048"/>
      <c r="CN9" s="1048"/>
      <c r="CO9" s="1048"/>
      <c r="CP9" s="1048"/>
      <c r="CQ9" s="1048"/>
      <c r="CR9" s="1048"/>
      <c r="CS9" s="1048"/>
      <c r="CT9" s="1048"/>
      <c r="CU9" s="1048"/>
      <c r="CV9" s="1048"/>
      <c r="CW9" s="1048"/>
      <c r="CX9" s="1048"/>
      <c r="CY9" s="1048"/>
      <c r="CZ9" s="1048"/>
      <c r="DA9" s="1048"/>
      <c r="DB9" s="1048"/>
      <c r="DC9" s="1048"/>
      <c r="DD9" s="1048"/>
      <c r="DE9" s="1048"/>
      <c r="DF9" s="1048"/>
      <c r="DG9" s="1048"/>
      <c r="DH9" s="1048"/>
      <c r="DI9" s="1048"/>
      <c r="DJ9" s="1048"/>
      <c r="DK9" s="1048"/>
      <c r="DL9" s="1048"/>
      <c r="DM9" s="1048"/>
      <c r="DN9" s="1048"/>
      <c r="DO9" s="1048"/>
      <c r="DP9" s="1048"/>
      <c r="DQ9" s="1048"/>
      <c r="DR9" s="1048"/>
      <c r="DS9" s="1048"/>
    </row>
    <row r="10" spans="2:124" ht="15">
      <c r="B10" s="113">
        <v>5</v>
      </c>
      <c r="C10" s="211" t="s">
        <v>2912</v>
      </c>
      <c r="D10" s="212"/>
      <c r="E10" s="212" t="s">
        <v>43</v>
      </c>
      <c r="F10" s="62">
        <v>3</v>
      </c>
      <c r="G10" s="1196">
        <v>60.436297519999975</v>
      </c>
      <c r="H10" s="1187">
        <v>0</v>
      </c>
      <c r="I10" s="1187">
        <v>0.84258117999999993</v>
      </c>
      <c r="J10" s="1187">
        <v>0</v>
      </c>
      <c r="K10" s="1187">
        <v>0</v>
      </c>
      <c r="L10" s="347">
        <f>SUM(G10:K10)</f>
        <v>61.278878699999979</v>
      </c>
      <c r="M10" s="1196">
        <v>65.739248752489004</v>
      </c>
      <c r="N10" s="1187">
        <v>0</v>
      </c>
      <c r="O10" s="1187">
        <v>8.2500000000000004E-3</v>
      </c>
      <c r="P10" s="1187">
        <v>0</v>
      </c>
      <c r="Q10" s="1187">
        <v>0</v>
      </c>
      <c r="R10" s="347">
        <f>SUM(M10:Q10)</f>
        <v>65.747498752489008</v>
      </c>
      <c r="S10" s="1196">
        <v>53.971097199564234</v>
      </c>
      <c r="T10" s="1187">
        <v>0</v>
      </c>
      <c r="U10" s="1187">
        <v>0</v>
      </c>
      <c r="V10" s="1187">
        <v>0</v>
      </c>
      <c r="W10" s="1187">
        <v>0</v>
      </c>
      <c r="X10" s="347">
        <f>SUM(S10:W10)</f>
        <v>53.971097199564234</v>
      </c>
      <c r="Y10" s="1196">
        <v>60.482057390949301</v>
      </c>
      <c r="Z10" s="1187">
        <v>0.66000000000500003</v>
      </c>
      <c r="AA10" s="1187">
        <v>0.98672727430000007</v>
      </c>
      <c r="AB10" s="1187">
        <v>0</v>
      </c>
      <c r="AC10" s="1187">
        <v>0</v>
      </c>
      <c r="AD10" s="347">
        <f>SUM(Y10:AC10)</f>
        <v>62.128784665254301</v>
      </c>
      <c r="AE10" s="1196">
        <v>60.52966021801268</v>
      </c>
      <c r="AF10" s="1187">
        <v>0.66000000000799997</v>
      </c>
      <c r="AG10" s="1187">
        <v>1.1572727256390001</v>
      </c>
      <c r="AH10" s="1187">
        <v>0</v>
      </c>
      <c r="AI10" s="1187">
        <v>0</v>
      </c>
      <c r="AJ10" s="347">
        <f>SUM(AE10:AI10)</f>
        <v>62.346932943659674</v>
      </c>
      <c r="AK10" s="1196">
        <v>60.542654741337955</v>
      </c>
      <c r="AL10" s="1187">
        <v>0.66000000000799997</v>
      </c>
      <c r="AM10" s="1187">
        <v>1.0719999999760002</v>
      </c>
      <c r="AN10" s="1187">
        <v>0</v>
      </c>
      <c r="AO10" s="1187">
        <v>0</v>
      </c>
      <c r="AP10" s="347">
        <f>SUM(AK10:AO10)</f>
        <v>62.274654741321953</v>
      </c>
      <c r="AQ10" s="1196">
        <v>68.611284917347405</v>
      </c>
      <c r="AR10" s="1187">
        <v>0.65999999999699999</v>
      </c>
      <c r="AS10" s="1187">
        <v>1.0719999999879999</v>
      </c>
      <c r="AT10" s="1187">
        <v>0</v>
      </c>
      <c r="AU10" s="1187">
        <v>0</v>
      </c>
      <c r="AV10" s="347">
        <f>SUM(AQ10:AU10)</f>
        <v>70.343284917332397</v>
      </c>
      <c r="AW10" s="1196">
        <v>68.770615231120971</v>
      </c>
      <c r="AX10" s="1187">
        <v>0.65999999999000003</v>
      </c>
      <c r="AY10" s="1187">
        <v>1.072000000032</v>
      </c>
      <c r="AZ10" s="1187">
        <v>0</v>
      </c>
      <c r="BA10" s="1187">
        <v>0</v>
      </c>
      <c r="BB10" s="347">
        <f>SUM(AW10:BA10)</f>
        <v>70.502615231142983</v>
      </c>
      <c r="BD10" s="299"/>
      <c r="BE10" s="1"/>
      <c r="BF10" s="1"/>
      <c r="BG10" s="1"/>
      <c r="BH10" s="1"/>
      <c r="BI10" s="1"/>
      <c r="BJ10" s="113">
        <v>5</v>
      </c>
      <c r="BK10" s="211" t="s">
        <v>2912</v>
      </c>
      <c r="BL10" s="212" t="s">
        <v>43</v>
      </c>
      <c r="BM10" s="62">
        <v>3</v>
      </c>
      <c r="BN10" s="1144" t="s">
        <v>2931</v>
      </c>
      <c r="BO10" s="1145" t="s">
        <v>2932</v>
      </c>
      <c r="BP10" s="1145" t="s">
        <v>2933</v>
      </c>
      <c r="BQ10" s="1145" t="s">
        <v>2934</v>
      </c>
      <c r="BR10" s="1146" t="s">
        <v>2935</v>
      </c>
      <c r="BS10" s="63" t="s">
        <v>2936</v>
      </c>
      <c r="BX10" s="1048"/>
      <c r="BY10" s="1048"/>
      <c r="BZ10" s="1048"/>
      <c r="CA10" s="1048"/>
      <c r="CB10" s="1048"/>
      <c r="CC10" s="1048"/>
      <c r="CD10" s="1048"/>
      <c r="CE10" s="1048"/>
      <c r="CF10" s="1048"/>
      <c r="CG10" s="1048"/>
      <c r="CH10" s="1048"/>
      <c r="CI10" s="1048"/>
      <c r="CJ10" s="1048"/>
      <c r="CK10" s="1048"/>
      <c r="CL10" s="1048"/>
      <c r="CM10" s="1048"/>
      <c r="CN10" s="1048"/>
      <c r="CO10" s="1048"/>
      <c r="CP10" s="1048"/>
      <c r="CQ10" s="1048"/>
      <c r="CR10" s="1048"/>
      <c r="CS10" s="1048"/>
      <c r="CT10" s="1048"/>
      <c r="CU10" s="1048"/>
      <c r="CV10" s="1048"/>
      <c r="CW10" s="1048"/>
      <c r="CX10" s="1048"/>
      <c r="CY10" s="1048"/>
      <c r="CZ10" s="1048"/>
      <c r="DA10" s="1048"/>
      <c r="DB10" s="1048"/>
      <c r="DC10" s="1048"/>
      <c r="DD10" s="1048"/>
      <c r="DE10" s="1048"/>
      <c r="DF10" s="1048"/>
      <c r="DG10" s="1048"/>
      <c r="DH10" s="1048"/>
      <c r="DI10" s="1048"/>
      <c r="DJ10" s="1048"/>
      <c r="DK10" s="1048"/>
      <c r="DL10" s="1048"/>
      <c r="DM10" s="1048"/>
      <c r="DN10" s="1048"/>
      <c r="DO10" s="1048"/>
      <c r="DP10" s="1048"/>
      <c r="DQ10" s="1048"/>
      <c r="DR10" s="1048"/>
      <c r="DS10" s="1048"/>
    </row>
    <row r="11" spans="2:124" ht="15.75" thickBot="1">
      <c r="B11" s="345"/>
      <c r="C11" s="345"/>
      <c r="D11" s="345"/>
      <c r="E11" s="345"/>
      <c r="F11" s="345"/>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D11" s="299"/>
      <c r="BE11" s="1"/>
      <c r="BF11" s="1"/>
      <c r="BG11" s="1"/>
      <c r="BH11" s="1"/>
      <c r="BI11" s="1"/>
      <c r="BJ11" s="345"/>
      <c r="BK11" s="345"/>
      <c r="BL11" s="345"/>
      <c r="BM11" s="345"/>
      <c r="BN11" s="346"/>
      <c r="BO11" s="346"/>
      <c r="BP11" s="346"/>
      <c r="BQ11" s="346"/>
      <c r="BR11" s="346"/>
      <c r="BS11" s="346"/>
      <c r="BX11" s="1048"/>
      <c r="BY11" s="1048"/>
      <c r="BZ11" s="1048"/>
      <c r="CA11" s="1048"/>
      <c r="CB11" s="1048"/>
      <c r="CC11" s="1048"/>
      <c r="CD11" s="1048"/>
      <c r="CE11" s="1048"/>
      <c r="CF11" s="1048"/>
      <c r="CG11" s="1048"/>
      <c r="CH11" s="1048"/>
      <c r="CI11" s="1048"/>
      <c r="CJ11" s="1048"/>
      <c r="CK11" s="1048"/>
      <c r="CL11" s="1048"/>
      <c r="CM11" s="1048"/>
      <c r="CN11" s="1048"/>
      <c r="CO11" s="1048"/>
      <c r="CP11" s="1048"/>
      <c r="CQ11" s="1048"/>
      <c r="CR11" s="1048"/>
      <c r="CS11" s="1048"/>
      <c r="CT11" s="1048"/>
      <c r="CU11" s="1048"/>
      <c r="CV11" s="1048"/>
      <c r="CW11" s="1048"/>
      <c r="CX11" s="1048"/>
      <c r="CY11" s="1048"/>
      <c r="CZ11" s="1048"/>
      <c r="DA11" s="1048"/>
      <c r="DB11" s="1048"/>
      <c r="DC11" s="1048"/>
      <c r="DD11" s="1048"/>
      <c r="DE11" s="1048"/>
      <c r="DF11" s="1048"/>
      <c r="DG11" s="1048"/>
      <c r="DH11" s="1048"/>
      <c r="DI11" s="1048"/>
      <c r="DJ11" s="1048"/>
      <c r="DK11" s="1048"/>
      <c r="DL11" s="1048"/>
      <c r="DM11" s="1048"/>
      <c r="DN11" s="1048"/>
      <c r="DO11" s="1048"/>
      <c r="DP11" s="1048"/>
      <c r="DQ11" s="1048"/>
      <c r="DR11" s="1048"/>
      <c r="DS11" s="1048"/>
    </row>
    <row r="12" spans="2:124" ht="16.5" thickBot="1">
      <c r="B12" s="208" t="s">
        <v>532</v>
      </c>
      <c r="C12" s="209" t="s">
        <v>1382</v>
      </c>
      <c r="D12" s="118"/>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D12" s="348"/>
      <c r="BE12" s="93"/>
      <c r="BF12" s="1"/>
      <c r="BG12" s="1028"/>
      <c r="BH12" s="1028"/>
      <c r="BI12" s="1"/>
      <c r="BJ12" s="208" t="s">
        <v>532</v>
      </c>
      <c r="BK12" s="209" t="s">
        <v>1382</v>
      </c>
      <c r="BL12" s="339"/>
      <c r="BM12" s="339"/>
      <c r="BN12" s="1143"/>
      <c r="BO12" s="1143"/>
      <c r="BP12" s="1143"/>
      <c r="BQ12" s="1143"/>
      <c r="BR12" s="1143"/>
      <c r="BS12" s="1143"/>
      <c r="BX12" s="1048"/>
      <c r="BY12" s="1048"/>
      <c r="BZ12" s="1048"/>
      <c r="CA12" s="1048"/>
      <c r="CB12" s="1048"/>
      <c r="CC12" s="1048"/>
      <c r="CD12" s="1048"/>
      <c r="CE12" s="1048"/>
      <c r="CF12" s="1048"/>
      <c r="CG12" s="1048"/>
      <c r="CH12" s="1048"/>
      <c r="CI12" s="1048"/>
      <c r="CJ12" s="1048"/>
      <c r="CK12" s="1048"/>
      <c r="CL12" s="1048"/>
      <c r="CM12" s="1048"/>
      <c r="CN12" s="1048"/>
      <c r="CO12" s="1048"/>
      <c r="CP12" s="1048"/>
      <c r="CQ12" s="1048"/>
      <c r="CR12" s="1048"/>
      <c r="CS12" s="1048"/>
      <c r="CT12" s="1048"/>
      <c r="CU12" s="1048"/>
      <c r="CV12" s="1048"/>
      <c r="CW12" s="1048"/>
      <c r="CX12" s="1048"/>
      <c r="CY12" s="1048"/>
      <c r="CZ12" s="1048"/>
      <c r="DA12" s="1048"/>
      <c r="DB12" s="1048"/>
      <c r="DC12" s="1048"/>
      <c r="DD12" s="1048"/>
      <c r="DE12" s="1048"/>
      <c r="DF12" s="1048"/>
      <c r="DG12" s="1048"/>
      <c r="DH12" s="1048"/>
      <c r="DI12" s="1048"/>
      <c r="DJ12" s="1048"/>
      <c r="DK12" s="1048"/>
      <c r="DL12" s="1048"/>
      <c r="DM12" s="1048"/>
      <c r="DN12" s="1048"/>
      <c r="DO12" s="1048"/>
      <c r="DP12" s="1048"/>
      <c r="DQ12" s="1048"/>
      <c r="DR12" s="1048"/>
      <c r="DS12" s="1048"/>
      <c r="DT12" s="1030"/>
    </row>
    <row r="13" spans="2:124">
      <c r="B13" s="113">
        <v>20</v>
      </c>
      <c r="C13" s="211" t="s">
        <v>2199</v>
      </c>
      <c r="D13" s="212"/>
      <c r="E13" s="212" t="s">
        <v>43</v>
      </c>
      <c r="F13" s="62">
        <v>3</v>
      </c>
      <c r="G13" s="1196">
        <v>5.1054166199999997</v>
      </c>
      <c r="H13" s="1187">
        <v>0</v>
      </c>
      <c r="I13" s="1187">
        <v>0</v>
      </c>
      <c r="J13" s="1187">
        <v>0</v>
      </c>
      <c r="K13" s="1187">
        <v>0</v>
      </c>
      <c r="L13" s="347">
        <f>SUM(G13:K13)</f>
        <v>5.1054166199999997</v>
      </c>
      <c r="M13" s="1196">
        <v>2.4564105570109955</v>
      </c>
      <c r="N13" s="1187">
        <v>0</v>
      </c>
      <c r="O13" s="1187">
        <v>0</v>
      </c>
      <c r="P13" s="1187">
        <v>0</v>
      </c>
      <c r="Q13" s="1187">
        <v>0</v>
      </c>
      <c r="R13" s="347">
        <f>SUM(M13:Q13)</f>
        <v>2.4564105570109955</v>
      </c>
      <c r="S13" s="1196">
        <v>1.1776924324116194</v>
      </c>
      <c r="T13" s="1187">
        <v>0</v>
      </c>
      <c r="U13" s="1187">
        <v>0</v>
      </c>
      <c r="V13" s="1187">
        <v>0</v>
      </c>
      <c r="W13" s="1187">
        <v>0</v>
      </c>
      <c r="X13" s="347">
        <f>SUM(S13:W13)</f>
        <v>1.1776924324116194</v>
      </c>
      <c r="Y13" s="1196">
        <v>4.7115604802200979</v>
      </c>
      <c r="Z13" s="1187">
        <v>0</v>
      </c>
      <c r="AA13" s="1187">
        <v>0</v>
      </c>
      <c r="AB13" s="1187">
        <v>0</v>
      </c>
      <c r="AC13" s="1187">
        <v>0</v>
      </c>
      <c r="AD13" s="347">
        <f>SUM(Y13:AC13)</f>
        <v>4.7115604802200979</v>
      </c>
      <c r="AE13" s="1196">
        <v>4.758597117993677</v>
      </c>
      <c r="AF13" s="1187">
        <v>0</v>
      </c>
      <c r="AG13" s="1187">
        <v>0</v>
      </c>
      <c r="AH13" s="1187">
        <v>0</v>
      </c>
      <c r="AI13" s="1187">
        <v>0</v>
      </c>
      <c r="AJ13" s="347">
        <f>SUM(AE13:AI13)</f>
        <v>4.758597117993677</v>
      </c>
      <c r="AK13" s="1196">
        <v>4.806102441071757</v>
      </c>
      <c r="AL13" s="1187">
        <v>0</v>
      </c>
      <c r="AM13" s="1187">
        <v>0</v>
      </c>
      <c r="AN13" s="1187">
        <v>0</v>
      </c>
      <c r="AO13" s="1187">
        <v>0</v>
      </c>
      <c r="AP13" s="347">
        <f>SUM(AK13:AO13)</f>
        <v>4.806102441071757</v>
      </c>
      <c r="AQ13" s="1196">
        <v>12.854081859573704</v>
      </c>
      <c r="AR13" s="1187">
        <v>0</v>
      </c>
      <c r="AS13" s="1187">
        <v>0</v>
      </c>
      <c r="AT13" s="1187">
        <v>0</v>
      </c>
      <c r="AU13" s="1187">
        <v>0</v>
      </c>
      <c r="AV13" s="347">
        <f>SUM(AQ13:AU13)</f>
        <v>12.854081859573704</v>
      </c>
      <c r="AW13" s="1196">
        <v>12.902539347593562</v>
      </c>
      <c r="AX13" s="1187">
        <v>0</v>
      </c>
      <c r="AY13" s="1187">
        <v>0</v>
      </c>
      <c r="AZ13" s="1187">
        <v>0</v>
      </c>
      <c r="BA13" s="1187">
        <v>0</v>
      </c>
      <c r="BB13" s="347">
        <f>SUM(AW13:BA13)</f>
        <v>12.902539347593562</v>
      </c>
      <c r="BD13" s="78"/>
      <c r="BE13" s="119"/>
      <c r="BF13" s="1"/>
      <c r="BG13" s="1028">
        <f xml:space="preserve"> IF( SUM( BX13:DR13 ) = 0, 0, $BX$5 )</f>
        <v>0</v>
      </c>
      <c r="BH13" s="1028"/>
      <c r="BI13" s="1"/>
      <c r="BJ13" s="113">
        <v>20</v>
      </c>
      <c r="BK13" s="211" t="s">
        <v>2199</v>
      </c>
      <c r="BL13" s="212" t="s">
        <v>43</v>
      </c>
      <c r="BM13" s="62">
        <v>3</v>
      </c>
      <c r="BN13" s="1144" t="s">
        <v>2247</v>
      </c>
      <c r="BO13" s="1145" t="s">
        <v>2248</v>
      </c>
      <c r="BP13" s="1145" t="s">
        <v>2249</v>
      </c>
      <c r="BQ13" s="1145" t="s">
        <v>2250</v>
      </c>
      <c r="BR13" s="1146" t="s">
        <v>2251</v>
      </c>
      <c r="BS13" s="63" t="s">
        <v>2252</v>
      </c>
      <c r="BX13" s="1029">
        <f>IF('Validation flags'!$H$3=1,0, IF( ISNUMBER(G13), 0, 1 ))</f>
        <v>0</v>
      </c>
      <c r="BY13" s="1029">
        <f>IF('Validation flags'!$H$3=1,0, IF( ISNUMBER(H13), 0, 1 ))</f>
        <v>0</v>
      </c>
      <c r="BZ13" s="1029">
        <f>IF('Validation flags'!$H$3=1,0, IF( ISNUMBER(I13), 0, 1 ))</f>
        <v>0</v>
      </c>
      <c r="CA13" s="1029">
        <f>IF('Validation flags'!$H$3=1,0, IF( ISNUMBER(J13), 0, 1 ))</f>
        <v>0</v>
      </c>
      <c r="CB13" s="1029">
        <f>IF('Validation flags'!$H$3=1,0, IF( ISNUMBER(K13), 0, 1 ))</f>
        <v>0</v>
      </c>
      <c r="CC13" s="1048"/>
      <c r="CD13" s="1029">
        <f>IF('Validation flags'!$H$3=1,0, IF( ISNUMBER(M13), 0, 1 ))</f>
        <v>0</v>
      </c>
      <c r="CE13" s="1029">
        <f>IF('Validation flags'!$H$3=1,0, IF( ISNUMBER(N13), 0, 1 ))</f>
        <v>0</v>
      </c>
      <c r="CF13" s="1029">
        <f>IF('Validation flags'!$H$3=1,0, IF( ISNUMBER(O13), 0, 1 ))</f>
        <v>0</v>
      </c>
      <c r="CG13" s="1029">
        <f>IF('Validation flags'!$H$3=1,0, IF( ISNUMBER(P13), 0, 1 ))</f>
        <v>0</v>
      </c>
      <c r="CH13" s="1029">
        <f>IF('Validation flags'!$H$3=1,0, IF( ISNUMBER(Q13), 0, 1 ))</f>
        <v>0</v>
      </c>
      <c r="CI13" s="1048"/>
      <c r="CJ13" s="1029">
        <f>IF('Validation flags'!$H$3=1,0, IF( ISNUMBER(S13), 0, 1 ))</f>
        <v>0</v>
      </c>
      <c r="CK13" s="1029">
        <f>IF('Validation flags'!$H$3=1,0, IF( ISNUMBER(T13), 0, 1 ))</f>
        <v>0</v>
      </c>
      <c r="CL13" s="1029">
        <f>IF('Validation flags'!$H$3=1,0, IF( ISNUMBER(U13), 0, 1 ))</f>
        <v>0</v>
      </c>
      <c r="CM13" s="1029">
        <f>IF('Validation flags'!$H$3=1,0, IF( ISNUMBER(V13), 0, 1 ))</f>
        <v>0</v>
      </c>
      <c r="CN13" s="1029">
        <f>IF('Validation flags'!$H$3=1,0, IF( ISNUMBER(W13), 0, 1 ))</f>
        <v>0</v>
      </c>
      <c r="CO13" s="1048"/>
      <c r="CP13" s="1029">
        <f>IF('Validation flags'!$H$3=1,0, IF( ISNUMBER(Y13), 0, 1 ))</f>
        <v>0</v>
      </c>
      <c r="CQ13" s="1029">
        <f>IF('Validation flags'!$H$3=1,0, IF( ISNUMBER(Z13), 0, 1 ))</f>
        <v>0</v>
      </c>
      <c r="CR13" s="1029">
        <f>IF('Validation flags'!$H$3=1,0, IF( ISNUMBER(AA13), 0, 1 ))</f>
        <v>0</v>
      </c>
      <c r="CS13" s="1029">
        <f>IF('Validation flags'!$H$3=1,0, IF( ISNUMBER(AB13), 0, 1 ))</f>
        <v>0</v>
      </c>
      <c r="CT13" s="1029">
        <f>IF('Validation flags'!$H$3=1,0, IF( ISNUMBER(AC13), 0, 1 ))</f>
        <v>0</v>
      </c>
      <c r="CU13" s="1048"/>
      <c r="CV13" s="1029">
        <f>IF('Validation flags'!$H$3=1,0, IF( ISNUMBER(AE13), 0, 1 ))</f>
        <v>0</v>
      </c>
      <c r="CW13" s="1029">
        <f>IF('Validation flags'!$H$3=1,0, IF( ISNUMBER(AF13), 0, 1 ))</f>
        <v>0</v>
      </c>
      <c r="CX13" s="1029">
        <f>IF('Validation flags'!$H$3=1,0, IF( ISNUMBER(AG13), 0, 1 ))</f>
        <v>0</v>
      </c>
      <c r="CY13" s="1029">
        <f>IF('Validation flags'!$H$3=1,0, IF( ISNUMBER(AH13), 0, 1 ))</f>
        <v>0</v>
      </c>
      <c r="CZ13" s="1029">
        <f>IF('Validation flags'!$H$3=1,0, IF( ISNUMBER(AI13), 0, 1 ))</f>
        <v>0</v>
      </c>
      <c r="DA13" s="1048"/>
      <c r="DB13" s="1029">
        <f>IF('Validation flags'!$H$3=1,0, IF( ISNUMBER(AK13), 0, 1 ))</f>
        <v>0</v>
      </c>
      <c r="DC13" s="1029">
        <f>IF('Validation flags'!$H$3=1,0, IF( ISNUMBER(AL13), 0, 1 ))</f>
        <v>0</v>
      </c>
      <c r="DD13" s="1029">
        <f>IF('Validation flags'!$H$3=1,0, IF( ISNUMBER(AM13), 0, 1 ))</f>
        <v>0</v>
      </c>
      <c r="DE13" s="1029">
        <f>IF('Validation flags'!$H$3=1,0, IF( ISNUMBER(AN13), 0, 1 ))</f>
        <v>0</v>
      </c>
      <c r="DF13" s="1029">
        <f>IF('Validation flags'!$H$3=1,0, IF( ISNUMBER(AO13), 0, 1 ))</f>
        <v>0</v>
      </c>
      <c r="DG13" s="1048"/>
      <c r="DH13" s="1029">
        <f>IF('Validation flags'!$H$3=1,0, IF( ISNUMBER(AQ13), 0, 1 ))</f>
        <v>0</v>
      </c>
      <c r="DI13" s="1029">
        <f>IF('Validation flags'!$H$3=1,0, IF( ISNUMBER(AR13), 0, 1 ))</f>
        <v>0</v>
      </c>
      <c r="DJ13" s="1029">
        <f>IF('Validation flags'!$H$3=1,0, IF( ISNUMBER(AS13), 0, 1 ))</f>
        <v>0</v>
      </c>
      <c r="DK13" s="1029">
        <f>IF('Validation flags'!$H$3=1,0, IF( ISNUMBER(AT13), 0, 1 ))</f>
        <v>0</v>
      </c>
      <c r="DL13" s="1029">
        <f>IF('Validation flags'!$H$3=1,0, IF( ISNUMBER(AU13), 0, 1 ))</f>
        <v>0</v>
      </c>
      <c r="DM13" s="1048"/>
      <c r="DN13" s="1029">
        <f>IF('Validation flags'!$H$3=1,0, IF( ISNUMBER(AW13), 0, 1 ))</f>
        <v>0</v>
      </c>
      <c r="DO13" s="1029">
        <f>IF('Validation flags'!$H$3=1,0, IF( ISNUMBER(AX13), 0, 1 ))</f>
        <v>0</v>
      </c>
      <c r="DP13" s="1029">
        <f>IF('Validation flags'!$H$3=1,0, IF( ISNUMBER(AY13), 0, 1 ))</f>
        <v>0</v>
      </c>
      <c r="DQ13" s="1029">
        <f>IF('Validation flags'!$H$3=1,0, IF( ISNUMBER(AZ13), 0, 1 ))</f>
        <v>0</v>
      </c>
      <c r="DR13" s="1029">
        <f>IF('Validation flags'!$H$3=1,0, IF( ISNUMBER(BA13), 0, 1 ))</f>
        <v>0</v>
      </c>
      <c r="DS13" s="1048"/>
      <c r="DT13" s="1030"/>
    </row>
    <row r="14" spans="2:124" ht="15" thickBot="1">
      <c r="B14" s="219">
        <v>21</v>
      </c>
      <c r="C14" s="220" t="s">
        <v>2200</v>
      </c>
      <c r="D14" s="68"/>
      <c r="E14" s="68" t="s">
        <v>43</v>
      </c>
      <c r="F14" s="82">
        <v>3</v>
      </c>
      <c r="G14" s="1193">
        <v>10.205350651260002</v>
      </c>
      <c r="H14" s="1194">
        <v>0.23887543000000017</v>
      </c>
      <c r="I14" s="1194">
        <v>0</v>
      </c>
      <c r="J14" s="1194">
        <v>0</v>
      </c>
      <c r="K14" s="1194">
        <v>0</v>
      </c>
      <c r="L14" s="221">
        <f>SUM(G14:K14)</f>
        <v>10.444226081260002</v>
      </c>
      <c r="M14" s="1193">
        <v>9.0808025063861422</v>
      </c>
      <c r="N14" s="1194">
        <v>0</v>
      </c>
      <c r="O14" s="1194">
        <v>0</v>
      </c>
      <c r="P14" s="1194">
        <v>0</v>
      </c>
      <c r="Q14" s="1194">
        <v>0</v>
      </c>
      <c r="R14" s="221">
        <f>SUM(M14:Q14)</f>
        <v>9.0808025063861422</v>
      </c>
      <c r="S14" s="1193">
        <v>9.1839431319729865</v>
      </c>
      <c r="T14" s="1194">
        <v>0</v>
      </c>
      <c r="U14" s="1194">
        <v>0</v>
      </c>
      <c r="V14" s="1194">
        <v>0</v>
      </c>
      <c r="W14" s="1194">
        <v>0</v>
      </c>
      <c r="X14" s="221">
        <f>SUM(S14:W14)</f>
        <v>9.1839431319729865</v>
      </c>
      <c r="Y14" s="1193">
        <v>9.8917982955782158</v>
      </c>
      <c r="Z14" s="1194">
        <v>0</v>
      </c>
      <c r="AA14" s="1194">
        <v>0</v>
      </c>
      <c r="AB14" s="1194">
        <v>0</v>
      </c>
      <c r="AC14" s="1194">
        <v>0</v>
      </c>
      <c r="AD14" s="221">
        <f>SUM(Y14:AC14)</f>
        <v>9.8917982955782158</v>
      </c>
      <c r="AE14" s="1193">
        <v>9.9992360342590967</v>
      </c>
      <c r="AF14" s="1194">
        <v>0</v>
      </c>
      <c r="AG14" s="1194">
        <v>0</v>
      </c>
      <c r="AH14" s="1194">
        <v>0</v>
      </c>
      <c r="AI14" s="1194">
        <v>0</v>
      </c>
      <c r="AJ14" s="221">
        <f>SUM(AE14:AI14)</f>
        <v>9.9992360342590967</v>
      </c>
      <c r="AK14" s="1193">
        <v>10.107820450243544</v>
      </c>
      <c r="AL14" s="1194">
        <v>0</v>
      </c>
      <c r="AM14" s="1194">
        <v>0</v>
      </c>
      <c r="AN14" s="1194">
        <v>0</v>
      </c>
      <c r="AO14" s="1194">
        <v>0</v>
      </c>
      <c r="AP14" s="221">
        <f>SUM(AK14:AO14)</f>
        <v>10.107820450243544</v>
      </c>
      <c r="AQ14" s="1193">
        <v>9.817236217330839</v>
      </c>
      <c r="AR14" s="1194">
        <v>0</v>
      </c>
      <c r="AS14" s="1194">
        <v>0</v>
      </c>
      <c r="AT14" s="1194">
        <v>0</v>
      </c>
      <c r="AU14" s="1194">
        <v>0</v>
      </c>
      <c r="AV14" s="221">
        <f>SUM(AQ14:AU14)</f>
        <v>9.817236217330839</v>
      </c>
      <c r="AW14" s="1193">
        <v>9.5354792868124392</v>
      </c>
      <c r="AX14" s="1194">
        <v>0</v>
      </c>
      <c r="AY14" s="1194">
        <v>0</v>
      </c>
      <c r="AZ14" s="1194">
        <v>0</v>
      </c>
      <c r="BA14" s="1194">
        <v>0</v>
      </c>
      <c r="BB14" s="221">
        <f>SUM(AW14:BA14)</f>
        <v>9.5354792868124392</v>
      </c>
      <c r="BD14" s="217"/>
      <c r="BE14" s="120"/>
      <c r="BF14" s="1"/>
      <c r="BG14" s="1028">
        <f xml:space="preserve"> IF( SUM( BX14:DR14 ) = 0, 0, $BX$5 )</f>
        <v>0</v>
      </c>
      <c r="BH14" s="1028"/>
      <c r="BI14" s="1"/>
      <c r="BJ14" s="213">
        <v>21</v>
      </c>
      <c r="BK14" s="214" t="s">
        <v>2200</v>
      </c>
      <c r="BL14" s="215" t="s">
        <v>43</v>
      </c>
      <c r="BM14" s="64">
        <v>3</v>
      </c>
      <c r="BN14" s="1149" t="s">
        <v>2253</v>
      </c>
      <c r="BO14" s="1147" t="s">
        <v>2254</v>
      </c>
      <c r="BP14" s="1147" t="s">
        <v>2255</v>
      </c>
      <c r="BQ14" s="1147" t="s">
        <v>2256</v>
      </c>
      <c r="BR14" s="1148" t="s">
        <v>2257</v>
      </c>
      <c r="BS14" s="961" t="s">
        <v>2258</v>
      </c>
      <c r="BX14" s="1029">
        <f>IF('Validation flags'!$H$3=1,0, IF( ISNUMBER(G14), 0, 1 ))</f>
        <v>0</v>
      </c>
      <c r="BY14" s="1029">
        <f>IF('Validation flags'!$H$3=1,0, IF( ISNUMBER(H14), 0, 1 ))</f>
        <v>0</v>
      </c>
      <c r="BZ14" s="1029">
        <f>IF('Validation flags'!$H$3=1,0, IF( ISNUMBER(I14), 0, 1 ))</f>
        <v>0</v>
      </c>
      <c r="CA14" s="1029">
        <f>IF('Validation flags'!$H$3=1,0, IF( ISNUMBER(J14), 0, 1 ))</f>
        <v>0</v>
      </c>
      <c r="CB14" s="1029">
        <f>IF('Validation flags'!$H$3=1,0, IF( ISNUMBER(K14), 0, 1 ))</f>
        <v>0</v>
      </c>
      <c r="CC14" s="1048"/>
      <c r="CD14" s="1029">
        <f>IF('Validation flags'!$H$3=1,0, IF( ISNUMBER(M14), 0, 1 ))</f>
        <v>0</v>
      </c>
      <c r="CE14" s="1029">
        <f>IF('Validation flags'!$H$3=1,0, IF( ISNUMBER(N14), 0, 1 ))</f>
        <v>0</v>
      </c>
      <c r="CF14" s="1029">
        <f>IF('Validation flags'!$H$3=1,0, IF( ISNUMBER(O14), 0, 1 ))</f>
        <v>0</v>
      </c>
      <c r="CG14" s="1029">
        <f>IF('Validation flags'!$H$3=1,0, IF( ISNUMBER(P14), 0, 1 ))</f>
        <v>0</v>
      </c>
      <c r="CH14" s="1029">
        <f>IF('Validation flags'!$H$3=1,0, IF( ISNUMBER(Q14), 0, 1 ))</f>
        <v>0</v>
      </c>
      <c r="CI14" s="1048"/>
      <c r="CJ14" s="1029">
        <f>IF('Validation flags'!$H$3=1,0, IF( ISNUMBER(S14), 0, 1 ))</f>
        <v>0</v>
      </c>
      <c r="CK14" s="1029">
        <f>IF('Validation flags'!$H$3=1,0, IF( ISNUMBER(T14), 0, 1 ))</f>
        <v>0</v>
      </c>
      <c r="CL14" s="1029">
        <f>IF('Validation flags'!$H$3=1,0, IF( ISNUMBER(U14), 0, 1 ))</f>
        <v>0</v>
      </c>
      <c r="CM14" s="1029">
        <f>IF('Validation flags'!$H$3=1,0, IF( ISNUMBER(V14), 0, 1 ))</f>
        <v>0</v>
      </c>
      <c r="CN14" s="1029">
        <f>IF('Validation flags'!$H$3=1,0, IF( ISNUMBER(W14), 0, 1 ))</f>
        <v>0</v>
      </c>
      <c r="CO14" s="1048"/>
      <c r="CP14" s="1029">
        <f>IF('Validation flags'!$H$3=1,0, IF( ISNUMBER(Y14), 0, 1 ))</f>
        <v>0</v>
      </c>
      <c r="CQ14" s="1029">
        <f>IF('Validation flags'!$H$3=1,0, IF( ISNUMBER(Z14), 0, 1 ))</f>
        <v>0</v>
      </c>
      <c r="CR14" s="1029">
        <f>IF('Validation flags'!$H$3=1,0, IF( ISNUMBER(AA14), 0, 1 ))</f>
        <v>0</v>
      </c>
      <c r="CS14" s="1029">
        <f>IF('Validation flags'!$H$3=1,0, IF( ISNUMBER(AB14), 0, 1 ))</f>
        <v>0</v>
      </c>
      <c r="CT14" s="1029">
        <f>IF('Validation flags'!$H$3=1,0, IF( ISNUMBER(AC14), 0, 1 ))</f>
        <v>0</v>
      </c>
      <c r="CU14" s="1048"/>
      <c r="CV14" s="1029">
        <f>IF('Validation flags'!$H$3=1,0, IF( ISNUMBER(AE14), 0, 1 ))</f>
        <v>0</v>
      </c>
      <c r="CW14" s="1029">
        <f>IF('Validation flags'!$H$3=1,0, IF( ISNUMBER(AF14), 0, 1 ))</f>
        <v>0</v>
      </c>
      <c r="CX14" s="1029">
        <f>IF('Validation flags'!$H$3=1,0, IF( ISNUMBER(AG14), 0, 1 ))</f>
        <v>0</v>
      </c>
      <c r="CY14" s="1029">
        <f>IF('Validation flags'!$H$3=1,0, IF( ISNUMBER(AH14), 0, 1 ))</f>
        <v>0</v>
      </c>
      <c r="CZ14" s="1029">
        <f>IF('Validation flags'!$H$3=1,0, IF( ISNUMBER(AI14), 0, 1 ))</f>
        <v>0</v>
      </c>
      <c r="DA14" s="1048"/>
      <c r="DB14" s="1029">
        <f>IF('Validation flags'!$H$3=1,0, IF( ISNUMBER(AK14), 0, 1 ))</f>
        <v>0</v>
      </c>
      <c r="DC14" s="1029">
        <f>IF('Validation flags'!$H$3=1,0, IF( ISNUMBER(AL14), 0, 1 ))</f>
        <v>0</v>
      </c>
      <c r="DD14" s="1029">
        <f>IF('Validation flags'!$H$3=1,0, IF( ISNUMBER(AM14), 0, 1 ))</f>
        <v>0</v>
      </c>
      <c r="DE14" s="1029">
        <f>IF('Validation flags'!$H$3=1,0, IF( ISNUMBER(AN14), 0, 1 ))</f>
        <v>0</v>
      </c>
      <c r="DF14" s="1029">
        <f>IF('Validation flags'!$H$3=1,0, IF( ISNUMBER(AO14), 0, 1 ))</f>
        <v>0</v>
      </c>
      <c r="DG14" s="1048"/>
      <c r="DH14" s="1029">
        <f>IF('Validation flags'!$H$3=1,0, IF( ISNUMBER(AQ14), 0, 1 ))</f>
        <v>0</v>
      </c>
      <c r="DI14" s="1029">
        <f>IF('Validation flags'!$H$3=1,0, IF( ISNUMBER(AR14), 0, 1 ))</f>
        <v>0</v>
      </c>
      <c r="DJ14" s="1029">
        <f>IF('Validation flags'!$H$3=1,0, IF( ISNUMBER(AS14), 0, 1 ))</f>
        <v>0</v>
      </c>
      <c r="DK14" s="1029">
        <f>IF('Validation flags'!$H$3=1,0, IF( ISNUMBER(AT14), 0, 1 ))</f>
        <v>0</v>
      </c>
      <c r="DL14" s="1029">
        <f>IF('Validation flags'!$H$3=1,0, IF( ISNUMBER(AU14), 0, 1 ))</f>
        <v>0</v>
      </c>
      <c r="DM14" s="1048"/>
      <c r="DN14" s="1029">
        <f>IF('Validation flags'!$H$3=1,0, IF( ISNUMBER(AW14), 0, 1 ))</f>
        <v>0</v>
      </c>
      <c r="DO14" s="1029">
        <f>IF('Validation flags'!$H$3=1,0, IF( ISNUMBER(AX14), 0, 1 ))</f>
        <v>0</v>
      </c>
      <c r="DP14" s="1029">
        <f>IF('Validation flags'!$H$3=1,0, IF( ISNUMBER(AY14), 0, 1 ))</f>
        <v>0</v>
      </c>
      <c r="DQ14" s="1029">
        <f>IF('Validation flags'!$H$3=1,0, IF( ISNUMBER(AZ14), 0, 1 ))</f>
        <v>0</v>
      </c>
      <c r="DR14" s="1029">
        <f>IF('Validation flags'!$H$3=1,0, IF( ISNUMBER(BA14), 0, 1 ))</f>
        <v>0</v>
      </c>
      <c r="DS14" s="1048"/>
    </row>
    <row r="15" spans="2:124" ht="15.75">
      <c r="B15" s="350"/>
      <c r="C15" s="350"/>
      <c r="D15" s="350"/>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D15" s="1301"/>
      <c r="BE15" s="1301"/>
      <c r="BF15" s="1301"/>
      <c r="BG15" s="1301"/>
      <c r="BH15" s="1301"/>
      <c r="BI15" s="1301"/>
      <c r="BJ15" s="1301"/>
      <c r="BK15" s="1301"/>
      <c r="BL15" s="1301"/>
      <c r="BM15" s="1301"/>
      <c r="BN15" s="1301"/>
      <c r="BO15" s="1301"/>
      <c r="BP15" s="1301"/>
      <c r="BQ15" s="1301"/>
      <c r="BR15" s="1301"/>
      <c r="BS15" s="1301"/>
      <c r="BT15" s="1301"/>
      <c r="BX15" s="1048"/>
      <c r="BY15" s="1048"/>
      <c r="BZ15" s="1048"/>
      <c r="CA15" s="1048"/>
      <c r="CB15" s="1048"/>
      <c r="CC15" s="1048"/>
      <c r="CD15" s="1048"/>
      <c r="CE15" s="1048"/>
      <c r="CF15" s="1048"/>
      <c r="CG15" s="1048"/>
      <c r="CH15" s="1048"/>
      <c r="CI15" s="1048"/>
      <c r="CJ15" s="1048"/>
      <c r="CK15" s="1048"/>
      <c r="CL15" s="1048"/>
      <c r="CM15" s="1048"/>
      <c r="CN15" s="1048"/>
      <c r="CO15" s="1048"/>
      <c r="CP15" s="1048"/>
      <c r="CQ15" s="1048"/>
      <c r="CR15" s="1048"/>
      <c r="CS15" s="1048"/>
      <c r="CT15" s="1048"/>
      <c r="CU15" s="1048"/>
      <c r="CV15" s="1048"/>
      <c r="CW15" s="1048"/>
      <c r="CX15" s="1048"/>
      <c r="CY15" s="1048"/>
      <c r="CZ15" s="1048"/>
      <c r="DA15" s="1048"/>
      <c r="DB15" s="1048"/>
      <c r="DC15" s="1048"/>
      <c r="DD15" s="1048"/>
      <c r="DE15" s="1048"/>
      <c r="DF15" s="1048"/>
      <c r="DG15" s="1048"/>
      <c r="DH15" s="1048"/>
      <c r="DI15" s="1048"/>
      <c r="DJ15" s="1048"/>
      <c r="DK15" s="1048"/>
      <c r="DL15" s="1048"/>
      <c r="DM15" s="1048"/>
      <c r="DN15" s="1048"/>
      <c r="DO15" s="1048"/>
      <c r="DP15" s="1048"/>
      <c r="DQ15" s="1048"/>
      <c r="DR15" s="1048"/>
      <c r="DS15" s="1048"/>
      <c r="DT15" s="1042"/>
    </row>
    <row r="16" spans="2:124" ht="15.75">
      <c r="B16" s="117" t="s">
        <v>305</v>
      </c>
      <c r="C16" s="116"/>
      <c r="D16" s="85"/>
      <c r="E16" s="85"/>
      <c r="F16" s="85"/>
      <c r="G16" s="201"/>
      <c r="H16" s="881"/>
      <c r="I16" s="881"/>
      <c r="J16" s="881"/>
      <c r="K16" s="881"/>
      <c r="L16" s="881"/>
      <c r="M16" s="881"/>
      <c r="N16" s="881"/>
      <c r="O16" s="881"/>
      <c r="P16" s="881"/>
      <c r="Q16" s="881"/>
      <c r="R16" s="51"/>
      <c r="S16" s="51"/>
      <c r="T16" s="51"/>
      <c r="U16" s="51"/>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D16" s="1301"/>
      <c r="BE16" s="1301"/>
      <c r="BF16" s="1301"/>
      <c r="BG16" s="1301"/>
      <c r="BH16" s="1301"/>
      <c r="BI16" s="1301"/>
      <c r="BJ16" s="1301"/>
      <c r="BK16" s="1301"/>
      <c r="BL16" s="1301"/>
      <c r="BM16" s="1301"/>
      <c r="BN16" s="1301"/>
      <c r="BO16" s="1301"/>
      <c r="BP16" s="1301"/>
      <c r="BQ16" s="1301"/>
      <c r="BR16" s="1301"/>
      <c r="BS16" s="1301"/>
      <c r="BT16" s="1301"/>
      <c r="BX16" s="1048"/>
      <c r="BY16" s="1048"/>
      <c r="BZ16" s="1048"/>
      <c r="CA16" s="1048"/>
      <c r="CB16" s="1048"/>
      <c r="CC16" s="1048"/>
      <c r="CD16" s="1048"/>
      <c r="CE16" s="1048"/>
      <c r="CF16" s="1048"/>
      <c r="CG16" s="1048"/>
      <c r="CH16" s="1048"/>
      <c r="CI16" s="1048"/>
      <c r="CJ16" s="1048"/>
      <c r="CK16" s="1048"/>
      <c r="CL16" s="1048"/>
      <c r="CM16" s="1048"/>
      <c r="CN16" s="1048"/>
      <c r="CO16" s="1048"/>
      <c r="CP16" s="1048"/>
      <c r="CQ16" s="1048"/>
      <c r="CR16" s="1048"/>
      <c r="CS16" s="1048"/>
      <c r="CT16" s="1048"/>
      <c r="CU16" s="1048"/>
      <c r="CV16" s="1048"/>
      <c r="CW16" s="1048"/>
      <c r="CX16" s="1048"/>
      <c r="CY16" s="1048"/>
      <c r="CZ16" s="1048"/>
      <c r="DA16" s="1048"/>
      <c r="DB16" s="1048"/>
      <c r="DC16" s="1048"/>
      <c r="DD16" s="1048"/>
      <c r="DE16" s="1048"/>
      <c r="DF16" s="1048"/>
      <c r="DG16" s="1048"/>
      <c r="DH16" s="1048"/>
      <c r="DI16" s="1048"/>
      <c r="DJ16" s="1048"/>
      <c r="DK16" s="1048"/>
      <c r="DL16" s="1048"/>
      <c r="DM16" s="1048"/>
      <c r="DN16" s="1048"/>
      <c r="DO16" s="1048"/>
      <c r="DP16" s="1048"/>
      <c r="DQ16" s="1048"/>
      <c r="DR16" s="1048"/>
      <c r="DS16" s="1048"/>
      <c r="DT16" s="1042"/>
    </row>
    <row r="17" spans="2:124" ht="15.75">
      <c r="B17" s="108"/>
      <c r="C17" s="109" t="s">
        <v>306</v>
      </c>
      <c r="D17" s="85"/>
      <c r="E17" s="85"/>
      <c r="F17" s="85"/>
      <c r="G17" s="201"/>
      <c r="H17" s="881"/>
      <c r="I17" s="881"/>
      <c r="J17" s="881"/>
      <c r="K17" s="881"/>
      <c r="L17" s="881"/>
      <c r="M17" s="881"/>
      <c r="N17" s="881"/>
      <c r="O17" s="881"/>
      <c r="P17" s="881"/>
      <c r="Q17" s="881"/>
      <c r="R17" s="51"/>
      <c r="S17" s="51"/>
      <c r="T17" s="51"/>
      <c r="U17" s="51"/>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D17" s="1301"/>
      <c r="BE17" s="1301"/>
      <c r="BF17" s="1301"/>
      <c r="BG17" s="1301"/>
      <c r="BH17" s="1301"/>
      <c r="BI17" s="1301"/>
      <c r="BJ17" s="1301"/>
      <c r="BK17" s="1301"/>
      <c r="BL17" s="1301"/>
      <c r="BM17" s="1301"/>
      <c r="BN17" s="1301"/>
      <c r="BO17" s="1301"/>
      <c r="BP17" s="1301"/>
      <c r="BQ17" s="1301"/>
      <c r="BR17" s="1301"/>
      <c r="BS17" s="1301"/>
      <c r="BT17" s="1301"/>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48"/>
      <c r="CY17" s="1048"/>
      <c r="CZ17" s="1048"/>
      <c r="DA17" s="1048"/>
      <c r="DB17" s="1048"/>
      <c r="DC17" s="1048"/>
      <c r="DD17" s="1048"/>
      <c r="DE17" s="1048"/>
      <c r="DF17" s="1048"/>
      <c r="DG17" s="1048"/>
      <c r="DH17" s="1048"/>
      <c r="DI17" s="1048"/>
      <c r="DJ17" s="1048"/>
      <c r="DK17" s="1048"/>
      <c r="DL17" s="1048"/>
      <c r="DM17" s="1048"/>
      <c r="DN17" s="1048"/>
      <c r="DO17" s="1048"/>
      <c r="DP17" s="1048"/>
      <c r="DQ17" s="1048"/>
      <c r="DR17" s="1048"/>
      <c r="DS17" s="1048"/>
      <c r="DT17" s="1042"/>
    </row>
    <row r="18" spans="2:124" ht="15.75">
      <c r="B18" s="110"/>
      <c r="C18" s="109" t="s">
        <v>307</v>
      </c>
      <c r="D18" s="85"/>
      <c r="E18" s="85"/>
      <c r="F18" s="85"/>
      <c r="G18" s="201"/>
      <c r="H18" s="881"/>
      <c r="I18" s="881"/>
      <c r="J18" s="881"/>
      <c r="K18" s="881"/>
      <c r="L18" s="881"/>
      <c r="M18" s="881"/>
      <c r="N18" s="881"/>
      <c r="O18" s="881"/>
      <c r="P18" s="881"/>
      <c r="Q18" s="881"/>
      <c r="R18" s="51"/>
      <c r="S18" s="51"/>
      <c r="T18" s="51"/>
      <c r="U18" s="51"/>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D18" s="1301"/>
      <c r="BE18" s="1301"/>
      <c r="BF18" s="1301"/>
      <c r="BG18" s="1301"/>
      <c r="BH18" s="1301"/>
      <c r="BI18" s="1301"/>
      <c r="BJ18" s="1301"/>
      <c r="BK18" s="1301"/>
      <c r="BL18" s="1301"/>
      <c r="BM18" s="1301"/>
      <c r="BN18" s="1301"/>
      <c r="BO18" s="1301"/>
      <c r="BP18" s="1301"/>
      <c r="BQ18" s="1301"/>
      <c r="BR18" s="1301"/>
      <c r="BS18" s="1301"/>
      <c r="BT18" s="1301"/>
      <c r="BU18" s="1042"/>
      <c r="BV18" s="1095"/>
      <c r="BW18" s="1095"/>
      <c r="BX18" s="1039"/>
      <c r="DT18" s="1042"/>
    </row>
    <row r="19" spans="2:124" ht="15.75">
      <c r="B19" s="111"/>
      <c r="C19" s="109" t="s">
        <v>308</v>
      </c>
      <c r="D19" s="85"/>
      <c r="E19" s="85"/>
      <c r="F19" s="85"/>
      <c r="G19" s="201"/>
      <c r="H19" s="881"/>
      <c r="I19" s="881"/>
      <c r="J19" s="881"/>
      <c r="K19" s="881"/>
      <c r="L19" s="881"/>
      <c r="M19" s="881"/>
      <c r="N19" s="881"/>
      <c r="O19" s="881"/>
      <c r="P19" s="881"/>
      <c r="Q19" s="881"/>
      <c r="R19" s="51"/>
      <c r="S19" s="51"/>
      <c r="T19" s="51"/>
      <c r="U19" s="51"/>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D19" s="1301"/>
      <c r="BE19" s="1301"/>
      <c r="BF19" s="1301"/>
      <c r="BG19" s="1301"/>
      <c r="BH19" s="1301"/>
      <c r="BI19" s="1301"/>
      <c r="BJ19" s="1301"/>
      <c r="BK19" s="1301"/>
      <c r="BL19" s="1301"/>
      <c r="BM19" s="1301"/>
      <c r="BN19" s="1301"/>
      <c r="BO19" s="1301"/>
      <c r="BP19" s="1301"/>
      <c r="BQ19" s="1301"/>
      <c r="BR19" s="1301"/>
      <c r="BS19" s="1301"/>
      <c r="BT19" s="1301"/>
      <c r="BU19" s="1042"/>
      <c r="BV19" s="1095"/>
      <c r="BW19" s="1095"/>
      <c r="BX19" s="1043"/>
      <c r="DT19" s="1042"/>
    </row>
    <row r="20" spans="2:124" ht="15.75">
      <c r="B20" s="727"/>
      <c r="C20" s="109" t="s">
        <v>309</v>
      </c>
      <c r="D20" s="85"/>
      <c r="E20" s="85"/>
      <c r="F20" s="85"/>
      <c r="G20" s="201"/>
      <c r="H20" s="881"/>
      <c r="I20" s="881"/>
      <c r="J20" s="881"/>
      <c r="K20" s="881"/>
      <c r="L20" s="881"/>
      <c r="M20" s="881"/>
      <c r="N20" s="881"/>
      <c r="O20" s="881"/>
      <c r="P20" s="881"/>
      <c r="Q20" s="881"/>
      <c r="R20" s="51"/>
      <c r="S20" s="51"/>
      <c r="T20" s="51"/>
      <c r="U20" s="51"/>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D20" s="1301"/>
      <c r="BE20" s="1301"/>
      <c r="BF20" s="1301"/>
      <c r="BG20" s="1301"/>
      <c r="BH20" s="1301"/>
      <c r="BI20" s="1301"/>
      <c r="BJ20" s="1301"/>
      <c r="BK20" s="1301"/>
      <c r="BL20" s="1301"/>
      <c r="BM20" s="1301"/>
      <c r="BN20" s="1301"/>
      <c r="BO20" s="1301"/>
      <c r="BP20" s="1301"/>
      <c r="BQ20" s="1301"/>
      <c r="BR20" s="1301"/>
      <c r="BS20" s="1301"/>
      <c r="BT20" s="1301"/>
      <c r="BU20" s="1042"/>
      <c r="BV20" s="1095"/>
      <c r="BW20" s="1095"/>
      <c r="BX20" s="1043"/>
      <c r="DT20" s="1042"/>
    </row>
    <row r="21" spans="2:124" ht="16.5" thickBot="1">
      <c r="B21" s="354"/>
      <c r="C21" s="109"/>
      <c r="D21" s="85"/>
      <c r="E21" s="85"/>
      <c r="F21" s="85"/>
      <c r="G21" s="201"/>
      <c r="H21" s="881"/>
      <c r="I21" s="881"/>
      <c r="J21" s="881"/>
      <c r="K21" s="881"/>
      <c r="L21" s="881"/>
      <c r="M21" s="881"/>
      <c r="N21" s="881"/>
      <c r="O21" s="881"/>
      <c r="P21" s="881"/>
      <c r="Q21" s="881"/>
      <c r="R21" s="51"/>
      <c r="S21" s="51"/>
      <c r="T21" s="51"/>
      <c r="U21" s="51"/>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D21" s="1301"/>
      <c r="BE21" s="1301"/>
      <c r="BF21" s="1301"/>
      <c r="BG21" s="1301"/>
      <c r="BH21" s="1301"/>
      <c r="BI21" s="1301"/>
      <c r="BJ21" s="1301"/>
      <c r="BK21" s="1301"/>
      <c r="BL21" s="1301"/>
      <c r="BM21" s="1301"/>
      <c r="BN21" s="1301"/>
      <c r="BO21" s="1301"/>
      <c r="BP21" s="1301"/>
      <c r="BQ21" s="1301"/>
      <c r="BR21" s="1301"/>
      <c r="BS21" s="1301"/>
      <c r="BT21" s="1301"/>
      <c r="BX21" s="1027"/>
      <c r="BY21" s="1027"/>
      <c r="BZ21" s="1027"/>
      <c r="CA21" s="1027"/>
      <c r="CB21" s="1027"/>
      <c r="CC21" s="1027"/>
      <c r="CD21" s="1027"/>
      <c r="CE21" s="1027"/>
      <c r="CF21" s="1027"/>
      <c r="CG21" s="1027"/>
      <c r="CH21" s="1027"/>
      <c r="CI21" s="1027"/>
      <c r="CJ21" s="1027"/>
      <c r="CK21" s="1027"/>
      <c r="CL21" s="1027"/>
      <c r="CM21" s="1027"/>
      <c r="CN21" s="1027"/>
      <c r="CO21" s="1027"/>
      <c r="CP21" s="1027"/>
      <c r="CQ21" s="1027"/>
      <c r="CR21" s="1027"/>
      <c r="CS21" s="1027"/>
      <c r="CT21" s="1027"/>
      <c r="CU21" s="1027"/>
      <c r="CV21" s="1027"/>
      <c r="CW21" s="1027"/>
      <c r="CX21" s="1027"/>
      <c r="CY21" s="1027"/>
      <c r="CZ21" s="1027"/>
      <c r="DA21" s="1027"/>
      <c r="DB21" s="1027"/>
      <c r="DC21" s="1027"/>
      <c r="DD21" s="1027"/>
      <c r="DE21" s="1027"/>
      <c r="DF21" s="1027"/>
      <c r="DG21" s="1027"/>
      <c r="DH21" s="1027"/>
      <c r="DI21" s="1027"/>
      <c r="DJ21" s="1027"/>
      <c r="DK21" s="1027"/>
      <c r="DL21" s="1027"/>
      <c r="DM21" s="1027"/>
      <c r="DN21" s="1027"/>
      <c r="DO21" s="1027"/>
      <c r="DP21" s="1027"/>
      <c r="DQ21" s="1027"/>
      <c r="DR21" s="1027"/>
      <c r="DS21" s="1027"/>
      <c r="DT21" s="1042"/>
    </row>
    <row r="22" spans="2:124" ht="16.5" thickBot="1">
      <c r="B22" s="1768" t="s">
        <v>1747</v>
      </c>
      <c r="C22" s="1769"/>
      <c r="D22" s="1769"/>
      <c r="E22" s="1769"/>
      <c r="F22" s="1769"/>
      <c r="G22" s="1769"/>
      <c r="H22" s="1769"/>
      <c r="I22" s="1769"/>
      <c r="J22" s="1769"/>
      <c r="K22" s="1769"/>
      <c r="L22" s="1769"/>
      <c r="M22" s="1769"/>
      <c r="N22" s="1769"/>
      <c r="O22" s="1769"/>
      <c r="P22" s="1769"/>
      <c r="Q22" s="1769"/>
      <c r="R22" s="1770"/>
      <c r="S22" s="47"/>
      <c r="T22" s="47"/>
      <c r="U22" s="47"/>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D22" s="1301"/>
      <c r="BE22" s="1301"/>
      <c r="BF22" s="1301"/>
      <c r="BG22" s="1301"/>
      <c r="BH22" s="1301"/>
      <c r="BI22" s="1301"/>
      <c r="BJ22" s="1301"/>
      <c r="BK22" s="1301"/>
      <c r="BL22" s="1301"/>
      <c r="BM22" s="1301"/>
      <c r="BN22" s="1301"/>
      <c r="BO22" s="1301"/>
      <c r="BP22" s="1301"/>
      <c r="BQ22" s="1301"/>
      <c r="BR22" s="1301"/>
      <c r="BS22" s="1301"/>
      <c r="BT22" s="1301"/>
      <c r="BU22" s="1042"/>
      <c r="BV22" s="1095"/>
      <c r="BW22" s="1095"/>
      <c r="BX22" s="1039"/>
      <c r="DT22" s="1042"/>
    </row>
    <row r="23" spans="2:124" ht="16.5" thickBot="1">
      <c r="B23" s="47"/>
      <c r="C23" s="48"/>
      <c r="D23" s="228"/>
      <c r="E23" s="49"/>
      <c r="F23" s="49"/>
      <c r="G23" s="49"/>
      <c r="H23" s="49"/>
      <c r="I23" s="49"/>
      <c r="J23" s="49"/>
      <c r="K23" s="49"/>
      <c r="L23" s="49"/>
      <c r="M23" s="49"/>
      <c r="N23" s="49"/>
      <c r="O23" s="49"/>
      <c r="P23" s="49"/>
      <c r="Q23" s="49"/>
      <c r="R23" s="49"/>
      <c r="S23" s="49"/>
      <c r="T23" s="49"/>
      <c r="U23" s="4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D23" s="1301"/>
      <c r="BE23" s="1301"/>
      <c r="BF23" s="1301"/>
      <c r="BG23" s="1301"/>
      <c r="BH23" s="1301"/>
      <c r="BI23" s="1301"/>
      <c r="BJ23" s="1301"/>
      <c r="BK23" s="1301"/>
      <c r="BL23" s="1301"/>
      <c r="BM23" s="1301"/>
      <c r="BN23" s="1301"/>
      <c r="BO23" s="1301"/>
      <c r="BP23" s="1301"/>
      <c r="BQ23" s="1301"/>
      <c r="BR23" s="1301"/>
      <c r="BS23" s="1301"/>
      <c r="BT23" s="1301"/>
      <c r="BU23" s="1042"/>
      <c r="BV23" s="1095"/>
      <c r="BW23" s="1095"/>
      <c r="BX23" s="1043"/>
      <c r="DT23" s="1042"/>
    </row>
    <row r="24" spans="2:124" ht="114" customHeight="1" thickBot="1">
      <c r="B24" s="1848" t="s">
        <v>1750</v>
      </c>
      <c r="C24" s="1849"/>
      <c r="D24" s="1849"/>
      <c r="E24" s="1849"/>
      <c r="F24" s="1849"/>
      <c r="G24" s="1849"/>
      <c r="H24" s="1849"/>
      <c r="I24" s="1849"/>
      <c r="J24" s="1849"/>
      <c r="K24" s="1849"/>
      <c r="L24" s="1849"/>
      <c r="M24" s="1849"/>
      <c r="N24" s="1849"/>
      <c r="O24" s="1849"/>
      <c r="P24" s="1849"/>
      <c r="Q24" s="1849"/>
      <c r="R24" s="1850"/>
      <c r="S24" s="351"/>
      <c r="T24" s="351"/>
      <c r="U24" s="351"/>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D24" s="1301"/>
      <c r="BE24" s="1301"/>
      <c r="BF24" s="1301"/>
      <c r="BG24" s="1301"/>
      <c r="BH24" s="1301"/>
      <c r="BI24" s="1301"/>
      <c r="BJ24" s="1301"/>
      <c r="BK24" s="1301"/>
      <c r="BL24" s="1301"/>
      <c r="BM24" s="1301"/>
      <c r="BN24" s="1301"/>
      <c r="BO24" s="1301"/>
      <c r="BP24" s="1301"/>
      <c r="BQ24" s="1301"/>
      <c r="BR24" s="1301"/>
      <c r="BS24" s="1301"/>
      <c r="BT24" s="1301"/>
      <c r="BX24" s="1043"/>
    </row>
    <row r="25" spans="2:124" ht="15.75">
      <c r="B25" s="47"/>
      <c r="C25" s="48"/>
      <c r="D25" s="228"/>
      <c r="E25" s="49"/>
      <c r="F25" s="49"/>
      <c r="G25" s="49"/>
      <c r="H25" s="49"/>
      <c r="I25" s="49"/>
      <c r="J25" s="49"/>
      <c r="K25" s="49"/>
      <c r="L25" s="49"/>
      <c r="M25" s="49"/>
      <c r="N25" s="49"/>
      <c r="O25" s="49"/>
      <c r="P25" s="49"/>
      <c r="Q25" s="49"/>
      <c r="R25" s="49"/>
      <c r="S25" s="49"/>
      <c r="T25" s="49"/>
      <c r="U25" s="4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D25" s="1301"/>
      <c r="BE25" s="1301"/>
      <c r="BF25" s="1301"/>
      <c r="BG25" s="1301"/>
      <c r="BH25" s="1301"/>
      <c r="BI25" s="1301"/>
      <c r="BJ25" s="1301"/>
      <c r="BK25" s="1301"/>
      <c r="BL25" s="1301"/>
      <c r="BM25" s="1301"/>
      <c r="BN25" s="1301"/>
      <c r="BO25" s="1301"/>
      <c r="BP25" s="1301"/>
      <c r="BQ25" s="1301"/>
      <c r="BR25" s="1301"/>
      <c r="BS25" s="1301"/>
      <c r="BT25" s="1301"/>
      <c r="BX25" s="1043"/>
    </row>
    <row r="26" spans="2:124" ht="15">
      <c r="B26" s="796" t="s">
        <v>481</v>
      </c>
      <c r="C26" s="987" t="str">
        <f>$C$12</f>
        <v>Totex</v>
      </c>
      <c r="D26" s="987"/>
      <c r="E26" s="987"/>
      <c r="F26" s="987"/>
      <c r="G26" s="987"/>
      <c r="H26" s="987"/>
      <c r="I26" s="987"/>
      <c r="J26" s="987"/>
      <c r="K26" s="987"/>
      <c r="L26" s="987"/>
      <c r="M26" s="987"/>
      <c r="N26" s="987"/>
      <c r="O26" s="987"/>
      <c r="P26" s="987"/>
      <c r="Q26" s="987"/>
      <c r="R26" s="988"/>
      <c r="S26" s="232"/>
      <c r="T26" s="232"/>
      <c r="U26" s="232"/>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row>
    <row r="27" spans="2:124" ht="15">
      <c r="B27" s="74">
        <v>20</v>
      </c>
      <c r="C27" s="1761" t="s">
        <v>2240</v>
      </c>
      <c r="D27" s="1759"/>
      <c r="E27" s="1759"/>
      <c r="F27" s="1759"/>
      <c r="G27" s="1759"/>
      <c r="H27" s="1759"/>
      <c r="I27" s="1759"/>
      <c r="J27" s="1759"/>
      <c r="K27" s="1759"/>
      <c r="L27" s="1759"/>
      <c r="M27" s="1759"/>
      <c r="N27" s="1759"/>
      <c r="O27" s="1759"/>
      <c r="P27" s="1759"/>
      <c r="Q27" s="1759"/>
      <c r="R27" s="1760"/>
      <c r="S27" s="232"/>
      <c r="T27" s="232"/>
      <c r="U27" s="232"/>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row>
    <row r="28" spans="2:124" ht="15">
      <c r="B28" s="74">
        <v>21</v>
      </c>
      <c r="C28" s="1761" t="s">
        <v>2241</v>
      </c>
      <c r="D28" s="1759"/>
      <c r="E28" s="1759"/>
      <c r="F28" s="1759"/>
      <c r="G28" s="1759"/>
      <c r="H28" s="1759"/>
      <c r="I28" s="1759"/>
      <c r="J28" s="1759"/>
      <c r="K28" s="1759"/>
      <c r="L28" s="1759"/>
      <c r="M28" s="1759"/>
      <c r="N28" s="1759"/>
      <c r="O28" s="1759"/>
      <c r="P28" s="1759"/>
      <c r="Q28" s="1759"/>
      <c r="R28" s="1760"/>
      <c r="S28" s="232"/>
      <c r="T28" s="232"/>
      <c r="U28" s="232"/>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row>
    <row r="29" spans="2:124" ht="15">
      <c r="B29" s="74">
        <v>22</v>
      </c>
      <c r="C29" s="1761" t="s">
        <v>2259</v>
      </c>
      <c r="D29" s="1759"/>
      <c r="E29" s="1759"/>
      <c r="F29" s="1759"/>
      <c r="G29" s="1759"/>
      <c r="H29" s="1759"/>
      <c r="I29" s="1759"/>
      <c r="J29" s="1759"/>
      <c r="K29" s="1759"/>
      <c r="L29" s="1759"/>
      <c r="M29" s="1759"/>
      <c r="N29" s="1759"/>
      <c r="O29" s="1759"/>
      <c r="P29" s="1759"/>
      <c r="Q29" s="1759"/>
      <c r="R29" s="1760"/>
      <c r="S29" s="232"/>
      <c r="T29" s="232"/>
      <c r="U29" s="232"/>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row>
    <row r="30" spans="2:124">
      <c r="B30" s="1301"/>
      <c r="C30" s="1301"/>
      <c r="D30" s="1301"/>
      <c r="E30" s="1301"/>
      <c r="F30" s="1301"/>
      <c r="G30" s="1301"/>
      <c r="H30" s="1301"/>
      <c r="I30" s="1301"/>
      <c r="J30" s="1301"/>
      <c r="K30" s="1301"/>
      <c r="L30" s="1301"/>
      <c r="M30" s="1301"/>
      <c r="N30" s="1301"/>
      <c r="O30" s="1301"/>
      <c r="P30" s="1301"/>
      <c r="Q30" s="1301"/>
      <c r="R30" s="1301"/>
      <c r="S30" s="1301"/>
      <c r="T30" s="1301"/>
      <c r="U30" s="1301"/>
      <c r="V30" s="1301"/>
      <c r="W30" s="1301"/>
      <c r="X30" s="1301"/>
      <c r="Y30" s="1301"/>
      <c r="Z30" s="1301"/>
      <c r="AA30" s="1301"/>
      <c r="AB30" s="1301"/>
      <c r="AC30" s="1301"/>
      <c r="AD30" s="1301"/>
      <c r="AE30" s="1301"/>
      <c r="AF30" s="1301"/>
      <c r="AG30" s="1301"/>
      <c r="AH30" s="1301"/>
      <c r="AI30" s="1301"/>
      <c r="AJ30" s="1301"/>
      <c r="AK30" s="1301"/>
      <c r="AL30" s="1301"/>
      <c r="AM30" s="1301"/>
      <c r="AN30" s="1301"/>
      <c r="AO30" s="1301"/>
      <c r="AP30" s="1301"/>
      <c r="AQ30" s="1301"/>
      <c r="AR30" s="1301"/>
      <c r="AS30" s="1301"/>
      <c r="AT30" s="1301"/>
      <c r="AU30" s="1301"/>
      <c r="AV30" s="1301"/>
      <c r="AW30" s="1301"/>
      <c r="AX30" s="1301"/>
      <c r="AY30" s="1301"/>
      <c r="AZ30" s="1301"/>
      <c r="BA30" s="1301"/>
      <c r="BB30" s="1301"/>
    </row>
  </sheetData>
  <sheetProtection autoFilter="0"/>
  <mergeCells count="70">
    <mergeCell ref="G3:L3"/>
    <mergeCell ref="M3:R3"/>
    <mergeCell ref="BD1:BH1"/>
    <mergeCell ref="BN3:BS3"/>
    <mergeCell ref="BJ4:BK5"/>
    <mergeCell ref="BL4:BL5"/>
    <mergeCell ref="BM4:BM5"/>
    <mergeCell ref="BN4:BN5"/>
    <mergeCell ref="BO4:BO5"/>
    <mergeCell ref="BP4:BR4"/>
    <mergeCell ref="BS4:BS5"/>
    <mergeCell ref="U4:W4"/>
    <mergeCell ref="X4:X5"/>
    <mergeCell ref="H4:H5"/>
    <mergeCell ref="I4:K4"/>
    <mergeCell ref="L4:L5"/>
    <mergeCell ref="B4:C5"/>
    <mergeCell ref="D4:D5"/>
    <mergeCell ref="E4:E5"/>
    <mergeCell ref="F4:F5"/>
    <mergeCell ref="G4:G5"/>
    <mergeCell ref="AE7:AJ7"/>
    <mergeCell ref="AM4:AO4"/>
    <mergeCell ref="AE3:AJ3"/>
    <mergeCell ref="M4:M5"/>
    <mergeCell ref="N4:N5"/>
    <mergeCell ref="O4:Q4"/>
    <mergeCell ref="R4:R5"/>
    <mergeCell ref="S4:S5"/>
    <mergeCell ref="T4:T5"/>
    <mergeCell ref="S3:X3"/>
    <mergeCell ref="Y3:AD3"/>
    <mergeCell ref="AD4:AD5"/>
    <mergeCell ref="AE4:AE5"/>
    <mergeCell ref="AF4:AF5"/>
    <mergeCell ref="AG4:AI4"/>
    <mergeCell ref="AJ4:AJ5"/>
    <mergeCell ref="AQ4:AQ5"/>
    <mergeCell ref="AR4:AR5"/>
    <mergeCell ref="AL4:AL5"/>
    <mergeCell ref="AK4:AK5"/>
    <mergeCell ref="Y4:Y5"/>
    <mergeCell ref="Z4:Z5"/>
    <mergeCell ref="AA4:AC4"/>
    <mergeCell ref="B7:F7"/>
    <mergeCell ref="G7:L7"/>
    <mergeCell ref="M7:R7"/>
    <mergeCell ref="S7:X7"/>
    <mergeCell ref="Y7:AD7"/>
    <mergeCell ref="BX3:DR3"/>
    <mergeCell ref="AK7:AP7"/>
    <mergeCell ref="AQ7:AV7"/>
    <mergeCell ref="AW7:BB7"/>
    <mergeCell ref="AW4:AW5"/>
    <mergeCell ref="AX4:AX5"/>
    <mergeCell ref="AY4:BA4"/>
    <mergeCell ref="BB4:BB5"/>
    <mergeCell ref="AS4:AU4"/>
    <mergeCell ref="AV4:AV5"/>
    <mergeCell ref="AK3:AP3"/>
    <mergeCell ref="AQ3:AV3"/>
    <mergeCell ref="AW3:BB3"/>
    <mergeCell ref="BJ7:BM7"/>
    <mergeCell ref="BN7:BS7"/>
    <mergeCell ref="AP4:AP5"/>
    <mergeCell ref="C28:R28"/>
    <mergeCell ref="C29:R29"/>
    <mergeCell ref="C27:R27"/>
    <mergeCell ref="B22:R22"/>
    <mergeCell ref="B24:R24"/>
  </mergeCells>
  <conditionalFormatting sqref="BH12:BH13 BG12">
    <cfRule type="cellIs" dxfId="15" priority="6" operator="equal">
      <formula>0</formula>
    </cfRule>
  </conditionalFormatting>
  <conditionalFormatting sqref="BH14">
    <cfRule type="cellIs" dxfId="14" priority="5" operator="equal">
      <formula>0</formula>
    </cfRule>
  </conditionalFormatting>
  <conditionalFormatting sqref="BG14">
    <cfRule type="cellIs" dxfId="13" priority="4" operator="equal">
      <formula>0</formula>
    </cfRule>
  </conditionalFormatting>
  <conditionalFormatting sqref="BG13">
    <cfRule type="cellIs" dxfId="12"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Q135"/>
  <sheetViews>
    <sheetView tabSelected="1" zoomScaleNormal="100" workbookViewId="0">
      <selection activeCell="B2" sqref="B2"/>
    </sheetView>
  </sheetViews>
  <sheetFormatPr defaultColWidth="12.125" defaultRowHeight="14.25" zeroHeight="1"/>
  <cols>
    <col min="1" max="1" width="1.625" style="1001" customWidth="1"/>
    <col min="2" max="2" width="112.375" style="1001" bestFit="1" customWidth="1"/>
    <col min="3" max="3" width="19" style="1001" customWidth="1"/>
    <col min="4" max="4" width="21" style="1001" customWidth="1"/>
    <col min="5" max="5" width="86.125" style="1001" customWidth="1"/>
    <col min="6" max="6" width="1.625" style="1001" customWidth="1"/>
    <col min="7" max="7" width="29.125" style="1001" hidden="1" customWidth="1"/>
    <col min="8" max="9" width="12.125" style="1001" hidden="1" customWidth="1"/>
    <col min="10" max="10" width="42.125" style="1001" hidden="1" customWidth="1"/>
    <col min="11" max="12" width="12.125" style="1001" hidden="1" customWidth="1"/>
    <col min="13" max="13" width="16.125" style="1001" hidden="1" customWidth="1"/>
    <col min="14" max="14" width="1.625" style="1001" hidden="1" customWidth="1"/>
    <col min="15" max="17" width="12.125" style="1001" hidden="1" customWidth="1"/>
    <col min="18" max="18" width="0" style="1001" hidden="1" customWidth="1"/>
    <col min="19" max="16384" width="12.125" style="1001"/>
  </cols>
  <sheetData>
    <row r="1" spans="1:16" ht="20.25">
      <c r="B1" s="1002" t="s">
        <v>1597</v>
      </c>
      <c r="C1" s="1002"/>
      <c r="D1" s="1002"/>
      <c r="E1" s="1003"/>
    </row>
    <row r="2" spans="1:16" ht="15" thickBot="1">
      <c r="B2" s="1004" t="s">
        <v>2679</v>
      </c>
      <c r="M2" s="1200" t="s">
        <v>1665</v>
      </c>
      <c r="O2" s="1200" t="s">
        <v>1672</v>
      </c>
      <c r="P2" s="1565" t="s">
        <v>2504</v>
      </c>
    </row>
    <row r="3" spans="1:16" ht="16.5" thickBot="1">
      <c r="A3" s="1005"/>
      <c r="B3" s="1168" t="s">
        <v>122</v>
      </c>
      <c r="C3" s="1006" t="s">
        <v>1598</v>
      </c>
      <c r="D3" s="1005"/>
      <c r="E3" s="1005"/>
      <c r="G3" s="1551" t="str">
        <f>INDEX($L$8:$L$13,MATCH('Validation flags'!$B$3,$J$8:$J$13,0))</f>
        <v>WaSC</v>
      </c>
      <c r="H3" s="1550">
        <f>IF(G3="WoC",1,0)</f>
        <v>0</v>
      </c>
      <c r="J3" s="1565"/>
      <c r="K3" s="1550"/>
      <c r="M3" s="1080">
        <f>INDEX($M$8:$M$13,MATCH('Validation flags'!$B$3,$J$8:$J$13,0))</f>
        <v>1</v>
      </c>
      <c r="O3" s="1080">
        <f>INDEX($O$8:$O$13,MATCH('Validation flags'!$B$3,$J$8:$J$13,0))</f>
        <v>0</v>
      </c>
      <c r="P3" s="1080">
        <f>INDEX($P$8:$P$13,MATCH('Validation flags'!$B$3,$J$8:$J$13,0))</f>
        <v>1</v>
      </c>
    </row>
    <row r="4" spans="1:16"/>
    <row r="5" spans="1:16">
      <c r="B5" s="1678" t="s">
        <v>1657</v>
      </c>
      <c r="C5" s="1678"/>
      <c r="D5" s="1678"/>
      <c r="E5" s="1678"/>
      <c r="G5" s="1200"/>
    </row>
    <row r="6" spans="1:16" ht="15" thickBot="1"/>
    <row r="7" spans="1:16" ht="29.25" thickBot="1">
      <c r="B7" s="1007" t="s">
        <v>1602</v>
      </c>
      <c r="C7" s="1008" t="s">
        <v>1658</v>
      </c>
      <c r="D7" s="1008" t="s">
        <v>1600</v>
      </c>
      <c r="E7" s="1009" t="s">
        <v>1601</v>
      </c>
      <c r="I7" s="1200" t="s">
        <v>1590</v>
      </c>
      <c r="J7" s="1200" t="s">
        <v>0</v>
      </c>
      <c r="K7" s="1001" t="s">
        <v>1593</v>
      </c>
      <c r="L7" s="1200" t="s">
        <v>1671</v>
      </c>
      <c r="M7" s="1264" t="s">
        <v>1703</v>
      </c>
      <c r="N7" s="1261"/>
      <c r="O7" s="1264" t="s">
        <v>1673</v>
      </c>
      <c r="P7" s="1565" t="s">
        <v>2504</v>
      </c>
    </row>
    <row r="8" spans="1:16" ht="20.25" customHeight="1" thickBot="1">
      <c r="A8" s="1010"/>
      <c r="B8" s="1018" t="s">
        <v>259</v>
      </c>
      <c r="C8" s="1011"/>
      <c r="D8" s="1162"/>
      <c r="E8" s="1012"/>
      <c r="G8" s="1001" t="s">
        <v>1659</v>
      </c>
      <c r="I8" s="1200" t="s">
        <v>1667</v>
      </c>
      <c r="J8" s="365" t="s">
        <v>122</v>
      </c>
      <c r="K8" s="1200" t="s">
        <v>1726</v>
      </c>
      <c r="L8" s="1200" t="s">
        <v>1645</v>
      </c>
      <c r="M8" s="1001">
        <v>1</v>
      </c>
      <c r="P8" s="1001">
        <v>1</v>
      </c>
    </row>
    <row r="9" spans="1:16" ht="20.25" customHeight="1" thickBot="1">
      <c r="A9" s="1010"/>
      <c r="B9" s="1018" t="s">
        <v>2439</v>
      </c>
      <c r="C9" s="1021"/>
      <c r="D9" s="1472"/>
      <c r="E9" s="1022"/>
      <c r="G9" s="1001" t="s">
        <v>1660</v>
      </c>
      <c r="I9" s="1200" t="s">
        <v>1668</v>
      </c>
      <c r="J9" s="370"/>
      <c r="K9" s="1200"/>
      <c r="L9" s="1200"/>
    </row>
    <row r="10" spans="1:16" ht="20.25" customHeight="1">
      <c r="A10" s="1010"/>
      <c r="B10" s="1018" t="s">
        <v>2456</v>
      </c>
      <c r="C10" s="1021"/>
      <c r="D10" s="1472"/>
      <c r="E10" s="1022"/>
      <c r="G10" s="1001" t="s">
        <v>1655</v>
      </c>
      <c r="J10" s="370"/>
      <c r="K10" s="1200"/>
      <c r="L10" s="1200"/>
    </row>
    <row r="11" spans="1:16" ht="20.25" customHeight="1">
      <c r="A11" s="1010"/>
      <c r="B11" s="1019" t="s">
        <v>376</v>
      </c>
      <c r="C11" s="1013" t="str">
        <f>IF($B$3="Select company","",IF((SUM('App2'!AS7:CA69))&gt;0,G10,G11))</f>
        <v>No issues identified</v>
      </c>
      <c r="D11" s="1163"/>
      <c r="E11" s="1014"/>
      <c r="G11" s="1001" t="s">
        <v>1656</v>
      </c>
      <c r="J11" s="1200"/>
      <c r="L11" s="1200"/>
      <c r="O11" s="1200"/>
    </row>
    <row r="12" spans="1:16" ht="20.25" customHeight="1">
      <c r="A12" s="1010"/>
      <c r="B12" s="1019" t="s">
        <v>487</v>
      </c>
      <c r="C12" s="1013" t="str">
        <f>IF($B$3="Select company","",IF((SUM('App4'!BE7:CH39))&gt;0,G10,G11))</f>
        <v>Review validation checks on sheet</v>
      </c>
      <c r="D12" s="1163"/>
      <c r="E12" s="1014"/>
      <c r="G12" s="1173" t="b">
        <v>1</v>
      </c>
      <c r="L12" s="1200"/>
    </row>
    <row r="13" spans="1:16" ht="20.25" customHeight="1">
      <c r="A13" s="1010"/>
      <c r="B13" s="1020" t="s">
        <v>544</v>
      </c>
      <c r="C13" s="1013"/>
      <c r="D13" s="1163"/>
      <c r="E13" s="1017"/>
      <c r="J13" s="1200"/>
      <c r="K13" s="1200"/>
      <c r="L13" s="1200"/>
      <c r="M13" s="1285"/>
      <c r="O13" s="1285"/>
    </row>
    <row r="14" spans="1:16" ht="20.25" customHeight="1">
      <c r="A14" s="1010"/>
      <c r="B14" s="1020" t="s">
        <v>555</v>
      </c>
      <c r="C14" s="1013" t="str">
        <f>IF($B$3="Select company","",IF((SUM('App26'!T8:X125))&gt;0,G10,G11))</f>
        <v>No issues identified</v>
      </c>
      <c r="D14" s="1164" t="str">
        <f>IF($B$3="Select company","",IF('App26'!AA131&gt;0,$G$10,$G$11))</f>
        <v>No issues identified</v>
      </c>
      <c r="E14" s="1017"/>
    </row>
    <row r="15" spans="1:16" ht="20.25" customHeight="1">
      <c r="A15" s="1010"/>
      <c r="B15" s="1020" t="s">
        <v>1097</v>
      </c>
      <c r="C15" s="1013" t="str">
        <f>IF($B$3="Select company","",IF((SUM('App29'!U7:Z122))&gt;0,G10,G11))</f>
        <v>No issues identified</v>
      </c>
      <c r="D15" s="1164" t="str">
        <f>IF($B$3="Select company","",IF((SUM('App29'!AD7:AI122))&gt;0,$G$10,$G$11))</f>
        <v>No issues identified</v>
      </c>
      <c r="E15" s="1017"/>
    </row>
    <row r="16" spans="1:16" ht="15" thickBot="1">
      <c r="A16" s="1010"/>
      <c r="B16" s="1015"/>
      <c r="C16" s="1010"/>
      <c r="D16" s="1010"/>
      <c r="E16" s="1010"/>
    </row>
    <row r="17" spans="1:5" ht="27.75" thickBot="1">
      <c r="A17" s="1010"/>
      <c r="B17" s="1007" t="s">
        <v>1603</v>
      </c>
      <c r="C17" s="1008" t="s">
        <v>1599</v>
      </c>
      <c r="D17" s="1008" t="s">
        <v>1600</v>
      </c>
      <c r="E17" s="1009" t="s">
        <v>1601</v>
      </c>
    </row>
    <row r="18" spans="1:5" ht="20.25" customHeight="1">
      <c r="A18" s="1010"/>
      <c r="B18" s="1018" t="s">
        <v>1374</v>
      </c>
      <c r="C18" s="1011" t="str">
        <f>IF($B$3="Select company","",IF((SUM('WS1'!BM11:DA14))&gt;0,G10,G11))</f>
        <v>No issues identified</v>
      </c>
      <c r="D18" s="1165" t="str">
        <f>IF($B$3="Select company","",IF((SUM('WS1'!DG11:EU14))&gt;0,$G$10,$G$11))</f>
        <v>No issues identified</v>
      </c>
      <c r="E18" s="1012"/>
    </row>
    <row r="19" spans="1:5" ht="20.25" customHeight="1">
      <c r="A19" s="1010"/>
      <c r="B19" s="1023" t="s">
        <v>1752</v>
      </c>
      <c r="C19" s="1021" t="str">
        <f>IF($B$3="Select company","",IF((SUM(WS1a!BM11:DA13))&gt;0,G10,G11))</f>
        <v>No issues identified</v>
      </c>
      <c r="D19" s="1262"/>
      <c r="E19" s="1022"/>
    </row>
    <row r="20" spans="1:5" ht="20.25" customHeight="1">
      <c r="A20" s="1010"/>
      <c r="B20" s="1019" t="s">
        <v>1388</v>
      </c>
      <c r="C20" s="1013" t="str">
        <f>IF($B$3="Select company","",IF('WS12'!AA28&gt;0,G10,G11))</f>
        <v>No issues identified</v>
      </c>
      <c r="D20" s="1164"/>
      <c r="E20" s="1022"/>
    </row>
    <row r="21" spans="1:5" ht="20.25" customHeight="1">
      <c r="A21" s="1010"/>
      <c r="B21" s="1019" t="s">
        <v>1490</v>
      </c>
      <c r="C21" s="1013" t="str">
        <f>IF($B$3="Select company","",IF(WS12a!AD24&gt;0,G10,G11))</f>
        <v>No issues identified</v>
      </c>
      <c r="D21" s="1164"/>
      <c r="E21" s="1022"/>
    </row>
    <row r="22" spans="1:5" ht="20.25" customHeight="1">
      <c r="A22" s="1010"/>
      <c r="B22" s="1019" t="s">
        <v>1564</v>
      </c>
      <c r="C22" s="1013" t="str">
        <f>IF($B$3="Select company","",IF('Wr3'!V12&gt;0,G10,G11))</f>
        <v>No issues identified</v>
      </c>
      <c r="D22" s="1013" t="str">
        <f>IF($B$3="Select company","",IF('Wr3'!AD12&gt;0,$G$10,$G$11))</f>
        <v>No issues identified</v>
      </c>
      <c r="E22" s="1022"/>
    </row>
    <row r="23" spans="1:5" ht="20.25" customHeight="1">
      <c r="A23" s="1010"/>
      <c r="B23" s="1019" t="s">
        <v>1568</v>
      </c>
      <c r="C23" s="1013" t="str">
        <f>IF($B$3="Select company","",IF(SUM('Wn3'!V7:AA11)&gt;0,G10,G11))</f>
        <v>No issues identified</v>
      </c>
      <c r="D23" s="1164"/>
      <c r="E23" s="1022"/>
    </row>
    <row r="24" spans="1:5" ht="15" thickBot="1">
      <c r="A24" s="1005"/>
      <c r="B24" s="1016"/>
      <c r="C24" s="1016"/>
      <c r="D24" s="1016"/>
      <c r="E24" s="1010"/>
    </row>
    <row r="25" spans="1:5" ht="27.75" thickBot="1">
      <c r="A25" s="1010"/>
      <c r="B25" s="1007" t="s">
        <v>1604</v>
      </c>
      <c r="C25" s="1008" t="s">
        <v>1599</v>
      </c>
      <c r="D25" s="1008" t="s">
        <v>1600</v>
      </c>
      <c r="E25" s="1009" t="s">
        <v>1601</v>
      </c>
    </row>
    <row r="26" spans="1:5" ht="20.25" customHeight="1">
      <c r="A26" s="1010"/>
      <c r="B26" s="1018" t="s">
        <v>1570</v>
      </c>
      <c r="C26" s="1013" t="str">
        <f>IF($B$3="Select company","",IF((SUM('WWS1'!BV12:DR14))&gt;0,G10,G11))</f>
        <v>No issues identified</v>
      </c>
      <c r="D26" s="1165" t="str">
        <f>IF($B$3="Select company","",IF((SUM('WWS1'!DU12:FP14))&gt;0,$G$10,$G$11))</f>
        <v>No issues identified</v>
      </c>
      <c r="E26" s="1012"/>
    </row>
    <row r="27" spans="1:5" ht="20.25" customHeight="1">
      <c r="A27" s="1010"/>
      <c r="B27" s="1023" t="s">
        <v>1751</v>
      </c>
      <c r="C27" s="1013" t="str">
        <f>IF($B$3="Select company","",IF((SUM(WWS1a!BV12:DR14))&gt;0,G10,G11))</f>
        <v>No issues identified</v>
      </c>
      <c r="D27" s="1166"/>
      <c r="E27" s="1022"/>
    </row>
    <row r="28" spans="1:5" ht="20.25" customHeight="1">
      <c r="A28" s="1010"/>
      <c r="B28" s="1023" t="s">
        <v>1579</v>
      </c>
      <c r="C28" s="1013" t="str">
        <f>IF($B$3="Select company","",IF((SUM('WWn5'!V7:AA11))&gt;0,G10,G11))</f>
        <v>No issues identified</v>
      </c>
      <c r="D28" s="1297"/>
      <c r="E28" s="1022"/>
    </row>
    <row r="29" spans="1:5" ht="15" thickBot="1"/>
    <row r="30" spans="1:5" ht="27.75" thickBot="1">
      <c r="A30" s="1010"/>
      <c r="B30" s="1007" t="s">
        <v>1605</v>
      </c>
      <c r="C30" s="1008" t="s">
        <v>1599</v>
      </c>
      <c r="D30" s="1008" t="s">
        <v>1600</v>
      </c>
      <c r="E30" s="1009" t="s">
        <v>1601</v>
      </c>
    </row>
    <row r="31" spans="1:5" ht="20.25" customHeight="1">
      <c r="A31" s="1010"/>
      <c r="B31" s="1018" t="s">
        <v>1581</v>
      </c>
      <c r="C31" s="1013" t="str">
        <f>IF($B$3="Select company","",IF((SUM(Dmmy1!T7:Z9))&gt;0,G10,G11))</f>
        <v>No issues identified</v>
      </c>
      <c r="D31" s="1263"/>
      <c r="E31" s="1012"/>
    </row>
    <row r="32" spans="1:5" ht="20.25" customHeight="1">
      <c r="A32" s="1010"/>
      <c r="B32" s="1023" t="s">
        <v>1584</v>
      </c>
      <c r="C32" s="1013" t="str">
        <f>IF($B$3="Select company","",IF((SUM(Dmmy7!V7:AA11))&gt;0,G10,G11))</f>
        <v>No issues identified</v>
      </c>
      <c r="D32" s="1167" t="str">
        <f>IF($B$3="Select company","",IF((SUM(Dmmy7!AD7:AI11))&gt;0,G10,G11))</f>
        <v>No issues identified</v>
      </c>
      <c r="E32" s="1022"/>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sheetData>
  <sheetProtection autoFilter="0"/>
  <mergeCells count="1">
    <mergeCell ref="B5:E5"/>
  </mergeCells>
  <conditionalFormatting sqref="G8:I8 R9:S10 M9:M10 P8:S8">
    <cfRule type="expression" priority="105">
      <formula>$H$3=1</formula>
    </cfRule>
  </conditionalFormatting>
  <conditionalFormatting sqref="M12">
    <cfRule type="expression" priority="101">
      <formula>$H$3=1</formula>
    </cfRule>
  </conditionalFormatting>
  <conditionalFormatting sqref="C26:D26 D27 C28:D28">
    <cfRule type="expression" dxfId="299" priority="70">
      <formula>$H$3&gt;0</formula>
    </cfRule>
  </conditionalFormatting>
  <conditionalFormatting sqref="L11">
    <cfRule type="expression" priority="67">
      <formula>$H$3=1</formula>
    </cfRule>
  </conditionalFormatting>
  <conditionalFormatting sqref="C27">
    <cfRule type="expression" dxfId="298" priority="22">
      <formula>$H$3&gt;0</formula>
    </cfRule>
  </conditionalFormatting>
  <conditionalFormatting sqref="D22 C18:C23 C26:C28 C31:C32 C8:C15">
    <cfRule type="cellIs" dxfId="297" priority="608" operator="equal">
      <formula>""</formula>
    </cfRule>
    <cfRule type="cellIs" dxfId="296" priority="609" operator="equal">
      <formula>$G$11</formula>
    </cfRule>
    <cfRule type="cellIs" dxfId="295" priority="610" operator="equal">
      <formula>$G$10</formula>
    </cfRule>
  </conditionalFormatting>
  <conditionalFormatting sqref="D23 D18:D21 D26:D28 D31:D32 D8:D14">
    <cfRule type="cellIs" dxfId="294" priority="635" operator="equal">
      <formula>"N/A"</formula>
    </cfRule>
    <cfRule type="cellIs" dxfId="293" priority="636" operator="equal">
      <formula>$G$11</formula>
    </cfRule>
    <cfRule type="cellIs" dxfId="292" priority="637" operator="equal">
      <formula>$G$10</formula>
    </cfRule>
    <cfRule type="containsBlanks" dxfId="291" priority="638">
      <formula>LEN(TRIM(D8))=0</formula>
    </cfRule>
  </conditionalFormatting>
  <conditionalFormatting sqref="D15">
    <cfRule type="cellIs" dxfId="290" priority="671" operator="equal">
      <formula>"N/A"</formula>
    </cfRule>
    <cfRule type="cellIs" dxfId="289" priority="672" operator="equal">
      <formula>$G$11</formula>
    </cfRule>
    <cfRule type="cellIs" dxfId="288" priority="673" operator="equal">
      <formula>$G$10</formula>
    </cfRule>
    <cfRule type="containsBlanks" dxfId="287" priority="674">
      <formula>LEN(TRIM(D15))=0</formula>
    </cfRule>
  </conditionalFormatting>
  <conditionalFormatting sqref="C31:D32">
    <cfRule type="expression" dxfId="286" priority="686">
      <formula>$B$3&lt;&gt; #REF!</formula>
    </cfRule>
  </conditionalFormatting>
  <conditionalFormatting sqref="M8">
    <cfRule type="expression" priority="1">
      <formula>$H$3=1</formula>
    </cfRule>
  </conditionalFormatting>
  <dataValidations count="1">
    <dataValidation type="list" allowBlank="1" showInputMessage="1" showErrorMessage="1" sqref="B3" xr:uid="{00000000-0002-0000-0200-000000000000}">
      <formula1>$J$8:$J$10</formula1>
    </dataValidation>
  </dataValidations>
  <hyperlinks>
    <hyperlink ref="B8" location="'App1'!A1" display="App1 – Performance commitments (PCs) and outcome delivery incentives (ODIs)" xr:uid="{00000000-0004-0000-0200-000000000000}"/>
    <hyperlink ref="B11" location="'App2'!A1" display="App2 – Leakage additional information and old definition reporting" xr:uid="{00000000-0004-0000-0200-000001000000}"/>
    <hyperlink ref="B12" location="'App4'!A1" display="App4 – Customer metrics" xr:uid="{00000000-0004-0000-0200-000002000000}"/>
    <hyperlink ref="B18" location="'WS1'!A1" display="WS1 - Wholesale water operating and capital expenditure by business unit" xr:uid="{00000000-0004-0000-0200-000003000000}"/>
    <hyperlink ref="B13" location="'App17'!A1" display="App17 - Appointee revenue summary" xr:uid="{00000000-0004-0000-0200-000004000000}"/>
    <hyperlink ref="B14" location="'App26'!A1" display="App26 - RoRE Scenarios " xr:uid="{00000000-0004-0000-0200-000005000000}"/>
    <hyperlink ref="B15" location="'App29'!A1" display="App29 - Wholesale tax" xr:uid="{00000000-0004-0000-0200-000006000000}"/>
    <hyperlink ref="B20" location="'WS12'!A1" display="WS12 - RCV allocation in the wholesale water service" xr:uid="{00000000-0004-0000-0200-000007000000}"/>
    <hyperlink ref="B21" location="WS12a!A1" display="WS12a - Change in RCV allocation in the wholesale water service" xr:uid="{00000000-0004-0000-0200-000008000000}"/>
    <hyperlink ref="B22" location="'Wr3'!A1" display="Wr3 - Wholesale revenue projections for the water resources price control" xr:uid="{00000000-0004-0000-0200-000009000000}"/>
    <hyperlink ref="B23" location="'Wn3'!A1" display="Wn3 - Wholesale revenue projections for the water network plus price control" xr:uid="{00000000-0004-0000-0200-00000A000000}"/>
    <hyperlink ref="B26" location="'WWS1'!A1" display="WWS1 - Wholesale wastewater operating and capital expenditure by business unit" xr:uid="{00000000-0004-0000-0200-00000B000000}"/>
    <hyperlink ref="B28" location="'WWn5'!A1" display="WWn5 - Wholesale revenue projections for the wastewater network plus price control" xr:uid="{00000000-0004-0000-0200-00000C000000}"/>
    <hyperlink ref="B31" location="Dmmy1!A1" display="Dmmy1 - Dummy price control operating and capital expenditure by business unit" xr:uid="{00000000-0004-0000-0200-00000D000000}"/>
    <hyperlink ref="B32" location="Dmmy7!A1" display="Dmmy7 - Wholesale revenue projections for the dummy price control" xr:uid="{00000000-0004-0000-0200-00000E000000}"/>
    <hyperlink ref="B19" location="WS1a!A1" display="WS1a - Wholesale water operating and capital expenditure by business unit including operating leases reclassified under IFRS16" xr:uid="{00000000-0004-0000-0200-00000F000000}"/>
    <hyperlink ref="B27" location="WWS1a!A1" display="WWS1a - Wholesale wastewater operating and capital expenditure by business unit including operating leases reclassified under IFRS16" xr:uid="{00000000-0004-0000-0200-000010000000}"/>
  </hyperlink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5">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zV/kNzgWejwpmrlJiPVwwKDx8DAhH2mZoPpM6obHh/OnPh3Fa0P4+IH/xnq3krYJVr3Fx52KhAhdO0b/SZq9nA==" saltValue="azOHPoJmEfEwhFokgW8fw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0">
    <tabColor rgb="FFFFC000"/>
  </sheetPr>
  <dimension ref="A1:AI97"/>
  <sheetViews>
    <sheetView workbookViewId="0"/>
  </sheetViews>
  <sheetFormatPr defaultColWidth="0" defaultRowHeight="14.25" zeroHeight="1"/>
  <cols>
    <col min="1" max="1" width="1.625" style="1" customWidth="1"/>
    <col min="2" max="2" width="6.625" style="1" customWidth="1"/>
    <col min="3" max="3" width="79.625" style="1" customWidth="1"/>
    <col min="4" max="4" width="14.125" style="1" bestFit="1" customWidth="1"/>
    <col min="5" max="6" width="5.625" style="1" customWidth="1"/>
    <col min="7" max="13" width="9.625" style="1" customWidth="1"/>
    <col min="14" max="14" width="2.625" style="1" customWidth="1"/>
    <col min="15" max="15" width="37.75" style="1" bestFit="1" customWidth="1"/>
    <col min="16" max="16" width="32" style="1" bestFit="1" customWidth="1"/>
    <col min="17" max="17" width="2.625" style="1" customWidth="1"/>
    <col min="18" max="18" width="21.625" style="4" customWidth="1"/>
    <col min="19" max="19" width="26.125" style="4" bestFit="1" customWidth="1"/>
    <col min="20" max="20" width="3" style="4" customWidth="1"/>
    <col min="21" max="21" width="2.625" style="1025" hidden="1" customWidth="1"/>
    <col min="22" max="27" width="4.125" style="1024" hidden="1" customWidth="1"/>
    <col min="28" max="28" width="1.625" style="1025" hidden="1" customWidth="1"/>
    <col min="29" max="34" width="3.625" style="1" hidden="1" customWidth="1"/>
    <col min="35" max="35" width="3.625" style="1051" hidden="1" customWidth="1"/>
    <col min="36" max="16384" width="9.625" style="1" hidden="1"/>
  </cols>
  <sheetData>
    <row r="1" spans="2:34" ht="20.25">
      <c r="B1" s="2" t="s">
        <v>1579</v>
      </c>
      <c r="C1" s="2"/>
      <c r="D1" s="2"/>
      <c r="E1" s="2"/>
      <c r="F1" s="2"/>
      <c r="G1" s="2"/>
      <c r="H1" s="2"/>
      <c r="I1" s="2"/>
      <c r="J1" s="2"/>
      <c r="K1" s="2"/>
      <c r="L1" s="2"/>
      <c r="M1" s="874" t="str">
        <f>AppValidation!$D$2</f>
        <v>United Utilities</v>
      </c>
      <c r="N1" s="3"/>
      <c r="O1" s="1865" t="s">
        <v>377</v>
      </c>
      <c r="P1" s="1865"/>
      <c r="Q1" s="1865"/>
      <c r="R1" s="1865"/>
      <c r="S1" s="986"/>
      <c r="V1" s="4"/>
      <c r="W1" s="4"/>
      <c r="X1" s="4"/>
      <c r="Y1" s="4"/>
      <c r="Z1" s="4"/>
      <c r="AA1" s="4"/>
      <c r="AC1" s="4"/>
      <c r="AD1" s="4"/>
      <c r="AE1" s="4"/>
      <c r="AF1" s="4"/>
      <c r="AG1" s="4"/>
      <c r="AH1" s="4"/>
    </row>
    <row r="2" spans="2:34" ht="15" thickBot="1">
      <c r="B2" s="4"/>
      <c r="C2" s="4"/>
      <c r="D2" s="4"/>
      <c r="E2" s="4"/>
      <c r="F2" s="4"/>
      <c r="G2" s="4"/>
      <c r="H2" s="4"/>
      <c r="I2" s="4"/>
      <c r="J2" s="4"/>
      <c r="K2" s="4"/>
      <c r="L2" s="4"/>
      <c r="M2" s="4"/>
      <c r="N2" s="4"/>
      <c r="O2" s="4"/>
      <c r="P2" s="4"/>
      <c r="V2" s="4"/>
      <c r="W2" s="4"/>
      <c r="X2" s="4"/>
      <c r="Y2" s="4"/>
      <c r="Z2" s="4"/>
      <c r="AA2" s="4"/>
      <c r="AC2" s="4"/>
      <c r="AD2" s="4"/>
      <c r="AE2" s="4"/>
      <c r="AF2" s="4"/>
      <c r="AG2" s="4"/>
      <c r="AH2" s="4"/>
    </row>
    <row r="3" spans="2:34" ht="15" thickBot="1">
      <c r="B3" s="1795" t="s">
        <v>379</v>
      </c>
      <c r="C3" s="1796"/>
      <c r="D3" s="5" t="s">
        <v>380</v>
      </c>
      <c r="E3" s="6" t="s">
        <v>381</v>
      </c>
      <c r="F3" s="7" t="s">
        <v>382</v>
      </c>
      <c r="G3" s="92" t="s">
        <v>196</v>
      </c>
      <c r="H3" s="6" t="s">
        <v>197</v>
      </c>
      <c r="I3" s="6" t="s">
        <v>198</v>
      </c>
      <c r="J3" s="6" t="s">
        <v>199</v>
      </c>
      <c r="K3" s="6" t="s">
        <v>200</v>
      </c>
      <c r="L3" s="6" t="s">
        <v>201</v>
      </c>
      <c r="M3" s="7" t="s">
        <v>528</v>
      </c>
      <c r="N3" s="4"/>
      <c r="O3" s="8" t="s">
        <v>391</v>
      </c>
      <c r="P3" s="9" t="s">
        <v>392</v>
      </c>
      <c r="R3" s="8" t="s">
        <v>1606</v>
      </c>
      <c r="S3" s="9" t="s">
        <v>1666</v>
      </c>
      <c r="V3" s="4"/>
      <c r="W3" s="4"/>
      <c r="X3" s="4"/>
      <c r="Y3" s="4"/>
      <c r="Z3" s="4"/>
      <c r="AA3" s="4"/>
      <c r="AC3" s="4"/>
      <c r="AD3" s="4"/>
      <c r="AE3" s="4"/>
      <c r="AF3" s="4"/>
      <c r="AG3" s="4"/>
      <c r="AH3" s="4"/>
    </row>
    <row r="4" spans="2:34" ht="14.25" customHeight="1" thickBot="1">
      <c r="B4" s="4"/>
      <c r="C4" s="4"/>
      <c r="D4" s="4"/>
      <c r="E4" s="4"/>
      <c r="F4" s="4"/>
      <c r="G4" s="4"/>
      <c r="H4" s="4"/>
      <c r="I4" s="4"/>
      <c r="J4" s="4"/>
      <c r="K4" s="4"/>
      <c r="L4" s="4"/>
      <c r="M4" s="4"/>
      <c r="N4" s="4"/>
      <c r="O4" s="4"/>
      <c r="P4" s="4"/>
      <c r="R4" s="1138"/>
      <c r="S4" s="1134"/>
      <c r="V4" s="1757" t="s">
        <v>1607</v>
      </c>
      <c r="W4" s="1757"/>
      <c r="X4" s="1757"/>
      <c r="Y4" s="1757"/>
      <c r="Z4" s="1757"/>
      <c r="AA4" s="1757"/>
      <c r="AC4" s="1757" t="s">
        <v>1611</v>
      </c>
      <c r="AD4" s="1757"/>
      <c r="AE4" s="1757"/>
      <c r="AF4" s="1757"/>
      <c r="AG4" s="1757"/>
      <c r="AH4" s="1757"/>
    </row>
    <row r="5" spans="2:34" ht="23.25" thickBot="1">
      <c r="B5" s="1795" t="s">
        <v>529</v>
      </c>
      <c r="C5" s="1797"/>
      <c r="D5" s="1797"/>
      <c r="E5" s="1797"/>
      <c r="F5" s="1798"/>
      <c r="G5" s="333" t="s">
        <v>530</v>
      </c>
      <c r="H5" s="1799" t="s">
        <v>531</v>
      </c>
      <c r="I5" s="1800"/>
      <c r="J5" s="1800"/>
      <c r="K5" s="1800"/>
      <c r="L5" s="1800"/>
      <c r="M5" s="1801"/>
      <c r="N5" s="4"/>
      <c r="O5" s="4"/>
      <c r="P5" s="4"/>
      <c r="S5" s="1024"/>
      <c r="V5" s="1284" t="s">
        <v>1608</v>
      </c>
      <c r="W5" s="1048"/>
      <c r="X5" s="1048"/>
      <c r="Y5" s="1048"/>
      <c r="Z5" s="1048"/>
      <c r="AA5" s="1048"/>
      <c r="AC5" s="1284"/>
      <c r="AD5" s="1048"/>
      <c r="AE5" s="1048"/>
      <c r="AF5" s="1048"/>
      <c r="AG5" s="1048"/>
      <c r="AH5" s="1048"/>
    </row>
    <row r="6" spans="2:34" ht="14.25" customHeight="1" thickBot="1">
      <c r="B6" s="4"/>
      <c r="C6" s="4"/>
      <c r="D6" s="4"/>
      <c r="E6" s="4"/>
      <c r="F6" s="4"/>
      <c r="G6" s="4"/>
      <c r="H6" s="4"/>
      <c r="I6" s="4"/>
      <c r="J6" s="4"/>
      <c r="K6" s="4"/>
      <c r="L6" s="4"/>
      <c r="M6" s="4"/>
      <c r="N6" s="4"/>
      <c r="O6" s="4"/>
      <c r="P6" s="4"/>
      <c r="R6" s="1028"/>
      <c r="S6" s="1092"/>
      <c r="V6" s="1048"/>
      <c r="W6" s="1048"/>
      <c r="X6" s="1048"/>
      <c r="Y6" s="1048"/>
      <c r="Z6" s="1048"/>
      <c r="AA6" s="1048"/>
      <c r="AC6" s="1048"/>
      <c r="AD6" s="1048"/>
      <c r="AE6" s="1048"/>
      <c r="AF6" s="1048"/>
      <c r="AG6" s="1048"/>
      <c r="AH6" s="1048"/>
    </row>
    <row r="7" spans="2:34" ht="15" customHeight="1" thickBot="1">
      <c r="B7" s="29" t="s">
        <v>534</v>
      </c>
      <c r="C7" s="30" t="s">
        <v>545</v>
      </c>
      <c r="D7" s="4"/>
      <c r="E7" s="4"/>
      <c r="F7" s="4"/>
      <c r="G7" s="689"/>
      <c r="H7" s="689"/>
      <c r="I7" s="689"/>
      <c r="J7" s="689"/>
      <c r="K7" s="689"/>
      <c r="L7" s="689"/>
      <c r="M7" s="689"/>
      <c r="N7" s="4"/>
      <c r="O7" s="28"/>
      <c r="P7" s="28"/>
      <c r="R7" s="1028"/>
      <c r="S7" s="1092"/>
      <c r="U7" s="1032"/>
      <c r="V7" s="1048"/>
      <c r="W7" s="1048"/>
      <c r="X7" s="1048"/>
      <c r="Y7" s="1048"/>
      <c r="Z7" s="1048"/>
      <c r="AA7" s="1048"/>
      <c r="AB7" s="1032"/>
      <c r="AC7" s="1048"/>
      <c r="AD7" s="1048"/>
      <c r="AE7" s="1048"/>
      <c r="AF7" s="1048"/>
      <c r="AG7" s="1048"/>
      <c r="AH7" s="1048"/>
    </row>
    <row r="8" spans="2:34" ht="15" customHeight="1">
      <c r="B8" s="12">
        <v>25</v>
      </c>
      <c r="C8" s="13" t="s">
        <v>2168</v>
      </c>
      <c r="D8" s="728" t="s">
        <v>2169</v>
      </c>
      <c r="E8" s="14" t="s">
        <v>43</v>
      </c>
      <c r="F8" s="15">
        <v>3</v>
      </c>
      <c r="G8" s="1209">
        <v>0</v>
      </c>
      <c r="H8" s="1208">
        <v>0.36103114218091975</v>
      </c>
      <c r="I8" s="1208">
        <v>0.36457066318269343</v>
      </c>
      <c r="J8" s="1208">
        <v>0.36814488537075918</v>
      </c>
      <c r="K8" s="1208">
        <v>0.37175414895282527</v>
      </c>
      <c r="L8" s="1208">
        <v>0.37539879747197069</v>
      </c>
      <c r="M8" s="17">
        <f>SUM(H8:L8)</f>
        <v>1.8408996371591684</v>
      </c>
      <c r="N8" s="4"/>
      <c r="O8" s="54"/>
      <c r="P8" s="104"/>
      <c r="R8" s="1028">
        <f xml:space="preserve"> IF( SUM( V8:AA8 ) = 0, 0, $V$5 )</f>
        <v>0</v>
      </c>
      <c r="S8" s="1092"/>
      <c r="V8" s="1029">
        <f>IF('Validation flags'!$H$3=1,0, IF( ISNUMBER(G8), 0, 1 ))</f>
        <v>0</v>
      </c>
      <c r="W8" s="1029">
        <f>IF('Validation flags'!$H$3=1,0, IF( ISNUMBER(H8), 0, 1 ))</f>
        <v>0</v>
      </c>
      <c r="X8" s="1029">
        <f>IF('Validation flags'!$H$3=1,0, IF( ISNUMBER(I8), 0, 1 ))</f>
        <v>0</v>
      </c>
      <c r="Y8" s="1029">
        <f>IF('Validation flags'!$H$3=1,0, IF( ISNUMBER(J8), 0, 1 ))</f>
        <v>0</v>
      </c>
      <c r="Z8" s="1029">
        <f>IF('Validation flags'!$H$3=1,0, IF( ISNUMBER(K8), 0, 1 ))</f>
        <v>0</v>
      </c>
      <c r="AA8" s="1029">
        <f>IF('Validation flags'!$H$3=1,0, IF( ISNUMBER(L8), 0, 1 ))</f>
        <v>0</v>
      </c>
      <c r="AB8" s="1032"/>
      <c r="AC8" s="1048"/>
      <c r="AD8" s="1048"/>
      <c r="AE8" s="1048"/>
      <c r="AF8" s="1048"/>
      <c r="AG8" s="1048"/>
      <c r="AH8" s="1048"/>
    </row>
    <row r="9" spans="2:34" ht="15" customHeight="1">
      <c r="B9" s="32">
        <v>26</v>
      </c>
      <c r="C9" s="33" t="s">
        <v>2170</v>
      </c>
      <c r="D9" s="725" t="s">
        <v>2171</v>
      </c>
      <c r="E9" s="34" t="s">
        <v>43</v>
      </c>
      <c r="F9" s="35">
        <v>3</v>
      </c>
      <c r="G9" s="1210">
        <v>7.5260577522175822</v>
      </c>
      <c r="H9" s="1203">
        <v>9.8917982955782158</v>
      </c>
      <c r="I9" s="1203">
        <v>9.9992360342590967</v>
      </c>
      <c r="J9" s="1203">
        <v>10.107820450243544</v>
      </c>
      <c r="K9" s="1203">
        <v>9.817236217330839</v>
      </c>
      <c r="L9" s="1203">
        <v>9.5354792868124392</v>
      </c>
      <c r="M9" s="20">
        <f>SUM(H9:L9)</f>
        <v>49.351570284224131</v>
      </c>
      <c r="N9" s="4"/>
      <c r="O9" s="55"/>
      <c r="P9" s="21"/>
      <c r="R9" s="1028">
        <f xml:space="preserve"> IF( SUM( V9:AA9 ) = 0, 0, $V$5 )</f>
        <v>0</v>
      </c>
      <c r="S9" s="1092"/>
      <c r="V9" s="1029">
        <f>IF('Validation flags'!$H$3=1,0, IF( ISNUMBER(G9), 0, 1 ))</f>
        <v>0</v>
      </c>
      <c r="W9" s="1029">
        <f>IF('Validation flags'!$H$3=1,0, IF( ISNUMBER(H9), 0, 1 ))</f>
        <v>0</v>
      </c>
      <c r="X9" s="1029">
        <f>IF('Validation flags'!$H$3=1,0, IF( ISNUMBER(I9), 0, 1 ))</f>
        <v>0</v>
      </c>
      <c r="Y9" s="1029">
        <f>IF('Validation flags'!$H$3=1,0, IF( ISNUMBER(J9), 0, 1 ))</f>
        <v>0</v>
      </c>
      <c r="Z9" s="1029">
        <f>IF('Validation flags'!$H$3=1,0, IF( ISNUMBER(K9), 0, 1 ))</f>
        <v>0</v>
      </c>
      <c r="AA9" s="1029">
        <f>IF('Validation flags'!$H$3=1,0, IF( ISNUMBER(L9), 0, 1 ))</f>
        <v>0</v>
      </c>
      <c r="AB9" s="1032"/>
      <c r="AC9" s="1048"/>
      <c r="AD9" s="1048"/>
      <c r="AE9" s="1048"/>
      <c r="AF9" s="1048"/>
      <c r="AG9" s="1048"/>
      <c r="AH9" s="1048"/>
    </row>
    <row r="10" spans="2:34" ht="15" customHeight="1">
      <c r="B10" s="32">
        <v>27</v>
      </c>
      <c r="C10" s="33" t="s">
        <v>2172</v>
      </c>
      <c r="D10" s="725" t="s">
        <v>2173</v>
      </c>
      <c r="E10" s="34" t="s">
        <v>43</v>
      </c>
      <c r="F10" s="35">
        <v>3</v>
      </c>
      <c r="G10" s="1210">
        <v>1.2160327303843275</v>
      </c>
      <c r="H10" s="1203">
        <v>4.3505293380391779</v>
      </c>
      <c r="I10" s="1203">
        <v>4.3940264548109838</v>
      </c>
      <c r="J10" s="1203">
        <v>4.437957555700998</v>
      </c>
      <c r="K10" s="1203">
        <v>12.482327710620879</v>
      </c>
      <c r="L10" s="1203">
        <v>12.527140550121592</v>
      </c>
      <c r="M10" s="20">
        <f>SUM(H10:L10)</f>
        <v>38.191981609293627</v>
      </c>
      <c r="N10" s="4"/>
      <c r="O10" s="55"/>
      <c r="P10" s="21"/>
      <c r="R10" s="1028">
        <f xml:space="preserve"> IF( SUM( V10:AA10 ) = 0, 0, $V$5 )</f>
        <v>0</v>
      </c>
      <c r="S10" s="1092"/>
      <c r="V10" s="1029">
        <f>IF('Validation flags'!$H$3=1,0, IF( ISNUMBER(G10), 0, 1 ))</f>
        <v>0</v>
      </c>
      <c r="W10" s="1029">
        <f>IF('Validation flags'!$H$3=1,0, IF( ISNUMBER(H10), 0, 1 ))</f>
        <v>0</v>
      </c>
      <c r="X10" s="1029">
        <f>IF('Validation flags'!$H$3=1,0, IF( ISNUMBER(I10), 0, 1 ))</f>
        <v>0</v>
      </c>
      <c r="Y10" s="1029">
        <f>IF('Validation flags'!$H$3=1,0, IF( ISNUMBER(J10), 0, 1 ))</f>
        <v>0</v>
      </c>
      <c r="Z10" s="1029">
        <f>IF('Validation flags'!$H$3=1,0, IF( ISNUMBER(K10), 0, 1 ))</f>
        <v>0</v>
      </c>
      <c r="AA10" s="1029">
        <f>IF('Validation flags'!$H$3=1,0, IF( ISNUMBER(L10), 0, 1 ))</f>
        <v>0</v>
      </c>
      <c r="AB10" s="1032"/>
      <c r="AC10" s="1048"/>
      <c r="AD10" s="1048"/>
      <c r="AE10" s="1048"/>
      <c r="AF10" s="1048"/>
      <c r="AG10" s="1048"/>
      <c r="AH10" s="1048"/>
    </row>
    <row r="11" spans="2:34" ht="15" customHeight="1" thickBot="1">
      <c r="B11" s="22">
        <v>28</v>
      </c>
      <c r="C11" s="23" t="s">
        <v>2174</v>
      </c>
      <c r="D11" s="730" t="s">
        <v>2175</v>
      </c>
      <c r="E11" s="24" t="s">
        <v>43</v>
      </c>
      <c r="F11" s="25">
        <v>3</v>
      </c>
      <c r="G11" s="1296">
        <v>1.3702253797804939E-2</v>
      </c>
      <c r="H11" s="1204">
        <v>0</v>
      </c>
      <c r="I11" s="1204">
        <v>0</v>
      </c>
      <c r="J11" s="1204">
        <v>0</v>
      </c>
      <c r="K11" s="1204">
        <v>0</v>
      </c>
      <c r="L11" s="1204">
        <v>0</v>
      </c>
      <c r="M11" s="27">
        <f>SUM(H11:L11)</f>
        <v>0</v>
      </c>
      <c r="N11" s="4"/>
      <c r="O11" s="40"/>
      <c r="P11" s="106"/>
      <c r="R11" s="1028">
        <f xml:space="preserve"> IF( SUM( V11:AA11 ) = 0, 0, $V$5 )</f>
        <v>0</v>
      </c>
      <c r="S11" s="1092"/>
      <c r="V11" s="1029">
        <f>IF('Validation flags'!$H$3=1,0, IF( ISNUMBER(G11), 0, 1 ))</f>
        <v>0</v>
      </c>
      <c r="W11" s="1029">
        <f>IF('Validation flags'!$H$3=1,0, IF( ISNUMBER(H11), 0, 1 ))</f>
        <v>0</v>
      </c>
      <c r="X11" s="1029">
        <f>IF('Validation flags'!$H$3=1,0, IF( ISNUMBER(I11), 0, 1 ))</f>
        <v>0</v>
      </c>
      <c r="Y11" s="1029">
        <f>IF('Validation flags'!$H$3=1,0, IF( ISNUMBER(J11), 0, 1 ))</f>
        <v>0</v>
      </c>
      <c r="Z11" s="1029">
        <f>IF('Validation flags'!$H$3=1,0, IF( ISNUMBER(K11), 0, 1 ))</f>
        <v>0</v>
      </c>
      <c r="AA11" s="1029">
        <f>IF('Validation flags'!$H$3=1,0, IF( ISNUMBER(L11), 0, 1 ))</f>
        <v>0</v>
      </c>
      <c r="AB11" s="1032"/>
      <c r="AC11" s="1048"/>
      <c r="AD11" s="1048"/>
      <c r="AE11" s="1048"/>
      <c r="AF11" s="1048"/>
      <c r="AG11" s="1048"/>
      <c r="AH11" s="1048"/>
    </row>
    <row r="12" spans="2:34" ht="15" customHeight="1">
      <c r="B12" s="4"/>
      <c r="C12" s="4"/>
      <c r="D12" s="4"/>
      <c r="E12" s="4"/>
      <c r="F12" s="4"/>
      <c r="G12" s="4"/>
      <c r="H12" s="4"/>
      <c r="I12" s="4"/>
      <c r="J12" s="4"/>
      <c r="K12" s="4"/>
      <c r="L12" s="4"/>
      <c r="M12" s="4"/>
      <c r="N12" s="4"/>
      <c r="O12" s="28"/>
      <c r="P12" s="28"/>
      <c r="R12" s="1028"/>
      <c r="S12" s="1092"/>
      <c r="U12" s="1030"/>
      <c r="V12" s="1048"/>
      <c r="W12" s="1048"/>
      <c r="X12" s="1048"/>
      <c r="Y12" s="1048"/>
      <c r="Z12" s="1048"/>
      <c r="AA12" s="1048"/>
      <c r="AB12" s="1030"/>
    </row>
    <row r="13" spans="2:34" ht="15" customHeight="1">
      <c r="B13" s="41" t="s">
        <v>305</v>
      </c>
      <c r="C13" s="42"/>
      <c r="D13" s="42"/>
      <c r="E13" s="42"/>
      <c r="F13" s="42"/>
      <c r="G13" s="42"/>
      <c r="H13" s="42"/>
      <c r="I13" s="42"/>
      <c r="J13" s="42"/>
      <c r="K13" s="42"/>
      <c r="L13" s="201"/>
      <c r="M13" s="4"/>
      <c r="N13" s="4"/>
      <c r="O13" s="28"/>
      <c r="P13" s="28"/>
      <c r="R13" s="1028"/>
      <c r="S13" s="1092"/>
      <c r="U13" s="1030"/>
      <c r="V13" s="1048"/>
      <c r="W13" s="1048"/>
      <c r="X13" s="1048"/>
      <c r="Y13" s="1048"/>
      <c r="Z13" s="1048"/>
      <c r="AA13" s="1048"/>
      <c r="AB13" s="1030"/>
    </row>
    <row r="14" spans="2:34" ht="15" customHeight="1">
      <c r="B14" s="43"/>
      <c r="C14" s="44" t="s">
        <v>306</v>
      </c>
      <c r="D14" s="44"/>
      <c r="E14" s="42"/>
      <c r="F14" s="42"/>
      <c r="G14" s="42"/>
      <c r="H14" s="42"/>
      <c r="I14" s="42"/>
      <c r="J14" s="42"/>
      <c r="K14" s="42"/>
      <c r="L14" s="201"/>
      <c r="M14" s="4"/>
      <c r="N14" s="4"/>
      <c r="O14" s="28"/>
      <c r="P14" s="28"/>
      <c r="R14" s="1028"/>
      <c r="S14" s="1092"/>
      <c r="V14" s="1048"/>
      <c r="W14" s="1048"/>
      <c r="X14" s="1048"/>
      <c r="Y14" s="1048"/>
      <c r="Z14" s="1048"/>
      <c r="AA14" s="1048"/>
      <c r="AB14" s="1038"/>
    </row>
    <row r="15" spans="2:34" ht="15" customHeight="1">
      <c r="B15" s="45"/>
      <c r="C15" s="44" t="s">
        <v>307</v>
      </c>
      <c r="D15" s="44"/>
      <c r="E15" s="42"/>
      <c r="F15" s="42"/>
      <c r="G15" s="42"/>
      <c r="H15" s="42"/>
      <c r="I15" s="42"/>
      <c r="J15" s="42"/>
      <c r="K15" s="42"/>
      <c r="L15" s="201"/>
      <c r="M15" s="4"/>
      <c r="N15" s="4"/>
      <c r="O15" s="28"/>
      <c r="P15" s="28"/>
      <c r="R15" s="1028"/>
      <c r="S15" s="1092"/>
      <c r="U15" s="1038"/>
      <c r="V15" s="1048"/>
      <c r="W15" s="1048"/>
      <c r="X15" s="1048"/>
      <c r="Y15" s="1048"/>
      <c r="Z15" s="1048"/>
      <c r="AA15" s="1048"/>
      <c r="AB15" s="1038"/>
    </row>
    <row r="16" spans="2:34" ht="15" customHeight="1">
      <c r="B16" s="46"/>
      <c r="C16" s="44" t="s">
        <v>308</v>
      </c>
      <c r="D16" s="44"/>
      <c r="E16" s="42"/>
      <c r="F16" s="42"/>
      <c r="G16" s="42"/>
      <c r="H16" s="42"/>
      <c r="I16" s="42"/>
      <c r="J16" s="42"/>
      <c r="K16" s="42"/>
      <c r="L16" s="201"/>
      <c r="M16" s="4"/>
      <c r="N16" s="4"/>
      <c r="O16" s="28"/>
      <c r="P16" s="28"/>
      <c r="R16" s="1028"/>
      <c r="S16" s="1092"/>
      <c r="U16" s="1038"/>
      <c r="V16" s="1048"/>
      <c r="W16" s="1048"/>
      <c r="X16" s="1048"/>
      <c r="Y16" s="1048"/>
      <c r="Z16" s="1048"/>
      <c r="AA16" s="1048"/>
      <c r="AB16" s="1038"/>
    </row>
    <row r="17" spans="2:28" ht="15" customHeight="1">
      <c r="B17" s="726"/>
      <c r="C17" s="44" t="s">
        <v>309</v>
      </c>
      <c r="D17" s="44"/>
      <c r="E17" s="42"/>
      <c r="F17" s="42"/>
      <c r="G17" s="42"/>
      <c r="H17" s="42"/>
      <c r="I17" s="42"/>
      <c r="J17" s="42"/>
      <c r="K17" s="42"/>
      <c r="L17" s="201"/>
      <c r="M17" s="4"/>
      <c r="N17" s="4"/>
      <c r="O17" s="28"/>
      <c r="P17" s="28"/>
      <c r="R17" s="1028"/>
      <c r="S17" s="1092"/>
      <c r="U17" s="1038"/>
      <c r="V17" s="1048"/>
      <c r="W17" s="1048"/>
      <c r="X17" s="1048"/>
      <c r="Y17" s="1048"/>
      <c r="Z17" s="1048"/>
      <c r="AA17" s="1048"/>
      <c r="AB17" s="1038"/>
    </row>
    <row r="18" spans="2:28" ht="15" thickBot="1">
      <c r="B18" s="42"/>
      <c r="C18" s="42"/>
      <c r="D18" s="42"/>
      <c r="E18" s="42"/>
      <c r="F18" s="42"/>
      <c r="G18" s="42"/>
      <c r="H18" s="42"/>
      <c r="I18" s="42"/>
      <c r="J18" s="42"/>
      <c r="K18" s="42"/>
      <c r="L18" s="201"/>
      <c r="M18" s="4"/>
      <c r="N18" s="4"/>
      <c r="O18" s="93"/>
      <c r="P18" s="93"/>
      <c r="R18" s="1028"/>
      <c r="S18" s="1092"/>
      <c r="U18" s="1038"/>
      <c r="V18" s="1048"/>
      <c r="W18" s="1048"/>
      <c r="X18" s="1048"/>
      <c r="Y18" s="1048"/>
      <c r="Z18" s="1048"/>
      <c r="AA18" s="1048"/>
      <c r="AB18" s="1038"/>
    </row>
    <row r="19" spans="2:28" ht="16.5" thickBot="1">
      <c r="B19" s="1768" t="s">
        <v>1580</v>
      </c>
      <c r="C19" s="1769"/>
      <c r="D19" s="1769"/>
      <c r="E19" s="1769"/>
      <c r="F19" s="1769"/>
      <c r="G19" s="1769"/>
      <c r="H19" s="1769"/>
      <c r="I19" s="1769"/>
      <c r="J19" s="1769"/>
      <c r="K19" s="1769"/>
      <c r="L19" s="1769"/>
      <c r="M19" s="1770"/>
      <c r="N19" s="4"/>
      <c r="O19" s="93"/>
      <c r="P19" s="93"/>
      <c r="R19" s="1028"/>
      <c r="S19" s="1092"/>
      <c r="U19" s="1038"/>
      <c r="V19" s="1048"/>
      <c r="W19" s="1048"/>
      <c r="X19" s="1048"/>
      <c r="Y19" s="1048"/>
      <c r="Z19" s="1048"/>
      <c r="AA19" s="1048"/>
      <c r="AB19" s="1038"/>
    </row>
    <row r="20" spans="2:28" ht="16.5" thickBot="1">
      <c r="B20" s="47"/>
      <c r="C20" s="48"/>
      <c r="D20" s="49"/>
      <c r="E20" s="49"/>
      <c r="F20" s="49"/>
      <c r="G20" s="49"/>
      <c r="H20" s="49"/>
      <c r="I20" s="49"/>
      <c r="J20" s="42"/>
      <c r="K20" s="42"/>
      <c r="L20" s="201"/>
      <c r="M20" s="4"/>
      <c r="N20" s="4"/>
      <c r="O20" s="93"/>
      <c r="P20" s="93"/>
      <c r="R20" s="1091"/>
      <c r="S20" s="1150"/>
      <c r="U20" s="1042"/>
      <c r="V20" s="1048"/>
      <c r="W20" s="1048"/>
      <c r="X20" s="1048"/>
      <c r="Y20" s="1048"/>
      <c r="Z20" s="1048"/>
      <c r="AA20" s="1048"/>
      <c r="AB20" s="1042"/>
    </row>
    <row r="21" spans="2:28" ht="69" customHeight="1" thickBot="1">
      <c r="B21" s="1771" t="s">
        <v>2176</v>
      </c>
      <c r="C21" s="1772"/>
      <c r="D21" s="1772"/>
      <c r="E21" s="1772"/>
      <c r="F21" s="1772"/>
      <c r="G21" s="1772"/>
      <c r="H21" s="1772"/>
      <c r="I21" s="1772"/>
      <c r="J21" s="1772"/>
      <c r="K21" s="1772"/>
      <c r="L21" s="1772"/>
      <c r="M21" s="1773"/>
      <c r="N21" s="4"/>
      <c r="O21" s="93"/>
      <c r="P21" s="93"/>
      <c r="R21" s="1091"/>
      <c r="S21" s="1150"/>
      <c r="U21" s="1042"/>
      <c r="V21" s="1048"/>
      <c r="W21" s="1048"/>
      <c r="X21" s="1048"/>
      <c r="Y21" s="1048"/>
      <c r="Z21" s="1048"/>
      <c r="AA21" s="1048"/>
      <c r="AB21" s="1042"/>
    </row>
    <row r="22" spans="2:28" ht="15" thickBot="1">
      <c r="B22" s="116"/>
      <c r="C22" s="50"/>
      <c r="D22" s="116"/>
      <c r="E22" s="116"/>
      <c r="F22" s="116"/>
      <c r="G22" s="51"/>
      <c r="H22" s="51"/>
      <c r="I22" s="51"/>
      <c r="J22" s="42"/>
      <c r="K22" s="42"/>
      <c r="L22" s="201"/>
      <c r="M22" s="4"/>
      <c r="N22" s="4"/>
      <c r="O22" s="93"/>
      <c r="P22" s="93"/>
      <c r="R22" s="1091"/>
      <c r="S22" s="1150"/>
      <c r="U22" s="1042"/>
      <c r="V22" s="1048"/>
      <c r="W22" s="1048"/>
      <c r="X22" s="1048"/>
      <c r="Y22" s="1048"/>
      <c r="Z22" s="1048"/>
      <c r="AA22" s="1048"/>
      <c r="AB22" s="1042"/>
    </row>
    <row r="23" spans="2:28">
      <c r="B23" s="73" t="s">
        <v>463</v>
      </c>
      <c r="C23" s="1774" t="s">
        <v>313</v>
      </c>
      <c r="D23" s="1774"/>
      <c r="E23" s="1774"/>
      <c r="F23" s="1774"/>
      <c r="G23" s="1774"/>
      <c r="H23" s="1774"/>
      <c r="I23" s="1774"/>
      <c r="J23" s="1774"/>
      <c r="K23" s="1774"/>
      <c r="L23" s="1774"/>
      <c r="M23" s="1775"/>
      <c r="N23" s="4"/>
      <c r="O23" s="93"/>
      <c r="P23" s="93"/>
      <c r="R23" s="1091"/>
      <c r="S23" s="1150"/>
      <c r="U23" s="1042"/>
      <c r="V23" s="1048"/>
      <c r="W23" s="1048"/>
      <c r="X23" s="1048"/>
      <c r="Y23" s="1048"/>
      <c r="Z23" s="1048"/>
      <c r="AA23" s="1048"/>
      <c r="AB23" s="1042"/>
    </row>
    <row r="24" spans="2:28">
      <c r="B24" s="796" t="s">
        <v>537</v>
      </c>
      <c r="C24" s="987" t="str">
        <f>$C$7</f>
        <v>Grants &amp; contributions</v>
      </c>
      <c r="D24" s="987"/>
      <c r="E24" s="987"/>
      <c r="F24" s="987"/>
      <c r="G24" s="987"/>
      <c r="H24" s="987"/>
      <c r="I24" s="987"/>
      <c r="J24" s="987"/>
      <c r="K24" s="987"/>
      <c r="L24" s="987"/>
      <c r="M24" s="988"/>
      <c r="R24" s="1"/>
      <c r="S24" s="1"/>
      <c r="T24" s="1"/>
      <c r="U24" s="1"/>
      <c r="V24" s="1"/>
      <c r="W24" s="1"/>
      <c r="X24" s="1"/>
      <c r="Y24" s="1"/>
      <c r="Z24" s="1"/>
      <c r="AA24" s="1"/>
      <c r="AB24" s="1"/>
    </row>
    <row r="25" spans="2:28" ht="30" customHeight="1">
      <c r="B25" s="74">
        <v>25</v>
      </c>
      <c r="C25" s="1863" t="s">
        <v>2177</v>
      </c>
      <c r="D25" s="1863"/>
      <c r="E25" s="1863"/>
      <c r="F25" s="1863"/>
      <c r="G25" s="1863"/>
      <c r="H25" s="1863"/>
      <c r="I25" s="1863"/>
      <c r="J25" s="1863"/>
      <c r="K25" s="1863"/>
      <c r="L25" s="1863"/>
      <c r="M25" s="1864"/>
      <c r="R25" s="1"/>
      <c r="S25" s="1"/>
      <c r="T25" s="1"/>
      <c r="U25" s="1"/>
      <c r="V25" s="1"/>
      <c r="W25" s="1"/>
      <c r="X25" s="1"/>
      <c r="Y25" s="1"/>
      <c r="Z25" s="1"/>
      <c r="AA25" s="1"/>
      <c r="AB25" s="1"/>
    </row>
    <row r="26" spans="2:28" ht="30" customHeight="1">
      <c r="B26" s="74">
        <v>26</v>
      </c>
      <c r="C26" s="1863" t="s">
        <v>2178</v>
      </c>
      <c r="D26" s="1863"/>
      <c r="E26" s="1863"/>
      <c r="F26" s="1863"/>
      <c r="G26" s="1863"/>
      <c r="H26" s="1863"/>
      <c r="I26" s="1863"/>
      <c r="J26" s="1863"/>
      <c r="K26" s="1863"/>
      <c r="L26" s="1863"/>
      <c r="M26" s="1864"/>
      <c r="R26" s="1"/>
      <c r="S26" s="1"/>
      <c r="T26" s="1"/>
      <c r="U26" s="1"/>
      <c r="V26" s="1"/>
      <c r="W26" s="1"/>
      <c r="X26" s="1"/>
      <c r="Y26" s="1"/>
      <c r="Z26" s="1"/>
      <c r="AA26" s="1"/>
      <c r="AB26" s="1"/>
    </row>
    <row r="27" spans="2:28" ht="30" customHeight="1">
      <c r="B27" s="74">
        <v>27</v>
      </c>
      <c r="C27" s="1863" t="s">
        <v>2179</v>
      </c>
      <c r="D27" s="1863"/>
      <c r="E27" s="1863"/>
      <c r="F27" s="1863"/>
      <c r="G27" s="1863"/>
      <c r="H27" s="1863"/>
      <c r="I27" s="1863"/>
      <c r="J27" s="1863"/>
      <c r="K27" s="1863"/>
      <c r="L27" s="1863"/>
      <c r="M27" s="1864"/>
      <c r="R27" s="1"/>
      <c r="S27" s="1"/>
      <c r="T27" s="1"/>
      <c r="U27" s="1"/>
      <c r="V27" s="1"/>
      <c r="W27" s="1"/>
      <c r="X27" s="1"/>
      <c r="Y27" s="1"/>
      <c r="Z27" s="1"/>
      <c r="AA27" s="1"/>
      <c r="AB27" s="1"/>
    </row>
    <row r="28" spans="2:28" ht="30" customHeight="1">
      <c r="B28" s="74">
        <v>28</v>
      </c>
      <c r="C28" s="1863" t="s">
        <v>2180</v>
      </c>
      <c r="D28" s="1863"/>
      <c r="E28" s="1863"/>
      <c r="F28" s="1863"/>
      <c r="G28" s="1863"/>
      <c r="H28" s="1863"/>
      <c r="I28" s="1863"/>
      <c r="J28" s="1863"/>
      <c r="K28" s="1863"/>
      <c r="L28" s="1863"/>
      <c r="M28" s="1864"/>
      <c r="R28" s="1"/>
      <c r="S28" s="1"/>
      <c r="T28" s="1"/>
      <c r="U28" s="1"/>
      <c r="V28" s="1"/>
      <c r="W28" s="1"/>
      <c r="X28" s="1"/>
      <c r="Y28" s="1"/>
      <c r="Z28" s="1"/>
      <c r="AA28" s="1"/>
      <c r="AB28" s="1"/>
    </row>
    <row r="29" spans="2:28"/>
    <row r="30" spans="2:28"/>
    <row r="31" spans="2:28"/>
    <row r="32" spans="2:2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3">
    <mergeCell ref="AC4:AH4"/>
    <mergeCell ref="C25:M25"/>
    <mergeCell ref="C28:M28"/>
    <mergeCell ref="C26:M26"/>
    <mergeCell ref="C27:M27"/>
    <mergeCell ref="B19:M19"/>
    <mergeCell ref="B21:M21"/>
    <mergeCell ref="C23:M23"/>
    <mergeCell ref="O1:R1"/>
    <mergeCell ref="B3:C3"/>
    <mergeCell ref="V4:AA4"/>
    <mergeCell ref="B5:F5"/>
    <mergeCell ref="H5:M5"/>
  </mergeCells>
  <conditionalFormatting sqref="R7:S14">
    <cfRule type="cellIs" dxfId="11" priority="11" operator="equal">
      <formula>0</formula>
    </cfRule>
  </conditionalFormatting>
  <conditionalFormatting sqref="R15:S23">
    <cfRule type="cellIs" dxfId="10" priority="21" operator="equal">
      <formula>0</formula>
    </cfRule>
  </conditionalFormatting>
  <conditionalFormatting sqref="R6:S6">
    <cfRule type="cellIs" dxfId="9" priority="9"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2">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LCYafq+QSDdvxWw7oHTFCFCQ6utv36a4fGO6FzrgZDI14xGWQuz+zNO0wIaKjTSG5wekB62gOm6Gyca8pPOafA==" saltValue="0r1E3GhHSwI4mHxK2eluaw=="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2">
    <tabColor rgb="FF857362"/>
  </sheetPr>
  <dimension ref="A1:AI67"/>
  <sheetViews>
    <sheetView workbookViewId="0"/>
  </sheetViews>
  <sheetFormatPr defaultColWidth="0" defaultRowHeight="14.25" zeroHeight="1"/>
  <cols>
    <col min="1" max="1" width="1.625" style="353" customWidth="1"/>
    <col min="2" max="2" width="6.625" style="353" customWidth="1"/>
    <col min="3" max="3" width="60.625" style="353" customWidth="1"/>
    <col min="4" max="4" width="16.5" style="353" bestFit="1" customWidth="1"/>
    <col min="5" max="6" width="5.625" style="353" customWidth="1"/>
    <col min="7" max="11" width="8.625" style="353" customWidth="1"/>
    <col min="12" max="12" width="9.625" style="353" customWidth="1"/>
    <col min="13" max="13" width="2.625" style="353" customWidth="1"/>
    <col min="14" max="14" width="27.625" style="353" customWidth="1"/>
    <col min="15" max="15" width="52.625" style="353" customWidth="1"/>
    <col min="16" max="16" width="2.625" style="353" customWidth="1"/>
    <col min="17" max="17" width="47.625" style="4" customWidth="1"/>
    <col min="18" max="18" width="3" style="4" customWidth="1"/>
    <col min="19" max="19" width="1.125" style="1025" hidden="1" customWidth="1"/>
    <col min="20" max="20" width="13.5" style="1024" hidden="1" customWidth="1"/>
    <col min="21" max="21" width="1.5" style="1024" hidden="1" customWidth="1"/>
    <col min="22" max="27" width="8.125" style="1024" hidden="1" customWidth="1"/>
    <col min="28" max="28" width="1" style="1025" hidden="1" customWidth="1"/>
    <col min="29" max="29" width="2.625" style="1024" hidden="1" customWidth="1"/>
    <col min="30" max="34" width="8.125" style="1024" hidden="1" customWidth="1"/>
    <col min="35" max="35" width="1.625" style="1024" hidden="1" customWidth="1"/>
    <col min="36" max="16384" width="9.625" style="353" hidden="1"/>
  </cols>
  <sheetData>
    <row r="1" spans="2:35" ht="20.25">
      <c r="B1" s="194" t="s">
        <v>1581</v>
      </c>
      <c r="C1" s="194"/>
      <c r="D1" s="194"/>
      <c r="E1" s="194"/>
      <c r="F1" s="194"/>
      <c r="G1" s="56"/>
      <c r="H1" s="56"/>
      <c r="I1" s="56"/>
      <c r="J1" s="56"/>
      <c r="K1" s="874" t="str">
        <f>AppValidation!$D$2</f>
        <v>United Utilities</v>
      </c>
      <c r="L1" s="56"/>
      <c r="M1" s="76"/>
      <c r="N1" s="1804" t="s">
        <v>377</v>
      </c>
      <c r="O1" s="1804"/>
      <c r="P1" s="1804"/>
      <c r="Q1" s="1804"/>
    </row>
    <row r="2" spans="2:35" ht="15" customHeight="1" thickBot="1">
      <c r="B2" s="337"/>
      <c r="C2" s="338"/>
      <c r="D2" s="338"/>
      <c r="E2" s="338"/>
      <c r="F2" s="338"/>
      <c r="G2" s="339"/>
      <c r="H2" s="339"/>
      <c r="I2" s="339"/>
      <c r="J2" s="339"/>
      <c r="K2" s="339"/>
      <c r="L2" s="339"/>
      <c r="M2" s="339"/>
      <c r="N2" s="339"/>
    </row>
    <row r="3" spans="2:35" ht="28.5" customHeight="1" thickBot="1">
      <c r="B3" s="1795" t="s">
        <v>379</v>
      </c>
      <c r="C3" s="1796"/>
      <c r="D3" s="6" t="s">
        <v>547</v>
      </c>
      <c r="E3" s="6" t="s">
        <v>381</v>
      </c>
      <c r="F3" s="7" t="s">
        <v>382</v>
      </c>
      <c r="G3" s="92" t="s">
        <v>197</v>
      </c>
      <c r="H3" s="6" t="s">
        <v>198</v>
      </c>
      <c r="I3" s="6" t="s">
        <v>199</v>
      </c>
      <c r="J3" s="6" t="s">
        <v>200</v>
      </c>
      <c r="K3" s="6" t="s">
        <v>201</v>
      </c>
      <c r="L3" s="7" t="s">
        <v>528</v>
      </c>
      <c r="M3" s="964"/>
      <c r="N3" s="8" t="s">
        <v>391</v>
      </c>
      <c r="O3" s="9" t="s">
        <v>392</v>
      </c>
      <c r="Q3" s="1093" t="s">
        <v>1606</v>
      </c>
    </row>
    <row r="4" spans="2:35" ht="14.25" customHeight="1" thickBot="1">
      <c r="B4" s="345"/>
      <c r="C4" s="345"/>
      <c r="D4" s="345"/>
      <c r="E4" s="345"/>
      <c r="F4" s="345"/>
      <c r="G4" s="346"/>
      <c r="H4" s="346"/>
      <c r="I4" s="346"/>
      <c r="J4" s="346"/>
      <c r="K4" s="346"/>
      <c r="L4" s="346"/>
      <c r="M4" s="964"/>
      <c r="N4" s="339"/>
      <c r="Q4" s="1138"/>
      <c r="T4" s="1201"/>
      <c r="U4" s="1201"/>
      <c r="V4" s="1757" t="s">
        <v>1607</v>
      </c>
      <c r="W4" s="1757"/>
      <c r="X4" s="1757"/>
      <c r="Y4" s="1757"/>
      <c r="Z4" s="1757"/>
      <c r="AA4" s="1271"/>
      <c r="AD4" s="1893"/>
      <c r="AE4" s="1893"/>
      <c r="AF4" s="1893"/>
      <c r="AG4" s="1893"/>
      <c r="AH4" s="1893"/>
    </row>
    <row r="5" spans="2:35" ht="15" customHeight="1" thickBot="1">
      <c r="B5" s="1889" t="s">
        <v>529</v>
      </c>
      <c r="C5" s="1890"/>
      <c r="D5" s="1890"/>
      <c r="E5" s="1890"/>
      <c r="F5" s="1891"/>
      <c r="G5" s="1886" t="s">
        <v>1386</v>
      </c>
      <c r="H5" s="1887"/>
      <c r="I5" s="1887"/>
      <c r="J5" s="1887"/>
      <c r="K5" s="1887"/>
      <c r="L5" s="1888"/>
      <c r="M5" s="339"/>
      <c r="N5" s="339"/>
      <c r="Q5" s="1024"/>
      <c r="T5" s="1272" t="s">
        <v>1700</v>
      </c>
      <c r="U5" s="1272"/>
      <c r="V5" s="1272" t="s">
        <v>1608</v>
      </c>
      <c r="X5" s="1027"/>
      <c r="Y5" s="1027"/>
      <c r="Z5" s="1027"/>
      <c r="AA5" s="1027"/>
      <c r="AD5" s="1273"/>
      <c r="AE5" s="1027"/>
      <c r="AF5" s="1027"/>
      <c r="AG5" s="1027"/>
      <c r="AH5" s="1027"/>
    </row>
    <row r="6" spans="2:35" ht="14.25" customHeight="1" thickBot="1">
      <c r="B6" s="345"/>
      <c r="C6" s="345"/>
      <c r="D6" s="345"/>
      <c r="E6" s="345"/>
      <c r="F6" s="345"/>
      <c r="G6" s="346"/>
      <c r="H6" s="346"/>
      <c r="I6" s="346"/>
      <c r="J6" s="346"/>
      <c r="K6" s="346"/>
      <c r="L6" s="346"/>
      <c r="M6" s="339"/>
      <c r="N6" s="339"/>
      <c r="Q6" s="1028"/>
      <c r="V6" s="1027"/>
      <c r="W6" s="1027"/>
      <c r="X6" s="1027"/>
      <c r="Y6" s="1027"/>
      <c r="Z6" s="1027"/>
      <c r="AA6" s="1027"/>
      <c r="AD6" s="1027"/>
      <c r="AE6" s="1027"/>
      <c r="AF6" s="1027"/>
      <c r="AG6" s="1027"/>
      <c r="AH6" s="1027"/>
    </row>
    <row r="7" spans="2:35" ht="16.5" thickBot="1">
      <c r="B7" s="208" t="s">
        <v>532</v>
      </c>
      <c r="C7" s="209" t="s">
        <v>1382</v>
      </c>
      <c r="D7" s="118"/>
      <c r="E7" s="339"/>
      <c r="F7" s="339"/>
      <c r="G7" s="339"/>
      <c r="H7" s="339"/>
      <c r="I7" s="339"/>
      <c r="J7" s="339"/>
      <c r="K7" s="339"/>
      <c r="L7" s="339"/>
      <c r="M7" s="339"/>
      <c r="N7" s="968"/>
      <c r="O7" s="967"/>
      <c r="Q7" s="1028"/>
      <c r="V7" s="1027"/>
      <c r="W7" s="1027"/>
      <c r="X7" s="1027"/>
      <c r="Y7" s="1027"/>
      <c r="Z7" s="1027"/>
      <c r="AA7" s="1027"/>
      <c r="AD7" s="1027"/>
      <c r="AE7" s="1027"/>
      <c r="AF7" s="1027"/>
      <c r="AG7" s="1027"/>
      <c r="AH7" s="1027"/>
    </row>
    <row r="8" spans="2:35" ht="14.25" customHeight="1">
      <c r="B8" s="113">
        <v>20</v>
      </c>
      <c r="C8" s="211" t="s">
        <v>2199</v>
      </c>
      <c r="D8" s="212" t="s">
        <v>2349</v>
      </c>
      <c r="E8" s="212" t="s">
        <v>43</v>
      </c>
      <c r="F8" s="61">
        <v>3</v>
      </c>
      <c r="G8" s="1196"/>
      <c r="H8" s="1187"/>
      <c r="I8" s="1187"/>
      <c r="J8" s="1187"/>
      <c r="K8" s="1187"/>
      <c r="L8" s="349">
        <f>SUM(G8:K8)</f>
        <v>0</v>
      </c>
      <c r="M8" s="339"/>
      <c r="N8" s="78"/>
      <c r="O8" s="965"/>
      <c r="Q8" s="1028"/>
      <c r="V8" s="1027"/>
      <c r="W8" s="1027"/>
      <c r="X8" s="1027"/>
      <c r="Y8" s="1027"/>
      <c r="Z8" s="1027"/>
      <c r="AA8" s="1027"/>
      <c r="AD8" s="1027"/>
      <c r="AE8" s="1027"/>
      <c r="AF8" s="1027"/>
      <c r="AG8" s="1027"/>
      <c r="AH8" s="1027"/>
    </row>
    <row r="9" spans="2:35" ht="14.25" customHeight="1" thickBot="1">
      <c r="B9" s="219">
        <v>21</v>
      </c>
      <c r="C9" s="220" t="s">
        <v>2200</v>
      </c>
      <c r="D9" s="68" t="s">
        <v>2350</v>
      </c>
      <c r="E9" s="68" t="s">
        <v>43</v>
      </c>
      <c r="F9" s="82">
        <v>3</v>
      </c>
      <c r="G9" s="1193"/>
      <c r="H9" s="1194"/>
      <c r="I9" s="1194"/>
      <c r="J9" s="1194"/>
      <c r="K9" s="1194"/>
      <c r="L9" s="1653">
        <f>SUM(G9:K9)</f>
        <v>0</v>
      </c>
      <c r="M9" s="339"/>
      <c r="N9" s="217"/>
      <c r="O9" s="966"/>
      <c r="Q9" s="1028">
        <f xml:space="preserve"> IF( SUM( V9:Z9 ) = 0, 0, $V$5 )</f>
        <v>0</v>
      </c>
      <c r="V9" s="1029">
        <f>IF('Validation flags'!$B$3="Thames Water", IF( ISNUMBER(G9), 0, 1 ), 0)</f>
        <v>0</v>
      </c>
      <c r="W9" s="1029">
        <f>IF('Validation flags'!$B$3="Thames Water", IF( ISNUMBER(H9), 0, 1 ), 0)</f>
        <v>0</v>
      </c>
      <c r="X9" s="1029">
        <f>IF('Validation flags'!$B$3="Thames Water", IF( ISNUMBER(I9), 0, 1 ), 0)</f>
        <v>0</v>
      </c>
      <c r="Y9" s="1029">
        <f>IF('Validation flags'!$B$3="Thames Water", IF( ISNUMBER(J9), 0, 1 ), 0)</f>
        <v>0</v>
      </c>
      <c r="Z9" s="1029">
        <f>IF('Validation flags'!$B$3="Thames Water", IF( ISNUMBER(K9), 0, 1 ), 0)</f>
        <v>0</v>
      </c>
      <c r="AA9" s="1027"/>
      <c r="AB9" s="1030"/>
      <c r="AD9" s="1027"/>
      <c r="AE9" s="1027"/>
      <c r="AF9" s="1027"/>
      <c r="AG9" s="1027"/>
      <c r="AH9" s="1027"/>
      <c r="AI9" s="1274"/>
    </row>
    <row r="10" spans="2:35" ht="15" customHeight="1">
      <c r="B10" s="969"/>
      <c r="C10" s="969"/>
      <c r="D10" s="969"/>
      <c r="E10" s="339"/>
      <c r="F10" s="339"/>
      <c r="G10" s="339"/>
      <c r="H10" s="339"/>
      <c r="I10" s="339"/>
      <c r="J10" s="339"/>
      <c r="K10" s="339"/>
      <c r="L10" s="339"/>
      <c r="M10" s="339"/>
      <c r="Q10" s="1028"/>
      <c r="S10" s="1042"/>
      <c r="T10" s="1153"/>
      <c r="U10" s="1153"/>
      <c r="V10" s="1027"/>
      <c r="W10" s="1027"/>
      <c r="X10" s="1027"/>
      <c r="Y10" s="1027"/>
      <c r="Z10" s="1027"/>
      <c r="AA10" s="1027"/>
      <c r="AB10" s="1042"/>
      <c r="AC10" s="1153"/>
      <c r="AD10" s="1027"/>
      <c r="AE10" s="1027"/>
      <c r="AF10" s="1027"/>
      <c r="AG10" s="1027"/>
      <c r="AH10" s="1027"/>
      <c r="AI10" s="1153"/>
    </row>
    <row r="11" spans="2:35" ht="14.25" customHeight="1">
      <c r="B11" s="41" t="s">
        <v>305</v>
      </c>
      <c r="C11" s="42"/>
      <c r="D11" s="85"/>
      <c r="E11" s="85"/>
      <c r="F11" s="85"/>
      <c r="G11" s="339"/>
      <c r="H11" s="339"/>
      <c r="I11" s="339"/>
      <c r="J11" s="339"/>
      <c r="K11" s="339"/>
      <c r="L11" s="339"/>
      <c r="Q11" s="1028"/>
      <c r="S11" s="1042"/>
      <c r="T11" s="1153"/>
      <c r="U11" s="1153"/>
      <c r="V11" s="1027"/>
      <c r="W11" s="1027"/>
      <c r="X11" s="1027"/>
      <c r="Y11" s="1027"/>
      <c r="Z11" s="1027"/>
      <c r="AA11" s="1027"/>
      <c r="AB11" s="1042"/>
      <c r="AC11" s="1153"/>
      <c r="AD11" s="1027"/>
      <c r="AE11" s="1027"/>
      <c r="AF11" s="1027"/>
      <c r="AG11" s="1027"/>
      <c r="AH11" s="1027"/>
      <c r="AI11" s="1153"/>
    </row>
    <row r="12" spans="2:35" ht="14.25" customHeight="1">
      <c r="B12" s="43"/>
      <c r="C12" s="44" t="s">
        <v>306</v>
      </c>
      <c r="D12" s="85"/>
      <c r="E12" s="85"/>
      <c r="F12" s="85"/>
      <c r="G12" s="339"/>
      <c r="H12" s="339"/>
      <c r="I12" s="339"/>
      <c r="J12" s="339"/>
      <c r="K12" s="339"/>
      <c r="L12" s="339"/>
      <c r="Q12" s="1028"/>
      <c r="S12" s="1042"/>
      <c r="T12" s="1153"/>
      <c r="U12" s="1153"/>
      <c r="V12" s="1027"/>
      <c r="W12" s="1027"/>
      <c r="X12" s="1027"/>
      <c r="Y12" s="1027"/>
      <c r="Z12" s="1027"/>
      <c r="AA12" s="1027"/>
      <c r="AB12" s="1042"/>
      <c r="AC12" s="1153"/>
      <c r="AD12" s="1027"/>
      <c r="AE12" s="1027"/>
      <c r="AF12" s="1027"/>
      <c r="AG12" s="1027"/>
      <c r="AH12" s="1027"/>
      <c r="AI12" s="1153"/>
    </row>
    <row r="13" spans="2:35" ht="14.25" customHeight="1">
      <c r="B13" s="45"/>
      <c r="C13" s="44" t="s">
        <v>307</v>
      </c>
      <c r="D13" s="85"/>
      <c r="E13" s="85"/>
      <c r="F13" s="85"/>
      <c r="G13" s="339"/>
      <c r="H13" s="339"/>
      <c r="I13" s="339"/>
      <c r="J13" s="339"/>
      <c r="K13" s="339"/>
      <c r="L13" s="339"/>
      <c r="Q13" s="1091"/>
      <c r="S13" s="1042"/>
      <c r="T13" s="1153"/>
      <c r="U13" s="1153"/>
      <c r="V13" s="1027"/>
      <c r="W13" s="1027"/>
      <c r="X13" s="1027"/>
      <c r="Y13" s="1027"/>
      <c r="Z13" s="1027"/>
      <c r="AA13" s="1027"/>
      <c r="AB13" s="1042"/>
      <c r="AC13" s="1153"/>
      <c r="AD13" s="1027"/>
      <c r="AE13" s="1027"/>
      <c r="AF13" s="1027"/>
      <c r="AG13" s="1027"/>
      <c r="AH13" s="1027"/>
      <c r="AI13" s="1153"/>
    </row>
    <row r="14" spans="2:35" ht="14.25" customHeight="1">
      <c r="B14" s="46"/>
      <c r="C14" s="44" t="s">
        <v>308</v>
      </c>
      <c r="D14" s="85"/>
      <c r="E14" s="85"/>
      <c r="F14" s="85"/>
      <c r="G14" s="339"/>
      <c r="H14" s="339"/>
      <c r="I14" s="339"/>
      <c r="J14" s="339"/>
      <c r="K14" s="339"/>
      <c r="L14" s="339"/>
      <c r="Q14" s="1091"/>
      <c r="S14" s="1042"/>
      <c r="T14" s="1153"/>
      <c r="U14" s="1153"/>
      <c r="V14" s="1027"/>
      <c r="W14" s="1027"/>
      <c r="X14" s="1027"/>
      <c r="Y14" s="1027"/>
      <c r="Z14" s="1027"/>
      <c r="AA14" s="1027"/>
      <c r="AB14" s="1042"/>
      <c r="AC14" s="1153"/>
      <c r="AD14" s="1027"/>
      <c r="AE14" s="1027"/>
      <c r="AF14" s="1027"/>
      <c r="AG14" s="1027"/>
      <c r="AH14" s="1027"/>
      <c r="AI14" s="1153"/>
    </row>
    <row r="15" spans="2:35" ht="14.25" customHeight="1">
      <c r="B15" s="726"/>
      <c r="C15" s="44" t="s">
        <v>309</v>
      </c>
      <c r="D15" s="85"/>
      <c r="E15" s="85"/>
      <c r="F15" s="85"/>
      <c r="G15" s="339"/>
      <c r="H15" s="339"/>
      <c r="I15" s="339"/>
      <c r="J15" s="339"/>
      <c r="K15" s="339"/>
      <c r="L15" s="339"/>
      <c r="S15" s="1042"/>
      <c r="T15" s="1153"/>
      <c r="U15" s="1153"/>
      <c r="V15" s="1039"/>
      <c r="AB15" s="1042"/>
      <c r="AC15" s="1153"/>
      <c r="AD15" s="1039"/>
      <c r="AI15" s="1153"/>
    </row>
    <row r="16" spans="2:35" ht="14.25" customHeight="1" thickBot="1">
      <c r="B16" s="227"/>
      <c r="C16" s="44"/>
      <c r="D16" s="85"/>
      <c r="E16" s="85"/>
      <c r="F16" s="85"/>
      <c r="G16" s="339"/>
      <c r="H16" s="339"/>
      <c r="I16" s="339"/>
      <c r="J16" s="339"/>
      <c r="K16" s="339"/>
      <c r="L16" s="339"/>
      <c r="S16" s="1042"/>
      <c r="T16" s="1153"/>
      <c r="U16" s="1153"/>
      <c r="V16" s="1043"/>
      <c r="AB16" s="1042"/>
      <c r="AC16" s="1153"/>
      <c r="AD16" s="1043"/>
      <c r="AI16" s="1153"/>
    </row>
    <row r="17" spans="2:35" ht="15" customHeight="1" thickBot="1">
      <c r="B17" s="1768" t="s">
        <v>1582</v>
      </c>
      <c r="C17" s="1769"/>
      <c r="D17" s="1769"/>
      <c r="E17" s="1769"/>
      <c r="F17" s="1769"/>
      <c r="G17" s="1769"/>
      <c r="H17" s="1769"/>
      <c r="I17" s="1769"/>
      <c r="J17" s="1769"/>
      <c r="K17" s="1769"/>
      <c r="L17" s="1770"/>
      <c r="S17" s="1042"/>
      <c r="T17" s="1153"/>
      <c r="U17" s="1153"/>
      <c r="V17" s="1043"/>
      <c r="AB17" s="1042"/>
      <c r="AC17" s="1153"/>
      <c r="AD17" s="1043"/>
      <c r="AI17" s="1153"/>
    </row>
    <row r="18" spans="2:35" ht="15" customHeight="1" thickBot="1">
      <c r="B18" s="47"/>
      <c r="C18" s="48"/>
      <c r="D18" s="228"/>
      <c r="E18" s="49"/>
      <c r="F18" s="49"/>
      <c r="G18" s="339"/>
      <c r="H18" s="339"/>
      <c r="I18" s="339"/>
      <c r="J18" s="339"/>
      <c r="K18" s="339"/>
      <c r="L18" s="339"/>
      <c r="S18" s="1042"/>
      <c r="T18" s="1153"/>
      <c r="U18" s="1153"/>
      <c r="V18" s="1043"/>
      <c r="AB18" s="1042"/>
      <c r="AC18" s="1153"/>
      <c r="AD18" s="1043"/>
      <c r="AI18" s="1153"/>
    </row>
    <row r="19" spans="2:35" ht="60" customHeight="1" thickBot="1">
      <c r="B19" s="1894" t="s">
        <v>1583</v>
      </c>
      <c r="C19" s="1895"/>
      <c r="D19" s="1895"/>
      <c r="E19" s="1895"/>
      <c r="F19" s="1895"/>
      <c r="G19" s="1895"/>
      <c r="H19" s="1895"/>
      <c r="I19" s="1895"/>
      <c r="J19" s="1895"/>
      <c r="K19" s="1895"/>
      <c r="L19" s="1896"/>
      <c r="S19" s="1042"/>
      <c r="T19" s="1153"/>
      <c r="U19" s="1153"/>
      <c r="V19" s="1039"/>
      <c r="AB19" s="1042"/>
      <c r="AC19" s="1153"/>
      <c r="AD19" s="1039"/>
      <c r="AI19" s="1153"/>
    </row>
    <row r="20" spans="2:35"/>
    <row r="21" spans="2:35"/>
    <row r="22" spans="2:35"/>
    <row r="23" spans="2:35"/>
    <row r="24" spans="2:35"/>
    <row r="25" spans="2:35"/>
    <row r="26" spans="2:35"/>
    <row r="27" spans="2:35"/>
    <row r="28" spans="2:35"/>
    <row r="29" spans="2:35"/>
    <row r="30" spans="2:35"/>
    <row r="31" spans="2:35"/>
    <row r="32" spans="2:3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sheetData>
  <sheetProtection autoFilter="0"/>
  <mergeCells count="8">
    <mergeCell ref="AD4:AH4"/>
    <mergeCell ref="N1:Q1"/>
    <mergeCell ref="B19:L19"/>
    <mergeCell ref="B3:C3"/>
    <mergeCell ref="V4:Z4"/>
    <mergeCell ref="B5:F5"/>
    <mergeCell ref="G5:L5"/>
    <mergeCell ref="B17:L17"/>
  </mergeCells>
  <conditionalFormatting sqref="Q6 Q8:Q14">
    <cfRule type="cellIs" dxfId="8" priority="30" operator="equal">
      <formula>0</formula>
    </cfRule>
  </conditionalFormatting>
  <conditionalFormatting sqref="Q7">
    <cfRule type="cellIs" dxfId="7" priority="4"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7BC5C272-1F96-4EE4-BF56-A61B3A9A1243}">
            <xm:f>'Validation flags'!$B$3&lt;&gt;"Thames Water"</xm:f>
            <x14:dxf>
              <fill>
                <patternFill>
                  <bgColor rgb="FFE0DCD8"/>
                </patternFill>
              </fill>
            </x14:dxf>
          </x14:cfRule>
          <xm:sqref>G9:K9</xm:sqref>
        </x14:conditionalFormatting>
        <x14:conditionalFormatting xmlns:xm="http://schemas.microsoft.com/office/excel/2006/main">
          <x14:cfRule type="expression" priority="1" id="{276B87E9-EC90-49D6-A5D2-A633E46CA933}">
            <xm:f>'Validation flags'!$B$3&lt;&gt;"Thames Water"</xm:f>
            <x14:dxf>
              <fill>
                <patternFill>
                  <bgColor rgb="FFE0DCD8"/>
                </patternFill>
              </fill>
            </x14:dxf>
          </x14:cfRule>
          <xm:sqref>G8:K8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8">
    <tabColor rgb="FF857362"/>
  </sheetPr>
  <dimension ref="A1:AJ60"/>
  <sheetViews>
    <sheetView workbookViewId="0"/>
  </sheetViews>
  <sheetFormatPr defaultColWidth="0" defaultRowHeight="14.25" zeroHeight="1"/>
  <cols>
    <col min="1" max="1" width="1.625" style="1" customWidth="1"/>
    <col min="2" max="2" width="6.625" style="1" customWidth="1"/>
    <col min="3" max="3" width="79.625" style="1" customWidth="1"/>
    <col min="4" max="4" width="14.625" style="1" bestFit="1" customWidth="1"/>
    <col min="5" max="6" width="5.625" style="1" customWidth="1"/>
    <col min="7" max="13" width="9.625" style="1" customWidth="1"/>
    <col min="14" max="14" width="2.625" style="1" customWidth="1"/>
    <col min="15" max="15" width="37.75" style="1" bestFit="1" customWidth="1"/>
    <col min="16" max="16" width="32" style="1" bestFit="1" customWidth="1"/>
    <col min="17" max="17" width="2.625" style="1" customWidth="1"/>
    <col min="18" max="18" width="21.625" style="4" customWidth="1"/>
    <col min="19" max="19" width="29.625" style="4" bestFit="1" customWidth="1"/>
    <col min="20" max="20" width="3" style="4" customWidth="1"/>
    <col min="21" max="21" width="2.625" style="4" hidden="1" customWidth="1"/>
    <col min="22" max="27" width="4" style="4" hidden="1" customWidth="1"/>
    <col min="28" max="28" width="1.625" style="4" hidden="1" customWidth="1"/>
    <col min="29" max="29" width="2.625" style="4" hidden="1" customWidth="1"/>
    <col min="30" max="35" width="5" style="4" hidden="1" customWidth="1"/>
    <col min="36" max="36" width="1.625" style="4" hidden="1" customWidth="1"/>
    <col min="37" max="16384" width="9.625" style="1" hidden="1"/>
  </cols>
  <sheetData>
    <row r="1" spans="2:36" ht="20.25">
      <c r="B1" s="2" t="s">
        <v>1584</v>
      </c>
      <c r="C1" s="2"/>
      <c r="D1" s="2"/>
      <c r="E1" s="2"/>
      <c r="F1" s="2"/>
      <c r="G1" s="2"/>
      <c r="H1" s="2"/>
      <c r="I1" s="2"/>
      <c r="J1" s="2"/>
      <c r="K1" s="2"/>
      <c r="L1" s="2"/>
      <c r="M1" s="874" t="str">
        <f>AppValidation!$D$2</f>
        <v>United Utilities</v>
      </c>
      <c r="N1" s="3"/>
      <c r="O1" s="1865" t="s">
        <v>377</v>
      </c>
      <c r="P1" s="1865"/>
      <c r="Q1" s="1865"/>
      <c r="R1" s="1865"/>
      <c r="S1" s="1865"/>
      <c r="U1" s="1025"/>
      <c r="V1" s="1024"/>
      <c r="W1" s="1024"/>
      <c r="X1" s="1024"/>
      <c r="Y1" s="1024"/>
      <c r="Z1" s="1024"/>
      <c r="AA1" s="1024"/>
      <c r="AB1" s="1025"/>
      <c r="AC1" s="1025"/>
      <c r="AD1" s="1024"/>
      <c r="AE1" s="1024"/>
      <c r="AF1" s="1024"/>
      <c r="AG1" s="1024"/>
      <c r="AH1" s="1024"/>
      <c r="AI1" s="1024"/>
      <c r="AJ1" s="1025"/>
    </row>
    <row r="2" spans="2:36" ht="15" thickBot="1">
      <c r="B2" s="4"/>
      <c r="C2" s="4"/>
      <c r="D2" s="4"/>
      <c r="E2" s="4"/>
      <c r="F2" s="4"/>
      <c r="G2" s="4"/>
      <c r="H2" s="4"/>
      <c r="I2" s="4"/>
      <c r="J2" s="4"/>
      <c r="K2" s="4"/>
      <c r="L2" s="4"/>
      <c r="M2" s="4"/>
      <c r="N2" s="4"/>
      <c r="O2" s="4"/>
      <c r="P2" s="4"/>
      <c r="U2" s="1025"/>
      <c r="V2" s="1024"/>
      <c r="W2" s="1024"/>
      <c r="X2" s="1024"/>
      <c r="Y2" s="1024"/>
      <c r="Z2" s="1024"/>
      <c r="AA2" s="1024"/>
      <c r="AB2" s="1025"/>
      <c r="AC2" s="1025"/>
      <c r="AD2" s="1024"/>
      <c r="AE2" s="1024"/>
      <c r="AF2" s="1024"/>
      <c r="AG2" s="1024"/>
      <c r="AH2" s="1024"/>
      <c r="AI2" s="1024"/>
      <c r="AJ2" s="1025"/>
    </row>
    <row r="3" spans="2:36" ht="15" thickBot="1">
      <c r="B3" s="1795" t="s">
        <v>379</v>
      </c>
      <c r="C3" s="1796"/>
      <c r="D3" s="5" t="s">
        <v>380</v>
      </c>
      <c r="E3" s="6" t="s">
        <v>381</v>
      </c>
      <c r="F3" s="7" t="s">
        <v>382</v>
      </c>
      <c r="G3" s="92" t="s">
        <v>196</v>
      </c>
      <c r="H3" s="6" t="s">
        <v>197</v>
      </c>
      <c r="I3" s="6" t="s">
        <v>198</v>
      </c>
      <c r="J3" s="6" t="s">
        <v>199</v>
      </c>
      <c r="K3" s="6" t="s">
        <v>200</v>
      </c>
      <c r="L3" s="6" t="s">
        <v>201</v>
      </c>
      <c r="M3" s="7" t="s">
        <v>528</v>
      </c>
      <c r="N3" s="4"/>
      <c r="O3" s="8" t="s">
        <v>391</v>
      </c>
      <c r="P3" s="9" t="s">
        <v>392</v>
      </c>
      <c r="R3" s="1096" t="s">
        <v>1606</v>
      </c>
      <c r="S3" s="9" t="s">
        <v>314</v>
      </c>
      <c r="U3" s="1025"/>
      <c r="V3" s="1024"/>
      <c r="W3" s="1024"/>
      <c r="X3" s="1024"/>
      <c r="Y3" s="1024"/>
      <c r="Z3" s="1024"/>
      <c r="AA3" s="1024"/>
      <c r="AB3" s="1025"/>
      <c r="AC3" s="1025"/>
      <c r="AD3" s="1024"/>
      <c r="AE3" s="1024"/>
      <c r="AF3" s="1024"/>
      <c r="AG3" s="1024"/>
      <c r="AH3" s="1024"/>
      <c r="AI3" s="1024"/>
      <c r="AJ3" s="1025"/>
    </row>
    <row r="4" spans="2:36" ht="14.25" customHeight="1" thickBot="1">
      <c r="B4" s="4"/>
      <c r="C4" s="4"/>
      <c r="D4" s="4"/>
      <c r="E4" s="4"/>
      <c r="F4" s="4"/>
      <c r="G4" s="4"/>
      <c r="H4" s="4"/>
      <c r="I4" s="4"/>
      <c r="J4" s="4"/>
      <c r="K4" s="4"/>
      <c r="L4" s="4"/>
      <c r="M4" s="4"/>
      <c r="N4" s="4"/>
      <c r="O4" s="4"/>
      <c r="P4" s="4"/>
      <c r="R4" s="1138"/>
      <c r="S4" s="1138"/>
      <c r="U4" s="1025"/>
      <c r="V4" s="1757" t="s">
        <v>1607</v>
      </c>
      <c r="W4" s="1757"/>
      <c r="X4" s="1757"/>
      <c r="Y4" s="1757"/>
      <c r="Z4" s="1757"/>
      <c r="AA4" s="1757"/>
      <c r="AB4" s="1025"/>
      <c r="AC4" s="1025"/>
      <c r="AD4" s="1757" t="s">
        <v>1611</v>
      </c>
      <c r="AE4" s="1757"/>
      <c r="AF4" s="1757"/>
      <c r="AG4" s="1757"/>
      <c r="AH4" s="1757"/>
      <c r="AI4" s="1757"/>
      <c r="AJ4" s="1025"/>
    </row>
    <row r="5" spans="2:36" ht="23.25" thickBot="1">
      <c r="B5" s="1795" t="s">
        <v>529</v>
      </c>
      <c r="C5" s="1797"/>
      <c r="D5" s="1797"/>
      <c r="E5" s="1797"/>
      <c r="F5" s="1798"/>
      <c r="G5" s="333" t="s">
        <v>530</v>
      </c>
      <c r="H5" s="1799" t="s">
        <v>531</v>
      </c>
      <c r="I5" s="1800"/>
      <c r="J5" s="1800"/>
      <c r="K5" s="1800"/>
      <c r="L5" s="1800"/>
      <c r="M5" s="1801"/>
      <c r="N5" s="4"/>
      <c r="O5" s="4"/>
      <c r="P5" s="4"/>
      <c r="U5" s="1025"/>
      <c r="V5" s="1026" t="s">
        <v>1608</v>
      </c>
      <c r="W5" s="1027"/>
      <c r="X5" s="1027"/>
      <c r="Y5" s="1027"/>
      <c r="Z5" s="1027"/>
      <c r="AA5" s="1027"/>
      <c r="AB5" s="1025"/>
      <c r="AC5" s="1025"/>
      <c r="AD5" s="1026" t="s">
        <v>1722</v>
      </c>
      <c r="AE5" s="1027"/>
      <c r="AF5" s="1027"/>
      <c r="AG5" s="1027"/>
      <c r="AH5" s="1027"/>
      <c r="AI5" s="1027"/>
      <c r="AJ5" s="1025"/>
    </row>
    <row r="6" spans="2:36" ht="14.25" customHeight="1" thickBot="1">
      <c r="B6" s="4"/>
      <c r="C6" s="4"/>
      <c r="D6" s="4"/>
      <c r="E6" s="4"/>
      <c r="F6" s="4"/>
      <c r="G6" s="4"/>
      <c r="H6" s="4"/>
      <c r="I6" s="4"/>
      <c r="J6" s="4"/>
      <c r="K6" s="4"/>
      <c r="L6" s="4"/>
      <c r="M6" s="4"/>
      <c r="N6" s="4"/>
      <c r="O6" s="4"/>
      <c r="P6" s="4"/>
      <c r="R6" s="1091"/>
      <c r="S6" s="1091"/>
      <c r="U6" s="1025"/>
      <c r="V6" s="1027"/>
      <c r="W6" s="1027"/>
      <c r="X6" s="1027"/>
      <c r="Y6" s="1027"/>
      <c r="Z6" s="1027"/>
      <c r="AA6" s="1027"/>
      <c r="AB6" s="1025"/>
      <c r="AC6" s="1025"/>
      <c r="AD6" s="1027"/>
      <c r="AE6" s="1027"/>
      <c r="AF6" s="1027"/>
      <c r="AG6" s="1027"/>
      <c r="AH6" s="1027"/>
      <c r="AI6" s="1027"/>
      <c r="AJ6" s="1025"/>
    </row>
    <row r="7" spans="2:36" ht="15" customHeight="1" thickBot="1">
      <c r="B7" s="29" t="s">
        <v>534</v>
      </c>
      <c r="C7" s="30" t="s">
        <v>545</v>
      </c>
      <c r="D7" s="4"/>
      <c r="E7" s="4"/>
      <c r="F7" s="4"/>
      <c r="G7" s="689"/>
      <c r="H7" s="689"/>
      <c r="I7" s="689"/>
      <c r="J7" s="689"/>
      <c r="K7" s="689"/>
      <c r="L7" s="689"/>
      <c r="M7" s="689"/>
      <c r="N7" s="4"/>
      <c r="O7" s="28"/>
      <c r="P7" s="28"/>
      <c r="R7" s="1028"/>
      <c r="S7" s="1028"/>
      <c r="U7" s="1032"/>
      <c r="V7" s="1027"/>
      <c r="W7" s="1027"/>
      <c r="X7" s="1027"/>
      <c r="Y7" s="1027"/>
      <c r="Z7" s="1027"/>
      <c r="AA7" s="1027"/>
      <c r="AB7" s="1032"/>
      <c r="AC7" s="1032"/>
      <c r="AD7" s="1027"/>
      <c r="AE7" s="1027"/>
      <c r="AF7" s="1027"/>
      <c r="AG7" s="1027"/>
      <c r="AH7" s="1027"/>
      <c r="AI7" s="1027"/>
      <c r="AJ7" s="1032"/>
    </row>
    <row r="8" spans="2:36" ht="15" customHeight="1">
      <c r="B8" s="12">
        <v>25</v>
      </c>
      <c r="C8" s="13" t="s">
        <v>2181</v>
      </c>
      <c r="D8" s="728" t="s">
        <v>2182</v>
      </c>
      <c r="E8" s="14" t="s">
        <v>43</v>
      </c>
      <c r="F8" s="15">
        <v>3</v>
      </c>
      <c r="G8" s="1196"/>
      <c r="H8" s="1187"/>
      <c r="I8" s="1187"/>
      <c r="J8" s="1187"/>
      <c r="K8" s="1187"/>
      <c r="L8" s="1336"/>
      <c r="M8" s="17">
        <f>SUM(H8:L8)</f>
        <v>0</v>
      </c>
      <c r="N8" s="4"/>
      <c r="O8" s="54"/>
      <c r="P8" s="104"/>
      <c r="R8" s="1028">
        <f xml:space="preserve"> IF( SUM( V8:AA8 ) = 0, 0, $V$5 )</f>
        <v>0</v>
      </c>
      <c r="S8" s="1028"/>
      <c r="U8" s="1025"/>
      <c r="V8" s="1029">
        <f>IF('Validation flags'!$B$3="Thames Water", IF( ISNUMBER(G8), 0, 1 ),0)</f>
        <v>0</v>
      </c>
      <c r="W8" s="1029">
        <f>IF('Validation flags'!$B$3="Thames Water", IF( ISNUMBER(H8), 0, 1 ),0)</f>
        <v>0</v>
      </c>
      <c r="X8" s="1029">
        <f>IF('Validation flags'!$B$3="Thames Water", IF( ISNUMBER(I8), 0, 1 ),0)</f>
        <v>0</v>
      </c>
      <c r="Y8" s="1029">
        <f>IF('Validation flags'!$B$3="Thames Water", IF( ISNUMBER(J8), 0, 1 ),0)</f>
        <v>0</v>
      </c>
      <c r="Z8" s="1029">
        <f>IF('Validation flags'!$B$3="Thames Water", IF( ISNUMBER(K8), 0, 1 ),0)</f>
        <v>0</v>
      </c>
      <c r="AA8" s="1029">
        <f>IF('Validation flags'!$B$3="Thames Water", IF( ISNUMBER(L8), 0, 1 ),0)</f>
        <v>0</v>
      </c>
      <c r="AB8" s="1032"/>
      <c r="AC8" s="1025"/>
      <c r="AD8" s="1027"/>
      <c r="AE8" s="1027"/>
      <c r="AF8" s="1027"/>
      <c r="AG8" s="1027"/>
      <c r="AH8" s="1027"/>
      <c r="AI8" s="1027"/>
      <c r="AJ8" s="1032"/>
    </row>
    <row r="9" spans="2:36" ht="15" customHeight="1">
      <c r="B9" s="32">
        <v>26</v>
      </c>
      <c r="C9" s="33" t="s">
        <v>2183</v>
      </c>
      <c r="D9" s="725" t="s">
        <v>2184</v>
      </c>
      <c r="E9" s="34" t="s">
        <v>43</v>
      </c>
      <c r="F9" s="35">
        <v>3</v>
      </c>
      <c r="G9" s="1181"/>
      <c r="H9" s="1182"/>
      <c r="I9" s="1182"/>
      <c r="J9" s="1182"/>
      <c r="K9" s="1182"/>
      <c r="L9" s="1182"/>
      <c r="M9" s="1180">
        <f>SUM(H9:L9)</f>
        <v>0</v>
      </c>
      <c r="N9" s="4"/>
      <c r="O9" s="55"/>
      <c r="P9" s="21"/>
      <c r="R9" s="1028"/>
      <c r="S9" s="1028"/>
      <c r="U9" s="1025"/>
      <c r="V9" s="1029"/>
      <c r="W9" s="1029"/>
      <c r="X9" s="1029"/>
      <c r="Y9" s="1029"/>
      <c r="Z9" s="1029"/>
      <c r="AA9" s="1029"/>
      <c r="AB9" s="1032"/>
      <c r="AC9" s="1025"/>
      <c r="AD9" s="1027"/>
      <c r="AE9" s="1027"/>
      <c r="AF9" s="1027"/>
      <c r="AG9" s="1027"/>
      <c r="AH9" s="1027"/>
      <c r="AI9" s="1027"/>
      <c r="AJ9" s="1032"/>
    </row>
    <row r="10" spans="2:36" ht="15" customHeight="1">
      <c r="B10" s="32">
        <v>27</v>
      </c>
      <c r="C10" s="33" t="s">
        <v>2185</v>
      </c>
      <c r="D10" s="725" t="s">
        <v>2186</v>
      </c>
      <c r="E10" s="34" t="s">
        <v>43</v>
      </c>
      <c r="F10" s="35">
        <v>3</v>
      </c>
      <c r="G10" s="1269"/>
      <c r="H10" s="1270"/>
      <c r="I10" s="1270"/>
      <c r="J10" s="1270"/>
      <c r="K10" s="1270"/>
      <c r="L10" s="1270"/>
      <c r="M10" s="1180">
        <f>SUM(H10:L10)</f>
        <v>0</v>
      </c>
      <c r="N10" s="4"/>
      <c r="O10" s="55"/>
      <c r="P10" s="21"/>
      <c r="R10" s="1028"/>
      <c r="S10" s="1028"/>
      <c r="U10" s="1025"/>
      <c r="V10" s="1029"/>
      <c r="W10" s="1029"/>
      <c r="X10" s="1029"/>
      <c r="Y10" s="1029"/>
      <c r="Z10" s="1029"/>
      <c r="AA10" s="1029"/>
      <c r="AB10" s="1032"/>
      <c r="AC10" s="1025"/>
      <c r="AD10" s="1027"/>
      <c r="AE10" s="1027"/>
      <c r="AF10" s="1027"/>
      <c r="AG10" s="1027"/>
      <c r="AH10" s="1027"/>
      <c r="AI10" s="1027"/>
      <c r="AJ10" s="1032"/>
    </row>
    <row r="11" spans="2:36" ht="15" customHeight="1" thickBot="1">
      <c r="B11" s="22">
        <v>28</v>
      </c>
      <c r="C11" s="23" t="s">
        <v>2187</v>
      </c>
      <c r="D11" s="730" t="s">
        <v>2188</v>
      </c>
      <c r="E11" s="24" t="s">
        <v>43</v>
      </c>
      <c r="F11" s="25">
        <v>3</v>
      </c>
      <c r="G11" s="1193"/>
      <c r="H11" s="1194"/>
      <c r="I11" s="1194"/>
      <c r="J11" s="1194"/>
      <c r="K11" s="1194"/>
      <c r="L11" s="1337"/>
      <c r="M11" s="27">
        <f>SUM(H11:L11)</f>
        <v>0</v>
      </c>
      <c r="N11" s="4"/>
      <c r="O11" s="40"/>
      <c r="P11" s="106"/>
      <c r="R11" s="1028">
        <f xml:space="preserve"> IF( SUM( V11:AA11 ) = 0, 0, $V$5 )</f>
        <v>0</v>
      </c>
      <c r="S11" s="1028"/>
      <c r="U11" s="1025"/>
      <c r="V11" s="1029">
        <f>IF('Validation flags'!$B$3="Thames Water", IF( ISNUMBER(G11), 0, 1 ),0)</f>
        <v>0</v>
      </c>
      <c r="W11" s="1029">
        <f>IF('Validation flags'!$B$3="Thames Water", IF( ISNUMBER(H11), 0, 1 ),0)</f>
        <v>0</v>
      </c>
      <c r="X11" s="1029">
        <f>IF('Validation flags'!$B$3="Thames Water", IF( ISNUMBER(I11), 0, 1 ),0)</f>
        <v>0</v>
      </c>
      <c r="Y11" s="1029">
        <f>IF('Validation flags'!$B$3="Thames Water", IF( ISNUMBER(J11), 0, 1 ),0)</f>
        <v>0</v>
      </c>
      <c r="Z11" s="1029">
        <f>IF('Validation flags'!$B$3="Thames Water", IF( ISNUMBER(K11), 0, 1 ),0)</f>
        <v>0</v>
      </c>
      <c r="AA11" s="1029">
        <f>IF('Validation flags'!$B$3="Thames Water", IF( ISNUMBER(L11), 0, 1 ),0)</f>
        <v>0</v>
      </c>
      <c r="AB11" s="1032"/>
      <c r="AC11" s="1025"/>
      <c r="AD11" s="1027"/>
      <c r="AE11" s="1027"/>
      <c r="AF11" s="1027"/>
      <c r="AG11" s="1027"/>
      <c r="AH11" s="1027"/>
      <c r="AI11" s="1027"/>
      <c r="AJ11" s="1032"/>
    </row>
    <row r="12" spans="2:36" ht="15" customHeight="1">
      <c r="B12" s="4"/>
      <c r="C12" s="4"/>
      <c r="D12" s="4"/>
      <c r="E12" s="4"/>
      <c r="F12" s="4"/>
      <c r="G12" s="4"/>
      <c r="H12" s="4"/>
      <c r="I12" s="4"/>
      <c r="J12" s="4"/>
      <c r="K12" s="4"/>
      <c r="L12" s="4"/>
      <c r="M12" s="4"/>
      <c r="N12" s="4"/>
      <c r="O12" s="28"/>
      <c r="P12" s="28"/>
      <c r="R12" s="1028"/>
      <c r="S12" s="1028"/>
      <c r="U12" s="1030"/>
      <c r="V12" s="1027"/>
      <c r="W12" s="1027"/>
      <c r="X12" s="1027"/>
      <c r="Y12" s="1027"/>
      <c r="Z12" s="1027"/>
      <c r="AA12" s="1027"/>
      <c r="AB12" s="1030"/>
      <c r="AC12" s="1030"/>
      <c r="AD12" s="1049">
        <f>SUM(AD7:AI11)</f>
        <v>0</v>
      </c>
      <c r="AE12" s="1027"/>
      <c r="AF12" s="1027"/>
      <c r="AG12" s="1027"/>
      <c r="AH12" s="1027"/>
      <c r="AI12" s="1027"/>
      <c r="AJ12" s="1030"/>
    </row>
    <row r="13" spans="2:36" ht="15" customHeight="1">
      <c r="B13" s="41" t="s">
        <v>305</v>
      </c>
      <c r="C13" s="42"/>
      <c r="D13" s="42"/>
      <c r="E13" s="42"/>
      <c r="F13" s="42"/>
      <c r="G13" s="42"/>
      <c r="H13" s="42"/>
      <c r="I13" s="42"/>
      <c r="J13" s="42"/>
      <c r="K13" s="42"/>
      <c r="L13" s="201"/>
      <c r="M13" s="4"/>
      <c r="N13" s="4"/>
      <c r="O13" s="28"/>
      <c r="P13" s="28"/>
      <c r="R13" s="1028"/>
      <c r="S13" s="1028"/>
      <c r="U13" s="1030"/>
      <c r="V13" s="1027"/>
      <c r="W13" s="1027"/>
      <c r="X13" s="1027"/>
      <c r="Y13" s="1027"/>
      <c r="Z13" s="1027"/>
      <c r="AA13" s="1027"/>
      <c r="AB13" s="1030"/>
      <c r="AC13" s="1030"/>
      <c r="AD13" s="1027"/>
      <c r="AE13" s="1027"/>
      <c r="AF13" s="1027"/>
      <c r="AG13" s="1027"/>
      <c r="AH13" s="1027"/>
      <c r="AI13" s="1027"/>
      <c r="AJ13" s="1030"/>
    </row>
    <row r="14" spans="2:36" ht="15" customHeight="1">
      <c r="B14" s="43"/>
      <c r="C14" s="44" t="s">
        <v>306</v>
      </c>
      <c r="D14" s="44"/>
      <c r="E14" s="42"/>
      <c r="F14" s="42"/>
      <c r="G14" s="42"/>
      <c r="H14" s="42"/>
      <c r="I14" s="42"/>
      <c r="J14" s="42"/>
      <c r="K14" s="42"/>
      <c r="L14" s="201"/>
      <c r="M14" s="4"/>
      <c r="N14" s="4"/>
      <c r="O14" s="28"/>
      <c r="P14" s="28"/>
      <c r="R14" s="1028"/>
      <c r="S14" s="1028"/>
      <c r="U14" s="1038"/>
      <c r="V14" s="1027"/>
      <c r="W14" s="1027"/>
      <c r="X14" s="1027"/>
      <c r="Y14" s="1027"/>
      <c r="Z14" s="1027"/>
      <c r="AA14" s="1027"/>
      <c r="AB14" s="1038"/>
      <c r="AC14" s="1038"/>
      <c r="AD14" s="1027"/>
      <c r="AE14" s="1027"/>
      <c r="AF14" s="1027"/>
      <c r="AG14" s="1027"/>
      <c r="AH14" s="1027"/>
      <c r="AI14" s="1027"/>
      <c r="AJ14" s="1038"/>
    </row>
    <row r="15" spans="2:36" ht="15" customHeight="1">
      <c r="B15" s="45"/>
      <c r="C15" s="44" t="s">
        <v>307</v>
      </c>
      <c r="D15" s="44"/>
      <c r="E15" s="42"/>
      <c r="F15" s="42"/>
      <c r="G15" s="42"/>
      <c r="H15" s="42"/>
      <c r="I15" s="42"/>
      <c r="J15" s="42"/>
      <c r="K15" s="42"/>
      <c r="L15" s="201"/>
      <c r="M15" s="4"/>
      <c r="N15" s="4"/>
      <c r="O15" s="28"/>
      <c r="P15" s="28"/>
      <c r="R15" s="1028"/>
      <c r="S15" s="1028"/>
      <c r="U15" s="1038"/>
      <c r="V15" s="1027"/>
      <c r="W15" s="1027"/>
      <c r="X15" s="1027"/>
      <c r="Y15" s="1027"/>
      <c r="Z15" s="1027"/>
      <c r="AA15" s="1027"/>
      <c r="AB15" s="1038"/>
      <c r="AC15" s="1038"/>
      <c r="AD15" s="1027"/>
      <c r="AE15" s="1027"/>
      <c r="AF15" s="1027"/>
      <c r="AG15" s="1027"/>
      <c r="AH15" s="1027"/>
      <c r="AI15" s="1027"/>
      <c r="AJ15" s="1038"/>
    </row>
    <row r="16" spans="2:36" ht="15" customHeight="1">
      <c r="B16" s="46"/>
      <c r="C16" s="44" t="s">
        <v>308</v>
      </c>
      <c r="D16" s="44"/>
      <c r="E16" s="42"/>
      <c r="F16" s="42"/>
      <c r="G16" s="42"/>
      <c r="H16" s="42"/>
      <c r="I16" s="42"/>
      <c r="J16" s="42"/>
      <c r="K16" s="42"/>
      <c r="L16" s="201"/>
      <c r="M16" s="4"/>
      <c r="N16" s="4"/>
      <c r="O16" s="28"/>
      <c r="P16" s="28"/>
      <c r="R16" s="1028"/>
      <c r="S16" s="1028"/>
      <c r="U16" s="1038"/>
      <c r="V16" s="1027"/>
      <c r="W16" s="1027"/>
      <c r="X16" s="1027"/>
      <c r="Y16" s="1027"/>
      <c r="Z16" s="1027"/>
      <c r="AA16" s="1027"/>
      <c r="AB16" s="1038"/>
      <c r="AC16" s="1038"/>
      <c r="AD16" s="1027"/>
      <c r="AE16" s="1027"/>
      <c r="AF16" s="1027"/>
      <c r="AG16" s="1027"/>
      <c r="AH16" s="1027"/>
      <c r="AI16" s="1027"/>
      <c r="AJ16" s="1038"/>
    </row>
    <row r="17" spans="2:36" ht="15" customHeight="1">
      <c r="B17" s="726"/>
      <c r="C17" s="44" t="s">
        <v>309</v>
      </c>
      <c r="D17" s="44"/>
      <c r="E17" s="42"/>
      <c r="F17" s="42"/>
      <c r="G17" s="42"/>
      <c r="H17" s="42"/>
      <c r="I17" s="42"/>
      <c r="J17" s="42"/>
      <c r="K17" s="42"/>
      <c r="L17" s="201"/>
      <c r="M17" s="4"/>
      <c r="N17" s="4"/>
      <c r="O17" s="28"/>
      <c r="P17" s="28"/>
      <c r="R17" s="1028"/>
      <c r="S17" s="1028"/>
      <c r="U17" s="1038"/>
      <c r="V17" s="1027"/>
      <c r="W17" s="1027"/>
      <c r="X17" s="1027"/>
      <c r="Y17" s="1027"/>
      <c r="Z17" s="1027"/>
      <c r="AA17" s="1027"/>
      <c r="AB17" s="1038"/>
      <c r="AC17" s="1038"/>
      <c r="AD17" s="1027"/>
      <c r="AE17" s="1027"/>
      <c r="AF17" s="1027"/>
      <c r="AG17" s="1027"/>
      <c r="AH17" s="1027"/>
      <c r="AI17" s="1027"/>
      <c r="AJ17" s="1038"/>
    </row>
    <row r="18" spans="2:36" ht="15" thickBot="1">
      <c r="B18" s="42"/>
      <c r="C18" s="42"/>
      <c r="D18" s="42"/>
      <c r="E18" s="42"/>
      <c r="F18" s="42"/>
      <c r="G18" s="42"/>
      <c r="H18" s="42"/>
      <c r="I18" s="42"/>
      <c r="J18" s="42"/>
      <c r="K18" s="42"/>
      <c r="L18" s="201"/>
      <c r="M18" s="4"/>
      <c r="N18" s="4"/>
      <c r="O18" s="93"/>
      <c r="P18" s="93"/>
      <c r="R18" s="1028"/>
      <c r="S18" s="1028"/>
      <c r="U18" s="1038"/>
      <c r="V18" s="1027"/>
      <c r="W18" s="1027"/>
      <c r="X18" s="1027"/>
      <c r="Y18" s="1027"/>
      <c r="Z18" s="1027"/>
      <c r="AA18" s="1027"/>
      <c r="AB18" s="1038"/>
      <c r="AC18" s="1038"/>
      <c r="AD18" s="1027"/>
      <c r="AE18" s="1027"/>
      <c r="AF18" s="1027"/>
      <c r="AG18" s="1027"/>
      <c r="AH18" s="1027"/>
      <c r="AI18" s="1027"/>
      <c r="AJ18" s="1038"/>
    </row>
    <row r="19" spans="2:36" ht="16.5" thickBot="1">
      <c r="B19" s="1768" t="s">
        <v>1585</v>
      </c>
      <c r="C19" s="1769"/>
      <c r="D19" s="1769"/>
      <c r="E19" s="1769"/>
      <c r="F19" s="1769"/>
      <c r="G19" s="1769"/>
      <c r="H19" s="1769"/>
      <c r="I19" s="1769"/>
      <c r="J19" s="1769"/>
      <c r="K19" s="1769"/>
      <c r="L19" s="1769"/>
      <c r="M19" s="1770"/>
      <c r="N19" s="4"/>
      <c r="O19" s="93"/>
      <c r="P19" s="93"/>
      <c r="R19" s="1028"/>
      <c r="S19" s="1028"/>
      <c r="U19" s="1038"/>
      <c r="V19" s="1027"/>
      <c r="W19" s="1027"/>
      <c r="X19" s="1027"/>
      <c r="Y19" s="1027"/>
      <c r="Z19" s="1027"/>
      <c r="AA19" s="1027"/>
      <c r="AB19" s="1038"/>
      <c r="AC19" s="1038"/>
      <c r="AD19" s="1027"/>
      <c r="AE19" s="1027"/>
      <c r="AF19" s="1027"/>
      <c r="AG19" s="1027"/>
      <c r="AH19" s="1027"/>
      <c r="AI19" s="1027"/>
      <c r="AJ19" s="1038"/>
    </row>
    <row r="20" spans="2:36" ht="16.5" thickBot="1">
      <c r="B20" s="47"/>
      <c r="C20" s="48"/>
      <c r="D20" s="49"/>
      <c r="E20" s="49"/>
      <c r="F20" s="49"/>
      <c r="G20" s="49"/>
      <c r="H20" s="49"/>
      <c r="I20" s="49"/>
      <c r="J20" s="42"/>
      <c r="K20" s="42"/>
      <c r="L20" s="201"/>
      <c r="M20" s="4"/>
      <c r="N20" s="4"/>
      <c r="O20" s="93"/>
      <c r="P20" s="93"/>
      <c r="R20" s="1028"/>
      <c r="S20" s="1028"/>
      <c r="U20" s="1042"/>
      <c r="V20" s="1027"/>
      <c r="W20" s="1027"/>
      <c r="X20" s="1027"/>
      <c r="Y20" s="1027"/>
      <c r="Z20" s="1027"/>
      <c r="AA20" s="1027"/>
      <c r="AB20" s="1042"/>
      <c r="AC20" s="1042"/>
      <c r="AD20" s="1027"/>
      <c r="AE20" s="1027"/>
      <c r="AF20" s="1027"/>
      <c r="AG20" s="1027"/>
      <c r="AH20" s="1027"/>
      <c r="AI20" s="1027"/>
      <c r="AJ20" s="1042"/>
    </row>
    <row r="21" spans="2:36" ht="80.25" customHeight="1" thickBot="1">
      <c r="B21" s="1771" t="s">
        <v>2189</v>
      </c>
      <c r="C21" s="1772"/>
      <c r="D21" s="1772"/>
      <c r="E21" s="1772"/>
      <c r="F21" s="1772"/>
      <c r="G21" s="1772"/>
      <c r="H21" s="1772"/>
      <c r="I21" s="1772"/>
      <c r="J21" s="1772"/>
      <c r="K21" s="1772"/>
      <c r="L21" s="1772"/>
      <c r="M21" s="1773"/>
      <c r="N21" s="4"/>
      <c r="O21" s="93"/>
      <c r="P21" s="93"/>
      <c r="R21" s="1028"/>
      <c r="S21" s="1028"/>
      <c r="U21" s="1042"/>
      <c r="V21" s="1027"/>
      <c r="W21" s="1027"/>
      <c r="X21" s="1027"/>
      <c r="Y21" s="1027"/>
      <c r="Z21" s="1027"/>
      <c r="AA21" s="1027"/>
      <c r="AB21" s="1042"/>
      <c r="AC21" s="1042"/>
      <c r="AD21" s="1027"/>
      <c r="AE21" s="1027"/>
      <c r="AF21" s="1027"/>
      <c r="AG21" s="1027"/>
      <c r="AH21" s="1027"/>
      <c r="AI21" s="1027"/>
      <c r="AJ21" s="1042"/>
    </row>
    <row r="22" spans="2:36"/>
    <row r="23" spans="2:36"/>
    <row r="24" spans="2:36"/>
    <row r="25" spans="2:36"/>
    <row r="26" spans="2:36"/>
    <row r="27" spans="2:36"/>
    <row r="28" spans="2:36"/>
    <row r="29" spans="2:36"/>
    <row r="30" spans="2:36"/>
    <row r="31" spans="2:36"/>
    <row r="32" spans="2:36"/>
    <row r="33"/>
    <row r="34"/>
    <row r="35"/>
    <row r="36"/>
    <row r="37"/>
    <row r="38"/>
    <row r="39"/>
    <row r="40"/>
    <row r="41"/>
    <row r="42"/>
    <row r="43"/>
    <row r="44"/>
    <row r="45"/>
    <row r="46"/>
    <row r="47"/>
    <row r="48"/>
    <row r="49"/>
    <row r="50"/>
    <row r="51"/>
    <row r="52"/>
    <row r="53"/>
    <row r="54"/>
    <row r="55"/>
    <row r="56"/>
    <row r="57"/>
    <row r="58"/>
    <row r="59"/>
    <row r="60"/>
  </sheetData>
  <sheetProtection autoFilter="0"/>
  <mergeCells count="8">
    <mergeCell ref="O1:S1"/>
    <mergeCell ref="AD4:AI4"/>
    <mergeCell ref="B21:M21"/>
    <mergeCell ref="B3:C3"/>
    <mergeCell ref="V4:AA4"/>
    <mergeCell ref="B5:F5"/>
    <mergeCell ref="H5:M5"/>
    <mergeCell ref="B19:M19"/>
  </mergeCells>
  <conditionalFormatting sqref="R6 R13:R21 R7:S12">
    <cfRule type="cellIs" dxfId="4" priority="34" operator="equal">
      <formula>0</formula>
    </cfRule>
  </conditionalFormatting>
  <conditionalFormatting sqref="S6 S13:S21">
    <cfRule type="cellIs" dxfId="3" priority="23"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465AC1A8-994D-4285-A9F2-1CEA2566DB28}">
            <xm:f>'Validation flags'!$B$3&lt;&gt;"Thames Water"</xm:f>
            <x14:dxf>
              <fill>
                <patternFill>
                  <bgColor rgb="FFE0DCD8"/>
                </patternFill>
              </fill>
            </x14:dxf>
          </x14:cfRule>
          <xm:sqref>G8:L8 G11:L11</xm:sqref>
        </x14:conditionalFormatting>
        <x14:conditionalFormatting xmlns:xm="http://schemas.microsoft.com/office/excel/2006/main">
          <x14:cfRule type="expression" priority="2" id="{C3032740-C3D7-4E4F-A1BA-50437ED6C1FD}">
            <xm:f>'Validation flags'!$B$3&lt;&gt;"Thames Water"</xm:f>
            <x14:dxf>
              <fill>
                <patternFill>
                  <bgColor rgb="FFE0DCD8"/>
                </patternFill>
              </fill>
            </x14:dxf>
          </x14:cfRule>
          <xm:sqref>G9:J10</xm:sqref>
        </x14:conditionalFormatting>
        <x14:conditionalFormatting xmlns:xm="http://schemas.microsoft.com/office/excel/2006/main">
          <x14:cfRule type="expression" priority="1" id="{9D692FA5-6BF7-4A88-B47C-6E6FFE239F41}">
            <xm:f>'Validation flags'!$B$3&lt;&gt;"Thames Water"</xm:f>
            <x14:dxf>
              <fill>
                <patternFill>
                  <bgColor rgb="FFE0DCD8"/>
                </patternFill>
              </fill>
            </x14:dxf>
          </x14:cfRule>
          <xm:sqref>K9:L10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sheetPr>
  <dimension ref="A1"/>
  <sheetViews>
    <sheetView showGridLines="0" zoomScale="55" zoomScaleNormal="55" workbookViewId="0">
      <selection activeCell="AC45" sqref="AC45"/>
    </sheetView>
  </sheetViews>
  <sheetFormatPr defaultRowHeight="14.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A0083"/>
  </sheetPr>
  <dimension ref="B1:U32"/>
  <sheetViews>
    <sheetView showGridLines="0" zoomScale="85" zoomScaleNormal="85" workbookViewId="0"/>
  </sheetViews>
  <sheetFormatPr defaultRowHeight="14.25"/>
  <cols>
    <col min="1" max="1" width="1.25" customWidth="1"/>
    <col min="3" max="3" width="49.125" bestFit="1" customWidth="1"/>
    <col min="18" max="18" width="2.75" customWidth="1"/>
    <col min="20" max="20" width="63.375" bestFit="1" customWidth="1"/>
  </cols>
  <sheetData>
    <row r="1" spans="2:21" ht="20.25">
      <c r="B1" s="194" t="s">
        <v>2937</v>
      </c>
      <c r="C1" s="194"/>
      <c r="D1" s="194"/>
      <c r="E1" s="194"/>
      <c r="F1" s="194"/>
      <c r="G1" s="194"/>
      <c r="H1" s="194"/>
      <c r="I1" s="194"/>
      <c r="J1" s="194"/>
      <c r="K1" s="194"/>
      <c r="L1" s="194"/>
      <c r="M1" s="194"/>
      <c r="N1" s="194"/>
      <c r="O1" s="194"/>
      <c r="P1" s="194"/>
      <c r="Q1" s="874" t="s">
        <v>122</v>
      </c>
      <c r="R1" s="56"/>
      <c r="S1" s="1804" t="s">
        <v>377</v>
      </c>
      <c r="T1" s="1804"/>
      <c r="U1" s="1804"/>
    </row>
    <row r="2" spans="2:21" ht="15" thickBot="1">
      <c r="B2" s="201"/>
      <c r="C2" s="201"/>
      <c r="D2" s="201"/>
      <c r="E2" s="201"/>
      <c r="F2" s="201"/>
      <c r="G2" s="201"/>
      <c r="H2" s="201"/>
      <c r="I2" s="201"/>
      <c r="J2" s="201"/>
      <c r="K2" s="201"/>
      <c r="L2" s="201"/>
      <c r="M2" s="201"/>
      <c r="N2" s="201"/>
      <c r="O2" s="201"/>
      <c r="P2" s="201"/>
      <c r="Q2" s="201"/>
      <c r="S2" s="201"/>
      <c r="T2" s="201"/>
      <c r="U2" s="1"/>
    </row>
    <row r="3" spans="2:21" ht="54.75" thickBot="1">
      <c r="B3" s="1810" t="s">
        <v>379</v>
      </c>
      <c r="C3" s="1811"/>
      <c r="D3" s="57" t="s">
        <v>380</v>
      </c>
      <c r="E3" s="58" t="s">
        <v>381</v>
      </c>
      <c r="F3" s="60" t="s">
        <v>382</v>
      </c>
      <c r="G3" s="882" t="s">
        <v>192</v>
      </c>
      <c r="H3" s="59" t="s">
        <v>193</v>
      </c>
      <c r="I3" s="59" t="s">
        <v>194</v>
      </c>
      <c r="J3" s="59" t="s">
        <v>195</v>
      </c>
      <c r="K3" s="59" t="s">
        <v>196</v>
      </c>
      <c r="L3" s="882" t="s">
        <v>197</v>
      </c>
      <c r="M3" s="58" t="s">
        <v>198</v>
      </c>
      <c r="N3" s="58" t="s">
        <v>199</v>
      </c>
      <c r="O3" s="58" t="s">
        <v>200</v>
      </c>
      <c r="P3" s="58" t="s">
        <v>201</v>
      </c>
      <c r="Q3" s="60" t="s">
        <v>528</v>
      </c>
      <c r="S3" s="8" t="s">
        <v>391</v>
      </c>
      <c r="T3" s="77" t="s">
        <v>392</v>
      </c>
      <c r="U3" s="1"/>
    </row>
    <row r="4" spans="2:21" ht="15" thickBot="1">
      <c r="B4" s="206"/>
      <c r="C4" s="206"/>
      <c r="D4" s="140"/>
      <c r="E4" s="118"/>
      <c r="F4" s="118"/>
      <c r="G4" s="118"/>
      <c r="H4" s="118"/>
      <c r="I4" s="118"/>
      <c r="J4" s="118"/>
      <c r="K4" s="118"/>
      <c r="L4" s="118"/>
      <c r="M4" s="118"/>
      <c r="N4" s="118"/>
      <c r="O4" s="118"/>
      <c r="P4" s="118"/>
      <c r="Q4" s="118"/>
      <c r="S4" s="141"/>
      <c r="T4" s="140"/>
      <c r="U4" s="1"/>
    </row>
    <row r="5" spans="2:21" ht="15" thickBot="1">
      <c r="B5" s="1810" t="s">
        <v>1096</v>
      </c>
      <c r="C5" s="1812"/>
      <c r="D5" s="1812"/>
      <c r="E5" s="1812"/>
      <c r="F5" s="1813"/>
      <c r="G5" s="1835" t="s">
        <v>530</v>
      </c>
      <c r="H5" s="1836"/>
      <c r="I5" s="1836"/>
      <c r="J5" s="1836"/>
      <c r="K5" s="1836"/>
      <c r="L5" s="1835" t="s">
        <v>531</v>
      </c>
      <c r="M5" s="1836"/>
      <c r="N5" s="1836"/>
      <c r="O5" s="1836"/>
      <c r="P5" s="1836"/>
      <c r="Q5" s="1837"/>
      <c r="S5" s="141"/>
      <c r="T5" s="140"/>
      <c r="U5" s="1"/>
    </row>
    <row r="6" spans="2:21" ht="15" thickBot="1">
      <c r="B6" s="201"/>
      <c r="C6" s="201"/>
      <c r="D6" s="201"/>
      <c r="E6" s="201"/>
      <c r="F6" s="201"/>
      <c r="G6" s="201"/>
      <c r="H6" s="201"/>
      <c r="I6" s="201"/>
      <c r="J6" s="201"/>
      <c r="K6" s="201"/>
      <c r="L6" s="201"/>
      <c r="M6" s="201"/>
      <c r="N6" s="201"/>
      <c r="O6" s="201"/>
      <c r="P6" s="201"/>
      <c r="Q6" s="201"/>
      <c r="S6" s="201"/>
      <c r="T6" s="201"/>
      <c r="U6" s="1"/>
    </row>
    <row r="7" spans="2:21" ht="15" thickBot="1">
      <c r="B7" s="10" t="s">
        <v>532</v>
      </c>
      <c r="C7" s="11" t="s">
        <v>2938</v>
      </c>
      <c r="D7" s="4"/>
      <c r="E7" s="4"/>
      <c r="F7" s="4"/>
      <c r="G7" s="4"/>
      <c r="H7" s="4"/>
      <c r="I7" s="4"/>
      <c r="J7" s="1659"/>
      <c r="K7" s="1659"/>
      <c r="L7" s="1660"/>
      <c r="M7" s="1660"/>
      <c r="N7" s="1660"/>
      <c r="O7" s="1660"/>
      <c r="P7" s="1660"/>
      <c r="Q7" s="1660"/>
      <c r="S7" s="85"/>
      <c r="T7" s="85"/>
      <c r="U7" s="1"/>
    </row>
    <row r="8" spans="2:21">
      <c r="B8" s="32">
        <v>11</v>
      </c>
      <c r="C8" s="1661" t="s">
        <v>2939</v>
      </c>
      <c r="D8" s="725" t="s">
        <v>2940</v>
      </c>
      <c r="E8" s="34" t="s">
        <v>43</v>
      </c>
      <c r="F8" s="1662">
        <v>3</v>
      </c>
      <c r="G8" s="1663">
        <v>6.2476033060000002</v>
      </c>
      <c r="H8" s="1664">
        <v>9.4421876610000002</v>
      </c>
      <c r="I8" s="1665">
        <v>7.9190186834</v>
      </c>
      <c r="J8" s="1666">
        <v>3.0734974292811161</v>
      </c>
      <c r="K8" s="1667">
        <v>5.9311436234899357</v>
      </c>
      <c r="L8" s="1668">
        <v>1.4357966805589508</v>
      </c>
      <c r="M8" s="1665">
        <v>1.4498731186036462</v>
      </c>
      <c r="N8" s="1665">
        <v>1.4640875609428983</v>
      </c>
      <c r="O8" s="1665">
        <v>1.4784413605599849</v>
      </c>
      <c r="P8" s="1665">
        <v>1.4929358837027298</v>
      </c>
      <c r="Q8" s="1669">
        <f>SUM(L8:P8)</f>
        <v>7.3211346043682095</v>
      </c>
      <c r="S8" s="1670"/>
      <c r="T8" s="218" t="s">
        <v>2941</v>
      </c>
      <c r="U8" s="1"/>
    </row>
    <row r="9" spans="2:21" ht="15" thickBot="1">
      <c r="B9" s="32">
        <v>12</v>
      </c>
      <c r="C9" s="1661" t="s">
        <v>2942</v>
      </c>
      <c r="D9" s="725" t="s">
        <v>2943</v>
      </c>
      <c r="E9" s="34" t="s">
        <v>43</v>
      </c>
      <c r="F9" s="1662">
        <v>3</v>
      </c>
      <c r="G9" s="1671">
        <v>0</v>
      </c>
      <c r="H9" s="1672">
        <v>0</v>
      </c>
      <c r="I9" s="1665">
        <v>0.31819008000000004</v>
      </c>
      <c r="J9" s="1666">
        <v>0.10244926061691743</v>
      </c>
      <c r="K9" s="1667">
        <v>0.10349658442270657</v>
      </c>
      <c r="L9" s="1668">
        <v>4.9465097203961923</v>
      </c>
      <c r="M9" s="1665">
        <v>4.9950049137334052</v>
      </c>
      <c r="N9" s="1665">
        <v>5.0439755501425596</v>
      </c>
      <c r="O9" s="1665">
        <v>20.393426290830227</v>
      </c>
      <c r="P9" s="1665">
        <v>20.443361842701115</v>
      </c>
      <c r="Q9" s="1669">
        <f>SUM(L9:P9)</f>
        <v>55.822278317803502</v>
      </c>
      <c r="S9" s="1670"/>
      <c r="T9" s="218" t="s">
        <v>2941</v>
      </c>
      <c r="U9" s="1"/>
    </row>
    <row r="10" spans="2:21" ht="15" thickBot="1">
      <c r="B10" s="1048"/>
      <c r="C10" s="1673"/>
      <c r="D10" s="1674"/>
      <c r="E10" s="1674"/>
      <c r="F10" s="1674"/>
      <c r="G10" s="1675"/>
      <c r="H10" s="1675"/>
      <c r="I10" s="1675"/>
      <c r="J10" s="1659"/>
      <c r="K10" s="1659"/>
      <c r="L10" s="1659"/>
      <c r="M10" s="1659"/>
      <c r="N10" s="1659"/>
      <c r="O10" s="1659"/>
      <c r="P10" s="1659"/>
      <c r="Q10" s="1659"/>
      <c r="S10" s="85"/>
      <c r="T10" s="85"/>
      <c r="U10" s="1"/>
    </row>
    <row r="11" spans="2:21" ht="15" thickBot="1">
      <c r="B11" s="10" t="s">
        <v>535</v>
      </c>
      <c r="C11" s="11" t="s">
        <v>2944</v>
      </c>
      <c r="D11" s="4"/>
      <c r="E11" s="4"/>
      <c r="F11" s="4"/>
      <c r="G11" s="4"/>
      <c r="H11" s="4"/>
      <c r="I11" s="4"/>
      <c r="J11" s="1659"/>
      <c r="K11" s="1659"/>
      <c r="L11" s="1660"/>
      <c r="M11" s="1660"/>
      <c r="N11" s="1660"/>
      <c r="O11" s="1660"/>
      <c r="P11" s="1660"/>
      <c r="Q11" s="1660"/>
      <c r="S11" s="85"/>
      <c r="T11" s="85"/>
      <c r="U11" s="1"/>
    </row>
    <row r="12" spans="2:21">
      <c r="B12" s="32">
        <v>27</v>
      </c>
      <c r="C12" s="1661" t="s">
        <v>2939</v>
      </c>
      <c r="D12" s="725" t="s">
        <v>2945</v>
      </c>
      <c r="E12" s="34" t="s">
        <v>43</v>
      </c>
      <c r="F12" s="1662">
        <v>3</v>
      </c>
      <c r="G12" s="1663">
        <v>8.7266049999999993</v>
      </c>
      <c r="H12" s="1676">
        <v>7.6609999999999996</v>
      </c>
      <c r="I12" s="1665">
        <v>5.1054166199999997</v>
      </c>
      <c r="J12" s="1666">
        <v>2.4564105570109955</v>
      </c>
      <c r="K12" s="1667">
        <v>1.1776924324116194</v>
      </c>
      <c r="L12" s="1668">
        <v>0.36103114218091975</v>
      </c>
      <c r="M12" s="1665">
        <v>0.36457066318269343</v>
      </c>
      <c r="N12" s="1665">
        <v>0.36814488537075918</v>
      </c>
      <c r="O12" s="1665">
        <v>0.37175414895282527</v>
      </c>
      <c r="P12" s="1665">
        <v>0.37539879747197069</v>
      </c>
      <c r="Q12" s="1669">
        <f>SUM(L12:P12)</f>
        <v>1.8408996371591684</v>
      </c>
      <c r="S12" s="1670"/>
      <c r="T12" s="218" t="s">
        <v>2941</v>
      </c>
      <c r="U12" s="1"/>
    </row>
    <row r="13" spans="2:21" ht="15" thickBot="1">
      <c r="B13" s="32">
        <v>28</v>
      </c>
      <c r="C13" s="1661" t="s">
        <v>2942</v>
      </c>
      <c r="D13" s="725" t="s">
        <v>2946</v>
      </c>
      <c r="E13" s="34" t="s">
        <v>43</v>
      </c>
      <c r="F13" s="1662">
        <v>3</v>
      </c>
      <c r="G13" s="1671">
        <v>0</v>
      </c>
      <c r="H13" s="1672">
        <v>0</v>
      </c>
      <c r="I13" s="1665">
        <v>0.77666484000000025</v>
      </c>
      <c r="J13" s="1666">
        <v>1.3503603272474251E-2</v>
      </c>
      <c r="K13" s="1667">
        <v>1.3702253797804939E-2</v>
      </c>
      <c r="L13" s="1668">
        <v>4.3505293380391779</v>
      </c>
      <c r="M13" s="1665">
        <v>4.3940264548109838</v>
      </c>
      <c r="N13" s="1665">
        <v>4.437957555700998</v>
      </c>
      <c r="O13" s="1665">
        <v>12.482327710620879</v>
      </c>
      <c r="P13" s="1665">
        <v>12.527140550121592</v>
      </c>
      <c r="Q13" s="1669">
        <f>SUM(L13:P13)</f>
        <v>38.191981609293627</v>
      </c>
      <c r="S13" s="1670"/>
      <c r="T13" s="218" t="s">
        <v>2941</v>
      </c>
      <c r="U13" s="1"/>
    </row>
    <row r="14" spans="2:21">
      <c r="B14" s="1048"/>
      <c r="C14" s="1673"/>
      <c r="D14" s="1674"/>
      <c r="E14" s="1674"/>
      <c r="F14" s="1674"/>
      <c r="G14" s="1675"/>
      <c r="H14" s="1675"/>
      <c r="I14" s="1675"/>
      <c r="J14" s="1659"/>
      <c r="K14" s="1659"/>
      <c r="L14" s="1659"/>
      <c r="M14" s="1659"/>
      <c r="N14" s="1659"/>
      <c r="O14" s="1659"/>
      <c r="P14" s="1659"/>
      <c r="Q14" s="1659"/>
      <c r="S14" s="85"/>
      <c r="T14" s="85"/>
      <c r="U14" s="1"/>
    </row>
    <row r="15" spans="2:21">
      <c r="B15" s="887"/>
      <c r="C15" s="109"/>
      <c r="D15" s="990"/>
      <c r="E15" s="990"/>
      <c r="F15" s="990"/>
      <c r="G15" s="109"/>
      <c r="H15" s="109"/>
      <c r="I15" s="109"/>
      <c r="J15" s="109"/>
      <c r="K15" s="109"/>
      <c r="L15" s="1677"/>
      <c r="M15" s="1677"/>
      <c r="N15" s="1677"/>
      <c r="O15" s="1677"/>
      <c r="P15" s="1677"/>
      <c r="Q15" s="1677"/>
      <c r="S15" s="85"/>
      <c r="T15" s="85"/>
      <c r="U15" s="109"/>
    </row>
    <row r="16" spans="2:21">
      <c r="B16" s="41" t="s">
        <v>305</v>
      </c>
      <c r="C16" s="42"/>
      <c r="D16" s="42"/>
      <c r="E16" s="42"/>
      <c r="F16" s="42"/>
      <c r="G16" s="42"/>
      <c r="H16" s="42"/>
      <c r="I16" s="42"/>
      <c r="J16" s="42"/>
      <c r="K16" s="42"/>
      <c r="L16" s="42"/>
      <c r="M16" s="42"/>
      <c r="N16" s="42"/>
      <c r="O16" s="201"/>
      <c r="P16" s="201"/>
      <c r="Q16" s="201"/>
      <c r="S16" s="201"/>
      <c r="T16" s="1"/>
      <c r="U16" s="1"/>
    </row>
    <row r="17" spans="2:21">
      <c r="B17" s="43"/>
      <c r="C17" s="44" t="s">
        <v>306</v>
      </c>
      <c r="D17" s="44"/>
      <c r="E17" s="42"/>
      <c r="F17" s="42"/>
      <c r="G17" s="42"/>
      <c r="H17" s="42"/>
      <c r="I17" s="42"/>
      <c r="J17" s="42"/>
      <c r="K17" s="42"/>
      <c r="L17" s="42"/>
      <c r="M17" s="42"/>
      <c r="N17" s="42"/>
      <c r="O17" s="201"/>
      <c r="P17" s="201"/>
      <c r="Q17" s="201"/>
      <c r="S17" s="201"/>
      <c r="T17" s="1"/>
      <c r="U17" s="1"/>
    </row>
    <row r="18" spans="2:21">
      <c r="B18" s="45"/>
      <c r="C18" s="44" t="s">
        <v>307</v>
      </c>
      <c r="D18" s="44"/>
      <c r="E18" s="42"/>
      <c r="F18" s="42"/>
      <c r="G18" s="42"/>
      <c r="H18" s="42"/>
      <c r="I18" s="42"/>
      <c r="J18" s="42"/>
      <c r="K18" s="42"/>
      <c r="L18" s="42"/>
      <c r="M18" s="42"/>
      <c r="N18" s="42"/>
      <c r="O18" s="201"/>
      <c r="P18" s="201"/>
      <c r="Q18" s="201"/>
    </row>
    <row r="19" spans="2:21">
      <c r="B19" s="46"/>
      <c r="C19" s="44" t="s">
        <v>308</v>
      </c>
      <c r="D19" s="44"/>
      <c r="E19" s="42"/>
      <c r="F19" s="42"/>
      <c r="G19" s="42"/>
      <c r="H19" s="42"/>
      <c r="I19" s="42"/>
      <c r="J19" s="42"/>
      <c r="K19" s="42"/>
      <c r="L19" s="42"/>
      <c r="M19" s="42"/>
      <c r="N19" s="42"/>
      <c r="O19" s="201"/>
      <c r="P19" s="201"/>
      <c r="Q19" s="201"/>
    </row>
    <row r="20" spans="2:21">
      <c r="B20" s="726"/>
      <c r="C20" s="44" t="s">
        <v>309</v>
      </c>
      <c r="D20" s="44"/>
      <c r="E20" s="42"/>
      <c r="F20" s="42"/>
      <c r="G20" s="42"/>
      <c r="H20" s="42"/>
      <c r="I20" s="42"/>
      <c r="J20" s="42"/>
      <c r="K20" s="42"/>
      <c r="L20" s="42"/>
      <c r="M20" s="42"/>
      <c r="N20" s="42"/>
      <c r="O20" s="201"/>
      <c r="P20" s="201"/>
      <c r="Q20" s="201"/>
    </row>
    <row r="21" spans="2:21" ht="15" thickBot="1">
      <c r="B21" s="71"/>
      <c r="C21" s="42"/>
      <c r="D21" s="42"/>
      <c r="E21" s="42"/>
      <c r="F21" s="42"/>
      <c r="G21" s="42"/>
      <c r="H21" s="42"/>
      <c r="I21" s="42"/>
      <c r="J21" s="42"/>
      <c r="K21" s="42"/>
      <c r="L21" s="42"/>
      <c r="M21" s="42"/>
      <c r="N21" s="42"/>
      <c r="O21" s="201"/>
      <c r="P21" s="201"/>
      <c r="Q21" s="201"/>
    </row>
    <row r="22" spans="2:21" ht="16.5" thickBot="1">
      <c r="B22" s="1768" t="s">
        <v>2947</v>
      </c>
      <c r="C22" s="1769"/>
      <c r="D22" s="1769"/>
      <c r="E22" s="1769"/>
      <c r="F22" s="1769"/>
      <c r="G22" s="1769"/>
      <c r="H22" s="1769"/>
      <c r="I22" s="1769"/>
      <c r="J22" s="1769"/>
      <c r="K22" s="1769"/>
      <c r="L22" s="1769"/>
      <c r="M22" s="1769"/>
      <c r="N22" s="1769"/>
      <c r="O22" s="1769"/>
      <c r="P22" s="1769"/>
      <c r="Q22" s="1770"/>
    </row>
    <row r="23" spans="2:21" ht="16.5" thickBot="1">
      <c r="B23" s="47"/>
      <c r="C23" s="48"/>
      <c r="D23" s="49"/>
      <c r="E23" s="49"/>
      <c r="F23" s="49"/>
      <c r="G23" s="49"/>
      <c r="H23" s="49"/>
      <c r="I23" s="49"/>
      <c r="J23" s="49"/>
      <c r="K23" s="49"/>
      <c r="L23" s="49"/>
      <c r="M23" s="42"/>
      <c r="N23" s="42"/>
      <c r="O23" s="201"/>
      <c r="P23" s="201"/>
      <c r="Q23" s="201"/>
    </row>
    <row r="24" spans="2:21" ht="15" thickBot="1">
      <c r="B24" s="1897" t="s">
        <v>2948</v>
      </c>
      <c r="C24" s="1898"/>
      <c r="D24" s="1898"/>
      <c r="E24" s="1898"/>
      <c r="F24" s="1898"/>
      <c r="G24" s="1898"/>
      <c r="H24" s="1898"/>
      <c r="I24" s="1898"/>
      <c r="J24" s="1898"/>
      <c r="K24" s="1898"/>
      <c r="L24" s="1898"/>
      <c r="M24" s="1898"/>
      <c r="N24" s="1898"/>
      <c r="O24" s="1898"/>
      <c r="P24" s="1898"/>
      <c r="Q24" s="1899"/>
    </row>
    <row r="25" spans="2:21" ht="15" thickBot="1">
      <c r="B25" s="116"/>
      <c r="C25" s="50"/>
      <c r="D25" s="116"/>
      <c r="E25" s="116"/>
      <c r="F25" s="116"/>
      <c r="G25" s="116"/>
      <c r="H25" s="116"/>
      <c r="I25" s="116"/>
      <c r="J25" s="51"/>
      <c r="K25" s="51"/>
      <c r="L25" s="51"/>
      <c r="M25" s="42"/>
      <c r="N25" s="42"/>
      <c r="O25" s="201"/>
      <c r="P25" s="201"/>
      <c r="Q25" s="201"/>
    </row>
    <row r="26" spans="2:21">
      <c r="B26" s="73" t="s">
        <v>463</v>
      </c>
      <c r="C26" s="1807" t="s">
        <v>313</v>
      </c>
      <c r="D26" s="1808"/>
      <c r="E26" s="1808"/>
      <c r="F26" s="1808"/>
      <c r="G26" s="1808"/>
      <c r="H26" s="1808"/>
      <c r="I26" s="1808"/>
      <c r="J26" s="1808"/>
      <c r="K26" s="1808"/>
      <c r="L26" s="1808"/>
      <c r="M26" s="1808"/>
      <c r="N26" s="1808"/>
      <c r="O26" s="1808"/>
      <c r="P26" s="1808"/>
      <c r="Q26" s="1809"/>
    </row>
    <row r="27" spans="2:21">
      <c r="B27" s="794" t="s">
        <v>481</v>
      </c>
      <c r="C27" s="735" t="s">
        <v>2938</v>
      </c>
      <c r="D27" s="735"/>
      <c r="E27" s="735"/>
      <c r="F27" s="735"/>
      <c r="G27" s="735"/>
      <c r="H27" s="735"/>
      <c r="I27" s="735"/>
      <c r="J27" s="735"/>
      <c r="K27" s="735"/>
      <c r="L27" s="735"/>
      <c r="M27" s="735"/>
      <c r="N27" s="735"/>
      <c r="O27" s="735"/>
      <c r="P27" s="735"/>
      <c r="Q27" s="736"/>
    </row>
    <row r="28" spans="2:21">
      <c r="B28" s="74">
        <v>11</v>
      </c>
      <c r="C28" s="1900" t="s">
        <v>2949</v>
      </c>
      <c r="D28" s="1901"/>
      <c r="E28" s="1901"/>
      <c r="F28" s="1901"/>
      <c r="G28" s="1901"/>
      <c r="H28" s="1901"/>
      <c r="I28" s="1901"/>
      <c r="J28" s="1901"/>
      <c r="K28" s="1901"/>
      <c r="L28" s="1901"/>
      <c r="M28" s="1901"/>
      <c r="N28" s="1901"/>
      <c r="O28" s="1901"/>
      <c r="P28" s="1901"/>
      <c r="Q28" s="1902"/>
    </row>
    <row r="29" spans="2:21">
      <c r="B29" s="74">
        <v>12</v>
      </c>
      <c r="C29" s="1758" t="s">
        <v>2950</v>
      </c>
      <c r="D29" s="1802"/>
      <c r="E29" s="1802"/>
      <c r="F29" s="1802"/>
      <c r="G29" s="1802"/>
      <c r="H29" s="1802"/>
      <c r="I29" s="1802"/>
      <c r="J29" s="1802"/>
      <c r="K29" s="1802"/>
      <c r="L29" s="1802"/>
      <c r="M29" s="1802"/>
      <c r="N29" s="1802"/>
      <c r="O29" s="1802"/>
      <c r="P29" s="1802"/>
      <c r="Q29" s="1803"/>
    </row>
    <row r="30" spans="2:21">
      <c r="B30" s="794" t="s">
        <v>541</v>
      </c>
      <c r="C30" s="735" t="s">
        <v>2944</v>
      </c>
      <c r="D30" s="735"/>
      <c r="E30" s="735"/>
      <c r="F30" s="735"/>
      <c r="G30" s="735"/>
      <c r="H30" s="735"/>
      <c r="I30" s="735"/>
      <c r="J30" s="735"/>
      <c r="K30" s="735"/>
      <c r="L30" s="735"/>
      <c r="M30" s="735"/>
      <c r="N30" s="735"/>
      <c r="O30" s="735"/>
      <c r="P30" s="735"/>
      <c r="Q30" s="736"/>
    </row>
    <row r="31" spans="2:21">
      <c r="B31" s="74">
        <v>27</v>
      </c>
      <c r="C31" s="1758" t="s">
        <v>2951</v>
      </c>
      <c r="D31" s="1802"/>
      <c r="E31" s="1802"/>
      <c r="F31" s="1802"/>
      <c r="G31" s="1802"/>
      <c r="H31" s="1802"/>
      <c r="I31" s="1802"/>
      <c r="J31" s="1802"/>
      <c r="K31" s="1802"/>
      <c r="L31" s="1802"/>
      <c r="M31" s="1802"/>
      <c r="N31" s="1802"/>
      <c r="O31" s="1802"/>
      <c r="P31" s="1802"/>
      <c r="Q31" s="1803"/>
    </row>
    <row r="32" spans="2:21">
      <c r="B32" s="74">
        <v>28</v>
      </c>
      <c r="C32" s="1758" t="s">
        <v>2952</v>
      </c>
      <c r="D32" s="1802"/>
      <c r="E32" s="1802"/>
      <c r="F32" s="1802"/>
      <c r="G32" s="1802"/>
      <c r="H32" s="1802"/>
      <c r="I32" s="1802"/>
      <c r="J32" s="1802"/>
      <c r="K32" s="1802"/>
      <c r="L32" s="1802"/>
      <c r="M32" s="1802"/>
      <c r="N32" s="1802"/>
      <c r="O32" s="1802"/>
      <c r="P32" s="1802"/>
      <c r="Q32" s="1803"/>
    </row>
  </sheetData>
  <mergeCells count="12">
    <mergeCell ref="C32:Q32"/>
    <mergeCell ref="S1:U1"/>
    <mergeCell ref="B3:C3"/>
    <mergeCell ref="B5:F5"/>
    <mergeCell ref="G5:K5"/>
    <mergeCell ref="L5:Q5"/>
    <mergeCell ref="B22:Q22"/>
    <mergeCell ref="B24:Q24"/>
    <mergeCell ref="C26:Q26"/>
    <mergeCell ref="C28:Q28"/>
    <mergeCell ref="C29:Q29"/>
    <mergeCell ref="C31:Q3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sheetPr>
  <dimension ref="A1"/>
  <sheetViews>
    <sheetView workbookViewId="0">
      <selection activeCell="B1" sqref="B1"/>
    </sheetView>
  </sheetViews>
  <sheetFormatPr defaultColWidth="8.625" defaultRowHeight="14.25"/>
  <cols>
    <col min="1" max="16384" width="8.625" style="1"/>
  </cols>
  <sheetData/>
  <sheetProtection algorithmName="SHA-512" hashValue="8E0pvookgNG4lg3t/TBr8LpuSb33kci/kFij+/w/C+a89TPRwpkgpl5olXAHiru0Zj4pDSy2Uog0q9h1lgHAGw==" saltValue="BgZkk0f1tPhcKQDSR/fppA=="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78C9"/>
  </sheetPr>
  <dimension ref="A1:BF62"/>
  <sheetViews>
    <sheetView workbookViewId="0">
      <selection activeCell="B17" sqref="B17"/>
    </sheetView>
  </sheetViews>
  <sheetFormatPr defaultColWidth="9.125" defaultRowHeight="14.25"/>
  <cols>
    <col min="1" max="1" width="1.125" style="359" customWidth="1"/>
    <col min="2" max="2" width="34.625" style="359" customWidth="1"/>
    <col min="3" max="3" width="1.125" style="359" customWidth="1"/>
    <col min="4" max="4" width="34.625" style="359" customWidth="1"/>
    <col min="5" max="5" width="2.125" style="359" customWidth="1"/>
    <col min="6" max="6" width="34.625" style="359" customWidth="1"/>
    <col min="7" max="7" width="1.125" style="359" customWidth="1"/>
    <col min="8" max="8" width="33.125" style="359" bestFit="1" customWidth="1"/>
    <col min="9" max="9" width="1.125" style="359" customWidth="1"/>
    <col min="10" max="10" width="39.625" style="359" customWidth="1"/>
    <col min="11" max="11" width="1.125" style="359" customWidth="1"/>
    <col min="12" max="12" width="26.625" style="359" customWidth="1"/>
    <col min="13" max="13" width="1.125" style="359" customWidth="1"/>
    <col min="14" max="14" width="5" style="359" customWidth="1"/>
    <col min="15" max="15" width="1.125" style="359" customWidth="1"/>
    <col min="16" max="16" width="5" style="359" customWidth="1"/>
    <col min="17" max="17" width="1.125" style="359" customWidth="1"/>
    <col min="18" max="18" width="7.5" style="359" customWidth="1"/>
    <col min="19" max="19" width="1.125" style="359" customWidth="1"/>
    <col min="20" max="20" width="12.625" style="360" customWidth="1"/>
    <col min="21" max="21" width="1.125" style="359" customWidth="1"/>
    <col min="22" max="22" width="18" style="360" customWidth="1"/>
    <col min="23" max="23" width="1.125" style="359" customWidth="1"/>
    <col min="24" max="24" width="10.125" style="359" customWidth="1"/>
    <col min="25" max="25" width="1.125" style="359" customWidth="1"/>
    <col min="26" max="26" width="8.625" style="359" customWidth="1"/>
    <col min="27" max="27" width="1.125" style="359" customWidth="1"/>
    <col min="28" max="28" width="15.125" style="360" customWidth="1"/>
    <col min="29" max="29" width="1.125" style="359" customWidth="1"/>
    <col min="30" max="30" width="8.625" style="359" customWidth="1"/>
    <col min="31" max="31" width="1.125" style="359" customWidth="1"/>
    <col min="32" max="32" width="18.625" style="359" customWidth="1"/>
    <col min="33" max="33" width="1.125" style="359" customWidth="1"/>
    <col min="34" max="34" width="17.125" style="359" customWidth="1"/>
    <col min="35" max="35" width="1.125" style="359" customWidth="1"/>
    <col min="36" max="36" width="41.125" style="359" customWidth="1"/>
    <col min="37" max="37" width="1.125" style="359" customWidth="1"/>
    <col min="38" max="38" width="11.125" style="359" customWidth="1"/>
    <col min="39" max="39" width="1.125" style="359" customWidth="1"/>
    <col min="40" max="40" width="23.125" style="359" customWidth="1"/>
    <col min="41" max="41" width="1.125" style="359" customWidth="1"/>
    <col min="42" max="42" width="38.625" style="359" customWidth="1"/>
    <col min="43" max="43" width="1.125" style="359" customWidth="1"/>
    <col min="44" max="44" width="11.125" style="359" bestFit="1" customWidth="1"/>
    <col min="45" max="45" width="1.125" style="359" customWidth="1"/>
    <col min="46" max="46" width="41.125" style="359" customWidth="1"/>
    <col min="47" max="47" width="1.125" style="359" customWidth="1"/>
    <col min="48" max="48" width="8.125" style="359" customWidth="1"/>
    <col min="49" max="49" width="1.125" style="359" customWidth="1"/>
    <col min="50" max="50" width="13.125" style="359" customWidth="1"/>
    <col min="51" max="51" width="1.125" style="359" customWidth="1"/>
    <col min="52" max="52" width="29.375" style="359" customWidth="1"/>
    <col min="53" max="53" width="1.125" style="359" customWidth="1"/>
    <col min="54" max="54" width="21.875" style="359" customWidth="1"/>
    <col min="55" max="55" width="1.125" style="359" customWidth="1"/>
    <col min="56" max="56" width="34.375" style="359" customWidth="1"/>
    <col min="57" max="57" width="1.125" style="359" customWidth="1"/>
    <col min="58" max="58" width="15" style="359" customWidth="1"/>
    <col min="59" max="16384" width="9.125" style="359"/>
  </cols>
  <sheetData>
    <row r="1" spans="1:58" ht="7.5" customHeight="1" thickBot="1"/>
    <row r="2" spans="1:58" ht="27" customHeight="1" thickBot="1">
      <c r="B2" s="361" t="s">
        <v>1724</v>
      </c>
      <c r="C2" s="362"/>
      <c r="D2" s="1316" t="str">
        <f>'Validation flags'!B3</f>
        <v>United Utilities</v>
      </c>
      <c r="E2" s="1172"/>
      <c r="F2" s="1172"/>
      <c r="H2" s="1338" t="str">
        <f>INDEX(D7:D25,MATCH(D2,B7:B25,0))</f>
        <v>UU</v>
      </c>
    </row>
    <row r="3" spans="1:58" ht="11.25" customHeight="1"/>
    <row r="4" spans="1:58" ht="22.5" customHeight="1">
      <c r="B4" s="871" t="s">
        <v>1</v>
      </c>
      <c r="C4" s="872"/>
      <c r="D4" s="871"/>
      <c r="E4" s="871"/>
      <c r="F4" s="871"/>
      <c r="G4" s="872"/>
      <c r="H4" s="872"/>
      <c r="I4" s="872"/>
      <c r="J4" s="872"/>
      <c r="K4" s="872"/>
      <c r="L4" s="872"/>
      <c r="M4" s="872"/>
      <c r="N4" s="872"/>
      <c r="O4" s="872"/>
      <c r="P4" s="872"/>
      <c r="Q4" s="872"/>
      <c r="R4" s="872"/>
      <c r="S4" s="872"/>
      <c r="T4" s="873"/>
      <c r="U4" s="872"/>
      <c r="V4" s="873"/>
      <c r="W4" s="872"/>
      <c r="X4" s="872"/>
      <c r="Y4" s="872"/>
      <c r="Z4" s="872"/>
      <c r="AA4" s="872"/>
      <c r="AB4" s="873"/>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c r="BD4" s="872"/>
      <c r="BE4" s="872"/>
      <c r="BF4" s="872"/>
    </row>
    <row r="5" spans="1:58" ht="11.25" customHeight="1" thickBot="1"/>
    <row r="6" spans="1:58" s="360" customFormat="1" ht="33" customHeight="1">
      <c r="B6" s="363" t="s">
        <v>2</v>
      </c>
      <c r="D6" s="363" t="s">
        <v>3</v>
      </c>
      <c r="E6" s="1090"/>
      <c r="F6" s="363" t="s">
        <v>1647</v>
      </c>
      <c r="H6" s="363" t="s">
        <v>4</v>
      </c>
      <c r="J6" s="363" t="s">
        <v>2658</v>
      </c>
      <c r="L6" s="363" t="s">
        <v>5</v>
      </c>
      <c r="N6" s="363" t="s">
        <v>6</v>
      </c>
      <c r="P6" s="363" t="s">
        <v>7</v>
      </c>
      <c r="R6" s="363" t="s">
        <v>8</v>
      </c>
      <c r="T6" s="363" t="s">
        <v>9</v>
      </c>
      <c r="V6" s="363" t="s">
        <v>10</v>
      </c>
      <c r="X6" s="363" t="s">
        <v>11</v>
      </c>
      <c r="Z6" s="363" t="s">
        <v>12</v>
      </c>
      <c r="AB6" s="363" t="s">
        <v>13</v>
      </c>
      <c r="AD6" s="363" t="s">
        <v>14</v>
      </c>
      <c r="AF6" s="363" t="s">
        <v>15</v>
      </c>
      <c r="AH6" s="363" t="s">
        <v>16</v>
      </c>
      <c r="AJ6" s="363" t="s">
        <v>17</v>
      </c>
      <c r="AL6" s="363" t="s">
        <v>161</v>
      </c>
      <c r="AN6" s="363" t="s">
        <v>1661</v>
      </c>
      <c r="AP6" s="363" t="s">
        <v>18</v>
      </c>
      <c r="AR6" s="363" t="s">
        <v>19</v>
      </c>
      <c r="AT6" s="363" t="s">
        <v>20</v>
      </c>
      <c r="AV6" s="363" t="s">
        <v>21</v>
      </c>
      <c r="AX6" s="363" t="s">
        <v>1662</v>
      </c>
      <c r="AZ6" s="363" t="s">
        <v>1665</v>
      </c>
      <c r="BB6" s="363" t="s">
        <v>2554</v>
      </c>
      <c r="BD6" s="363" t="s">
        <v>2352</v>
      </c>
      <c r="BF6" s="363" t="s">
        <v>2503</v>
      </c>
    </row>
    <row r="7" spans="1:58" s="367" customFormat="1" ht="15" customHeight="1">
      <c r="A7" s="364"/>
      <c r="B7" s="365" t="s">
        <v>0</v>
      </c>
      <c r="C7" s="364"/>
      <c r="D7" s="365" t="s">
        <v>22</v>
      </c>
      <c r="E7" s="370"/>
      <c r="F7" s="365"/>
      <c r="G7" s="364"/>
      <c r="H7" s="365" t="s">
        <v>23</v>
      </c>
      <c r="I7" s="364"/>
      <c r="J7" s="365" t="s">
        <v>24</v>
      </c>
      <c r="K7" s="364"/>
      <c r="L7" s="771"/>
      <c r="M7" s="364"/>
      <c r="N7" s="365" t="s">
        <v>6</v>
      </c>
      <c r="O7" s="364"/>
      <c r="P7" s="365" t="s">
        <v>7</v>
      </c>
      <c r="Q7" s="364"/>
      <c r="R7" s="365" t="s">
        <v>6</v>
      </c>
      <c r="S7" s="364"/>
      <c r="T7" s="365" t="s">
        <v>6</v>
      </c>
      <c r="U7" s="364"/>
      <c r="V7" s="365" t="s">
        <v>6</v>
      </c>
      <c r="W7" s="364"/>
      <c r="X7" s="365" t="s">
        <v>25</v>
      </c>
      <c r="Y7" s="364"/>
      <c r="Z7" s="365" t="s">
        <v>26</v>
      </c>
      <c r="AA7" s="364"/>
      <c r="AB7" s="365" t="s">
        <v>27</v>
      </c>
      <c r="AC7" s="364"/>
      <c r="AD7" s="365" t="s">
        <v>28</v>
      </c>
      <c r="AE7" s="364"/>
      <c r="AF7" s="365" t="s">
        <v>29</v>
      </c>
      <c r="AG7" s="364"/>
      <c r="AH7" s="365" t="s">
        <v>30</v>
      </c>
      <c r="AI7" s="364"/>
      <c r="AJ7" s="365" t="s">
        <v>31</v>
      </c>
      <c r="AK7" s="364"/>
      <c r="AL7" s="365" t="s">
        <v>32</v>
      </c>
      <c r="AM7" s="364"/>
      <c r="AN7" s="365" t="s">
        <v>33</v>
      </c>
      <c r="AO7" s="364"/>
      <c r="AP7" s="365" t="s">
        <v>1709</v>
      </c>
      <c r="AQ7" s="364"/>
      <c r="AR7" s="366" t="s">
        <v>34</v>
      </c>
      <c r="AT7" s="869" t="s">
        <v>35</v>
      </c>
      <c r="AV7" s="869" t="s">
        <v>6</v>
      </c>
      <c r="AX7" s="869" t="s">
        <v>1663</v>
      </c>
      <c r="AZ7" s="365" t="s">
        <v>0</v>
      </c>
      <c r="BB7" s="365" t="s">
        <v>2353</v>
      </c>
      <c r="BD7" s="365" t="s">
        <v>2357</v>
      </c>
      <c r="BF7" s="869" t="s">
        <v>6</v>
      </c>
    </row>
    <row r="8" spans="1:58" s="367" customFormat="1" ht="15" customHeight="1" thickBot="1">
      <c r="A8" s="364"/>
      <c r="B8" s="365" t="s">
        <v>36</v>
      </c>
      <c r="C8" s="364"/>
      <c r="D8" s="365" t="s">
        <v>37</v>
      </c>
      <c r="E8" s="370"/>
      <c r="F8" s="365" t="s">
        <v>1646</v>
      </c>
      <c r="G8" s="364"/>
      <c r="H8" s="365" t="s">
        <v>38</v>
      </c>
      <c r="I8" s="364"/>
      <c r="J8" s="365" t="s">
        <v>39</v>
      </c>
      <c r="K8" s="364"/>
      <c r="L8" s="771"/>
      <c r="M8" s="364"/>
      <c r="N8" s="368"/>
      <c r="O8" s="364"/>
      <c r="P8" s="368"/>
      <c r="Q8" s="364"/>
      <c r="R8" s="365" t="s">
        <v>7</v>
      </c>
      <c r="S8" s="364"/>
      <c r="T8" s="365" t="s">
        <v>7</v>
      </c>
      <c r="U8" s="364"/>
      <c r="V8" s="365" t="s">
        <v>7</v>
      </c>
      <c r="W8" s="364"/>
      <c r="X8" s="365" t="s">
        <v>40</v>
      </c>
      <c r="Y8" s="364"/>
      <c r="Z8" s="365" t="s">
        <v>41</v>
      </c>
      <c r="AA8" s="364"/>
      <c r="AB8" s="365" t="s">
        <v>42</v>
      </c>
      <c r="AC8" s="364"/>
      <c r="AD8" s="365" t="s">
        <v>43</v>
      </c>
      <c r="AE8" s="364"/>
      <c r="AF8" s="365">
        <v>1</v>
      </c>
      <c r="AG8" s="364"/>
      <c r="AH8" s="365" t="s">
        <v>44</v>
      </c>
      <c r="AI8" s="364"/>
      <c r="AJ8" s="365" t="s">
        <v>45</v>
      </c>
      <c r="AK8" s="364"/>
      <c r="AL8" s="365" t="s">
        <v>46</v>
      </c>
      <c r="AM8" s="364"/>
      <c r="AN8" s="365" t="s">
        <v>47</v>
      </c>
      <c r="AO8" s="364"/>
      <c r="AP8" s="365" t="s">
        <v>169</v>
      </c>
      <c r="AQ8" s="364"/>
      <c r="AR8" s="366" t="s">
        <v>49</v>
      </c>
      <c r="AT8" s="869" t="s">
        <v>50</v>
      </c>
      <c r="AV8" s="869" t="s">
        <v>7</v>
      </c>
      <c r="AX8" s="869" t="s">
        <v>1664</v>
      </c>
      <c r="AZ8" s="365" t="s">
        <v>36</v>
      </c>
      <c r="BB8" s="365" t="s">
        <v>2354</v>
      </c>
      <c r="BD8" s="365" t="s">
        <v>2358</v>
      </c>
      <c r="BF8" s="870" t="s">
        <v>7</v>
      </c>
    </row>
    <row r="9" spans="1:58" s="367" customFormat="1" ht="15" customHeight="1" thickBot="1">
      <c r="A9" s="364"/>
      <c r="B9" s="365" t="s">
        <v>51</v>
      </c>
      <c r="C9" s="364"/>
      <c r="D9" s="365" t="s">
        <v>52</v>
      </c>
      <c r="E9" s="370"/>
      <c r="F9" s="365" t="s">
        <v>1645</v>
      </c>
      <c r="G9" s="364"/>
      <c r="H9" s="365" t="s">
        <v>53</v>
      </c>
      <c r="I9" s="364"/>
      <c r="J9" s="365"/>
      <c r="K9" s="364"/>
      <c r="L9" s="365"/>
      <c r="M9" s="364"/>
      <c r="N9" s="364"/>
      <c r="O9" s="364"/>
      <c r="P9" s="364"/>
      <c r="Q9" s="364"/>
      <c r="R9" s="368"/>
      <c r="S9" s="364"/>
      <c r="T9" s="365" t="s">
        <v>54</v>
      </c>
      <c r="U9" s="364"/>
      <c r="V9" s="365" t="s">
        <v>55</v>
      </c>
      <c r="W9" s="364"/>
      <c r="X9" s="365"/>
      <c r="Y9" s="364"/>
      <c r="Z9" s="368"/>
      <c r="AA9" s="364"/>
      <c r="AB9" s="365" t="s">
        <v>56</v>
      </c>
      <c r="AC9" s="364"/>
      <c r="AD9" s="365" t="s">
        <v>57</v>
      </c>
      <c r="AE9" s="364"/>
      <c r="AF9" s="365">
        <v>2</v>
      </c>
      <c r="AG9" s="364"/>
      <c r="AH9" s="365" t="s">
        <v>58</v>
      </c>
      <c r="AI9" s="364"/>
      <c r="AJ9" s="365" t="s">
        <v>59</v>
      </c>
      <c r="AK9" s="364"/>
      <c r="AL9" s="365" t="s">
        <v>54</v>
      </c>
      <c r="AM9" s="364"/>
      <c r="AN9" s="365" t="s">
        <v>60</v>
      </c>
      <c r="AO9" s="364"/>
      <c r="AP9" s="365" t="s">
        <v>48</v>
      </c>
      <c r="AQ9" s="364"/>
      <c r="AR9" s="369"/>
      <c r="AT9" s="869" t="s">
        <v>61</v>
      </c>
      <c r="AV9" s="869" t="s">
        <v>62</v>
      </c>
      <c r="AX9" s="869"/>
      <c r="AZ9" s="365" t="s">
        <v>51</v>
      </c>
      <c r="BB9" s="365" t="s">
        <v>2355</v>
      </c>
      <c r="BD9" s="365" t="s">
        <v>2359</v>
      </c>
    </row>
    <row r="10" spans="1:58" s="367" customFormat="1" ht="15" customHeight="1" thickBot="1">
      <c r="A10" s="364"/>
      <c r="B10" s="365" t="s">
        <v>63</v>
      </c>
      <c r="C10" s="364"/>
      <c r="D10" s="365" t="s">
        <v>64</v>
      </c>
      <c r="E10" s="370"/>
      <c r="F10" s="365" t="s">
        <v>1646</v>
      </c>
      <c r="G10" s="364"/>
      <c r="H10" s="365" t="s">
        <v>65</v>
      </c>
      <c r="I10" s="364"/>
      <c r="J10" s="365" t="s">
        <v>66</v>
      </c>
      <c r="K10" s="364"/>
      <c r="L10" s="365"/>
      <c r="M10" s="364"/>
      <c r="N10" s="364"/>
      <c r="O10" s="364"/>
      <c r="P10" s="364"/>
      <c r="Q10" s="364"/>
      <c r="R10" s="364"/>
      <c r="S10" s="364"/>
      <c r="T10" s="368"/>
      <c r="U10" s="364"/>
      <c r="V10" s="365" t="s">
        <v>67</v>
      </c>
      <c r="W10" s="364"/>
      <c r="X10" s="365"/>
      <c r="Y10" s="364"/>
      <c r="Z10" s="370"/>
      <c r="AA10" s="364"/>
      <c r="AB10" s="368"/>
      <c r="AC10" s="364"/>
      <c r="AD10" s="365" t="s">
        <v>55</v>
      </c>
      <c r="AE10" s="364"/>
      <c r="AF10" s="365">
        <v>3</v>
      </c>
      <c r="AG10" s="364"/>
      <c r="AH10" s="365" t="s">
        <v>68</v>
      </c>
      <c r="AI10" s="364"/>
      <c r="AJ10" s="365" t="s">
        <v>69</v>
      </c>
      <c r="AK10" s="364"/>
      <c r="AL10" s="368"/>
      <c r="AM10" s="364"/>
      <c r="AN10" s="365" t="s">
        <v>70</v>
      </c>
      <c r="AO10" s="364"/>
      <c r="AP10" s="365" t="s">
        <v>1710</v>
      </c>
      <c r="AQ10" s="364"/>
      <c r="AR10" s="371"/>
      <c r="AT10" s="869" t="s">
        <v>72</v>
      </c>
      <c r="AV10" s="870"/>
      <c r="AX10" s="870"/>
      <c r="AZ10" s="365" t="s">
        <v>63</v>
      </c>
      <c r="BB10" s="365" t="s">
        <v>2356</v>
      </c>
      <c r="BD10" s="365" t="s">
        <v>2360</v>
      </c>
    </row>
    <row r="11" spans="1:58" s="367" customFormat="1" ht="15" customHeight="1" thickBot="1">
      <c r="A11" s="364"/>
      <c r="B11" s="365" t="s">
        <v>1696</v>
      </c>
      <c r="C11" s="364"/>
      <c r="D11" s="365" t="s">
        <v>1697</v>
      </c>
      <c r="E11" s="370"/>
      <c r="F11" s="365" t="s">
        <v>1645</v>
      </c>
      <c r="G11" s="364"/>
      <c r="H11" s="365" t="s">
        <v>73</v>
      </c>
      <c r="I11" s="364"/>
      <c r="J11" s="365" t="s">
        <v>74</v>
      </c>
      <c r="K11" s="364"/>
      <c r="L11" s="365" t="s">
        <v>6</v>
      </c>
      <c r="M11" s="364"/>
      <c r="N11" s="364"/>
      <c r="O11" s="364"/>
      <c r="P11" s="364"/>
      <c r="Q11" s="364"/>
      <c r="R11" s="364"/>
      <c r="S11" s="364"/>
      <c r="T11" s="370"/>
      <c r="U11" s="364"/>
      <c r="V11" s="365" t="s">
        <v>75</v>
      </c>
      <c r="W11" s="364"/>
      <c r="X11" s="368"/>
      <c r="Y11" s="364"/>
      <c r="Z11" s="370"/>
      <c r="AA11" s="364"/>
      <c r="AB11" s="370"/>
      <c r="AC11" s="364"/>
      <c r="AD11" s="365" t="s">
        <v>76</v>
      </c>
      <c r="AE11" s="364"/>
      <c r="AF11" s="365">
        <v>4</v>
      </c>
      <c r="AG11" s="364"/>
      <c r="AH11" s="368"/>
      <c r="AI11" s="364"/>
      <c r="AJ11" s="368"/>
      <c r="AK11" s="364"/>
      <c r="AL11" s="370"/>
      <c r="AM11" s="364"/>
      <c r="AN11" s="365" t="s">
        <v>77</v>
      </c>
      <c r="AO11" s="364"/>
      <c r="AP11" s="365" t="s">
        <v>71</v>
      </c>
      <c r="AQ11" s="364"/>
      <c r="AR11" s="371"/>
      <c r="AT11" s="869" t="s">
        <v>1648</v>
      </c>
      <c r="AZ11" s="365"/>
      <c r="BB11" s="368"/>
      <c r="BD11" s="365" t="s">
        <v>2361</v>
      </c>
    </row>
    <row r="12" spans="1:58" s="367" customFormat="1" ht="15" customHeight="1" thickBot="1">
      <c r="A12" s="364"/>
      <c r="B12" s="365" t="s">
        <v>78</v>
      </c>
      <c r="C12" s="364"/>
      <c r="D12" s="365" t="s">
        <v>79</v>
      </c>
      <c r="E12" s="370"/>
      <c r="F12" s="365" t="s">
        <v>1645</v>
      </c>
      <c r="G12" s="364"/>
      <c r="H12" s="365" t="s">
        <v>80</v>
      </c>
      <c r="I12" s="364"/>
      <c r="J12" s="365" t="s">
        <v>81</v>
      </c>
      <c r="K12" s="364"/>
      <c r="L12" s="365" t="s">
        <v>6</v>
      </c>
      <c r="M12" s="364"/>
      <c r="N12" s="364"/>
      <c r="O12" s="364"/>
      <c r="P12" s="364"/>
      <c r="Q12" s="364"/>
      <c r="R12" s="364"/>
      <c r="S12" s="364"/>
      <c r="T12" s="370"/>
      <c r="U12" s="364"/>
      <c r="V12" s="368"/>
      <c r="W12" s="364"/>
      <c r="X12" s="370"/>
      <c r="Y12" s="364"/>
      <c r="Z12" s="370"/>
      <c r="AA12" s="364"/>
      <c r="AB12" s="370"/>
      <c r="AC12" s="364"/>
      <c r="AD12" s="365" t="s">
        <v>82</v>
      </c>
      <c r="AE12" s="364"/>
      <c r="AF12" s="365">
        <v>5</v>
      </c>
      <c r="AG12" s="364"/>
      <c r="AH12" s="370"/>
      <c r="AI12" s="364"/>
      <c r="AJ12" s="370"/>
      <c r="AK12" s="364"/>
      <c r="AL12" s="370"/>
      <c r="AM12" s="364"/>
      <c r="AN12" s="368"/>
      <c r="AO12" s="364"/>
      <c r="AP12" s="365" t="s">
        <v>65</v>
      </c>
      <c r="AQ12" s="364"/>
      <c r="AR12" s="371"/>
      <c r="AT12" s="869" t="s">
        <v>62</v>
      </c>
      <c r="AZ12" s="365"/>
      <c r="BB12" s="1608" t="s">
        <v>2555</v>
      </c>
      <c r="BD12" s="368"/>
    </row>
    <row r="13" spans="1:58" s="367" customFormat="1" ht="15" customHeight="1" thickBot="1">
      <c r="A13" s="364"/>
      <c r="B13" s="365" t="s">
        <v>84</v>
      </c>
      <c r="C13" s="364"/>
      <c r="D13" s="365" t="s">
        <v>85</v>
      </c>
      <c r="E13" s="370"/>
      <c r="F13" s="365" t="s">
        <v>1645</v>
      </c>
      <c r="G13" s="364"/>
      <c r="H13" s="365" t="s">
        <v>86</v>
      </c>
      <c r="I13" s="364"/>
      <c r="J13" s="365" t="s">
        <v>87</v>
      </c>
      <c r="K13" s="364"/>
      <c r="L13" s="365" t="s">
        <v>6</v>
      </c>
      <c r="M13" s="364"/>
      <c r="N13" s="364"/>
      <c r="O13" s="364"/>
      <c r="P13" s="364"/>
      <c r="Q13" s="364"/>
      <c r="R13" s="364"/>
      <c r="S13" s="364"/>
      <c r="T13" s="370"/>
      <c r="U13" s="364"/>
      <c r="V13" s="370"/>
      <c r="W13" s="364"/>
      <c r="X13" s="364"/>
      <c r="Y13" s="364"/>
      <c r="Z13" s="364"/>
      <c r="AA13" s="364"/>
      <c r="AB13" s="370"/>
      <c r="AC13" s="364"/>
      <c r="AD13" s="365" t="s">
        <v>88</v>
      </c>
      <c r="AE13" s="364"/>
      <c r="AF13" s="365">
        <v>6</v>
      </c>
      <c r="AG13" s="364"/>
      <c r="AH13" s="370"/>
      <c r="AI13" s="364"/>
      <c r="AJ13" s="370"/>
      <c r="AK13" s="364"/>
      <c r="AL13" s="370"/>
      <c r="AM13" s="364"/>
      <c r="AN13" s="370"/>
      <c r="AO13" s="364"/>
      <c r="AP13" s="365" t="s">
        <v>83</v>
      </c>
      <c r="AQ13" s="364"/>
      <c r="AR13" s="371"/>
      <c r="AT13" s="870"/>
      <c r="AZ13" s="365" t="s">
        <v>84</v>
      </c>
      <c r="BB13" s="1607" t="s">
        <v>2353</v>
      </c>
      <c r="BD13" s="370"/>
    </row>
    <row r="14" spans="1:58" s="367" customFormat="1" ht="15" customHeight="1">
      <c r="A14" s="364"/>
      <c r="B14" s="365" t="s">
        <v>90</v>
      </c>
      <c r="C14" s="364"/>
      <c r="D14" s="365" t="s">
        <v>91</v>
      </c>
      <c r="E14" s="370"/>
      <c r="F14" s="365" t="s">
        <v>1646</v>
      </c>
      <c r="G14" s="364"/>
      <c r="H14" s="365" t="s">
        <v>92</v>
      </c>
      <c r="I14" s="364"/>
      <c r="J14" s="365" t="s">
        <v>93</v>
      </c>
      <c r="K14" s="364"/>
      <c r="L14" s="365" t="s">
        <v>6</v>
      </c>
      <c r="M14" s="364"/>
      <c r="N14" s="364"/>
      <c r="O14" s="364"/>
      <c r="P14" s="364"/>
      <c r="Q14" s="364"/>
      <c r="R14" s="364"/>
      <c r="S14" s="364"/>
      <c r="T14" s="370"/>
      <c r="U14" s="364"/>
      <c r="V14" s="370"/>
      <c r="W14" s="364"/>
      <c r="X14" s="364"/>
      <c r="Y14" s="364"/>
      <c r="Z14" s="364"/>
      <c r="AA14" s="364"/>
      <c r="AB14" s="370"/>
      <c r="AC14" s="364"/>
      <c r="AD14" s="365" t="s">
        <v>67</v>
      </c>
      <c r="AE14" s="364"/>
      <c r="AF14" s="365" t="s">
        <v>1591</v>
      </c>
      <c r="AG14" s="364"/>
      <c r="AH14" s="370"/>
      <c r="AI14" s="364"/>
      <c r="AJ14" s="370"/>
      <c r="AK14" s="364"/>
      <c r="AL14" s="370"/>
      <c r="AM14" s="364"/>
      <c r="AN14" s="364"/>
      <c r="AO14" s="364"/>
      <c r="AP14" s="365" t="s">
        <v>89</v>
      </c>
      <c r="AQ14" s="364"/>
      <c r="AR14" s="371"/>
      <c r="AZ14" s="365" t="s">
        <v>90</v>
      </c>
      <c r="BB14" s="365" t="s">
        <v>2354</v>
      </c>
      <c r="BD14" s="370"/>
    </row>
    <row r="15" spans="1:58" s="367" customFormat="1" ht="15" customHeight="1" thickBot="1">
      <c r="A15" s="364"/>
      <c r="B15" s="365" t="s">
        <v>95</v>
      </c>
      <c r="C15" s="364"/>
      <c r="D15" s="365" t="s">
        <v>96</v>
      </c>
      <c r="E15" s="370"/>
      <c r="F15" s="365" t="s">
        <v>1646</v>
      </c>
      <c r="G15" s="364"/>
      <c r="H15" s="368"/>
      <c r="I15" s="364"/>
      <c r="J15" s="365" t="s">
        <v>97</v>
      </c>
      <c r="K15" s="364"/>
      <c r="L15" s="365" t="s">
        <v>6</v>
      </c>
      <c r="M15" s="364"/>
      <c r="N15" s="364"/>
      <c r="O15" s="364"/>
      <c r="P15" s="364"/>
      <c r="Q15" s="364"/>
      <c r="R15" s="364"/>
      <c r="S15" s="364"/>
      <c r="T15" s="370"/>
      <c r="U15" s="364"/>
      <c r="V15" s="370"/>
      <c r="W15" s="364"/>
      <c r="X15" s="364"/>
      <c r="Y15" s="364"/>
      <c r="Z15" s="364"/>
      <c r="AA15" s="364"/>
      <c r="AB15" s="370"/>
      <c r="AC15" s="364"/>
      <c r="AD15" s="365" t="s">
        <v>98</v>
      </c>
      <c r="AE15" s="364"/>
      <c r="AF15" s="365" t="s">
        <v>99</v>
      </c>
      <c r="AG15" s="364"/>
      <c r="AH15" s="372"/>
      <c r="AI15" s="364"/>
      <c r="AJ15" s="372"/>
      <c r="AK15" s="364"/>
      <c r="AL15" s="372"/>
      <c r="AM15" s="364"/>
      <c r="AN15" s="364"/>
      <c r="AO15" s="364"/>
      <c r="AP15" s="365" t="s">
        <v>1711</v>
      </c>
      <c r="AQ15" s="364"/>
      <c r="AR15" s="371"/>
      <c r="AZ15" s="365" t="s">
        <v>95</v>
      </c>
      <c r="BB15" s="365" t="s">
        <v>2356</v>
      </c>
      <c r="BD15" s="370"/>
    </row>
    <row r="16" spans="1:58" s="367" customFormat="1" ht="15" customHeight="1" thickBot="1">
      <c r="A16" s="364"/>
      <c r="B16" s="365" t="s">
        <v>1698</v>
      </c>
      <c r="C16" s="364"/>
      <c r="D16" s="365" t="s">
        <v>1699</v>
      </c>
      <c r="E16" s="370"/>
      <c r="F16" s="365" t="s">
        <v>1645</v>
      </c>
      <c r="G16" s="364"/>
      <c r="H16" s="370"/>
      <c r="I16" s="364"/>
      <c r="J16" s="365" t="s">
        <v>101</v>
      </c>
      <c r="K16" s="364"/>
      <c r="L16" s="771"/>
      <c r="M16" s="364"/>
      <c r="N16" s="364"/>
      <c r="O16" s="364"/>
      <c r="P16" s="364"/>
      <c r="Q16" s="364"/>
      <c r="R16" s="364"/>
      <c r="S16" s="364"/>
      <c r="T16" s="370"/>
      <c r="U16" s="364"/>
      <c r="V16" s="370"/>
      <c r="W16" s="364"/>
      <c r="X16" s="364"/>
      <c r="Y16" s="364"/>
      <c r="Z16" s="364"/>
      <c r="AA16" s="364"/>
      <c r="AB16" s="370"/>
      <c r="AC16" s="364"/>
      <c r="AD16" s="365" t="s">
        <v>102</v>
      </c>
      <c r="AE16" s="364"/>
      <c r="AF16" s="365" t="s">
        <v>67</v>
      </c>
      <c r="AG16" s="364"/>
      <c r="AH16" s="364"/>
      <c r="AI16" s="364"/>
      <c r="AJ16" s="364"/>
      <c r="AK16" s="364"/>
      <c r="AL16" s="364"/>
      <c r="AM16" s="364"/>
      <c r="AN16" s="364"/>
      <c r="AO16" s="364"/>
      <c r="AP16" s="365" t="s">
        <v>1712</v>
      </c>
      <c r="AQ16" s="364"/>
      <c r="AR16" s="371"/>
      <c r="AZ16" s="365"/>
      <c r="BB16" s="368"/>
      <c r="BD16" s="370"/>
    </row>
    <row r="17" spans="1:56" s="367" customFormat="1" ht="15" customHeight="1" thickBot="1">
      <c r="A17" s="364"/>
      <c r="B17" s="365" t="s">
        <v>104</v>
      </c>
      <c r="C17" s="364"/>
      <c r="D17" s="365" t="s">
        <v>105</v>
      </c>
      <c r="E17" s="370"/>
      <c r="F17" s="365" t="s">
        <v>1645</v>
      </c>
      <c r="G17" s="364"/>
      <c r="H17" s="370"/>
      <c r="I17" s="364"/>
      <c r="J17" s="365" t="s">
        <v>106</v>
      </c>
      <c r="K17" s="364"/>
      <c r="L17" s="365" t="s">
        <v>6</v>
      </c>
      <c r="M17" s="364"/>
      <c r="N17" s="364"/>
      <c r="O17" s="364"/>
      <c r="P17" s="364"/>
      <c r="Q17" s="364"/>
      <c r="R17" s="364"/>
      <c r="S17" s="364"/>
      <c r="T17" s="370"/>
      <c r="U17" s="364"/>
      <c r="V17" s="370"/>
      <c r="W17" s="364"/>
      <c r="X17" s="364"/>
      <c r="Y17" s="364"/>
      <c r="Z17" s="364"/>
      <c r="AA17" s="364"/>
      <c r="AB17" s="370"/>
      <c r="AC17" s="364"/>
      <c r="AD17" s="368"/>
      <c r="AE17" s="364"/>
      <c r="AF17" s="368"/>
      <c r="AG17" s="364"/>
      <c r="AH17" s="370"/>
      <c r="AI17" s="364"/>
      <c r="AJ17" s="370"/>
      <c r="AK17" s="364"/>
      <c r="AL17" s="370"/>
      <c r="AM17" s="364"/>
      <c r="AN17" s="370"/>
      <c r="AO17" s="364"/>
      <c r="AP17" s="365" t="s">
        <v>1713</v>
      </c>
      <c r="AQ17" s="364"/>
      <c r="AR17" s="371"/>
      <c r="AZ17" s="365" t="s">
        <v>104</v>
      </c>
      <c r="BB17" s="370"/>
      <c r="BD17" s="370"/>
    </row>
    <row r="18" spans="1:56" s="367" customFormat="1" ht="15" customHeight="1">
      <c r="A18" s="364"/>
      <c r="B18" s="365" t="s">
        <v>107</v>
      </c>
      <c r="C18" s="364"/>
      <c r="D18" s="365" t="s">
        <v>108</v>
      </c>
      <c r="E18" s="370"/>
      <c r="F18" s="365" t="s">
        <v>1646</v>
      </c>
      <c r="G18" s="364"/>
      <c r="H18" s="370"/>
      <c r="I18" s="364"/>
      <c r="J18" s="365" t="s">
        <v>109</v>
      </c>
      <c r="K18" s="364"/>
      <c r="L18" s="365" t="s">
        <v>6</v>
      </c>
      <c r="M18" s="364"/>
      <c r="N18" s="364"/>
      <c r="O18" s="364"/>
      <c r="P18" s="364"/>
      <c r="Q18" s="364"/>
      <c r="R18" s="364"/>
      <c r="S18" s="364"/>
      <c r="T18" s="370"/>
      <c r="U18" s="364"/>
      <c r="V18" s="370"/>
      <c r="W18" s="364"/>
      <c r="X18" s="364"/>
      <c r="Y18" s="364"/>
      <c r="Z18" s="364"/>
      <c r="AA18" s="364"/>
      <c r="AB18" s="370"/>
      <c r="AC18" s="364"/>
      <c r="AD18" s="370"/>
      <c r="AE18" s="364"/>
      <c r="AF18" s="370"/>
      <c r="AG18" s="364"/>
      <c r="AH18" s="370"/>
      <c r="AI18" s="364"/>
      <c r="AJ18" s="370"/>
      <c r="AK18" s="364"/>
      <c r="AL18" s="370"/>
      <c r="AM18" s="364"/>
      <c r="AN18" s="370"/>
      <c r="AO18" s="364"/>
      <c r="AP18" s="365" t="s">
        <v>94</v>
      </c>
      <c r="AQ18" s="364"/>
      <c r="AR18" s="371"/>
      <c r="AZ18" s="365"/>
      <c r="BB18" s="370"/>
      <c r="BD18" s="370"/>
    </row>
    <row r="19" spans="1:56" s="367" customFormat="1" ht="15" customHeight="1">
      <c r="A19" s="364"/>
      <c r="B19" s="365" t="s">
        <v>111</v>
      </c>
      <c r="C19" s="364"/>
      <c r="D19" s="365" t="s">
        <v>112</v>
      </c>
      <c r="E19" s="370"/>
      <c r="F19" s="365" t="s">
        <v>1646</v>
      </c>
      <c r="G19" s="364"/>
      <c r="H19" s="370"/>
      <c r="I19" s="364"/>
      <c r="J19" s="365" t="s">
        <v>113</v>
      </c>
      <c r="K19" s="364"/>
      <c r="L19" s="365" t="s">
        <v>6</v>
      </c>
      <c r="M19" s="364"/>
      <c r="N19" s="364"/>
      <c r="O19" s="364"/>
      <c r="P19" s="364"/>
      <c r="Q19" s="364"/>
      <c r="R19" s="364"/>
      <c r="S19" s="364"/>
      <c r="T19" s="370"/>
      <c r="U19" s="364"/>
      <c r="V19" s="370"/>
      <c r="W19" s="364"/>
      <c r="X19" s="364"/>
      <c r="Y19" s="364"/>
      <c r="Z19" s="364"/>
      <c r="AA19" s="364"/>
      <c r="AB19" s="370"/>
      <c r="AC19" s="364"/>
      <c r="AD19" s="370"/>
      <c r="AE19" s="364"/>
      <c r="AF19" s="370"/>
      <c r="AG19" s="364"/>
      <c r="AH19" s="370"/>
      <c r="AI19" s="364"/>
      <c r="AJ19" s="370"/>
      <c r="AK19" s="364"/>
      <c r="AL19" s="370"/>
      <c r="AM19" s="364"/>
      <c r="AN19" s="370"/>
      <c r="AO19" s="364"/>
      <c r="AP19" s="365" t="s">
        <v>100</v>
      </c>
      <c r="AQ19" s="364"/>
      <c r="AR19" s="371"/>
      <c r="AZ19" s="365" t="s">
        <v>111</v>
      </c>
      <c r="BB19" s="370"/>
      <c r="BD19" s="370"/>
    </row>
    <row r="20" spans="1:56" s="367" customFormat="1" ht="15" customHeight="1">
      <c r="A20" s="364"/>
      <c r="B20" s="365" t="s">
        <v>114</v>
      </c>
      <c r="C20" s="364"/>
      <c r="D20" s="365" t="s">
        <v>115</v>
      </c>
      <c r="E20" s="370"/>
      <c r="F20" s="365" t="s">
        <v>1645</v>
      </c>
      <c r="G20" s="364"/>
      <c r="H20" s="370"/>
      <c r="I20" s="364"/>
      <c r="J20" s="365" t="s">
        <v>116</v>
      </c>
      <c r="K20" s="364"/>
      <c r="L20" s="365" t="s">
        <v>6</v>
      </c>
      <c r="M20" s="364"/>
      <c r="N20" s="364"/>
      <c r="O20" s="364"/>
      <c r="P20" s="364"/>
      <c r="Q20" s="364"/>
      <c r="R20" s="364"/>
      <c r="S20" s="364"/>
      <c r="T20" s="370"/>
      <c r="U20" s="364"/>
      <c r="V20" s="370"/>
      <c r="W20" s="364"/>
      <c r="X20" s="364"/>
      <c r="Y20" s="364"/>
      <c r="Z20" s="364"/>
      <c r="AA20" s="364"/>
      <c r="AB20" s="370"/>
      <c r="AC20" s="364"/>
      <c r="AD20" s="370"/>
      <c r="AE20" s="364"/>
      <c r="AF20" s="370"/>
      <c r="AG20" s="364"/>
      <c r="AH20" s="370"/>
      <c r="AI20" s="364"/>
      <c r="AJ20" s="370"/>
      <c r="AK20" s="364"/>
      <c r="AL20" s="370"/>
      <c r="AM20" s="364"/>
      <c r="AN20" s="370"/>
      <c r="AO20" s="364"/>
      <c r="AP20" s="365" t="s">
        <v>103</v>
      </c>
      <c r="AQ20" s="364"/>
      <c r="AR20" s="371"/>
      <c r="AZ20" s="365"/>
      <c r="BB20" s="370"/>
      <c r="BD20" s="370"/>
    </row>
    <row r="21" spans="1:56" s="367" customFormat="1" ht="15" customHeight="1">
      <c r="A21" s="364"/>
      <c r="B21" s="365" t="s">
        <v>118</v>
      </c>
      <c r="C21" s="364"/>
      <c r="D21" s="365" t="s">
        <v>119</v>
      </c>
      <c r="E21" s="370"/>
      <c r="F21" s="365" t="s">
        <v>1645</v>
      </c>
      <c r="G21" s="364"/>
      <c r="H21" s="370"/>
      <c r="I21" s="364"/>
      <c r="J21" s="365" t="s">
        <v>120</v>
      </c>
      <c r="K21" s="364"/>
      <c r="L21" s="365"/>
      <c r="M21" s="364"/>
      <c r="N21" s="364"/>
      <c r="O21" s="364"/>
      <c r="P21" s="364"/>
      <c r="Q21" s="364"/>
      <c r="R21" s="364"/>
      <c r="S21" s="364"/>
      <c r="T21" s="370"/>
      <c r="U21" s="364"/>
      <c r="V21" s="370"/>
      <c r="W21" s="364"/>
      <c r="X21" s="364"/>
      <c r="Y21" s="364"/>
      <c r="Z21" s="364"/>
      <c r="AA21" s="364"/>
      <c r="AB21" s="370"/>
      <c r="AC21" s="364"/>
      <c r="AD21" s="370"/>
      <c r="AE21" s="364"/>
      <c r="AF21" s="370"/>
      <c r="AG21" s="364"/>
      <c r="AH21" s="370"/>
      <c r="AI21" s="364"/>
      <c r="AJ21" s="370"/>
      <c r="AK21" s="364"/>
      <c r="AL21" s="370"/>
      <c r="AM21" s="364"/>
      <c r="AN21" s="370"/>
      <c r="AO21" s="364"/>
      <c r="AP21" s="365" t="s">
        <v>24</v>
      </c>
      <c r="AQ21" s="364"/>
      <c r="AR21" s="371"/>
      <c r="AZ21" s="365" t="s">
        <v>118</v>
      </c>
      <c r="BB21" s="370"/>
      <c r="BD21" s="370"/>
    </row>
    <row r="22" spans="1:56" s="367" customFormat="1" ht="15" customHeight="1" thickBot="1">
      <c r="A22" s="364"/>
      <c r="B22" s="365" t="s">
        <v>122</v>
      </c>
      <c r="C22" s="364"/>
      <c r="D22" s="365" t="s">
        <v>123</v>
      </c>
      <c r="E22" s="370"/>
      <c r="F22" s="365" t="s">
        <v>1645</v>
      </c>
      <c r="G22" s="364"/>
      <c r="H22" s="370"/>
      <c r="I22" s="364"/>
      <c r="J22" s="368"/>
      <c r="K22" s="364"/>
      <c r="L22" s="830"/>
      <c r="M22" s="364"/>
      <c r="N22" s="364"/>
      <c r="O22" s="364"/>
      <c r="P22" s="364"/>
      <c r="Q22" s="364"/>
      <c r="R22" s="364"/>
      <c r="S22" s="364"/>
      <c r="T22" s="370"/>
      <c r="U22" s="364"/>
      <c r="V22" s="370"/>
      <c r="W22" s="364"/>
      <c r="X22" s="364"/>
      <c r="Y22" s="364"/>
      <c r="Z22" s="364"/>
      <c r="AA22" s="364"/>
      <c r="AB22" s="370"/>
      <c r="AC22" s="364"/>
      <c r="AD22" s="370"/>
      <c r="AE22" s="364"/>
      <c r="AF22" s="370"/>
      <c r="AG22" s="364"/>
      <c r="AH22" s="370"/>
      <c r="AI22" s="364"/>
      <c r="AJ22" s="370"/>
      <c r="AK22" s="364"/>
      <c r="AL22" s="370"/>
      <c r="AM22" s="364"/>
      <c r="AN22" s="370"/>
      <c r="AO22" s="364"/>
      <c r="AP22" s="365" t="s">
        <v>110</v>
      </c>
      <c r="AQ22" s="364"/>
      <c r="AR22" s="371"/>
      <c r="AZ22" s="365" t="s">
        <v>122</v>
      </c>
      <c r="BB22" s="370"/>
      <c r="BD22" s="370"/>
    </row>
    <row r="23" spans="1:56" s="367" customFormat="1" ht="15" customHeight="1">
      <c r="A23" s="364"/>
      <c r="B23" s="365" t="s">
        <v>125</v>
      </c>
      <c r="C23" s="364"/>
      <c r="D23" s="365" t="s">
        <v>126</v>
      </c>
      <c r="E23" s="370"/>
      <c r="F23" s="365" t="s">
        <v>1645</v>
      </c>
      <c r="G23" s="364"/>
      <c r="H23" s="370"/>
      <c r="I23" s="364"/>
      <c r="J23" s="370"/>
      <c r="K23" s="364"/>
      <c r="L23" s="364"/>
      <c r="M23" s="364"/>
      <c r="N23" s="364"/>
      <c r="O23" s="364"/>
      <c r="P23" s="364"/>
      <c r="Q23" s="364"/>
      <c r="R23" s="364"/>
      <c r="S23" s="364"/>
      <c r="T23" s="373"/>
      <c r="U23" s="364"/>
      <c r="V23" s="373"/>
      <c r="W23" s="364"/>
      <c r="X23" s="364"/>
      <c r="Y23" s="364"/>
      <c r="Z23" s="364"/>
      <c r="AA23" s="364"/>
      <c r="AB23" s="373"/>
      <c r="AC23" s="364"/>
      <c r="AD23" s="374"/>
      <c r="AE23" s="364"/>
      <c r="AF23" s="374"/>
      <c r="AG23" s="364"/>
      <c r="AH23" s="374"/>
      <c r="AI23" s="364"/>
      <c r="AJ23" s="374"/>
      <c r="AK23" s="364"/>
      <c r="AL23" s="374"/>
      <c r="AM23" s="364"/>
      <c r="AN23" s="374"/>
      <c r="AO23" s="364"/>
      <c r="AP23" s="365" t="s">
        <v>39</v>
      </c>
      <c r="AQ23" s="364"/>
      <c r="AR23" s="371"/>
      <c r="AZ23" s="365" t="s">
        <v>125</v>
      </c>
      <c r="BB23" s="370"/>
      <c r="BD23" s="370"/>
    </row>
    <row r="24" spans="1:56" s="367" customFormat="1" ht="15" customHeight="1">
      <c r="A24" s="364"/>
      <c r="B24" s="365" t="s">
        <v>128</v>
      </c>
      <c r="C24" s="364"/>
      <c r="D24" s="365" t="s">
        <v>129</v>
      </c>
      <c r="E24" s="370"/>
      <c r="F24" s="365" t="s">
        <v>1645</v>
      </c>
      <c r="G24" s="364"/>
      <c r="H24" s="370"/>
      <c r="I24" s="364"/>
      <c r="J24" s="370"/>
      <c r="K24" s="364"/>
      <c r="L24" s="370"/>
      <c r="M24" s="364"/>
      <c r="N24" s="364"/>
      <c r="O24" s="364"/>
      <c r="P24" s="364"/>
      <c r="Q24" s="364"/>
      <c r="R24" s="364"/>
      <c r="S24" s="364"/>
      <c r="T24" s="370"/>
      <c r="U24" s="364"/>
      <c r="V24" s="370"/>
      <c r="W24" s="364"/>
      <c r="X24" s="364"/>
      <c r="Y24" s="364"/>
      <c r="Z24" s="364"/>
      <c r="AA24" s="364"/>
      <c r="AB24" s="370"/>
      <c r="AC24" s="364"/>
      <c r="AD24" s="364"/>
      <c r="AE24" s="364"/>
      <c r="AF24" s="364"/>
      <c r="AG24" s="364"/>
      <c r="AH24" s="364"/>
      <c r="AI24" s="364"/>
      <c r="AJ24" s="364"/>
      <c r="AK24" s="364"/>
      <c r="AL24" s="364"/>
      <c r="AM24" s="364"/>
      <c r="AN24" s="364"/>
      <c r="AO24" s="364"/>
      <c r="AP24" s="365" t="s">
        <v>117</v>
      </c>
      <c r="AQ24" s="364"/>
      <c r="AR24" s="364"/>
      <c r="AZ24" s="365"/>
      <c r="BB24" s="370"/>
      <c r="BD24" s="370"/>
    </row>
    <row r="25" spans="1:56" s="367" customFormat="1" ht="15" customHeight="1" thickBot="1">
      <c r="A25" s="364"/>
      <c r="B25" s="368"/>
      <c r="C25" s="364"/>
      <c r="D25" s="368"/>
      <c r="E25" s="364"/>
      <c r="F25" s="368"/>
      <c r="G25" s="364"/>
      <c r="H25" s="370"/>
      <c r="I25" s="364"/>
      <c r="J25" s="370"/>
      <c r="K25" s="364"/>
      <c r="L25" s="370"/>
      <c r="M25" s="364"/>
      <c r="N25" s="364"/>
      <c r="O25" s="364"/>
      <c r="P25" s="364"/>
      <c r="Q25" s="364"/>
      <c r="R25" s="364"/>
      <c r="S25" s="364"/>
      <c r="T25" s="370"/>
      <c r="U25" s="364"/>
      <c r="V25" s="370"/>
      <c r="W25" s="364"/>
      <c r="X25" s="364"/>
      <c r="Y25" s="364"/>
      <c r="Z25" s="364"/>
      <c r="AA25" s="364"/>
      <c r="AB25" s="370"/>
      <c r="AC25" s="364"/>
      <c r="AD25" s="364"/>
      <c r="AE25" s="364"/>
      <c r="AF25" s="364"/>
      <c r="AG25" s="364"/>
      <c r="AH25" s="364"/>
      <c r="AI25" s="364"/>
      <c r="AJ25" s="364"/>
      <c r="AK25" s="364"/>
      <c r="AL25" s="364"/>
      <c r="AM25" s="364"/>
      <c r="AN25" s="364"/>
      <c r="AO25" s="364"/>
      <c r="AP25" s="365" t="s">
        <v>1714</v>
      </c>
      <c r="AQ25" s="364"/>
      <c r="AR25" s="364"/>
      <c r="AZ25" s="368"/>
      <c r="BB25" s="370"/>
      <c r="BD25" s="370"/>
    </row>
    <row r="26" spans="1:56" s="367" customFormat="1" ht="15" customHeight="1">
      <c r="A26" s="364"/>
      <c r="B26" s="364"/>
      <c r="C26" s="364"/>
      <c r="D26" s="364"/>
      <c r="E26" s="364"/>
      <c r="F26" s="364"/>
      <c r="G26" s="364"/>
      <c r="H26" s="364"/>
      <c r="I26" s="364"/>
      <c r="J26" s="364"/>
      <c r="K26" s="364"/>
      <c r="L26" s="364"/>
      <c r="M26" s="364"/>
      <c r="N26" s="364"/>
      <c r="O26" s="364"/>
      <c r="P26" s="364"/>
      <c r="Q26" s="364"/>
      <c r="R26" s="364"/>
      <c r="S26" s="364"/>
      <c r="T26" s="370"/>
      <c r="U26" s="364"/>
      <c r="V26" s="370"/>
      <c r="W26" s="364"/>
      <c r="X26" s="364"/>
      <c r="Y26" s="364"/>
      <c r="Z26" s="364"/>
      <c r="AA26" s="364"/>
      <c r="AB26" s="370"/>
      <c r="AC26" s="364"/>
      <c r="AD26" s="364"/>
      <c r="AE26" s="364"/>
      <c r="AF26" s="364"/>
      <c r="AG26" s="364"/>
      <c r="AH26" s="364"/>
      <c r="AI26" s="364"/>
      <c r="AJ26" s="364"/>
      <c r="AK26" s="364"/>
      <c r="AL26" s="364"/>
      <c r="AM26" s="364"/>
      <c r="AN26" s="364"/>
      <c r="AO26" s="364"/>
      <c r="AP26" s="365" t="s">
        <v>121</v>
      </c>
      <c r="AQ26" s="364"/>
      <c r="AR26" s="364"/>
    </row>
    <row r="27" spans="1:56" s="367" customFormat="1" ht="15" customHeight="1">
      <c r="A27" s="364"/>
      <c r="B27" s="364"/>
      <c r="C27" s="364"/>
      <c r="D27" s="364"/>
      <c r="E27" s="364"/>
      <c r="F27" s="364"/>
      <c r="G27" s="364"/>
      <c r="H27" s="364"/>
      <c r="I27" s="364"/>
      <c r="J27" s="364"/>
      <c r="K27" s="364"/>
      <c r="L27" s="364"/>
      <c r="M27" s="364"/>
      <c r="N27" s="364"/>
      <c r="O27" s="364"/>
      <c r="P27" s="364"/>
      <c r="Q27" s="364"/>
      <c r="R27" s="364"/>
      <c r="S27" s="364"/>
      <c r="T27" s="370"/>
      <c r="U27" s="364"/>
      <c r="V27" s="370"/>
      <c r="W27" s="364"/>
      <c r="X27" s="364"/>
      <c r="Y27" s="364"/>
      <c r="Z27" s="364"/>
      <c r="AA27" s="364"/>
      <c r="AB27" s="370"/>
      <c r="AC27" s="364"/>
      <c r="AD27" s="364"/>
      <c r="AE27" s="364"/>
      <c r="AF27" s="364"/>
      <c r="AG27" s="364"/>
      <c r="AH27" s="364"/>
      <c r="AI27" s="364"/>
      <c r="AJ27" s="364"/>
      <c r="AK27" s="364"/>
      <c r="AL27" s="364"/>
      <c r="AM27" s="364"/>
      <c r="AN27" s="364"/>
      <c r="AO27" s="364"/>
      <c r="AP27" s="365" t="s">
        <v>124</v>
      </c>
      <c r="AQ27" s="364"/>
      <c r="AR27" s="364"/>
    </row>
    <row r="28" spans="1:56" s="367" customFormat="1" ht="15" customHeight="1">
      <c r="A28" s="364"/>
      <c r="B28" s="364"/>
      <c r="C28" s="364"/>
      <c r="D28" s="364"/>
      <c r="E28" s="364"/>
      <c r="F28" s="364"/>
      <c r="G28" s="364"/>
      <c r="H28" s="364"/>
      <c r="I28" s="364"/>
      <c r="J28" s="364"/>
      <c r="K28" s="364"/>
      <c r="L28" s="364"/>
      <c r="M28" s="364"/>
      <c r="N28" s="364"/>
      <c r="O28" s="364"/>
      <c r="P28" s="364"/>
      <c r="Q28" s="364"/>
      <c r="R28" s="364"/>
      <c r="S28" s="364"/>
      <c r="T28" s="370"/>
      <c r="U28" s="364"/>
      <c r="V28" s="370"/>
      <c r="W28" s="364"/>
      <c r="X28" s="364"/>
      <c r="Y28" s="364"/>
      <c r="Z28" s="364"/>
      <c r="AA28" s="364"/>
      <c r="AB28" s="370"/>
      <c r="AC28" s="364"/>
      <c r="AD28" s="364"/>
      <c r="AE28" s="364"/>
      <c r="AF28" s="364"/>
      <c r="AG28" s="364"/>
      <c r="AH28" s="364"/>
      <c r="AI28" s="364"/>
      <c r="AJ28" s="364"/>
      <c r="AK28" s="364"/>
      <c r="AL28" s="364"/>
      <c r="AM28" s="364"/>
      <c r="AN28" s="364"/>
      <c r="AO28" s="364"/>
      <c r="AP28" s="365" t="s">
        <v>127</v>
      </c>
      <c r="AQ28" s="364"/>
      <c r="AR28" s="364"/>
    </row>
    <row r="29" spans="1:56" s="367" customFormat="1" ht="15" customHeight="1">
      <c r="A29" s="364"/>
      <c r="B29" s="364"/>
      <c r="C29" s="364"/>
      <c r="D29" s="364"/>
      <c r="E29" s="364"/>
      <c r="F29" s="364"/>
      <c r="G29" s="364"/>
      <c r="H29" s="364"/>
      <c r="I29" s="364"/>
      <c r="J29" s="364"/>
      <c r="K29" s="364"/>
      <c r="L29" s="364"/>
      <c r="M29" s="364"/>
      <c r="N29" s="364"/>
      <c r="O29" s="364"/>
      <c r="P29" s="364"/>
      <c r="Q29" s="364"/>
      <c r="R29" s="364"/>
      <c r="S29" s="364"/>
      <c r="T29" s="370"/>
      <c r="U29" s="364"/>
      <c r="V29" s="370"/>
      <c r="W29" s="364"/>
      <c r="X29" s="364"/>
      <c r="Y29" s="364"/>
      <c r="Z29" s="364"/>
      <c r="AA29" s="364"/>
      <c r="AB29" s="370"/>
      <c r="AC29" s="364"/>
      <c r="AD29" s="364"/>
      <c r="AE29" s="364"/>
      <c r="AF29" s="364"/>
      <c r="AG29" s="364"/>
      <c r="AH29" s="364"/>
      <c r="AI29" s="364"/>
      <c r="AJ29" s="364"/>
      <c r="AK29" s="364"/>
      <c r="AL29" s="364"/>
      <c r="AM29" s="364"/>
      <c r="AN29" s="364"/>
      <c r="AO29" s="364"/>
      <c r="AP29" s="365" t="s">
        <v>130</v>
      </c>
      <c r="AQ29" s="364"/>
      <c r="AR29" s="364"/>
    </row>
    <row r="30" spans="1:56" s="367" customFormat="1" ht="15" customHeight="1">
      <c r="A30" s="364"/>
      <c r="B30" s="364"/>
      <c r="C30" s="364"/>
      <c r="D30" s="364"/>
      <c r="E30" s="364"/>
      <c r="F30" s="364"/>
      <c r="G30" s="364"/>
      <c r="H30" s="364"/>
      <c r="I30" s="364"/>
      <c r="J30" s="364"/>
      <c r="K30" s="364"/>
      <c r="L30" s="364"/>
      <c r="M30" s="364"/>
      <c r="N30" s="364"/>
      <c r="O30" s="364"/>
      <c r="P30" s="364"/>
      <c r="Q30" s="364"/>
      <c r="R30" s="364"/>
      <c r="S30" s="364"/>
      <c r="T30" s="370"/>
      <c r="U30" s="364"/>
      <c r="V30" s="370"/>
      <c r="W30" s="364"/>
      <c r="X30" s="364"/>
      <c r="Y30" s="364"/>
      <c r="Z30" s="364"/>
      <c r="AA30" s="364"/>
      <c r="AB30" s="370"/>
      <c r="AC30" s="364"/>
      <c r="AD30" s="364"/>
      <c r="AE30" s="364"/>
      <c r="AF30" s="364"/>
      <c r="AG30" s="364"/>
      <c r="AH30" s="364"/>
      <c r="AI30" s="364"/>
      <c r="AJ30" s="364"/>
      <c r="AK30" s="364"/>
      <c r="AL30" s="364"/>
      <c r="AM30" s="364"/>
      <c r="AN30" s="364"/>
      <c r="AO30" s="364"/>
      <c r="AP30" s="365" t="s">
        <v>131</v>
      </c>
      <c r="AQ30" s="364"/>
      <c r="AR30" s="364"/>
    </row>
    <row r="31" spans="1:56" s="367" customFormat="1" ht="15" customHeight="1">
      <c r="A31" s="364"/>
      <c r="B31" s="364"/>
      <c r="C31" s="364"/>
      <c r="D31" s="364"/>
      <c r="E31" s="364"/>
      <c r="F31" s="364"/>
      <c r="G31" s="364"/>
      <c r="H31" s="364"/>
      <c r="I31" s="364"/>
      <c r="J31" s="364"/>
      <c r="K31" s="364"/>
      <c r="L31" s="364"/>
      <c r="M31" s="364"/>
      <c r="N31" s="364"/>
      <c r="O31" s="364"/>
      <c r="P31" s="364"/>
      <c r="Q31" s="364"/>
      <c r="R31" s="364"/>
      <c r="S31" s="364"/>
      <c r="T31" s="370"/>
      <c r="U31" s="364"/>
      <c r="V31" s="370"/>
      <c r="W31" s="364"/>
      <c r="X31" s="364"/>
      <c r="Y31" s="364"/>
      <c r="Z31" s="364"/>
      <c r="AA31" s="364"/>
      <c r="AB31" s="370"/>
      <c r="AC31" s="364"/>
      <c r="AD31" s="364"/>
      <c r="AE31" s="364"/>
      <c r="AF31" s="364"/>
      <c r="AG31" s="364"/>
      <c r="AH31" s="364"/>
      <c r="AI31" s="364"/>
      <c r="AJ31" s="364"/>
      <c r="AK31" s="364"/>
      <c r="AL31" s="364"/>
      <c r="AM31" s="364"/>
      <c r="AN31" s="364"/>
      <c r="AO31" s="364"/>
      <c r="AP31" s="365" t="s">
        <v>1715</v>
      </c>
      <c r="AQ31" s="364"/>
      <c r="AR31" s="364"/>
    </row>
    <row r="32" spans="1:56" s="367" customFormat="1" ht="15" customHeight="1">
      <c r="A32" s="364"/>
      <c r="B32" s="364"/>
      <c r="C32" s="364"/>
      <c r="D32" s="364"/>
      <c r="E32" s="364"/>
      <c r="F32" s="364"/>
      <c r="G32" s="364"/>
      <c r="H32" s="364"/>
      <c r="I32" s="364"/>
      <c r="J32" s="364"/>
      <c r="K32" s="364"/>
      <c r="L32" s="364"/>
      <c r="M32" s="364"/>
      <c r="N32" s="364"/>
      <c r="O32" s="364"/>
      <c r="P32" s="364"/>
      <c r="Q32" s="364"/>
      <c r="R32" s="364"/>
      <c r="S32" s="364"/>
      <c r="T32" s="370"/>
      <c r="U32" s="364"/>
      <c r="V32" s="370"/>
      <c r="W32" s="364"/>
      <c r="X32" s="364"/>
      <c r="Y32" s="364"/>
      <c r="Z32" s="364"/>
      <c r="AA32" s="364"/>
      <c r="AB32" s="370"/>
      <c r="AC32" s="364"/>
      <c r="AD32" s="364"/>
      <c r="AE32" s="364"/>
      <c r="AF32" s="364"/>
      <c r="AG32" s="364"/>
      <c r="AH32" s="364"/>
      <c r="AI32" s="364"/>
      <c r="AJ32" s="364"/>
      <c r="AK32" s="364"/>
      <c r="AL32" s="364"/>
      <c r="AM32" s="364"/>
      <c r="AN32" s="364"/>
      <c r="AO32" s="364"/>
      <c r="AP32" s="365" t="s">
        <v>93</v>
      </c>
      <c r="AQ32" s="364"/>
      <c r="AR32" s="364"/>
    </row>
    <row r="33" spans="1:44" s="367" customFormat="1" ht="15" customHeight="1">
      <c r="A33" s="364"/>
      <c r="B33" s="364"/>
      <c r="C33" s="364"/>
      <c r="D33" s="364"/>
      <c r="E33" s="364"/>
      <c r="F33" s="364"/>
      <c r="G33" s="364"/>
      <c r="H33" s="364"/>
      <c r="I33" s="364"/>
      <c r="J33" s="364"/>
      <c r="K33" s="364"/>
      <c r="L33" s="364"/>
      <c r="M33" s="364"/>
      <c r="N33" s="364"/>
      <c r="O33" s="364"/>
      <c r="P33" s="364"/>
      <c r="Q33" s="364"/>
      <c r="R33" s="364"/>
      <c r="S33" s="364"/>
      <c r="T33" s="370"/>
      <c r="U33" s="364"/>
      <c r="V33" s="370"/>
      <c r="W33" s="364"/>
      <c r="X33" s="364"/>
      <c r="Y33" s="364"/>
      <c r="Z33" s="364"/>
      <c r="AA33" s="364"/>
      <c r="AB33" s="370"/>
      <c r="AC33" s="364"/>
      <c r="AD33" s="364"/>
      <c r="AE33" s="364"/>
      <c r="AF33" s="364"/>
      <c r="AG33" s="364"/>
      <c r="AH33" s="364"/>
      <c r="AI33" s="364"/>
      <c r="AJ33" s="364"/>
      <c r="AK33" s="364"/>
      <c r="AL33" s="364"/>
      <c r="AM33" s="364"/>
      <c r="AN33" s="364"/>
      <c r="AO33" s="364"/>
      <c r="AP33" s="365" t="s">
        <v>132</v>
      </c>
      <c r="AQ33" s="364"/>
      <c r="AR33" s="364"/>
    </row>
    <row r="34" spans="1:44" s="367" customFormat="1" ht="15" customHeight="1">
      <c r="A34" s="364"/>
      <c r="B34" s="364"/>
      <c r="C34" s="364"/>
      <c r="D34" s="364"/>
      <c r="E34" s="364"/>
      <c r="F34" s="364"/>
      <c r="G34" s="364"/>
      <c r="H34" s="364"/>
      <c r="I34" s="364"/>
      <c r="J34" s="364"/>
      <c r="K34" s="364"/>
      <c r="L34" s="364"/>
      <c r="M34" s="364"/>
      <c r="N34" s="364"/>
      <c r="O34" s="364"/>
      <c r="P34" s="364"/>
      <c r="Q34" s="364"/>
      <c r="R34" s="364"/>
      <c r="S34" s="364"/>
      <c r="T34" s="370"/>
      <c r="U34" s="364"/>
      <c r="V34" s="370"/>
      <c r="W34" s="364"/>
      <c r="X34" s="364"/>
      <c r="Y34" s="364"/>
      <c r="Z34" s="364"/>
      <c r="AA34" s="364"/>
      <c r="AB34" s="370"/>
      <c r="AC34" s="364"/>
      <c r="AD34" s="364"/>
      <c r="AE34" s="364"/>
      <c r="AF34" s="364"/>
      <c r="AG34" s="364"/>
      <c r="AH34" s="364"/>
      <c r="AI34" s="364"/>
      <c r="AJ34" s="364"/>
      <c r="AK34" s="364"/>
      <c r="AL34" s="364"/>
      <c r="AM34" s="364"/>
      <c r="AN34" s="364"/>
      <c r="AO34" s="364"/>
      <c r="AP34" s="365" t="s">
        <v>133</v>
      </c>
      <c r="AQ34" s="364"/>
      <c r="AR34" s="364"/>
    </row>
    <row r="35" spans="1:44" s="367" customFormat="1" ht="15" customHeight="1">
      <c r="A35" s="364"/>
      <c r="B35" s="364"/>
      <c r="C35" s="364"/>
      <c r="D35" s="364"/>
      <c r="E35" s="364"/>
      <c r="F35" s="364"/>
      <c r="G35" s="364"/>
      <c r="H35" s="364"/>
      <c r="I35" s="364"/>
      <c r="J35" s="364"/>
      <c r="K35" s="364"/>
      <c r="L35" s="364"/>
      <c r="M35" s="364"/>
      <c r="N35" s="364"/>
      <c r="O35" s="364"/>
      <c r="P35" s="364"/>
      <c r="Q35" s="364"/>
      <c r="R35" s="364"/>
      <c r="S35" s="364"/>
      <c r="T35" s="370"/>
      <c r="U35" s="364"/>
      <c r="V35" s="370"/>
      <c r="W35" s="364"/>
      <c r="X35" s="364"/>
      <c r="Y35" s="364"/>
      <c r="Z35" s="364"/>
      <c r="AA35" s="364"/>
      <c r="AB35" s="370"/>
      <c r="AC35" s="364"/>
      <c r="AD35" s="364"/>
      <c r="AE35" s="364"/>
      <c r="AF35" s="364"/>
      <c r="AG35" s="364"/>
      <c r="AH35" s="364"/>
      <c r="AI35" s="364"/>
      <c r="AJ35" s="364"/>
      <c r="AK35" s="364"/>
      <c r="AL35" s="364"/>
      <c r="AM35" s="364"/>
      <c r="AN35" s="364"/>
      <c r="AO35" s="364"/>
      <c r="AP35" s="365" t="s">
        <v>134</v>
      </c>
      <c r="AQ35" s="364"/>
      <c r="AR35" s="364"/>
    </row>
    <row r="36" spans="1:44" s="367" customFormat="1" ht="15" customHeight="1">
      <c r="A36" s="364"/>
      <c r="B36" s="364"/>
      <c r="C36" s="364"/>
      <c r="D36" s="364"/>
      <c r="E36" s="364"/>
      <c r="F36" s="364"/>
      <c r="G36" s="364"/>
      <c r="H36" s="364"/>
      <c r="I36" s="364"/>
      <c r="J36" s="364"/>
      <c r="K36" s="364"/>
      <c r="L36" s="364"/>
      <c r="M36" s="364"/>
      <c r="N36" s="364"/>
      <c r="O36" s="364"/>
      <c r="P36" s="364"/>
      <c r="Q36" s="364"/>
      <c r="R36" s="364"/>
      <c r="S36" s="364"/>
      <c r="T36" s="370"/>
      <c r="U36" s="364"/>
      <c r="V36" s="370"/>
      <c r="W36" s="364"/>
      <c r="X36" s="364"/>
      <c r="Y36" s="364"/>
      <c r="Z36" s="364"/>
      <c r="AA36" s="364"/>
      <c r="AB36" s="370"/>
      <c r="AC36" s="364"/>
      <c r="AD36" s="364"/>
      <c r="AE36" s="364"/>
      <c r="AF36" s="364"/>
      <c r="AG36" s="364"/>
      <c r="AH36" s="364"/>
      <c r="AI36" s="364"/>
      <c r="AJ36" s="364"/>
      <c r="AK36" s="364"/>
      <c r="AL36" s="364"/>
      <c r="AM36" s="364"/>
      <c r="AN36" s="364"/>
      <c r="AO36" s="364"/>
      <c r="AP36" s="365" t="s">
        <v>135</v>
      </c>
      <c r="AQ36" s="364"/>
      <c r="AR36" s="364"/>
    </row>
    <row r="37" spans="1:44" s="367" customFormat="1" ht="15" customHeight="1">
      <c r="A37" s="364"/>
      <c r="B37" s="364"/>
      <c r="C37" s="364"/>
      <c r="D37" s="364"/>
      <c r="E37" s="364"/>
      <c r="F37" s="364"/>
      <c r="G37" s="364"/>
      <c r="H37" s="364"/>
      <c r="I37" s="364"/>
      <c r="J37" s="364"/>
      <c r="K37" s="364"/>
      <c r="L37" s="364"/>
      <c r="M37" s="364"/>
      <c r="N37" s="364"/>
      <c r="O37" s="364"/>
      <c r="P37" s="364"/>
      <c r="Q37" s="364"/>
      <c r="R37" s="364"/>
      <c r="S37" s="364"/>
      <c r="T37" s="370"/>
      <c r="U37" s="364"/>
      <c r="V37" s="370"/>
      <c r="W37" s="364"/>
      <c r="X37" s="364"/>
      <c r="Y37" s="364"/>
      <c r="Z37" s="364"/>
      <c r="AA37" s="364"/>
      <c r="AB37" s="370"/>
      <c r="AC37" s="364"/>
      <c r="AD37" s="364"/>
      <c r="AE37" s="364"/>
      <c r="AF37" s="364"/>
      <c r="AG37" s="364"/>
      <c r="AH37" s="364"/>
      <c r="AI37" s="364"/>
      <c r="AJ37" s="364"/>
      <c r="AK37" s="364"/>
      <c r="AL37" s="364"/>
      <c r="AM37" s="364"/>
      <c r="AN37" s="364"/>
      <c r="AO37" s="364"/>
      <c r="AP37" s="365" t="s">
        <v>136</v>
      </c>
      <c r="AQ37" s="364"/>
      <c r="AR37" s="364"/>
    </row>
    <row r="38" spans="1:44" s="367" customFormat="1" ht="15" customHeight="1">
      <c r="A38" s="364"/>
      <c r="B38" s="364"/>
      <c r="C38" s="364"/>
      <c r="D38" s="364"/>
      <c r="E38" s="364"/>
      <c r="F38" s="364"/>
      <c r="G38" s="364"/>
      <c r="H38" s="364"/>
      <c r="I38" s="364"/>
      <c r="J38" s="364"/>
      <c r="K38" s="364"/>
      <c r="L38" s="364"/>
      <c r="M38" s="364"/>
      <c r="N38" s="364"/>
      <c r="O38" s="364"/>
      <c r="P38" s="364"/>
      <c r="Q38" s="364"/>
      <c r="R38" s="364"/>
      <c r="S38" s="364"/>
      <c r="T38" s="370"/>
      <c r="U38" s="364"/>
      <c r="V38" s="370"/>
      <c r="W38" s="364"/>
      <c r="X38" s="364"/>
      <c r="Y38" s="364"/>
      <c r="Z38" s="364"/>
      <c r="AA38" s="364"/>
      <c r="AB38" s="370"/>
      <c r="AC38" s="364"/>
      <c r="AD38" s="364"/>
      <c r="AE38" s="364"/>
      <c r="AF38" s="364"/>
      <c r="AG38" s="364"/>
      <c r="AH38" s="364"/>
      <c r="AI38" s="364"/>
      <c r="AJ38" s="364"/>
      <c r="AK38" s="364"/>
      <c r="AL38" s="364"/>
      <c r="AM38" s="364"/>
      <c r="AN38" s="364"/>
      <c r="AO38" s="364"/>
      <c r="AP38" s="365" t="s">
        <v>137</v>
      </c>
      <c r="AQ38" s="364"/>
      <c r="AR38" s="364"/>
    </row>
    <row r="39" spans="1:44" s="367" customFormat="1" ht="15" customHeight="1">
      <c r="A39" s="364"/>
      <c r="B39" s="364"/>
      <c r="C39" s="364"/>
      <c r="D39" s="364"/>
      <c r="E39" s="364"/>
      <c r="F39" s="364"/>
      <c r="G39" s="364"/>
      <c r="H39" s="364"/>
      <c r="I39" s="364"/>
      <c r="J39" s="364"/>
      <c r="K39" s="364"/>
      <c r="L39" s="364"/>
      <c r="M39" s="364"/>
      <c r="N39" s="364"/>
      <c r="O39" s="364"/>
      <c r="P39" s="364"/>
      <c r="Q39" s="364"/>
      <c r="R39" s="364"/>
      <c r="S39" s="364"/>
      <c r="T39" s="370"/>
      <c r="U39" s="364"/>
      <c r="V39" s="370"/>
      <c r="W39" s="364"/>
      <c r="X39" s="364"/>
      <c r="Y39" s="364"/>
      <c r="Z39" s="364"/>
      <c r="AA39" s="364"/>
      <c r="AB39" s="370"/>
      <c r="AC39" s="364"/>
      <c r="AD39" s="364"/>
      <c r="AE39" s="364"/>
      <c r="AF39" s="364"/>
      <c r="AG39" s="364"/>
      <c r="AH39" s="364"/>
      <c r="AI39" s="364"/>
      <c r="AJ39" s="364"/>
      <c r="AK39" s="364"/>
      <c r="AL39" s="364"/>
      <c r="AM39" s="364"/>
      <c r="AN39" s="364"/>
      <c r="AO39" s="364"/>
      <c r="AP39" s="365" t="s">
        <v>1716</v>
      </c>
      <c r="AQ39" s="364"/>
      <c r="AR39" s="364"/>
    </row>
    <row r="40" spans="1:44" s="367" customFormat="1" ht="15" customHeight="1">
      <c r="A40" s="364"/>
      <c r="B40" s="364"/>
      <c r="C40" s="364"/>
      <c r="D40" s="364"/>
      <c r="E40" s="364"/>
      <c r="F40" s="364"/>
      <c r="G40" s="364"/>
      <c r="H40" s="364"/>
      <c r="I40" s="364"/>
      <c r="J40" s="364"/>
      <c r="K40" s="364"/>
      <c r="L40" s="364"/>
      <c r="M40" s="364"/>
      <c r="N40" s="364"/>
      <c r="O40" s="364"/>
      <c r="P40" s="364"/>
      <c r="Q40" s="364"/>
      <c r="R40" s="364"/>
      <c r="S40" s="364"/>
      <c r="T40" s="370"/>
      <c r="U40" s="364"/>
      <c r="V40" s="370"/>
      <c r="W40" s="364"/>
      <c r="X40" s="364"/>
      <c r="Y40" s="364"/>
      <c r="Z40" s="364"/>
      <c r="AA40" s="364"/>
      <c r="AB40" s="370"/>
      <c r="AC40" s="364"/>
      <c r="AD40" s="364"/>
      <c r="AE40" s="364"/>
      <c r="AF40" s="364"/>
      <c r="AG40" s="364"/>
      <c r="AH40" s="364"/>
      <c r="AI40" s="364"/>
      <c r="AJ40" s="364"/>
      <c r="AK40" s="364"/>
      <c r="AL40" s="364"/>
      <c r="AM40" s="364"/>
      <c r="AN40" s="364"/>
      <c r="AO40" s="364"/>
      <c r="AP40" s="365" t="s">
        <v>138</v>
      </c>
      <c r="AQ40" s="364"/>
      <c r="AR40" s="364"/>
    </row>
    <row r="41" spans="1:44" s="367" customFormat="1" ht="15" customHeight="1">
      <c r="A41" s="364"/>
      <c r="B41" s="364"/>
      <c r="C41" s="364"/>
      <c r="D41" s="364"/>
      <c r="E41" s="364"/>
      <c r="F41" s="364"/>
      <c r="G41" s="364"/>
      <c r="H41" s="364"/>
      <c r="I41" s="364"/>
      <c r="J41" s="364"/>
      <c r="K41" s="364"/>
      <c r="L41" s="364"/>
      <c r="M41" s="364"/>
      <c r="N41" s="364"/>
      <c r="O41" s="364"/>
      <c r="P41" s="364"/>
      <c r="Q41" s="364"/>
      <c r="R41" s="364"/>
      <c r="S41" s="364"/>
      <c r="T41" s="370"/>
      <c r="U41" s="364"/>
      <c r="V41" s="370"/>
      <c r="W41" s="364"/>
      <c r="X41" s="364"/>
      <c r="Y41" s="364"/>
      <c r="Z41" s="364"/>
      <c r="AA41" s="364"/>
      <c r="AB41" s="370"/>
      <c r="AC41" s="364"/>
      <c r="AD41" s="364"/>
      <c r="AE41" s="364"/>
      <c r="AF41" s="364"/>
      <c r="AG41" s="364"/>
      <c r="AH41" s="364"/>
      <c r="AI41" s="364"/>
      <c r="AJ41" s="364"/>
      <c r="AK41" s="364"/>
      <c r="AL41" s="364"/>
      <c r="AM41" s="364"/>
      <c r="AN41" s="364"/>
      <c r="AO41" s="364"/>
      <c r="AP41" s="365" t="s">
        <v>1717</v>
      </c>
      <c r="AQ41" s="364"/>
      <c r="AR41" s="364"/>
    </row>
    <row r="42" spans="1:44" s="367" customFormat="1" ht="15" customHeight="1">
      <c r="A42" s="364"/>
      <c r="B42" s="364"/>
      <c r="C42" s="364"/>
      <c r="D42" s="364"/>
      <c r="E42" s="364"/>
      <c r="F42" s="364"/>
      <c r="G42" s="364"/>
      <c r="H42" s="364"/>
      <c r="I42" s="364"/>
      <c r="J42" s="364"/>
      <c r="K42" s="364"/>
      <c r="L42" s="364"/>
      <c r="M42" s="364"/>
      <c r="N42" s="364"/>
      <c r="O42" s="364"/>
      <c r="P42" s="364"/>
      <c r="Q42" s="364"/>
      <c r="R42" s="364"/>
      <c r="S42" s="364"/>
      <c r="T42" s="370"/>
      <c r="U42" s="364"/>
      <c r="V42" s="370"/>
      <c r="W42" s="364"/>
      <c r="X42" s="364"/>
      <c r="Y42" s="364"/>
      <c r="Z42" s="364"/>
      <c r="AA42" s="364"/>
      <c r="AB42" s="370"/>
      <c r="AC42" s="364"/>
      <c r="AD42" s="364"/>
      <c r="AE42" s="364"/>
      <c r="AF42" s="364"/>
      <c r="AG42" s="364"/>
      <c r="AH42" s="364"/>
      <c r="AI42" s="364"/>
      <c r="AJ42" s="364"/>
      <c r="AK42" s="364"/>
      <c r="AL42" s="364"/>
      <c r="AM42" s="364"/>
      <c r="AN42" s="364"/>
      <c r="AO42" s="364"/>
      <c r="AP42" s="365" t="s">
        <v>139</v>
      </c>
      <c r="AQ42" s="364"/>
      <c r="AR42" s="364"/>
    </row>
    <row r="43" spans="1:44" s="367" customFormat="1" ht="15" customHeight="1">
      <c r="A43" s="364"/>
      <c r="B43" s="364"/>
      <c r="C43" s="364"/>
      <c r="D43" s="364"/>
      <c r="E43" s="364"/>
      <c r="F43" s="364"/>
      <c r="G43" s="364"/>
      <c r="H43" s="364"/>
      <c r="I43" s="364"/>
      <c r="J43" s="364"/>
      <c r="K43" s="364"/>
      <c r="L43" s="364"/>
      <c r="M43" s="364"/>
      <c r="N43" s="364"/>
      <c r="O43" s="364"/>
      <c r="P43" s="364"/>
      <c r="Q43" s="364"/>
      <c r="R43" s="364"/>
      <c r="S43" s="364"/>
      <c r="T43" s="370"/>
      <c r="U43" s="364"/>
      <c r="V43" s="370"/>
      <c r="W43" s="364"/>
      <c r="X43" s="364"/>
      <c r="Y43" s="364"/>
      <c r="Z43" s="364"/>
      <c r="AA43" s="364"/>
      <c r="AB43" s="370"/>
      <c r="AC43" s="364"/>
      <c r="AD43" s="364"/>
      <c r="AE43" s="364"/>
      <c r="AF43" s="364"/>
      <c r="AG43" s="364"/>
      <c r="AH43" s="364"/>
      <c r="AI43" s="364"/>
      <c r="AJ43" s="364"/>
      <c r="AK43" s="364"/>
      <c r="AL43" s="364"/>
      <c r="AM43" s="364"/>
      <c r="AN43" s="364"/>
      <c r="AO43" s="364"/>
      <c r="AP43" s="365" t="s">
        <v>140</v>
      </c>
      <c r="AQ43" s="364"/>
      <c r="AR43" s="364"/>
    </row>
    <row r="44" spans="1:44" s="367" customFormat="1" ht="15" customHeight="1">
      <c r="A44" s="364"/>
      <c r="B44" s="364"/>
      <c r="C44" s="364"/>
      <c r="D44" s="364"/>
      <c r="E44" s="364"/>
      <c r="F44" s="364"/>
      <c r="G44" s="364"/>
      <c r="H44" s="364"/>
      <c r="I44" s="364"/>
      <c r="J44" s="364"/>
      <c r="K44" s="364"/>
      <c r="L44" s="364"/>
      <c r="M44" s="364"/>
      <c r="N44" s="364"/>
      <c r="O44" s="364"/>
      <c r="P44" s="364"/>
      <c r="Q44" s="364"/>
      <c r="R44" s="364"/>
      <c r="S44" s="364"/>
      <c r="T44" s="370"/>
      <c r="U44" s="364"/>
      <c r="V44" s="370"/>
      <c r="W44" s="364"/>
      <c r="X44" s="364"/>
      <c r="Y44" s="364"/>
      <c r="Z44" s="364"/>
      <c r="AA44" s="364"/>
      <c r="AB44" s="370"/>
      <c r="AC44" s="364"/>
      <c r="AD44" s="364"/>
      <c r="AE44" s="364"/>
      <c r="AF44" s="364"/>
      <c r="AG44" s="364"/>
      <c r="AH44" s="364"/>
      <c r="AI44" s="364"/>
      <c r="AJ44" s="364"/>
      <c r="AK44" s="364"/>
      <c r="AL44" s="364"/>
      <c r="AM44" s="364"/>
      <c r="AN44" s="364"/>
      <c r="AO44" s="364"/>
      <c r="AP44" s="365" t="s">
        <v>141</v>
      </c>
      <c r="AQ44" s="364"/>
      <c r="AR44" s="364"/>
    </row>
    <row r="45" spans="1:44" s="367" customFormat="1" ht="15" customHeight="1">
      <c r="A45" s="364"/>
      <c r="B45" s="364"/>
      <c r="C45" s="364"/>
      <c r="D45" s="364"/>
      <c r="E45" s="364"/>
      <c r="F45" s="364"/>
      <c r="G45" s="364"/>
      <c r="H45" s="364"/>
      <c r="I45" s="364"/>
      <c r="J45" s="364"/>
      <c r="K45" s="364"/>
      <c r="L45" s="364"/>
      <c r="M45" s="364"/>
      <c r="N45" s="364"/>
      <c r="O45" s="364"/>
      <c r="P45" s="364"/>
      <c r="Q45" s="364"/>
      <c r="R45" s="364"/>
      <c r="S45" s="364"/>
      <c r="T45" s="370"/>
      <c r="U45" s="364"/>
      <c r="V45" s="370"/>
      <c r="W45" s="364"/>
      <c r="X45" s="364"/>
      <c r="Y45" s="364"/>
      <c r="Z45" s="364"/>
      <c r="AA45" s="364"/>
      <c r="AB45" s="370"/>
      <c r="AC45" s="364"/>
      <c r="AD45" s="364"/>
      <c r="AE45" s="364"/>
      <c r="AF45" s="364"/>
      <c r="AG45" s="364"/>
      <c r="AH45" s="364"/>
      <c r="AI45" s="364"/>
      <c r="AJ45" s="364"/>
      <c r="AK45" s="364"/>
      <c r="AL45" s="364"/>
      <c r="AM45" s="364"/>
      <c r="AN45" s="364"/>
      <c r="AO45" s="364"/>
      <c r="AP45" s="365" t="s">
        <v>1718</v>
      </c>
      <c r="AQ45" s="364"/>
      <c r="AR45" s="364"/>
    </row>
    <row r="46" spans="1:44" s="367" customFormat="1" ht="14.25" customHeight="1">
      <c r="A46" s="364"/>
      <c r="B46" s="364"/>
      <c r="C46" s="364"/>
      <c r="D46" s="364"/>
      <c r="E46" s="364"/>
      <c r="F46" s="364"/>
      <c r="G46" s="364"/>
      <c r="H46" s="364"/>
      <c r="I46" s="364"/>
      <c r="J46" s="364"/>
      <c r="K46" s="364"/>
      <c r="L46" s="364"/>
      <c r="M46" s="364"/>
      <c r="N46" s="364"/>
      <c r="O46" s="364"/>
      <c r="P46" s="364"/>
      <c r="Q46" s="364"/>
      <c r="R46" s="364"/>
      <c r="S46" s="364"/>
      <c r="T46" s="370"/>
      <c r="U46" s="364"/>
      <c r="V46" s="370"/>
      <c r="W46" s="364"/>
      <c r="X46" s="364"/>
      <c r="Y46" s="364"/>
      <c r="Z46" s="364"/>
      <c r="AA46" s="364"/>
      <c r="AB46" s="370"/>
      <c r="AC46" s="364"/>
      <c r="AD46" s="364"/>
      <c r="AE46" s="364"/>
      <c r="AF46" s="364"/>
      <c r="AG46" s="364"/>
      <c r="AH46" s="364"/>
      <c r="AI46" s="364"/>
      <c r="AJ46" s="364"/>
      <c r="AK46" s="364"/>
      <c r="AL46" s="364"/>
      <c r="AM46" s="364"/>
      <c r="AN46" s="364"/>
      <c r="AO46" s="364"/>
      <c r="AP46" s="365" t="s">
        <v>1719</v>
      </c>
      <c r="AQ46" s="364"/>
      <c r="AR46" s="364"/>
    </row>
    <row r="47" spans="1:44" s="367" customFormat="1" ht="15" customHeight="1">
      <c r="A47" s="364"/>
      <c r="B47" s="364"/>
      <c r="C47" s="364"/>
      <c r="D47" s="364"/>
      <c r="E47" s="364"/>
      <c r="F47" s="364"/>
      <c r="G47" s="364"/>
      <c r="H47" s="364"/>
      <c r="I47" s="364"/>
      <c r="J47" s="364"/>
      <c r="K47" s="364"/>
      <c r="L47" s="364"/>
      <c r="M47" s="364"/>
      <c r="N47" s="364"/>
      <c r="O47" s="364"/>
      <c r="P47" s="364"/>
      <c r="Q47" s="364"/>
      <c r="R47" s="364"/>
      <c r="S47" s="364"/>
      <c r="T47" s="370"/>
      <c r="U47" s="364"/>
      <c r="V47" s="370"/>
      <c r="W47" s="364"/>
      <c r="X47" s="364"/>
      <c r="Y47" s="364"/>
      <c r="Z47" s="364"/>
      <c r="AA47" s="364"/>
      <c r="AB47" s="370"/>
      <c r="AC47" s="364"/>
      <c r="AD47" s="364"/>
      <c r="AE47" s="364"/>
      <c r="AF47" s="364"/>
      <c r="AG47" s="364"/>
      <c r="AH47" s="364"/>
      <c r="AI47" s="364"/>
      <c r="AJ47" s="364"/>
      <c r="AK47" s="364"/>
      <c r="AL47" s="364"/>
      <c r="AM47" s="364"/>
      <c r="AN47" s="364"/>
      <c r="AO47" s="364"/>
      <c r="AP47" s="365" t="s">
        <v>142</v>
      </c>
      <c r="AQ47" s="364"/>
      <c r="AR47" s="364"/>
    </row>
    <row r="48" spans="1:44" s="367" customFormat="1" ht="15" customHeight="1">
      <c r="A48" s="364"/>
      <c r="B48" s="364"/>
      <c r="C48" s="364"/>
      <c r="D48" s="364"/>
      <c r="E48" s="364"/>
      <c r="F48" s="364"/>
      <c r="G48" s="364"/>
      <c r="H48" s="364"/>
      <c r="I48" s="364"/>
      <c r="J48" s="364"/>
      <c r="K48" s="364"/>
      <c r="L48" s="364"/>
      <c r="M48" s="364"/>
      <c r="N48" s="364"/>
      <c r="O48" s="364"/>
      <c r="P48" s="364"/>
      <c r="Q48" s="364"/>
      <c r="R48" s="364"/>
      <c r="S48" s="364"/>
      <c r="T48" s="370"/>
      <c r="U48" s="364"/>
      <c r="V48" s="370"/>
      <c r="W48" s="364"/>
      <c r="X48" s="364"/>
      <c r="Y48" s="364"/>
      <c r="Z48" s="364"/>
      <c r="AA48" s="364"/>
      <c r="AB48" s="370"/>
      <c r="AC48" s="364"/>
      <c r="AD48" s="364"/>
      <c r="AE48" s="364"/>
      <c r="AF48" s="364"/>
      <c r="AG48" s="364"/>
      <c r="AH48" s="364"/>
      <c r="AI48" s="364"/>
      <c r="AJ48" s="364"/>
      <c r="AK48" s="364"/>
      <c r="AL48" s="364"/>
      <c r="AM48" s="364"/>
      <c r="AN48" s="364"/>
      <c r="AO48" s="364"/>
      <c r="AP48" s="365" t="s">
        <v>143</v>
      </c>
      <c r="AQ48" s="364"/>
      <c r="AR48" s="364"/>
    </row>
    <row r="49" spans="1:44" s="367" customFormat="1" ht="15" customHeight="1">
      <c r="A49" s="364"/>
      <c r="B49" s="364"/>
      <c r="C49" s="364"/>
      <c r="D49" s="364"/>
      <c r="E49" s="364"/>
      <c r="F49" s="364"/>
      <c r="G49" s="364"/>
      <c r="H49" s="364"/>
      <c r="I49" s="364"/>
      <c r="J49" s="364"/>
      <c r="K49" s="364"/>
      <c r="L49" s="364"/>
      <c r="M49" s="364"/>
      <c r="N49" s="364"/>
      <c r="O49" s="364"/>
      <c r="P49" s="364"/>
      <c r="Q49" s="364"/>
      <c r="R49" s="364"/>
      <c r="S49" s="364"/>
      <c r="T49" s="370"/>
      <c r="U49" s="364"/>
      <c r="V49" s="370"/>
      <c r="W49" s="364"/>
      <c r="X49" s="364"/>
      <c r="Y49" s="364"/>
      <c r="Z49" s="364"/>
      <c r="AA49" s="364"/>
      <c r="AB49" s="370"/>
      <c r="AC49" s="364"/>
      <c r="AD49" s="364"/>
      <c r="AE49" s="364"/>
      <c r="AF49" s="364"/>
      <c r="AG49" s="364"/>
      <c r="AH49" s="364"/>
      <c r="AI49" s="364"/>
      <c r="AJ49" s="364"/>
      <c r="AK49" s="364"/>
      <c r="AL49" s="364"/>
      <c r="AM49" s="364"/>
      <c r="AN49" s="364"/>
      <c r="AO49" s="364"/>
      <c r="AP49" s="365" t="s">
        <v>144</v>
      </c>
      <c r="AQ49" s="364"/>
      <c r="AR49" s="364"/>
    </row>
    <row r="50" spans="1:44" s="367" customFormat="1" ht="15" customHeight="1">
      <c r="A50" s="364"/>
      <c r="B50" s="364"/>
      <c r="C50" s="364"/>
      <c r="D50" s="364"/>
      <c r="E50" s="364"/>
      <c r="F50" s="364"/>
      <c r="G50" s="364"/>
      <c r="H50" s="364"/>
      <c r="I50" s="364"/>
      <c r="J50" s="364"/>
      <c r="K50" s="364"/>
      <c r="L50" s="364"/>
      <c r="M50" s="364"/>
      <c r="N50" s="364"/>
      <c r="O50" s="364"/>
      <c r="P50" s="364"/>
      <c r="Q50" s="364"/>
      <c r="R50" s="364"/>
      <c r="S50" s="364"/>
      <c r="T50" s="370"/>
      <c r="U50" s="364"/>
      <c r="V50" s="370"/>
      <c r="W50" s="364"/>
      <c r="X50" s="364"/>
      <c r="Y50" s="364"/>
      <c r="Z50" s="364"/>
      <c r="AA50" s="364"/>
      <c r="AB50" s="370"/>
      <c r="AC50" s="364"/>
      <c r="AD50" s="364"/>
      <c r="AE50" s="364"/>
      <c r="AF50" s="364"/>
      <c r="AG50" s="364"/>
      <c r="AH50" s="364"/>
      <c r="AI50" s="364"/>
      <c r="AJ50" s="364"/>
      <c r="AK50" s="364"/>
      <c r="AL50" s="364"/>
      <c r="AM50" s="364"/>
      <c r="AN50" s="364"/>
      <c r="AO50" s="364"/>
      <c r="AP50" s="365" t="s">
        <v>145</v>
      </c>
      <c r="AQ50" s="364"/>
      <c r="AR50" s="364"/>
    </row>
    <row r="51" spans="1:44" s="367" customFormat="1" ht="15" customHeight="1">
      <c r="A51" s="364"/>
      <c r="B51" s="364"/>
      <c r="C51" s="364"/>
      <c r="D51" s="364"/>
      <c r="E51" s="364"/>
      <c r="F51" s="364"/>
      <c r="G51" s="364"/>
      <c r="H51" s="364"/>
      <c r="I51" s="364"/>
      <c r="J51" s="364"/>
      <c r="K51" s="364"/>
      <c r="L51" s="364"/>
      <c r="M51" s="364"/>
      <c r="N51" s="364"/>
      <c r="O51" s="364"/>
      <c r="P51" s="364"/>
      <c r="Q51" s="364"/>
      <c r="R51" s="364"/>
      <c r="S51" s="364"/>
      <c r="T51" s="370"/>
      <c r="U51" s="364"/>
      <c r="V51" s="370"/>
      <c r="W51" s="364"/>
      <c r="X51" s="364"/>
      <c r="Y51" s="364"/>
      <c r="Z51" s="364"/>
      <c r="AA51" s="364"/>
      <c r="AB51" s="370"/>
      <c r="AC51" s="364"/>
      <c r="AD51" s="364"/>
      <c r="AE51" s="364"/>
      <c r="AF51" s="364"/>
      <c r="AG51" s="364"/>
      <c r="AH51" s="364"/>
      <c r="AI51" s="364"/>
      <c r="AJ51" s="364"/>
      <c r="AK51" s="364"/>
      <c r="AL51" s="364"/>
      <c r="AM51" s="364"/>
      <c r="AN51" s="364"/>
      <c r="AO51" s="364"/>
      <c r="AP51" s="365" t="s">
        <v>146</v>
      </c>
      <c r="AQ51" s="364"/>
      <c r="AR51" s="364"/>
    </row>
    <row r="52" spans="1:44" s="367" customFormat="1" ht="15" customHeight="1">
      <c r="A52" s="364"/>
      <c r="B52" s="364"/>
      <c r="C52" s="364"/>
      <c r="D52" s="364"/>
      <c r="E52" s="364"/>
      <c r="F52" s="364"/>
      <c r="G52" s="364"/>
      <c r="H52" s="364"/>
      <c r="I52" s="364"/>
      <c r="J52" s="364"/>
      <c r="K52" s="364"/>
      <c r="L52" s="364"/>
      <c r="M52" s="364"/>
      <c r="N52" s="364"/>
      <c r="O52" s="364"/>
      <c r="P52" s="364"/>
      <c r="Q52" s="364"/>
      <c r="R52" s="364"/>
      <c r="S52" s="364"/>
      <c r="T52" s="370"/>
      <c r="U52" s="364"/>
      <c r="V52" s="370"/>
      <c r="W52" s="364"/>
      <c r="X52" s="364"/>
      <c r="Y52" s="364"/>
      <c r="Z52" s="364"/>
      <c r="AA52" s="364"/>
      <c r="AB52" s="370"/>
      <c r="AC52" s="364"/>
      <c r="AD52" s="364"/>
      <c r="AE52" s="364"/>
      <c r="AF52" s="364"/>
      <c r="AG52" s="364"/>
      <c r="AH52" s="364"/>
      <c r="AI52" s="364"/>
      <c r="AJ52" s="364"/>
      <c r="AK52" s="364"/>
      <c r="AL52" s="364"/>
      <c r="AM52" s="364"/>
      <c r="AN52" s="364"/>
      <c r="AO52" s="364"/>
      <c r="AP52" s="365" t="s">
        <v>147</v>
      </c>
      <c r="AQ52" s="364"/>
      <c r="AR52" s="364"/>
    </row>
    <row r="53" spans="1:44" s="367" customFormat="1" ht="15" customHeight="1">
      <c r="A53" s="364"/>
      <c r="B53" s="364"/>
      <c r="C53" s="364"/>
      <c r="D53" s="364"/>
      <c r="E53" s="364"/>
      <c r="F53" s="364"/>
      <c r="G53" s="364"/>
      <c r="H53" s="364"/>
      <c r="I53" s="364"/>
      <c r="J53" s="364"/>
      <c r="K53" s="364"/>
      <c r="L53" s="364"/>
      <c r="M53" s="364"/>
      <c r="N53" s="364"/>
      <c r="O53" s="364"/>
      <c r="P53" s="364"/>
      <c r="Q53" s="364"/>
      <c r="R53" s="364"/>
      <c r="S53" s="364"/>
      <c r="T53" s="370"/>
      <c r="U53" s="364"/>
      <c r="V53" s="370"/>
      <c r="W53" s="364"/>
      <c r="X53" s="364"/>
      <c r="Y53" s="364"/>
      <c r="Z53" s="364"/>
      <c r="AA53" s="364"/>
      <c r="AB53" s="370"/>
      <c r="AC53" s="364"/>
      <c r="AD53" s="364"/>
      <c r="AE53" s="364"/>
      <c r="AF53" s="364"/>
      <c r="AG53" s="364"/>
      <c r="AH53" s="364"/>
      <c r="AI53" s="364"/>
      <c r="AJ53" s="364"/>
      <c r="AK53" s="364"/>
      <c r="AL53" s="364"/>
      <c r="AM53" s="364"/>
      <c r="AN53" s="364"/>
      <c r="AO53" s="364"/>
      <c r="AP53" s="365" t="s">
        <v>148</v>
      </c>
      <c r="AQ53" s="364"/>
      <c r="AR53" s="364"/>
    </row>
    <row r="54" spans="1:44" s="367" customFormat="1" ht="15" customHeight="1">
      <c r="A54" s="364"/>
      <c r="B54" s="364"/>
      <c r="C54" s="364"/>
      <c r="D54" s="364"/>
      <c r="E54" s="364"/>
      <c r="F54" s="364"/>
      <c r="G54" s="364"/>
      <c r="H54" s="364"/>
      <c r="I54" s="364"/>
      <c r="J54" s="364"/>
      <c r="K54" s="364"/>
      <c r="L54" s="364"/>
      <c r="M54" s="364"/>
      <c r="N54" s="364"/>
      <c r="O54" s="364"/>
      <c r="P54" s="364"/>
      <c r="Q54" s="364"/>
      <c r="R54" s="364"/>
      <c r="S54" s="364"/>
      <c r="T54" s="370"/>
      <c r="U54" s="364"/>
      <c r="V54" s="370"/>
      <c r="W54" s="364"/>
      <c r="X54" s="364"/>
      <c r="Y54" s="364"/>
      <c r="Z54" s="364"/>
      <c r="AA54" s="364"/>
      <c r="AB54" s="370"/>
      <c r="AC54" s="364"/>
      <c r="AD54" s="364"/>
      <c r="AE54" s="364"/>
      <c r="AF54" s="364"/>
      <c r="AG54" s="364"/>
      <c r="AH54" s="364"/>
      <c r="AI54" s="364"/>
      <c r="AJ54" s="364"/>
      <c r="AK54" s="364"/>
      <c r="AL54" s="364"/>
      <c r="AM54" s="364"/>
      <c r="AN54" s="364"/>
      <c r="AO54" s="364"/>
      <c r="AP54" s="365" t="s">
        <v>149</v>
      </c>
      <c r="AQ54" s="364"/>
      <c r="AR54" s="364"/>
    </row>
    <row r="55" spans="1:44" s="367" customFormat="1" ht="15" customHeight="1">
      <c r="A55" s="364"/>
      <c r="B55" s="364"/>
      <c r="C55" s="364"/>
      <c r="D55" s="364"/>
      <c r="E55" s="364"/>
      <c r="F55" s="364"/>
      <c r="G55" s="364"/>
      <c r="H55" s="364"/>
      <c r="I55" s="364"/>
      <c r="J55" s="364"/>
      <c r="K55" s="364"/>
      <c r="L55" s="364"/>
      <c r="M55" s="364"/>
      <c r="N55" s="364"/>
      <c r="O55" s="364"/>
      <c r="P55" s="364"/>
      <c r="Q55" s="364"/>
      <c r="R55" s="364"/>
      <c r="S55" s="364"/>
      <c r="T55" s="370"/>
      <c r="U55" s="364"/>
      <c r="V55" s="370"/>
      <c r="W55" s="364"/>
      <c r="X55" s="364"/>
      <c r="Y55" s="364"/>
      <c r="Z55" s="364"/>
      <c r="AA55" s="364"/>
      <c r="AB55" s="370"/>
      <c r="AC55" s="364"/>
      <c r="AD55" s="364"/>
      <c r="AE55" s="364"/>
      <c r="AF55" s="364"/>
      <c r="AG55" s="364"/>
      <c r="AH55" s="364"/>
      <c r="AI55" s="364"/>
      <c r="AJ55" s="364"/>
      <c r="AK55" s="364"/>
      <c r="AL55" s="364"/>
      <c r="AM55" s="364"/>
      <c r="AN55" s="364"/>
      <c r="AO55" s="364"/>
      <c r="AP55" s="365" t="s">
        <v>150</v>
      </c>
      <c r="AQ55" s="364"/>
      <c r="AR55" s="364"/>
    </row>
    <row r="56" spans="1:44" s="367" customFormat="1" ht="15" customHeight="1">
      <c r="A56" s="364"/>
      <c r="B56" s="364"/>
      <c r="C56" s="364"/>
      <c r="D56" s="364"/>
      <c r="E56" s="364"/>
      <c r="F56" s="364"/>
      <c r="G56" s="364"/>
      <c r="H56" s="364"/>
      <c r="I56" s="364"/>
      <c r="J56" s="364"/>
      <c r="K56" s="364"/>
      <c r="L56" s="364"/>
      <c r="M56" s="364"/>
      <c r="N56" s="364"/>
      <c r="O56" s="364"/>
      <c r="P56" s="364"/>
      <c r="Q56" s="364"/>
      <c r="R56" s="364"/>
      <c r="S56" s="364"/>
      <c r="T56" s="370"/>
      <c r="U56" s="364"/>
      <c r="V56" s="370"/>
      <c r="W56" s="364"/>
      <c r="X56" s="364"/>
      <c r="Y56" s="364"/>
      <c r="Z56" s="364"/>
      <c r="AA56" s="364"/>
      <c r="AB56" s="370"/>
      <c r="AC56" s="364"/>
      <c r="AD56" s="364"/>
      <c r="AE56" s="364"/>
      <c r="AF56" s="364"/>
      <c r="AG56" s="364"/>
      <c r="AH56" s="364"/>
      <c r="AI56" s="364"/>
      <c r="AJ56" s="364"/>
      <c r="AK56" s="364"/>
      <c r="AL56" s="364"/>
      <c r="AM56" s="364"/>
      <c r="AN56" s="364"/>
      <c r="AO56" s="364"/>
      <c r="AP56" s="365" t="s">
        <v>151</v>
      </c>
      <c r="AQ56" s="364"/>
      <c r="AR56" s="364"/>
    </row>
    <row r="57" spans="1:44" s="367" customFormat="1" ht="15" customHeight="1">
      <c r="A57" s="364"/>
      <c r="B57" s="364"/>
      <c r="C57" s="364"/>
      <c r="D57" s="364"/>
      <c r="E57" s="364"/>
      <c r="F57" s="364"/>
      <c r="G57" s="364"/>
      <c r="H57" s="364"/>
      <c r="I57" s="364"/>
      <c r="J57" s="364"/>
      <c r="K57" s="364"/>
      <c r="L57" s="364"/>
      <c r="M57" s="364"/>
      <c r="N57" s="364"/>
      <c r="O57" s="364"/>
      <c r="P57" s="364"/>
      <c r="Q57" s="364"/>
      <c r="R57" s="364"/>
      <c r="S57" s="364"/>
      <c r="T57" s="370"/>
      <c r="U57" s="364"/>
      <c r="V57" s="370"/>
      <c r="W57" s="364"/>
      <c r="X57" s="364"/>
      <c r="Y57" s="364"/>
      <c r="Z57" s="364"/>
      <c r="AA57" s="364"/>
      <c r="AB57" s="370"/>
      <c r="AC57" s="364"/>
      <c r="AD57" s="364"/>
      <c r="AE57" s="364"/>
      <c r="AF57" s="364"/>
      <c r="AG57" s="364"/>
      <c r="AH57" s="364"/>
      <c r="AI57" s="364"/>
      <c r="AJ57" s="364"/>
      <c r="AK57" s="364"/>
      <c r="AL57" s="364"/>
      <c r="AM57" s="364"/>
      <c r="AN57" s="364"/>
      <c r="AO57" s="364"/>
      <c r="AP57" s="365" t="s">
        <v>152</v>
      </c>
      <c r="AQ57" s="364"/>
      <c r="AR57" s="364"/>
    </row>
    <row r="58" spans="1:44" s="367" customFormat="1" ht="15" customHeight="1">
      <c r="A58" s="364"/>
      <c r="B58" s="364"/>
      <c r="C58" s="364"/>
      <c r="D58" s="364"/>
      <c r="E58" s="364"/>
      <c r="F58" s="364"/>
      <c r="G58" s="364"/>
      <c r="H58" s="364"/>
      <c r="I58" s="364"/>
      <c r="J58" s="364"/>
      <c r="K58" s="364"/>
      <c r="L58" s="364"/>
      <c r="M58" s="364"/>
      <c r="N58" s="364"/>
      <c r="O58" s="364"/>
      <c r="P58" s="364"/>
      <c r="Q58" s="364"/>
      <c r="R58" s="364"/>
      <c r="S58" s="364"/>
      <c r="T58" s="370"/>
      <c r="U58" s="364"/>
      <c r="V58" s="370"/>
      <c r="W58" s="364"/>
      <c r="X58" s="364"/>
      <c r="Y58" s="364"/>
      <c r="Z58" s="364"/>
      <c r="AA58" s="364"/>
      <c r="AB58" s="370"/>
      <c r="AC58" s="364"/>
      <c r="AD58" s="364"/>
      <c r="AE58" s="364"/>
      <c r="AF58" s="364"/>
      <c r="AG58" s="364"/>
      <c r="AH58" s="364"/>
      <c r="AI58" s="364"/>
      <c r="AJ58" s="364"/>
      <c r="AK58" s="364"/>
      <c r="AL58" s="364"/>
      <c r="AM58" s="364"/>
      <c r="AN58" s="364"/>
      <c r="AO58" s="364"/>
      <c r="AP58" s="365"/>
      <c r="AQ58" s="364"/>
      <c r="AR58" s="364"/>
    </row>
    <row r="59" spans="1:44" s="367" customFormat="1" ht="15" customHeight="1">
      <c r="A59" s="364"/>
      <c r="B59" s="364"/>
      <c r="C59" s="364"/>
      <c r="D59" s="364"/>
      <c r="E59" s="364"/>
      <c r="F59" s="364"/>
      <c r="G59" s="364"/>
      <c r="H59" s="364"/>
      <c r="I59" s="364"/>
      <c r="J59" s="364"/>
      <c r="K59" s="364"/>
      <c r="L59" s="364"/>
      <c r="M59" s="364"/>
      <c r="N59" s="364"/>
      <c r="O59" s="364"/>
      <c r="P59" s="364"/>
      <c r="Q59" s="364"/>
      <c r="R59" s="364"/>
      <c r="S59" s="364"/>
      <c r="T59" s="370"/>
      <c r="U59" s="364"/>
      <c r="V59" s="370"/>
      <c r="W59" s="364"/>
      <c r="X59" s="364"/>
      <c r="Y59" s="364"/>
      <c r="Z59" s="364"/>
      <c r="AA59" s="364"/>
      <c r="AB59" s="370"/>
      <c r="AC59" s="364"/>
      <c r="AD59" s="364"/>
      <c r="AE59" s="364"/>
      <c r="AF59" s="364"/>
      <c r="AG59" s="364"/>
      <c r="AH59" s="364"/>
      <c r="AI59" s="364"/>
      <c r="AJ59" s="364"/>
      <c r="AK59" s="364"/>
      <c r="AL59" s="364"/>
      <c r="AM59" s="364"/>
      <c r="AN59" s="364"/>
      <c r="AO59" s="364"/>
      <c r="AP59" s="365" t="s">
        <v>153</v>
      </c>
      <c r="AQ59" s="364"/>
      <c r="AR59" s="364"/>
    </row>
    <row r="60" spans="1:44" s="367" customFormat="1" ht="15" customHeight="1">
      <c r="A60" s="364"/>
      <c r="B60" s="364"/>
      <c r="C60" s="364"/>
      <c r="D60" s="364"/>
      <c r="E60" s="364"/>
      <c r="F60" s="364"/>
      <c r="G60" s="364"/>
      <c r="H60" s="364"/>
      <c r="I60" s="364"/>
      <c r="J60" s="364"/>
      <c r="K60" s="364"/>
      <c r="L60" s="364"/>
      <c r="M60" s="364"/>
      <c r="N60" s="364"/>
      <c r="O60" s="364"/>
      <c r="P60" s="364"/>
      <c r="Q60" s="364"/>
      <c r="R60" s="364"/>
      <c r="S60" s="364"/>
      <c r="T60" s="370"/>
      <c r="U60" s="364"/>
      <c r="V60" s="370"/>
      <c r="W60" s="364"/>
      <c r="X60" s="364"/>
      <c r="Y60" s="364"/>
      <c r="Z60" s="364"/>
      <c r="AA60" s="364"/>
      <c r="AB60" s="370"/>
      <c r="AC60" s="364"/>
      <c r="AD60" s="364"/>
      <c r="AE60" s="364"/>
      <c r="AF60" s="364"/>
      <c r="AG60" s="364"/>
      <c r="AH60" s="364"/>
      <c r="AI60" s="364"/>
      <c r="AJ60" s="364"/>
      <c r="AK60" s="364"/>
      <c r="AL60" s="364"/>
      <c r="AM60" s="364"/>
      <c r="AN60" s="364"/>
      <c r="AO60" s="364"/>
      <c r="AP60" s="365"/>
      <c r="AQ60" s="364"/>
      <c r="AR60" s="364"/>
    </row>
    <row r="61" spans="1:44" s="367" customFormat="1" ht="12.75">
      <c r="A61" s="364"/>
      <c r="B61" s="364"/>
      <c r="C61" s="364"/>
      <c r="D61" s="364"/>
      <c r="E61" s="364"/>
      <c r="F61" s="364"/>
      <c r="G61" s="364"/>
      <c r="H61" s="364"/>
      <c r="I61" s="364"/>
      <c r="J61" s="364"/>
      <c r="K61" s="364"/>
      <c r="L61" s="364"/>
      <c r="M61" s="364"/>
      <c r="N61" s="364"/>
      <c r="O61" s="364"/>
      <c r="P61" s="364"/>
      <c r="Q61" s="364"/>
      <c r="R61" s="364"/>
      <c r="S61" s="364"/>
      <c r="T61" s="370"/>
      <c r="U61" s="364"/>
      <c r="V61" s="370"/>
      <c r="W61" s="364"/>
      <c r="X61" s="364"/>
      <c r="Y61" s="364"/>
      <c r="Z61" s="364"/>
      <c r="AA61" s="364"/>
      <c r="AB61" s="370"/>
      <c r="AC61" s="364"/>
      <c r="AD61" s="364"/>
      <c r="AE61" s="364"/>
      <c r="AF61" s="364"/>
      <c r="AG61" s="364"/>
      <c r="AH61" s="364"/>
      <c r="AI61" s="364"/>
      <c r="AJ61" s="364"/>
      <c r="AK61" s="364"/>
      <c r="AL61" s="364"/>
      <c r="AM61" s="364"/>
      <c r="AN61" s="364"/>
      <c r="AO61" s="364"/>
      <c r="AP61" s="365"/>
      <c r="AQ61" s="364"/>
      <c r="AR61" s="364"/>
    </row>
    <row r="62" spans="1:44" s="367" customFormat="1" ht="13.5" thickBot="1">
      <c r="A62" s="364"/>
      <c r="B62" s="364"/>
      <c r="C62" s="364"/>
      <c r="D62" s="364"/>
      <c r="E62" s="364"/>
      <c r="F62" s="364"/>
      <c r="G62" s="364"/>
      <c r="H62" s="364"/>
      <c r="I62" s="364"/>
      <c r="J62" s="364"/>
      <c r="K62" s="364"/>
      <c r="L62" s="364"/>
      <c r="M62" s="364"/>
      <c r="N62" s="364"/>
      <c r="O62" s="364"/>
      <c r="P62" s="364"/>
      <c r="Q62" s="364"/>
      <c r="R62" s="364"/>
      <c r="S62" s="364"/>
      <c r="T62" s="370"/>
      <c r="U62" s="364"/>
      <c r="V62" s="370"/>
      <c r="W62" s="364"/>
      <c r="X62" s="364"/>
      <c r="Y62" s="364"/>
      <c r="Z62" s="364"/>
      <c r="AA62" s="364"/>
      <c r="AB62" s="370"/>
      <c r="AC62" s="364"/>
      <c r="AD62" s="364"/>
      <c r="AE62" s="364"/>
      <c r="AF62" s="364"/>
      <c r="AG62" s="364"/>
      <c r="AH62" s="364"/>
      <c r="AI62" s="364"/>
      <c r="AJ62" s="364"/>
      <c r="AK62" s="364"/>
      <c r="AL62" s="364"/>
      <c r="AM62" s="364"/>
      <c r="AN62" s="364"/>
      <c r="AO62" s="364"/>
      <c r="AP62" s="368"/>
      <c r="AQ62" s="364"/>
      <c r="AR62" s="364"/>
    </row>
  </sheetData>
  <sheetProtection algorithmName="SHA-512" hashValue="3gIDWLqHHpzhYOA5QtSEUdn2YXhRM8f32Sm3M2DbqUczVoeMvbvJRoUqeM4KmVVrJox8pOa7kjhYze/PR3vzLQ==" saltValue="Cps4MvkMnLyF2RGetdPE/g==" spinCount="100000" sheet="1" objects="1" scenarios="1" autoFilter="0"/>
  <dataValidations disablePrompts="1" count="1">
    <dataValidation type="list" allowBlank="1" showInputMessage="1" showErrorMessage="1" sqref="C2" xr:uid="{00000000-0002-0000-0400-000000000000}">
      <formula1>$B$7:$B$25</formula1>
    </dataValidation>
  </dataValidations>
  <pageMargins left="0.70866141732283472" right="0.70866141732283472" top="0.74803149606299213" bottom="0.74803149606299213" header="0.31496062992125984" footer="0.31496062992125984"/>
  <pageSetup paperSize="9" fitToHeight="4" orientation="portrait" r:id="rId1"/>
  <headerFooter>
    <oddHeader>&amp;LPage &amp;P of &amp;N &amp;CPR19 Business plan data tables - Jan 2019&amp;R&amp;G</oddHeader>
    <oddFooter>&amp;L&amp;A&amp;RPrinted: &amp;D &amp;T</oddFooter>
  </headerFooter>
  <ignoredErrors>
    <ignoredError sqref="AF7"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8C9"/>
  </sheetPr>
  <dimension ref="A1:AI227"/>
  <sheetViews>
    <sheetView workbookViewId="0"/>
  </sheetViews>
  <sheetFormatPr defaultColWidth="9" defaultRowHeight="12.75"/>
  <cols>
    <col min="1" max="1" width="43.625" style="419" customWidth="1"/>
    <col min="2" max="2" width="3.625" style="420" customWidth="1"/>
    <col min="3" max="9" width="12.5" style="430" customWidth="1"/>
    <col min="10" max="17" width="11" style="430" customWidth="1"/>
    <col min="18" max="18" width="10.625" style="430" customWidth="1"/>
    <col min="19" max="33" width="11" style="430" customWidth="1"/>
    <col min="34" max="34" width="1.625" style="377" customWidth="1"/>
    <col min="35" max="35" width="12.5" style="377" customWidth="1"/>
    <col min="36" max="16384" width="9" style="377"/>
  </cols>
  <sheetData>
    <row r="1" spans="1:35" ht="30" customHeight="1">
      <c r="A1" s="375" t="s">
        <v>154</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row>
    <row r="2" spans="1:35" s="378" customFormat="1" ht="26.25" customHeight="1">
      <c r="A2" s="960" t="s">
        <v>155</v>
      </c>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row>
    <row r="3" spans="1:35" s="383" customFormat="1" ht="30" customHeight="1">
      <c r="A3" s="379"/>
      <c r="B3" s="380"/>
      <c r="C3" s="381" t="e">
        <f>INDEX('App1'!G$7:G$106,MATCH($A$3,'App1'!$F$7:$F$106,FALSE))</f>
        <v>#N/A</v>
      </c>
      <c r="D3" s="381"/>
      <c r="E3" s="381"/>
      <c r="F3" s="381"/>
      <c r="G3" s="381"/>
      <c r="H3" s="381"/>
      <c r="I3" s="381"/>
      <c r="J3" s="381"/>
      <c r="K3" s="381"/>
      <c r="L3" s="381"/>
      <c r="M3" s="382"/>
      <c r="N3" s="382"/>
      <c r="O3" s="382"/>
      <c r="P3" s="382"/>
      <c r="Q3" s="382"/>
      <c r="R3" s="382"/>
      <c r="S3" s="382"/>
      <c r="T3" s="382"/>
      <c r="U3" s="382"/>
      <c r="V3" s="382"/>
      <c r="W3" s="382"/>
      <c r="X3" s="382"/>
      <c r="Y3" s="382"/>
      <c r="Z3" s="382"/>
      <c r="AA3" s="382"/>
      <c r="AB3" s="382"/>
      <c r="AC3" s="382"/>
      <c r="AD3" s="382"/>
      <c r="AE3" s="382"/>
      <c r="AF3" s="382"/>
      <c r="AG3" s="382"/>
      <c r="AH3" s="382"/>
      <c r="AI3" s="382"/>
    </row>
    <row r="4" spans="1:35" s="378" customFormat="1" ht="11.25" customHeight="1">
      <c r="A4" s="384"/>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row>
    <row r="5" spans="1:35" s="378" customFormat="1" ht="18.75" customHeight="1">
      <c r="A5" s="385" t="s">
        <v>2</v>
      </c>
      <c r="B5" s="978"/>
      <c r="C5" s="1680" t="str">
        <f>AppValidation!D2</f>
        <v>United Utilities</v>
      </c>
      <c r="D5" s="1680"/>
      <c r="E5" s="1680"/>
      <c r="F5" s="1680"/>
      <c r="G5" s="1680"/>
      <c r="H5" s="1680"/>
      <c r="I5" s="1680"/>
      <c r="J5" s="1680"/>
      <c r="K5" s="1680"/>
      <c r="L5" s="1680"/>
      <c r="M5" s="1680"/>
      <c r="N5" s="1680"/>
      <c r="O5" s="1680"/>
      <c r="P5" s="1680"/>
      <c r="Q5" s="1680"/>
      <c r="R5" s="978"/>
      <c r="S5" s="978"/>
      <c r="T5" s="978"/>
      <c r="U5" s="978"/>
      <c r="V5" s="978"/>
      <c r="W5" s="978"/>
      <c r="X5" s="978"/>
      <c r="Y5" s="978"/>
      <c r="Z5" s="978"/>
      <c r="AA5" s="978"/>
      <c r="AB5" s="978"/>
      <c r="AC5" s="978"/>
      <c r="AD5" s="978"/>
      <c r="AE5" s="978"/>
      <c r="AF5" s="978"/>
      <c r="AG5" s="978"/>
    </row>
    <row r="6" spans="1:35" s="387" customFormat="1" ht="18.75" customHeight="1">
      <c r="A6" s="385" t="s">
        <v>156</v>
      </c>
      <c r="B6" s="979"/>
      <c r="C6" s="1680" t="e">
        <f>INDEX('App1'!D$7:D$106,MATCH($A$3,'App1'!$F$7:$F$106,FALSE))</f>
        <v>#N/A</v>
      </c>
      <c r="D6" s="1680"/>
      <c r="E6" s="1680"/>
      <c r="F6" s="1680"/>
      <c r="G6" s="1680"/>
      <c r="H6" s="1680"/>
      <c r="I6" s="1680"/>
      <c r="J6" s="1680"/>
      <c r="K6" s="1680"/>
      <c r="L6" s="1680"/>
      <c r="M6" s="1680"/>
      <c r="N6" s="1680"/>
      <c r="O6" s="1680"/>
      <c r="P6" s="1680"/>
      <c r="Q6" s="1680"/>
      <c r="R6" s="386"/>
      <c r="S6" s="979"/>
      <c r="T6" s="979"/>
      <c r="U6" s="979"/>
      <c r="V6" s="979"/>
      <c r="W6" s="979"/>
      <c r="X6" s="979"/>
      <c r="Y6" s="979"/>
      <c r="Z6" s="979"/>
      <c r="AA6" s="979"/>
      <c r="AB6" s="979"/>
      <c r="AC6" s="979"/>
      <c r="AD6" s="979"/>
      <c r="AE6" s="979"/>
      <c r="AF6" s="979"/>
      <c r="AG6" s="979"/>
    </row>
    <row r="7" spans="1:35" s="387" customFormat="1" ht="18.75" customHeight="1">
      <c r="A7" s="385" t="s">
        <v>157</v>
      </c>
      <c r="B7" s="979"/>
      <c r="C7" s="1680" t="e">
        <f>INDEX('App1'!C$7:C$106,MATCH($A$3,'App1'!$F$7:$F$106,FALSE))</f>
        <v>#N/A</v>
      </c>
      <c r="D7" s="1680"/>
      <c r="E7" s="1680"/>
      <c r="F7" s="1680"/>
      <c r="G7" s="1680"/>
      <c r="H7" s="1680"/>
      <c r="I7" s="1680"/>
      <c r="J7" s="1680"/>
      <c r="K7" s="1680"/>
      <c r="L7" s="1680"/>
      <c r="M7" s="1680"/>
      <c r="N7" s="1680"/>
      <c r="O7" s="1680"/>
      <c r="P7" s="1680"/>
      <c r="Q7" s="1680"/>
      <c r="R7" s="386"/>
      <c r="S7" s="979"/>
      <c r="T7" s="979"/>
      <c r="U7" s="979"/>
      <c r="V7" s="979"/>
      <c r="W7" s="979"/>
      <c r="X7" s="979"/>
      <c r="Y7" s="979"/>
      <c r="Z7" s="979"/>
      <c r="AA7" s="979"/>
      <c r="AB7" s="979"/>
      <c r="AC7" s="979"/>
      <c r="AD7" s="979"/>
      <c r="AE7" s="979"/>
      <c r="AF7" s="979"/>
      <c r="AG7" s="979"/>
    </row>
    <row r="8" spans="1:35" s="387" customFormat="1" ht="37.5" customHeight="1">
      <c r="A8" s="385" t="s">
        <v>158</v>
      </c>
      <c r="B8" s="979"/>
      <c r="C8" s="1680" t="e">
        <f>INDEX('App1'!H$7:H$106,MATCH($A$3,'App1'!$F$7:$F$106,FALSE))</f>
        <v>#N/A</v>
      </c>
      <c r="D8" s="1680"/>
      <c r="E8" s="1680"/>
      <c r="F8" s="1680"/>
      <c r="G8" s="1680"/>
      <c r="H8" s="1680"/>
      <c r="I8" s="1680"/>
      <c r="J8" s="1680"/>
      <c r="K8" s="1680"/>
      <c r="L8" s="1680"/>
      <c r="M8" s="1680"/>
      <c r="N8" s="1680"/>
      <c r="O8" s="1680"/>
      <c r="P8" s="1680"/>
      <c r="Q8" s="1680"/>
      <c r="R8" s="386"/>
      <c r="S8" s="979"/>
      <c r="T8" s="979"/>
      <c r="U8" s="979"/>
      <c r="V8" s="979"/>
      <c r="W8" s="979"/>
      <c r="X8" s="979"/>
      <c r="Y8" s="979"/>
      <c r="Z8" s="979"/>
      <c r="AA8" s="979"/>
      <c r="AB8" s="979"/>
      <c r="AC8" s="979"/>
      <c r="AD8" s="979"/>
      <c r="AE8" s="979"/>
      <c r="AF8" s="979"/>
      <c r="AG8" s="979"/>
    </row>
    <row r="9" spans="1:35" s="387" customFormat="1" ht="18.75" customHeight="1">
      <c r="A9" s="385" t="s">
        <v>13</v>
      </c>
      <c r="B9" s="979"/>
      <c r="C9" s="1680" t="e">
        <f>INDEX('App1'!E$7:E$106,MATCH($A$3,'App1'!$F$7:$F$106,FALSE))</f>
        <v>#N/A</v>
      </c>
      <c r="D9" s="1680"/>
      <c r="E9" s="1680"/>
      <c r="F9" s="1680"/>
      <c r="G9" s="1680"/>
      <c r="H9" s="1680"/>
      <c r="I9" s="1680"/>
      <c r="J9" s="1680"/>
      <c r="K9" s="1680"/>
      <c r="L9" s="1680"/>
      <c r="M9" s="1680"/>
      <c r="N9" s="1680"/>
      <c r="O9" s="1680"/>
      <c r="P9" s="1680"/>
      <c r="Q9" s="1680"/>
      <c r="R9" s="386"/>
      <c r="S9" s="979"/>
      <c r="T9" s="979"/>
      <c r="U9" s="979"/>
      <c r="V9" s="979"/>
      <c r="W9" s="979"/>
      <c r="X9" s="979"/>
      <c r="Y9" s="979"/>
      <c r="Z9" s="979"/>
      <c r="AA9" s="979"/>
      <c r="AB9" s="979"/>
      <c r="AC9" s="979"/>
      <c r="AD9" s="979"/>
      <c r="AE9" s="979"/>
      <c r="AF9" s="979"/>
      <c r="AG9" s="979"/>
    </row>
    <row r="10" spans="1:35" s="387" customFormat="1" ht="18.75" customHeight="1">
      <c r="A10" s="385" t="s">
        <v>159</v>
      </c>
      <c r="B10" s="979"/>
      <c r="C10" s="1680" t="e">
        <f>INDEX('App1'!AF$7:AF$106,MATCH($A$3,'App1'!$F$7:$F$106,FALSE))</f>
        <v>#N/A</v>
      </c>
      <c r="D10" s="1680"/>
      <c r="E10" s="1680"/>
      <c r="F10" s="1680"/>
      <c r="G10" s="1680"/>
      <c r="H10" s="1680"/>
      <c r="I10" s="1680"/>
      <c r="J10" s="1680"/>
      <c r="K10" s="1680"/>
      <c r="L10" s="1680"/>
      <c r="M10" s="1680"/>
      <c r="N10" s="1680"/>
      <c r="O10" s="1680"/>
      <c r="P10" s="1680"/>
      <c r="Q10" s="1680"/>
      <c r="R10" s="386"/>
      <c r="S10" s="979"/>
      <c r="T10" s="979"/>
      <c r="U10" s="979"/>
      <c r="V10" s="979"/>
      <c r="W10" s="979"/>
      <c r="X10" s="979"/>
      <c r="Y10" s="979"/>
      <c r="Z10" s="979"/>
      <c r="AA10" s="979"/>
      <c r="AB10" s="979"/>
      <c r="AC10" s="979"/>
      <c r="AD10" s="979"/>
      <c r="AE10" s="979"/>
      <c r="AF10" s="979"/>
      <c r="AG10" s="979"/>
    </row>
    <row r="11" spans="1:35" s="387" customFormat="1" ht="18.75" customHeight="1">
      <c r="A11" s="385" t="s">
        <v>17</v>
      </c>
      <c r="B11" s="979"/>
      <c r="C11" s="1681" t="e">
        <f>INDEX('App1'!R$7:R$106,MATCH($A$3,'App1'!$F$7:$F$106,FALSE))</f>
        <v>#N/A</v>
      </c>
      <c r="D11" s="1682"/>
      <c r="E11" s="1680" t="e">
        <f>INDEX(AppValidation!AJ7:AJ11,MATCH(C11,AppValidation!AH7:AH11,FALSE))</f>
        <v>#N/A</v>
      </c>
      <c r="F11" s="1679"/>
      <c r="G11" s="1679"/>
      <c r="H11" s="1679"/>
      <c r="I11" s="1679"/>
      <c r="J11" s="1679"/>
      <c r="K11" s="1679"/>
      <c r="L11" s="1679"/>
      <c r="M11" s="1679"/>
      <c r="N11" s="1679"/>
      <c r="O11" s="1679"/>
      <c r="P11" s="1679"/>
      <c r="Q11" s="1679"/>
      <c r="R11" s="386"/>
      <c r="S11" s="979"/>
      <c r="T11" s="979"/>
      <c r="U11" s="979"/>
      <c r="V11" s="979"/>
      <c r="W11" s="979"/>
      <c r="X11" s="979"/>
      <c r="Y11" s="979"/>
      <c r="Z11" s="979"/>
      <c r="AA11" s="979"/>
      <c r="AB11" s="979"/>
      <c r="AC11" s="979"/>
      <c r="AD11" s="979"/>
      <c r="AE11" s="979"/>
      <c r="AF11" s="979"/>
      <c r="AG11" s="979"/>
    </row>
    <row r="12" spans="1:35" s="387" customFormat="1" ht="18.75" customHeight="1">
      <c r="A12" s="385" t="s">
        <v>160</v>
      </c>
      <c r="B12" s="979"/>
      <c r="C12" s="1680" t="e">
        <f>INDEX('App1'!S$7:S$106,MATCH($A$3,'App1'!$F$7:$F$106,FALSE))</f>
        <v>#N/A</v>
      </c>
      <c r="D12" s="1680"/>
      <c r="E12" s="1680"/>
      <c r="F12" s="1680"/>
      <c r="G12" s="1680"/>
      <c r="H12" s="1680"/>
      <c r="I12" s="1680"/>
      <c r="J12" s="1680"/>
      <c r="K12" s="1680"/>
      <c r="L12" s="1680"/>
      <c r="M12" s="1680"/>
      <c r="N12" s="1680"/>
      <c r="O12" s="1680"/>
      <c r="P12" s="1680"/>
      <c r="Q12" s="1680"/>
      <c r="R12" s="386"/>
      <c r="S12" s="979"/>
      <c r="T12" s="979"/>
      <c r="U12" s="979"/>
      <c r="V12" s="979"/>
      <c r="W12" s="979"/>
      <c r="X12" s="979"/>
      <c r="Y12" s="979"/>
      <c r="Z12" s="979"/>
      <c r="AA12" s="979"/>
      <c r="AB12" s="979"/>
      <c r="AC12" s="979"/>
      <c r="AD12" s="979"/>
      <c r="AE12" s="979"/>
      <c r="AF12" s="979"/>
      <c r="AG12" s="979"/>
    </row>
    <row r="13" spans="1:35" s="387" customFormat="1" ht="18.75" customHeight="1">
      <c r="A13" s="385" t="s">
        <v>161</v>
      </c>
      <c r="B13" s="979"/>
      <c r="C13" s="1680" t="e">
        <f>INDEX('App1'!T$7:T$106,MATCH($A$3,'App1'!$F$7:$F$106,FALSE))</f>
        <v>#N/A</v>
      </c>
      <c r="D13" s="1680"/>
      <c r="E13" s="1680"/>
      <c r="F13" s="1680"/>
      <c r="G13" s="1680"/>
      <c r="H13" s="1680"/>
      <c r="I13" s="1680"/>
      <c r="J13" s="1680"/>
      <c r="K13" s="1680"/>
      <c r="L13" s="1680"/>
      <c r="M13" s="1680"/>
      <c r="N13" s="1680"/>
      <c r="O13" s="1680"/>
      <c r="P13" s="1680"/>
      <c r="Q13" s="1680"/>
      <c r="R13" s="386"/>
      <c r="S13" s="979"/>
      <c r="T13" s="979"/>
      <c r="U13" s="979"/>
      <c r="V13" s="979"/>
      <c r="W13" s="979"/>
      <c r="X13" s="979"/>
      <c r="Y13" s="979"/>
      <c r="Z13" s="979"/>
      <c r="AA13" s="979"/>
      <c r="AB13" s="979"/>
      <c r="AC13" s="979"/>
      <c r="AD13" s="979"/>
      <c r="AE13" s="979"/>
      <c r="AF13" s="979"/>
      <c r="AG13" s="979"/>
    </row>
    <row r="14" spans="1:35" s="387" customFormat="1" ht="18.75" customHeight="1">
      <c r="A14" s="385" t="s">
        <v>162</v>
      </c>
      <c r="B14" s="979"/>
      <c r="C14" s="1680" t="e">
        <f>INDEX('App1'!DC$7:DC$106,MATCH($A$3,'App1'!$F$7:$F$106,FALSE))</f>
        <v>#N/A</v>
      </c>
      <c r="D14" s="1680"/>
      <c r="E14" s="1680"/>
      <c r="F14" s="1680"/>
      <c r="G14" s="1680"/>
      <c r="H14" s="1680"/>
      <c r="I14" s="1680"/>
      <c r="J14" s="1680"/>
      <c r="K14" s="1680"/>
      <c r="L14" s="1680"/>
      <c r="M14" s="1680"/>
      <c r="N14" s="1680"/>
      <c r="O14" s="1680"/>
      <c r="P14" s="1680"/>
      <c r="Q14" s="1680"/>
      <c r="R14" s="386"/>
      <c r="S14" s="979"/>
      <c r="T14" s="979"/>
      <c r="U14" s="979"/>
      <c r="V14" s="979"/>
      <c r="W14" s="979"/>
      <c r="X14" s="979"/>
      <c r="Y14" s="979"/>
      <c r="Z14" s="979"/>
      <c r="AA14" s="979"/>
      <c r="AB14" s="979"/>
      <c r="AC14" s="979"/>
      <c r="AD14" s="979"/>
      <c r="AE14" s="979"/>
      <c r="AF14" s="979"/>
      <c r="AG14" s="979"/>
    </row>
    <row r="15" spans="1:35" s="387" customFormat="1" ht="18.75" customHeight="1">
      <c r="A15" s="385" t="s">
        <v>18</v>
      </c>
      <c r="B15" s="979"/>
      <c r="C15" s="1680" t="e">
        <f>INDEX('App1'!U$7:U$106,MATCH($A$3,'App1'!$F$7:$F$106,FALSE))</f>
        <v>#N/A</v>
      </c>
      <c r="D15" s="1680"/>
      <c r="E15" s="1680"/>
      <c r="F15" s="1680"/>
      <c r="G15" s="1680"/>
      <c r="H15" s="1680"/>
      <c r="I15" s="1680"/>
      <c r="J15" s="1680"/>
      <c r="K15" s="1680"/>
      <c r="L15" s="1680"/>
      <c r="M15" s="1680"/>
      <c r="N15" s="1680"/>
      <c r="O15" s="1680"/>
      <c r="P15" s="1680"/>
      <c r="Q15" s="1680"/>
      <c r="R15" s="386"/>
      <c r="S15" s="979"/>
      <c r="T15" s="979"/>
      <c r="U15" s="979"/>
      <c r="V15" s="979"/>
      <c r="W15" s="979"/>
      <c r="X15" s="979"/>
      <c r="Y15" s="979"/>
      <c r="Z15" s="979"/>
      <c r="AA15" s="979"/>
      <c r="AB15" s="979"/>
      <c r="AC15" s="979"/>
      <c r="AD15" s="979"/>
      <c r="AE15" s="979"/>
      <c r="AF15" s="979"/>
      <c r="AG15" s="979"/>
    </row>
    <row r="16" spans="1:35" s="387" customFormat="1" ht="18.75" customHeight="1">
      <c r="A16" s="385" t="s">
        <v>163</v>
      </c>
      <c r="B16" s="979"/>
      <c r="C16" s="1680" t="e">
        <f>INDEX('App1'!V$7:V$106,MATCH($A$3,'App1'!$F$7:$F$106,FALSE))</f>
        <v>#N/A</v>
      </c>
      <c r="D16" s="1680"/>
      <c r="E16" s="1680"/>
      <c r="F16" s="1680"/>
      <c r="G16" s="1680"/>
      <c r="H16" s="1680"/>
      <c r="I16" s="1680"/>
      <c r="J16" s="1680"/>
      <c r="K16" s="1680"/>
      <c r="L16" s="1680"/>
      <c r="M16" s="1680"/>
      <c r="N16" s="1680"/>
      <c r="O16" s="1680"/>
      <c r="P16" s="1680"/>
      <c r="Q16" s="1680"/>
      <c r="R16" s="386"/>
      <c r="S16" s="979"/>
      <c r="T16" s="979"/>
      <c r="U16" s="979"/>
      <c r="V16" s="979"/>
      <c r="W16" s="979"/>
      <c r="X16" s="979"/>
      <c r="Y16" s="979"/>
      <c r="Z16" s="979"/>
      <c r="AA16" s="979"/>
      <c r="AB16" s="979"/>
      <c r="AC16" s="979"/>
      <c r="AD16" s="979"/>
      <c r="AE16" s="979"/>
      <c r="AF16" s="979"/>
      <c r="AG16" s="979"/>
    </row>
    <row r="17" spans="1:33" s="387" customFormat="1" ht="18.75" customHeight="1">
      <c r="A17" s="385" t="s">
        <v>164</v>
      </c>
      <c r="B17" s="979"/>
      <c r="C17" s="1680" t="e">
        <f>INDEX('App1'!W$7:W$106,MATCH($A$3,'App1'!$F$7:$F$106,FALSE))</f>
        <v>#N/A</v>
      </c>
      <c r="D17" s="1680"/>
      <c r="E17" s="1680"/>
      <c r="F17" s="1680"/>
      <c r="G17" s="1680"/>
      <c r="H17" s="1680"/>
      <c r="I17" s="1680"/>
      <c r="J17" s="1680"/>
      <c r="K17" s="1680"/>
      <c r="L17" s="1680"/>
      <c r="M17" s="1680"/>
      <c r="N17" s="1680"/>
      <c r="O17" s="1680"/>
      <c r="P17" s="1680"/>
      <c r="Q17" s="1680"/>
      <c r="R17" s="386"/>
      <c r="S17" s="979"/>
      <c r="T17" s="979"/>
      <c r="U17" s="979"/>
      <c r="V17" s="979"/>
      <c r="W17" s="979"/>
      <c r="X17" s="979"/>
      <c r="Y17" s="979"/>
      <c r="Z17" s="979"/>
      <c r="AA17" s="979"/>
      <c r="AB17" s="979"/>
      <c r="AC17" s="979"/>
      <c r="AD17" s="979"/>
      <c r="AE17" s="979"/>
      <c r="AF17" s="979"/>
      <c r="AG17" s="979"/>
    </row>
    <row r="18" spans="1:33" s="387" customFormat="1" ht="18.75" customHeight="1">
      <c r="A18" s="385" t="s">
        <v>165</v>
      </c>
      <c r="B18" s="979"/>
      <c r="C18" s="1680" t="e">
        <f>INDEX('App1'!X$7:X$106,MATCH($A$3,'App1'!$F$7:$F$106,FALSE))</f>
        <v>#N/A</v>
      </c>
      <c r="D18" s="1680"/>
      <c r="E18" s="1680"/>
      <c r="F18" s="1680"/>
      <c r="G18" s="1680"/>
      <c r="H18" s="1680"/>
      <c r="I18" s="1680"/>
      <c r="J18" s="1680"/>
      <c r="K18" s="1680"/>
      <c r="L18" s="1680"/>
      <c r="M18" s="1680"/>
      <c r="N18" s="1680"/>
      <c r="O18" s="1680"/>
      <c r="P18" s="1680"/>
      <c r="Q18" s="1680"/>
      <c r="R18" s="386"/>
      <c r="S18" s="979"/>
      <c r="T18" s="979"/>
      <c r="U18" s="979"/>
      <c r="V18" s="979"/>
      <c r="W18" s="979"/>
      <c r="X18" s="979"/>
      <c r="Y18" s="979"/>
      <c r="Z18" s="979"/>
      <c r="AA18" s="979"/>
      <c r="AB18" s="979"/>
      <c r="AC18" s="979"/>
      <c r="AD18" s="979"/>
      <c r="AE18" s="979"/>
      <c r="AF18" s="979"/>
      <c r="AG18" s="979"/>
    </row>
    <row r="19" spans="1:33" s="387" customFormat="1" ht="18.75" customHeight="1">
      <c r="A19" s="385" t="s">
        <v>166</v>
      </c>
      <c r="B19" s="979"/>
      <c r="C19" s="1680" t="e">
        <f>INDEX('App1'!Y$7:Y$106,MATCH($A$3,'App1'!$F$7:$F$106,FALSE))</f>
        <v>#N/A</v>
      </c>
      <c r="D19" s="1680"/>
      <c r="E19" s="1680"/>
      <c r="F19" s="1680"/>
      <c r="G19" s="1680"/>
      <c r="H19" s="1680"/>
      <c r="I19" s="1680"/>
      <c r="J19" s="1680"/>
      <c r="K19" s="1680"/>
      <c r="L19" s="1680"/>
      <c r="M19" s="1680"/>
      <c r="N19" s="1680"/>
      <c r="O19" s="1680"/>
      <c r="P19" s="1680"/>
      <c r="Q19" s="1680"/>
      <c r="R19" s="386"/>
      <c r="S19" s="979"/>
      <c r="T19" s="979"/>
      <c r="U19" s="979"/>
      <c r="V19" s="979"/>
      <c r="W19" s="979"/>
      <c r="X19" s="979"/>
      <c r="Y19" s="979"/>
      <c r="Z19" s="979"/>
      <c r="AA19" s="979"/>
      <c r="AB19" s="979"/>
      <c r="AC19" s="979"/>
      <c r="AD19" s="979"/>
      <c r="AE19" s="979"/>
      <c r="AF19" s="979"/>
      <c r="AG19" s="979"/>
    </row>
    <row r="20" spans="1:33" s="387" customFormat="1" ht="18.75" customHeight="1">
      <c r="A20" s="385" t="s">
        <v>167</v>
      </c>
      <c r="B20" s="979"/>
      <c r="C20" s="1680" t="e">
        <f>INDEX('App1'!AA$7:AA$106,MATCH($A$3,'App1'!$F$7:$F$106,FALSE))</f>
        <v>#N/A</v>
      </c>
      <c r="D20" s="1680"/>
      <c r="E20" s="1680"/>
      <c r="F20" s="1680"/>
      <c r="G20" s="1680"/>
      <c r="H20" s="1680"/>
      <c r="I20" s="1680"/>
      <c r="J20" s="1680"/>
      <c r="K20" s="1680"/>
      <c r="L20" s="1680"/>
      <c r="M20" s="1680"/>
      <c r="N20" s="1680"/>
      <c r="O20" s="1680"/>
      <c r="P20" s="1680"/>
      <c r="Q20" s="1680"/>
      <c r="R20" s="386"/>
      <c r="S20" s="979"/>
      <c r="T20" s="979"/>
      <c r="U20" s="979"/>
      <c r="V20" s="979"/>
      <c r="W20" s="979"/>
      <c r="X20" s="979"/>
      <c r="Y20" s="979"/>
      <c r="Z20" s="979"/>
      <c r="AA20" s="979"/>
      <c r="AB20" s="979"/>
      <c r="AC20" s="979"/>
      <c r="AD20" s="979"/>
      <c r="AE20" s="979"/>
      <c r="AF20" s="979"/>
      <c r="AG20" s="979"/>
    </row>
    <row r="21" spans="1:33" s="387" customFormat="1" ht="18.75" customHeight="1">
      <c r="A21" s="385" t="s">
        <v>168</v>
      </c>
      <c r="B21" s="979"/>
      <c r="C21" s="1680" t="e">
        <f>INDEX('App1'!AB$7:AB$106,MATCH($A$3,'App1'!$F$7:$F$106,FALSE))</f>
        <v>#N/A</v>
      </c>
      <c r="D21" s="1680"/>
      <c r="E21" s="1680"/>
      <c r="F21" s="1680"/>
      <c r="G21" s="1680"/>
      <c r="H21" s="1680"/>
      <c r="I21" s="1680"/>
      <c r="J21" s="1680"/>
      <c r="K21" s="1680"/>
      <c r="L21" s="1680"/>
      <c r="M21" s="1680"/>
      <c r="N21" s="1680"/>
      <c r="O21" s="1680"/>
      <c r="P21" s="1680"/>
      <c r="Q21" s="1680"/>
      <c r="R21" s="386"/>
      <c r="S21" s="979"/>
      <c r="T21" s="979"/>
      <c r="U21" s="979"/>
      <c r="V21" s="979"/>
      <c r="W21" s="979"/>
      <c r="X21" s="979"/>
      <c r="Y21" s="979"/>
      <c r="Z21" s="979"/>
      <c r="AA21" s="979"/>
      <c r="AB21" s="979"/>
      <c r="AC21" s="979"/>
      <c r="AD21" s="979"/>
      <c r="AE21" s="979"/>
      <c r="AF21" s="979"/>
      <c r="AG21" s="979"/>
    </row>
    <row r="22" spans="1:33" s="387" customFormat="1" ht="18.75" customHeight="1">
      <c r="A22" s="385" t="s">
        <v>169</v>
      </c>
      <c r="B22" s="979"/>
      <c r="C22" s="1680" t="e">
        <f>INDEX('App1'!AC$7:AC$106,MATCH($A$3,'App1'!$F$7:$F$106,FALSE))</f>
        <v>#N/A</v>
      </c>
      <c r="D22" s="1680"/>
      <c r="E22" s="1680"/>
      <c r="F22" s="1680"/>
      <c r="G22" s="1680"/>
      <c r="H22" s="1680"/>
      <c r="I22" s="1680"/>
      <c r="J22" s="1680"/>
      <c r="K22" s="1680"/>
      <c r="L22" s="1680"/>
      <c r="M22" s="1680"/>
      <c r="N22" s="1680"/>
      <c r="O22" s="1680"/>
      <c r="P22" s="1680"/>
      <c r="Q22" s="1680"/>
      <c r="R22" s="386"/>
      <c r="S22" s="979"/>
      <c r="T22" s="979"/>
      <c r="U22" s="979"/>
      <c r="V22" s="979"/>
      <c r="W22" s="979"/>
      <c r="X22" s="979"/>
      <c r="Y22" s="979"/>
      <c r="Z22" s="979"/>
      <c r="AA22" s="979"/>
      <c r="AB22" s="979"/>
      <c r="AC22" s="979"/>
      <c r="AD22" s="979"/>
      <c r="AE22" s="979"/>
      <c r="AF22" s="979"/>
      <c r="AG22" s="979"/>
    </row>
    <row r="23" spans="1:33" s="387" customFormat="1" ht="18.75" customHeight="1">
      <c r="A23" s="385" t="s">
        <v>170</v>
      </c>
      <c r="B23" s="979"/>
      <c r="C23" s="1680" t="e">
        <f>INDEX('App1'!AD$7:AD$106,MATCH($A$3,'App1'!$F$7:$F$106,FALSE))</f>
        <v>#N/A</v>
      </c>
      <c r="D23" s="1680"/>
      <c r="E23" s="1680"/>
      <c r="F23" s="1680"/>
      <c r="G23" s="1680"/>
      <c r="H23" s="1680"/>
      <c r="I23" s="1680"/>
      <c r="J23" s="1680"/>
      <c r="K23" s="1680"/>
      <c r="L23" s="1680"/>
      <c r="M23" s="1680"/>
      <c r="N23" s="1680"/>
      <c r="O23" s="1680"/>
      <c r="P23" s="1680"/>
      <c r="Q23" s="1680"/>
      <c r="R23" s="386"/>
      <c r="S23" s="979"/>
      <c r="T23" s="979"/>
      <c r="U23" s="979"/>
      <c r="V23" s="979"/>
      <c r="W23" s="979"/>
      <c r="X23" s="979"/>
      <c r="Y23" s="979"/>
      <c r="Z23" s="979"/>
      <c r="AA23" s="979"/>
      <c r="AB23" s="979"/>
      <c r="AC23" s="979"/>
      <c r="AD23" s="979"/>
      <c r="AE23" s="979"/>
      <c r="AF23" s="979"/>
      <c r="AG23" s="979"/>
    </row>
    <row r="24" spans="1:33" s="387" customFormat="1" ht="18.75" customHeight="1">
      <c r="A24" s="385" t="s">
        <v>171</v>
      </c>
      <c r="B24" s="979"/>
      <c r="C24" s="1680" t="e">
        <f>INDEX('App1'!AE$7:AE$106,MATCH($A$3,'App1'!$F$7:$F$106,FALSE))</f>
        <v>#N/A</v>
      </c>
      <c r="D24" s="1680"/>
      <c r="E24" s="1680"/>
      <c r="F24" s="1680"/>
      <c r="G24" s="1680"/>
      <c r="H24" s="1680"/>
      <c r="I24" s="1680"/>
      <c r="J24" s="1680"/>
      <c r="K24" s="1680"/>
      <c r="L24" s="1680"/>
      <c r="M24" s="1680"/>
      <c r="N24" s="1680"/>
      <c r="O24" s="1680"/>
      <c r="P24" s="1680"/>
      <c r="Q24" s="1680"/>
      <c r="R24" s="386"/>
      <c r="S24" s="979"/>
      <c r="T24" s="979"/>
      <c r="U24" s="979"/>
      <c r="V24" s="979"/>
      <c r="W24" s="979"/>
      <c r="X24" s="979"/>
      <c r="Y24" s="979"/>
      <c r="Z24" s="979"/>
      <c r="AA24" s="979"/>
      <c r="AB24" s="979"/>
      <c r="AC24" s="979"/>
      <c r="AD24" s="979"/>
      <c r="AE24" s="979"/>
      <c r="AF24" s="979"/>
      <c r="AG24" s="979"/>
    </row>
    <row r="25" spans="1:33" s="391" customFormat="1" ht="11.25" customHeight="1">
      <c r="A25" s="385"/>
      <c r="B25" s="978"/>
      <c r="C25" s="1679"/>
      <c r="D25" s="1679"/>
      <c r="E25" s="1679"/>
      <c r="F25" s="1679"/>
      <c r="G25" s="1679"/>
      <c r="H25" s="1679"/>
      <c r="I25" s="1679"/>
      <c r="J25" s="1679"/>
      <c r="K25" s="1679"/>
      <c r="L25" s="1679"/>
      <c r="M25" s="978"/>
      <c r="N25" s="978"/>
      <c r="O25" s="978"/>
      <c r="P25" s="978"/>
      <c r="Q25" s="978"/>
      <c r="R25" s="978"/>
      <c r="S25" s="978"/>
      <c r="T25" s="978"/>
      <c r="U25" s="978"/>
      <c r="V25" s="978"/>
      <c r="W25" s="978"/>
      <c r="X25" s="978"/>
      <c r="Y25" s="978"/>
      <c r="Z25" s="978"/>
      <c r="AA25" s="978"/>
      <c r="AB25" s="978"/>
      <c r="AC25" s="978"/>
      <c r="AD25" s="978"/>
      <c r="AE25" s="978"/>
      <c r="AF25" s="978"/>
      <c r="AG25" s="978"/>
    </row>
    <row r="26" spans="1:33" s="391" customFormat="1" ht="48.75" customHeight="1">
      <c r="A26" s="385" t="s">
        <v>172</v>
      </c>
      <c r="B26" s="978"/>
      <c r="C26" s="388" t="str">
        <f>AppValidation!H7</f>
        <v>Water resources</v>
      </c>
      <c r="D26" s="389" t="str">
        <f>AppValidation!H8</f>
        <v>Water network plus</v>
      </c>
      <c r="E26" s="389" t="str">
        <f>AppValidation!H9</f>
        <v>Wastewater network plus</v>
      </c>
      <c r="F26" s="389" t="str">
        <f>AppValidation!H10</f>
        <v>Bioresources (sludge)</v>
      </c>
      <c r="G26" s="389" t="str">
        <f>AppValidation!H11</f>
        <v>Residential retail</v>
      </c>
      <c r="H26" s="389" t="str">
        <f>AppValidation!H12</f>
        <v>Business retail</v>
      </c>
      <c r="I26" s="389" t="str">
        <f>AppValidation!H13</f>
        <v>Direct procurement for customers</v>
      </c>
      <c r="J26" s="390" t="str">
        <f>AppValidation!H14</f>
        <v>Dummy control</v>
      </c>
      <c r="K26" s="805" t="s">
        <v>173</v>
      </c>
      <c r="L26" s="978"/>
      <c r="M26" s="978"/>
      <c r="N26" s="978"/>
      <c r="O26" s="978"/>
      <c r="P26" s="978"/>
      <c r="Q26" s="978"/>
      <c r="R26" s="978"/>
      <c r="S26" s="978"/>
      <c r="T26" s="978"/>
      <c r="U26" s="978"/>
      <c r="V26" s="978"/>
      <c r="W26" s="978"/>
      <c r="X26" s="978"/>
      <c r="Y26" s="978"/>
      <c r="Z26" s="978"/>
      <c r="AA26" s="978"/>
      <c r="AB26" s="978"/>
      <c r="AC26" s="978"/>
      <c r="AD26" s="978"/>
      <c r="AE26" s="978"/>
      <c r="AF26" s="978"/>
      <c r="AG26" s="978"/>
    </row>
    <row r="27" spans="1:33" s="391" customFormat="1" ht="18.75" customHeight="1">
      <c r="A27" s="385"/>
      <c r="B27" s="978"/>
      <c r="C27" s="392" t="e">
        <f>INDEX('App1'!I$7:I$106,MATCH($A$3,'App1'!$F$7:$F$106,FALSE))</f>
        <v>#N/A</v>
      </c>
      <c r="D27" s="393" t="e">
        <f>INDEX('App1'!J$7:J$106,MATCH($A$3,'App1'!$F$7:$F$106,FALSE))</f>
        <v>#N/A</v>
      </c>
      <c r="E27" s="393" t="e">
        <f>INDEX('App1'!K$7:K$106,MATCH($A$3,'App1'!$F$7:$F$106,FALSE))</f>
        <v>#N/A</v>
      </c>
      <c r="F27" s="393" t="e">
        <f>INDEX('App1'!L$7:L$106,MATCH($A$3,'App1'!$F$7:$F$106,FALSE))</f>
        <v>#N/A</v>
      </c>
      <c r="G27" s="393" t="e">
        <f>INDEX('App1'!M$7:M$106,MATCH($A$3,'App1'!$F$7:$F$106,FALSE))</f>
        <v>#N/A</v>
      </c>
      <c r="H27" s="393" t="e">
        <f>INDEX('App1'!N$7:N$106,MATCH($A$3,'App1'!$F$7:$F$106,FALSE))</f>
        <v>#N/A</v>
      </c>
      <c r="I27" s="393" t="e">
        <f>INDEX('App1'!O$7:O$106,MATCH($A$3,'App1'!$F$7:$F$106,FALSE))</f>
        <v>#N/A</v>
      </c>
      <c r="J27" s="394" t="e">
        <f>INDEX('App1'!P$7:P$106,MATCH($A$3,'App1'!$F$7:$F$106,FALSE))</f>
        <v>#N/A</v>
      </c>
      <c r="K27" s="394" t="e">
        <f>SUM(C27:J27)</f>
        <v>#N/A</v>
      </c>
      <c r="L27" s="978"/>
      <c r="M27" s="978"/>
      <c r="N27" s="978"/>
      <c r="O27" s="978"/>
      <c r="P27" s="978"/>
      <c r="Q27" s="978"/>
      <c r="R27" s="978"/>
      <c r="S27" s="978"/>
      <c r="T27" s="978"/>
      <c r="U27" s="978"/>
      <c r="V27" s="978"/>
      <c r="W27" s="978"/>
      <c r="X27" s="978"/>
      <c r="Y27" s="978"/>
      <c r="Z27" s="978"/>
      <c r="AA27" s="978"/>
      <c r="AB27" s="978"/>
      <c r="AC27" s="978"/>
      <c r="AD27" s="978"/>
      <c r="AE27" s="978"/>
      <c r="AF27" s="978"/>
      <c r="AG27" s="978"/>
    </row>
    <row r="28" spans="1:33" s="391" customFormat="1" ht="11.25" customHeight="1">
      <c r="A28" s="385"/>
      <c r="B28" s="978"/>
      <c r="C28" s="1679"/>
      <c r="D28" s="1679"/>
      <c r="E28" s="1679"/>
      <c r="F28" s="1679"/>
      <c r="G28" s="1679"/>
      <c r="H28" s="1679"/>
      <c r="I28" s="1679"/>
      <c r="J28" s="1679"/>
      <c r="K28" s="1679"/>
      <c r="L28" s="1679"/>
      <c r="M28" s="978"/>
      <c r="N28" s="978"/>
      <c r="O28" s="978"/>
      <c r="P28" s="978"/>
      <c r="Q28" s="978"/>
      <c r="R28" s="978"/>
      <c r="S28" s="978"/>
      <c r="T28" s="978"/>
      <c r="U28" s="978"/>
      <c r="V28" s="978"/>
      <c r="W28" s="978"/>
      <c r="X28" s="978"/>
      <c r="Y28" s="978"/>
      <c r="Z28" s="978"/>
      <c r="AA28" s="978"/>
      <c r="AB28" s="978"/>
      <c r="AC28" s="978"/>
      <c r="AD28" s="978"/>
      <c r="AE28" s="978"/>
      <c r="AF28" s="978"/>
      <c r="AG28" s="978"/>
    </row>
    <row r="29" spans="1:33" s="391" customFormat="1" ht="18.75" customHeight="1">
      <c r="A29" s="395" t="s">
        <v>174</v>
      </c>
      <c r="B29" s="978"/>
      <c r="C29" s="963" t="e">
        <f>INDEX('App1'!Z$7:Z$106,MATCH($A$3,'App1'!$F$7:$F$106,FALSE))</f>
        <v>#N/A</v>
      </c>
      <c r="D29" s="396"/>
      <c r="E29" s="396"/>
      <c r="F29" s="396"/>
      <c r="G29" s="396"/>
      <c r="H29" s="396"/>
      <c r="I29" s="396"/>
      <c r="J29" s="396"/>
      <c r="K29" s="396"/>
      <c r="L29" s="396"/>
      <c r="M29" s="396"/>
      <c r="N29" s="396"/>
      <c r="O29" s="396"/>
      <c r="P29" s="396"/>
      <c r="Q29" s="396"/>
      <c r="R29" s="978"/>
      <c r="S29" s="978"/>
      <c r="T29" s="978"/>
      <c r="U29" s="978"/>
      <c r="V29" s="978"/>
      <c r="W29" s="978"/>
      <c r="X29" s="978"/>
      <c r="Y29" s="978"/>
      <c r="Z29" s="978"/>
      <c r="AA29" s="978"/>
      <c r="AB29" s="978"/>
      <c r="AC29" s="978"/>
      <c r="AD29" s="978"/>
      <c r="AE29" s="978"/>
      <c r="AF29" s="978"/>
      <c r="AG29" s="978"/>
    </row>
    <row r="30" spans="1:33" s="391" customFormat="1" ht="18.75" customHeight="1">
      <c r="A30" s="395"/>
      <c r="B30" s="978"/>
      <c r="C30" s="397"/>
      <c r="D30" s="398"/>
      <c r="E30" s="398"/>
      <c r="F30" s="398"/>
      <c r="G30" s="398"/>
      <c r="H30" s="398"/>
      <c r="I30" s="398"/>
      <c r="J30" s="398"/>
      <c r="K30" s="398"/>
      <c r="L30" s="398"/>
      <c r="M30" s="978"/>
      <c r="N30" s="978"/>
      <c r="O30" s="978"/>
      <c r="P30" s="978"/>
      <c r="Q30" s="978"/>
      <c r="R30" s="978"/>
      <c r="S30" s="978"/>
      <c r="T30" s="978"/>
      <c r="U30" s="978"/>
      <c r="V30" s="978"/>
      <c r="W30" s="978"/>
      <c r="X30" s="978"/>
      <c r="Y30" s="978"/>
      <c r="Z30" s="978"/>
      <c r="AA30" s="978"/>
      <c r="AB30" s="978"/>
      <c r="AC30" s="978"/>
      <c r="AD30" s="978"/>
      <c r="AE30" s="978"/>
      <c r="AF30" s="978"/>
      <c r="AG30" s="978"/>
    </row>
    <row r="31" spans="1:33" s="391" customFormat="1" ht="18.75" customHeight="1">
      <c r="A31" s="399" t="s">
        <v>175</v>
      </c>
      <c r="B31" s="978"/>
      <c r="C31" s="397" t="s">
        <v>176</v>
      </c>
      <c r="D31" s="397"/>
      <c r="E31" s="397"/>
      <c r="F31" s="397"/>
      <c r="G31" s="397"/>
      <c r="H31" s="400"/>
      <c r="I31" s="400"/>
      <c r="J31" s="400"/>
      <c r="K31" s="400"/>
      <c r="L31" s="400"/>
      <c r="M31" s="978"/>
      <c r="N31" s="978"/>
      <c r="O31" s="978"/>
      <c r="P31" s="978"/>
      <c r="Q31" s="978"/>
      <c r="R31" s="978"/>
      <c r="S31" s="978"/>
      <c r="T31" s="978"/>
      <c r="U31" s="978"/>
      <c r="V31" s="978"/>
      <c r="W31" s="978"/>
      <c r="X31" s="978"/>
      <c r="Y31" s="978"/>
      <c r="Z31" s="978"/>
      <c r="AA31" s="978"/>
      <c r="AB31" s="978"/>
      <c r="AC31" s="978"/>
      <c r="AD31" s="978"/>
      <c r="AE31" s="978"/>
      <c r="AF31" s="978"/>
      <c r="AG31" s="978"/>
    </row>
    <row r="32" spans="1:33" s="391" customFormat="1" ht="18.75" customHeight="1">
      <c r="A32" s="395" t="s">
        <v>177</v>
      </c>
      <c r="B32" s="978"/>
      <c r="C32" s="1326" t="e">
        <f>INDEX('App1'!CU$7:CU$106,MATCH($A$3,'App1'!$F$7:$F$106,FALSE))</f>
        <v>#N/A</v>
      </c>
      <c r="D32" s="401"/>
      <c r="E32" s="401"/>
      <c r="F32" s="401"/>
      <c r="G32" s="401"/>
      <c r="H32" s="400"/>
      <c r="I32" s="400"/>
      <c r="J32" s="400"/>
      <c r="K32" s="400"/>
      <c r="L32" s="400"/>
      <c r="M32" s="978"/>
      <c r="N32" s="978"/>
      <c r="O32" s="978"/>
      <c r="P32" s="978"/>
      <c r="Q32" s="978"/>
      <c r="R32" s="978"/>
      <c r="S32" s="978"/>
      <c r="T32" s="978"/>
      <c r="U32" s="978"/>
      <c r="V32" s="978"/>
      <c r="W32" s="978"/>
      <c r="X32" s="978"/>
      <c r="Y32" s="978"/>
      <c r="Z32" s="978"/>
      <c r="AA32" s="978"/>
      <c r="AB32" s="978"/>
      <c r="AC32" s="978"/>
      <c r="AD32" s="978"/>
      <c r="AE32" s="978"/>
      <c r="AF32" s="978"/>
      <c r="AG32" s="978"/>
    </row>
    <row r="33" spans="1:35" s="391" customFormat="1" ht="18.75" customHeight="1">
      <c r="A33" s="395" t="s">
        <v>178</v>
      </c>
      <c r="B33" s="978"/>
      <c r="C33" s="1326" t="e">
        <f>INDEX('App1'!CV$7:CV$106,MATCH($A$3,'App1'!$F$7:$F$106,FALSE))</f>
        <v>#N/A</v>
      </c>
      <c r="D33" s="401"/>
      <c r="E33" s="401"/>
      <c r="F33" s="401"/>
      <c r="G33" s="401"/>
      <c r="H33" s="400"/>
      <c r="I33" s="400"/>
      <c r="J33" s="400"/>
      <c r="K33" s="400"/>
      <c r="L33" s="400"/>
      <c r="M33" s="978"/>
      <c r="N33" s="978"/>
      <c r="O33" s="978"/>
      <c r="P33" s="978"/>
      <c r="Q33" s="978"/>
      <c r="R33" s="978"/>
      <c r="S33" s="978"/>
      <c r="T33" s="978"/>
      <c r="U33" s="978"/>
      <c r="V33" s="978"/>
      <c r="W33" s="978"/>
      <c r="X33" s="978"/>
      <c r="Y33" s="978"/>
      <c r="Z33" s="978"/>
      <c r="AA33" s="978"/>
      <c r="AB33" s="978"/>
      <c r="AC33" s="978"/>
      <c r="AD33" s="978"/>
      <c r="AE33" s="978"/>
      <c r="AF33" s="978"/>
      <c r="AG33" s="978"/>
    </row>
    <row r="34" spans="1:35" s="391" customFormat="1" ht="18.75" customHeight="1">
      <c r="A34" s="395" t="s">
        <v>179</v>
      </c>
      <c r="B34" s="978"/>
      <c r="C34" s="1326" t="e">
        <f>INDEX('App1'!CW$7:CW$106,MATCH($A$3,'App1'!$F$7:$F$106,FALSE))</f>
        <v>#N/A</v>
      </c>
      <c r="D34" s="401"/>
      <c r="E34" s="401"/>
      <c r="F34" s="401"/>
      <c r="G34" s="401"/>
      <c r="H34" s="400"/>
      <c r="I34" s="400"/>
      <c r="J34" s="400"/>
      <c r="K34" s="400"/>
      <c r="L34" s="400"/>
      <c r="M34" s="978"/>
      <c r="N34" s="978"/>
      <c r="O34" s="978"/>
      <c r="P34" s="978"/>
      <c r="Q34" s="978"/>
      <c r="R34" s="978"/>
      <c r="S34" s="978"/>
      <c r="T34" s="978"/>
      <c r="U34" s="978"/>
      <c r="V34" s="978"/>
      <c r="W34" s="978"/>
      <c r="X34" s="978"/>
      <c r="Y34" s="978"/>
      <c r="Z34" s="978"/>
      <c r="AA34" s="978"/>
      <c r="AB34" s="978"/>
      <c r="AC34" s="978"/>
      <c r="AD34" s="978"/>
      <c r="AE34" s="978"/>
      <c r="AF34" s="978"/>
      <c r="AG34" s="978"/>
    </row>
    <row r="35" spans="1:35" s="391" customFormat="1" ht="18.75" customHeight="1">
      <c r="A35" s="395" t="s">
        <v>180</v>
      </c>
      <c r="B35" s="978"/>
      <c r="C35" s="1326" t="e">
        <f>INDEX('App1'!CX$7:CX$106,MATCH($A$3,'App1'!$F$7:$F$106,FALSE))</f>
        <v>#N/A</v>
      </c>
      <c r="D35" s="401"/>
      <c r="E35" s="401"/>
      <c r="F35" s="401"/>
      <c r="G35" s="401"/>
      <c r="H35" s="400"/>
      <c r="I35" s="400"/>
      <c r="J35" s="400"/>
      <c r="K35" s="400"/>
      <c r="L35" s="400"/>
      <c r="M35" s="978"/>
      <c r="N35" s="978"/>
      <c r="O35" s="978"/>
      <c r="P35" s="978"/>
      <c r="Q35" s="978"/>
      <c r="R35" s="978"/>
      <c r="S35" s="978"/>
      <c r="T35" s="978"/>
      <c r="U35" s="978"/>
      <c r="V35" s="978"/>
      <c r="W35" s="978"/>
      <c r="X35" s="978"/>
      <c r="Y35" s="978"/>
      <c r="Z35" s="978"/>
      <c r="AA35" s="978"/>
      <c r="AB35" s="978"/>
      <c r="AC35" s="978"/>
      <c r="AD35" s="978"/>
      <c r="AE35" s="978"/>
      <c r="AF35" s="978"/>
      <c r="AG35" s="978"/>
    </row>
    <row r="36" spans="1:35" s="391" customFormat="1" ht="18.75" customHeight="1">
      <c r="A36" s="395" t="s">
        <v>181</v>
      </c>
      <c r="B36" s="978"/>
      <c r="C36" s="1326" t="e">
        <f>INDEX('App1'!CY$7:CY$106,MATCH($A$3,'App1'!$F$7:$F$106,FALSE))</f>
        <v>#N/A</v>
      </c>
      <c r="D36" s="401"/>
      <c r="E36" s="401"/>
      <c r="F36" s="401"/>
      <c r="G36" s="401"/>
      <c r="H36" s="400"/>
      <c r="I36" s="400"/>
      <c r="J36" s="400"/>
      <c r="K36" s="400"/>
      <c r="L36" s="400"/>
      <c r="M36" s="978"/>
      <c r="N36" s="978"/>
      <c r="O36" s="978"/>
      <c r="P36" s="978"/>
      <c r="Q36" s="978"/>
      <c r="R36" s="978"/>
      <c r="S36" s="978"/>
      <c r="T36" s="978"/>
      <c r="U36" s="978"/>
      <c r="V36" s="978"/>
      <c r="W36" s="978"/>
      <c r="X36" s="978"/>
      <c r="Y36" s="978"/>
      <c r="Z36" s="978"/>
      <c r="AA36" s="978"/>
      <c r="AB36" s="978"/>
      <c r="AC36" s="978"/>
      <c r="AD36" s="978"/>
      <c r="AE36" s="978"/>
      <c r="AF36" s="978"/>
      <c r="AG36" s="978"/>
    </row>
    <row r="37" spans="1:35" s="391" customFormat="1" ht="18.75" customHeight="1">
      <c r="A37" s="395" t="s">
        <v>182</v>
      </c>
      <c r="B37" s="978"/>
      <c r="C37" s="1326" t="e">
        <f>INDEX('App1'!CZ$7:CZ$106,MATCH($A$3,'App1'!$F$7:$F$106,FALSE))</f>
        <v>#N/A</v>
      </c>
      <c r="D37" s="401"/>
      <c r="E37" s="401"/>
      <c r="F37" s="401"/>
      <c r="G37" s="401"/>
      <c r="H37" s="400"/>
      <c r="I37" s="400"/>
      <c r="J37" s="400"/>
      <c r="K37" s="400"/>
      <c r="L37" s="400"/>
      <c r="M37" s="978"/>
      <c r="N37" s="978"/>
      <c r="O37" s="978"/>
      <c r="P37" s="978"/>
      <c r="Q37" s="978"/>
      <c r="R37" s="978"/>
      <c r="S37" s="978"/>
      <c r="T37" s="978"/>
      <c r="U37" s="978"/>
      <c r="V37" s="978"/>
      <c r="W37" s="978"/>
      <c r="X37" s="978"/>
      <c r="Y37" s="978"/>
      <c r="Z37" s="978"/>
      <c r="AA37" s="978"/>
      <c r="AB37" s="978"/>
      <c r="AC37" s="978"/>
      <c r="AD37" s="978"/>
      <c r="AE37" s="978"/>
      <c r="AF37" s="978"/>
      <c r="AG37" s="978"/>
    </row>
    <row r="38" spans="1:35" s="391" customFormat="1" ht="18.75" customHeight="1">
      <c r="A38" s="395" t="s">
        <v>183</v>
      </c>
      <c r="B38" s="978"/>
      <c r="C38" s="1326" t="e">
        <f>INDEX('App1'!DA$7:DA$106,MATCH($A$3,'App1'!$F$7:$F$106,FALSE))</f>
        <v>#N/A</v>
      </c>
      <c r="D38" s="401"/>
      <c r="E38" s="401"/>
      <c r="F38" s="401"/>
      <c r="G38" s="401"/>
      <c r="H38" s="400"/>
      <c r="I38" s="400"/>
      <c r="J38" s="400"/>
      <c r="K38" s="400"/>
      <c r="L38" s="400"/>
      <c r="M38" s="978"/>
      <c r="N38" s="978"/>
      <c r="O38" s="978"/>
      <c r="P38" s="978"/>
      <c r="Q38" s="978"/>
      <c r="R38" s="978"/>
      <c r="S38" s="978"/>
      <c r="T38" s="978"/>
      <c r="U38" s="978"/>
      <c r="V38" s="978"/>
      <c r="W38" s="978"/>
      <c r="X38" s="978"/>
      <c r="Y38" s="978"/>
      <c r="Z38" s="978"/>
      <c r="AA38" s="978"/>
      <c r="AB38" s="978"/>
      <c r="AC38" s="978"/>
      <c r="AD38" s="978"/>
      <c r="AE38" s="978"/>
      <c r="AF38" s="978"/>
      <c r="AG38" s="978"/>
    </row>
    <row r="39" spans="1:35" s="391" customFormat="1" ht="18.75" customHeight="1">
      <c r="A39" s="395" t="s">
        <v>184</v>
      </c>
      <c r="B39" s="978"/>
      <c r="C39" s="1326" t="e">
        <f>INDEX('App1'!DB$7:DB$106,MATCH($A$3,'App1'!$F$7:$F$106,FALSE))</f>
        <v>#N/A</v>
      </c>
      <c r="D39" s="401"/>
      <c r="E39" s="401"/>
      <c r="F39" s="401"/>
      <c r="G39" s="401"/>
      <c r="H39" s="400"/>
      <c r="I39" s="400"/>
      <c r="J39" s="400"/>
      <c r="K39" s="400"/>
      <c r="L39" s="400"/>
      <c r="M39" s="978"/>
      <c r="N39" s="978"/>
      <c r="O39" s="978"/>
      <c r="P39" s="978"/>
      <c r="Q39" s="978"/>
      <c r="R39" s="978"/>
      <c r="S39" s="978"/>
      <c r="T39" s="978"/>
      <c r="U39" s="978"/>
      <c r="V39" s="978"/>
      <c r="W39" s="978"/>
      <c r="X39" s="978"/>
      <c r="Y39" s="978"/>
      <c r="Z39" s="978"/>
      <c r="AA39" s="978"/>
      <c r="AB39" s="978"/>
      <c r="AC39" s="978"/>
      <c r="AD39" s="978"/>
      <c r="AE39" s="978"/>
      <c r="AF39" s="978"/>
      <c r="AG39" s="978"/>
    </row>
    <row r="40" spans="1:35" s="391" customFormat="1" ht="18.75" customHeight="1">
      <c r="A40" s="395" t="s">
        <v>162</v>
      </c>
      <c r="B40" s="978"/>
      <c r="C40" s="402" t="e">
        <f xml:space="preserve"> IF(INDEX('App1'!DC$7:DC$106,MATCH($A$3,'App1'!$F$7:$F$106,FALSE)) = 0, "Yes", INDEX('App1'!DC$7:DC$106,MATCH($A$3,'App1'!$F$7:$F$106,FALSE)))</f>
        <v>#N/A</v>
      </c>
      <c r="D40" s="401"/>
      <c r="E40" s="401"/>
      <c r="F40" s="401"/>
      <c r="G40" s="401"/>
      <c r="H40" s="400"/>
      <c r="I40" s="400"/>
      <c r="J40" s="400"/>
      <c r="K40" s="400"/>
      <c r="L40" s="400"/>
      <c r="M40" s="978"/>
      <c r="N40" s="978"/>
      <c r="O40" s="978"/>
      <c r="P40" s="978"/>
      <c r="Q40" s="978"/>
      <c r="R40" s="978"/>
      <c r="S40" s="978"/>
      <c r="T40" s="978"/>
      <c r="U40" s="978"/>
      <c r="V40" s="978"/>
      <c r="W40" s="978"/>
      <c r="X40" s="978"/>
      <c r="Y40" s="978"/>
      <c r="Z40" s="978"/>
      <c r="AA40" s="978"/>
      <c r="AB40" s="978"/>
      <c r="AC40" s="978"/>
      <c r="AD40" s="978"/>
      <c r="AE40" s="978"/>
      <c r="AF40" s="978"/>
      <c r="AG40" s="978"/>
    </row>
    <row r="41" spans="1:35" s="391" customFormat="1" ht="18.75" customHeight="1">
      <c r="A41" s="395" t="s">
        <v>185</v>
      </c>
      <c r="B41" s="978"/>
      <c r="C41" s="403" t="e">
        <f>INDEX('App1'!DD$7:DD$106,MATCH($A$3,'App1'!$F$7:$F$106,FALSE))</f>
        <v>#N/A</v>
      </c>
      <c r="D41" s="404"/>
      <c r="E41" s="404"/>
      <c r="F41" s="404"/>
      <c r="G41" s="400"/>
      <c r="H41" s="400"/>
      <c r="I41" s="400"/>
      <c r="J41" s="400"/>
      <c r="K41" s="400"/>
      <c r="L41" s="400"/>
      <c r="M41" s="978"/>
      <c r="N41" s="978"/>
      <c r="O41" s="978"/>
      <c r="P41" s="978"/>
      <c r="Q41" s="978"/>
      <c r="R41" s="978"/>
      <c r="S41" s="978"/>
      <c r="T41" s="978"/>
      <c r="U41" s="978"/>
      <c r="V41" s="978"/>
      <c r="W41" s="978"/>
      <c r="X41" s="978"/>
      <c r="Y41" s="978"/>
      <c r="Z41" s="978"/>
      <c r="AA41" s="978"/>
      <c r="AB41" s="978"/>
      <c r="AC41" s="978"/>
      <c r="AD41" s="978"/>
      <c r="AE41" s="978"/>
      <c r="AF41" s="978"/>
      <c r="AG41" s="978"/>
    </row>
    <row r="42" spans="1:35" s="391" customFormat="1" ht="18.75" customHeight="1">
      <c r="A42" s="395" t="s">
        <v>186</v>
      </c>
      <c r="B42" s="978"/>
      <c r="C42" s="405" t="e">
        <f>INDEX('App1'!DE$7:DE$106,MATCH($A$3,'App1'!$F$7:$F$106,FALSE))</f>
        <v>#N/A</v>
      </c>
      <c r="D42" s="406"/>
      <c r="E42" s="406"/>
      <c r="F42" s="406"/>
      <c r="G42" s="407"/>
      <c r="H42" s="400"/>
      <c r="I42" s="400"/>
      <c r="J42" s="400"/>
      <c r="K42" s="400"/>
      <c r="L42" s="400"/>
      <c r="M42" s="978"/>
      <c r="N42" s="978"/>
      <c r="O42" s="978"/>
      <c r="P42" s="978"/>
      <c r="Q42" s="978"/>
      <c r="R42" s="978"/>
      <c r="S42" s="978"/>
      <c r="T42" s="978"/>
      <c r="U42" s="978"/>
      <c r="V42" s="978"/>
      <c r="W42" s="978"/>
      <c r="X42" s="978"/>
      <c r="Y42" s="978"/>
      <c r="Z42" s="978"/>
      <c r="AA42" s="978"/>
      <c r="AB42" s="978"/>
      <c r="AC42" s="978"/>
      <c r="AD42" s="978"/>
      <c r="AE42" s="978"/>
      <c r="AF42" s="978"/>
      <c r="AG42" s="978"/>
    </row>
    <row r="43" spans="1:35" s="411" customFormat="1" ht="11.25" customHeight="1" thickBot="1">
      <c r="A43" s="408"/>
      <c r="B43" s="409"/>
      <c r="C43" s="410"/>
      <c r="D43" s="410"/>
      <c r="E43" s="410"/>
      <c r="F43" s="410"/>
      <c r="G43" s="410"/>
      <c r="H43" s="410"/>
      <c r="I43" s="410"/>
      <c r="J43" s="410"/>
      <c r="K43" s="410"/>
      <c r="L43" s="410"/>
      <c r="M43" s="409"/>
      <c r="N43" s="409"/>
      <c r="O43" s="409"/>
      <c r="P43" s="409"/>
      <c r="Q43" s="409"/>
      <c r="R43" s="409"/>
      <c r="S43" s="409"/>
      <c r="T43" s="409"/>
      <c r="U43" s="409"/>
      <c r="V43" s="409"/>
      <c r="W43" s="409"/>
      <c r="X43" s="409"/>
      <c r="Y43" s="409"/>
      <c r="Z43" s="409"/>
      <c r="AA43" s="409"/>
      <c r="AB43" s="409"/>
      <c r="AC43" s="409"/>
      <c r="AD43" s="409"/>
      <c r="AE43" s="409"/>
      <c r="AF43" s="409"/>
      <c r="AG43" s="409"/>
    </row>
    <row r="44" spans="1:35" s="417" customFormat="1" ht="30" customHeight="1">
      <c r="A44" s="412"/>
      <c r="B44" s="413"/>
      <c r="C44" s="414" t="s">
        <v>187</v>
      </c>
      <c r="D44" s="415" t="s">
        <v>188</v>
      </c>
      <c r="E44" s="415" t="s">
        <v>189</v>
      </c>
      <c r="F44" s="415" t="s">
        <v>190</v>
      </c>
      <c r="G44" s="814" t="s">
        <v>191</v>
      </c>
      <c r="H44" s="415" t="s">
        <v>192</v>
      </c>
      <c r="I44" s="415" t="s">
        <v>193</v>
      </c>
      <c r="J44" s="415" t="s">
        <v>194</v>
      </c>
      <c r="K44" s="415" t="s">
        <v>195</v>
      </c>
      <c r="L44" s="416" t="s">
        <v>196</v>
      </c>
      <c r="M44" s="414" t="s">
        <v>197</v>
      </c>
      <c r="N44" s="415" t="s">
        <v>198</v>
      </c>
      <c r="O44" s="415" t="s">
        <v>199</v>
      </c>
      <c r="P44" s="415" t="s">
        <v>200</v>
      </c>
      <c r="Q44" s="416" t="s">
        <v>201</v>
      </c>
      <c r="R44" s="414" t="s">
        <v>202</v>
      </c>
      <c r="S44" s="415" t="s">
        <v>203</v>
      </c>
      <c r="T44" s="415" t="s">
        <v>204</v>
      </c>
      <c r="U44" s="415" t="s">
        <v>205</v>
      </c>
      <c r="V44" s="814" t="s">
        <v>206</v>
      </c>
      <c r="W44" s="415" t="s">
        <v>207</v>
      </c>
      <c r="X44" s="415" t="s">
        <v>208</v>
      </c>
      <c r="Y44" s="415" t="s">
        <v>209</v>
      </c>
      <c r="Z44" s="415" t="s">
        <v>210</v>
      </c>
      <c r="AA44" s="814" t="s">
        <v>211</v>
      </c>
      <c r="AB44" s="415" t="s">
        <v>212</v>
      </c>
      <c r="AC44" s="415" t="s">
        <v>213</v>
      </c>
      <c r="AD44" s="415" t="s">
        <v>214</v>
      </c>
      <c r="AE44" s="415" t="s">
        <v>215</v>
      </c>
      <c r="AF44" s="814" t="s">
        <v>216</v>
      </c>
      <c r="AG44" s="416" t="s">
        <v>217</v>
      </c>
      <c r="AI44" s="418" t="s">
        <v>218</v>
      </c>
    </row>
    <row r="45" spans="1:35" s="424" customFormat="1" ht="11.25" customHeight="1">
      <c r="A45" s="419"/>
      <c r="B45" s="420"/>
      <c r="C45" s="421"/>
      <c r="D45" s="422"/>
      <c r="E45" s="422"/>
      <c r="F45" s="422"/>
      <c r="G45" s="815"/>
      <c r="H45" s="422"/>
      <c r="I45" s="422"/>
      <c r="J45" s="422"/>
      <c r="K45" s="422"/>
      <c r="L45" s="423"/>
      <c r="M45" s="421"/>
      <c r="N45" s="422"/>
      <c r="O45" s="422"/>
      <c r="P45" s="422"/>
      <c r="Q45" s="423"/>
      <c r="R45" s="421"/>
      <c r="S45" s="422"/>
      <c r="T45" s="422"/>
      <c r="U45" s="422"/>
      <c r="V45" s="815"/>
      <c r="W45" s="422"/>
      <c r="X45" s="422"/>
      <c r="Y45" s="422"/>
      <c r="Z45" s="422"/>
      <c r="AA45" s="815"/>
      <c r="AB45" s="422"/>
      <c r="AC45" s="422"/>
      <c r="AD45" s="422"/>
      <c r="AE45" s="422"/>
      <c r="AF45" s="815"/>
      <c r="AG45" s="423"/>
      <c r="AI45" s="425"/>
    </row>
    <row r="46" spans="1:35" s="424" customFormat="1" ht="15" customHeight="1" thickBot="1">
      <c r="A46" s="399" t="s">
        <v>219</v>
      </c>
      <c r="B46" s="420"/>
      <c r="C46" s="426" t="e">
        <f>IF(INDEX('App1'!AG$7:AG$106,MATCH($A$3,'App1'!$F$7:$F$106,FALSE)) = "", "",INDEX('App1'!AG$7:AG$106,MATCH($A$3,'App1'!$F$7:$F$106,FALSE)))</f>
        <v>#N/A</v>
      </c>
      <c r="D46" s="427" t="e">
        <f>IF(INDEX('App1'!AH$7:AH$106,MATCH($A$3,'App1'!$F$7:$F$106,FALSE)) = "", "",INDEX('App1'!AH$7:AH$106,MATCH($A$3,'App1'!$F$7:$F$106,FALSE)))</f>
        <v>#N/A</v>
      </c>
      <c r="E46" s="427" t="e">
        <f>IF(INDEX('App1'!AI$7:AI$106,MATCH($A$3,'App1'!$F$7:$F$106,FALSE)) = "", "",INDEX('App1'!AI$7:AI$106,MATCH($A$3,'App1'!$F$7:$F$106,FALSE)))</f>
        <v>#N/A</v>
      </c>
      <c r="F46" s="427" t="e">
        <f>IF(INDEX('App1'!AJ$7:AJ$106,MATCH($A$3,'App1'!$F$7:$F$106,FALSE)) = "", "",INDEX('App1'!AJ$7:AJ$106,MATCH($A$3,'App1'!$F$7:$F$106,FALSE)))</f>
        <v>#N/A</v>
      </c>
      <c r="G46" s="816" t="e">
        <f>IF(INDEX('App1'!AK$7:AK$106,MATCH($A$3,'App1'!$F$7:$F$106,FALSE)) = "", "",INDEX('App1'!AK$7:AK$106,MATCH($A$3,'App1'!$F$7:$F$106,FALSE)))</f>
        <v>#N/A</v>
      </c>
      <c r="H46" s="427" t="e">
        <f>IF(INDEX('App1'!AL$7:AL$106,MATCH($A$3,'App1'!$F$7:$F$106,FALSE)) = "", "",INDEX('App1'!AL$7:AL$106,MATCH($A$3,'App1'!$F$7:$F$106,FALSE)))</f>
        <v>#N/A</v>
      </c>
      <c r="I46" s="427" t="e">
        <f>IF(INDEX('App1'!AM$7:AM$106,MATCH($A$3,'App1'!$F$7:$F$106,FALSE)) = "", "",INDEX('App1'!AM$7:AM$106,MATCH($A$3,'App1'!$F$7:$F$106,FALSE)))</f>
        <v>#N/A</v>
      </c>
      <c r="J46" s="427" t="e">
        <f>IF(INDEX('App1'!AN$7:AN$106,MATCH($A$3,'App1'!$F$7:$F$106,FALSE)) = "", "",INDEX('App1'!AN$7:AN$106,MATCH($A$3,'App1'!$F$7:$F$106,FALSE)))</f>
        <v>#N/A</v>
      </c>
      <c r="K46" s="427" t="e">
        <f>IF(INDEX('App1'!AO$7:AO$106,MATCH($A$3,'App1'!$F$7:$F$106,FALSE)) = "", "",INDEX('App1'!AO$7:AO$106,MATCH($A$3,'App1'!$F$7:$F$106,FALSE)))</f>
        <v>#N/A</v>
      </c>
      <c r="L46" s="428" t="e">
        <f>IF(INDEX('App1'!AP$7:AP$106,MATCH($A$3,'App1'!$F$7:$F$106,FALSE)) = "", "",INDEX('App1'!AP$7:AP$106,MATCH($A$3,'App1'!$F$7:$F$106,FALSE)))</f>
        <v>#N/A</v>
      </c>
      <c r="M46" s="426" t="e">
        <f>IF(INDEX('App1'!AQ$7:AQ$106,MATCH($A$3,'App1'!$F$7:$F$106,FALSE)) = "", "",INDEX('App1'!AQ$7:AQ$106,MATCH($A$3,'App1'!$F$7:$F$106,FALSE)))</f>
        <v>#N/A</v>
      </c>
      <c r="N46" s="427" t="e">
        <f>IF(INDEX('App1'!AR$7:AR$106,MATCH($A$3,'App1'!$F$7:$F$106,FALSE)) = "", "",INDEX('App1'!AR$7:AR$106,MATCH($A$3,'App1'!$F$7:$F$106,FALSE)))</f>
        <v>#N/A</v>
      </c>
      <c r="O46" s="427" t="e">
        <f>IF(INDEX('App1'!AS$7:AS$106,MATCH($A$3,'App1'!$F$7:$F$106,FALSE)) = "", "",INDEX('App1'!AS$7:AS$106,MATCH($A$3,'App1'!$F$7:$F$106,FALSE)))</f>
        <v>#N/A</v>
      </c>
      <c r="P46" s="427" t="e">
        <f>IF(INDEX('App1'!AT$7:AT$106,MATCH($A$3,'App1'!$F$7:$F$106,FALSE)) = "", "",INDEX('App1'!AT$7:AT$106,MATCH($A$3,'App1'!$F$7:$F$106,FALSE)))</f>
        <v>#N/A</v>
      </c>
      <c r="Q46" s="428" t="e">
        <f>IF(INDEX('App1'!AU$7:AU$106,MATCH($A$3,'App1'!$F$7:$F$106,FALSE)) = "", "",INDEX('App1'!AU$7:AU$106,MATCH($A$3,'App1'!$F$7:$F$106,FALSE)))</f>
        <v>#N/A</v>
      </c>
      <c r="R46" s="426" t="e">
        <f>IF(INDEX('App1'!AV$7:AV$106,MATCH($A$3,'App1'!$F$7:$F$106,FALSE)) = "", "",INDEX('App1'!AV$7:AV$106,MATCH($A$3,'App1'!$F$7:$F$106,FALSE)))</f>
        <v>#N/A</v>
      </c>
      <c r="S46" s="427" t="e">
        <f>IF(INDEX('App1'!AW$7:AW$106,MATCH($A$3,'App1'!$F$7:$F$106,FALSE)) = "", "",INDEX('App1'!AW$7:AW$106,MATCH($A$3,'App1'!$F$7:$F$106,FALSE)))</f>
        <v>#N/A</v>
      </c>
      <c r="T46" s="427" t="e">
        <f>IF(INDEX('App1'!AX$7:AX$106,MATCH($A$3,'App1'!$F$7:$F$106,FALSE)) = "", "",INDEX('App1'!AX$7:AX$106,MATCH($A$3,'App1'!$F$7:$F$106,FALSE)))</f>
        <v>#N/A</v>
      </c>
      <c r="U46" s="427" t="e">
        <f>IF(INDEX('App1'!AY$7:AY$106,MATCH($A$3,'App1'!$F$7:$F$106,FALSE)) = "", "",INDEX('App1'!AY$7:AY$106,MATCH($A$3,'App1'!$F$7:$F$106,FALSE)))</f>
        <v>#N/A</v>
      </c>
      <c r="V46" s="816" t="e">
        <f>IF(INDEX('App1'!AZ$7:AZ$106,MATCH($A$3,'App1'!$F$7:$F$106,FALSE)) = "", "",INDEX('App1'!AZ$7:AZ$106,MATCH($A$3,'App1'!$F$7:$F$106,FALSE)))</f>
        <v>#N/A</v>
      </c>
      <c r="W46" s="427" t="e">
        <f>IF(INDEX('App1'!BA$7:BA$106,MATCH($A$3,'App1'!$F$7:$F$106,FALSE)) = "", "",INDEX('App1'!BA$7:BA$106,MATCH($A$3,'App1'!$F$7:$F$106,FALSE)))</f>
        <v>#N/A</v>
      </c>
      <c r="X46" s="427" t="e">
        <f>IF(INDEX('App1'!BB$7:BB$106,MATCH($A$3,'App1'!$F$7:$F$106,FALSE)) = "", "",INDEX('App1'!BB$7:BB$106,MATCH($A$3,'App1'!$F$7:$F$106,FALSE)))</f>
        <v>#N/A</v>
      </c>
      <c r="Y46" s="427" t="e">
        <f>IF(INDEX('App1'!BC$7:BC$106,MATCH($A$3,'App1'!$F$7:$F$106,FALSE)) = "", "",INDEX('App1'!BC$7:BC$106,MATCH($A$3,'App1'!$F$7:$F$106,FALSE)))</f>
        <v>#N/A</v>
      </c>
      <c r="Z46" s="427" t="e">
        <f>IF(INDEX('App1'!BD$7:BD$106,MATCH($A$3,'App1'!$F$7:$F$106,FALSE)) = "", "",INDEX('App1'!BD$7:BD$106,MATCH($A$3,'App1'!$F$7:$F$106,FALSE)))</f>
        <v>#N/A</v>
      </c>
      <c r="AA46" s="816" t="e">
        <f>IF(INDEX('App1'!BE$7:BE$106,MATCH($A$3,'App1'!$F$7:$F$106,FALSE)) = "", "",INDEX('App1'!BE$7:BE$106,MATCH($A$3,'App1'!$F$7:$F$106,FALSE)))</f>
        <v>#N/A</v>
      </c>
      <c r="AB46" s="427" t="e">
        <f>IF(INDEX('App1'!BF$7:BF$106,MATCH($A$3,'App1'!$F$7:$F$106,FALSE)) = "", "",INDEX('App1'!BF$7:BF$106,MATCH($A$3,'App1'!$F$7:$F$106,FALSE)))</f>
        <v>#N/A</v>
      </c>
      <c r="AC46" s="427" t="e">
        <f>IF(INDEX('App1'!BG$7:BG$106,MATCH($A$3,'App1'!$F$7:$F$106,FALSE)) = "", "",INDEX('App1'!BG$7:BG$106,MATCH($A$3,'App1'!$F$7:$F$106,FALSE)))</f>
        <v>#N/A</v>
      </c>
      <c r="AD46" s="427" t="e">
        <f>IF(INDEX('App1'!BH$7:BH$106,MATCH($A$3,'App1'!$F$7:$F$106,FALSE)) = "", "",INDEX('App1'!BH$7:BH$106,MATCH($A$3,'App1'!$F$7:$F$106,FALSE)))</f>
        <v>#N/A</v>
      </c>
      <c r="AE46" s="427" t="e">
        <f>IF(INDEX('App1'!BI$7:BI$106,MATCH($A$3,'App1'!$F$7:$F$106,FALSE)) = "", "",INDEX('App1'!BI$7:BI$106,MATCH($A$3,'App1'!$F$7:$F$106,FALSE)))</f>
        <v>#N/A</v>
      </c>
      <c r="AF46" s="816" t="e">
        <f>IF(INDEX('App1'!BJ$7:BJ$106,MATCH($A$3,'App1'!$F$7:$F$106,FALSE)) = "", "",INDEX('App1'!BJ$7:BJ$106,MATCH($A$3,'App1'!$F$7:$F$106,FALSE)))</f>
        <v>#N/A</v>
      </c>
      <c r="AG46" s="428" t="e">
        <f>IF(INDEX('App1'!BK$7:BK$106,MATCH($A$3,'App1'!$F$7:$F$106,FALSE)) = "", "",INDEX('App1'!BK$7:BK$106,MATCH($A$3,'App1'!$F$7:$F$106,FALSE)))</f>
        <v>#N/A</v>
      </c>
      <c r="AH46" s="432"/>
      <c r="AI46" s="433"/>
    </row>
    <row r="47" spans="1:35" s="424" customFormat="1" ht="7.5" customHeight="1">
      <c r="A47" s="419"/>
      <c r="B47" s="420"/>
      <c r="C47" s="430"/>
      <c r="D47" s="430"/>
      <c r="E47" s="430"/>
      <c r="F47" s="430"/>
      <c r="G47" s="430"/>
      <c r="H47" s="430"/>
      <c r="I47" s="430"/>
      <c r="J47" s="430"/>
      <c r="K47" s="430"/>
      <c r="L47" s="431"/>
      <c r="M47" s="429"/>
      <c r="N47" s="430"/>
      <c r="O47" s="430"/>
      <c r="P47" s="430"/>
      <c r="Q47" s="431"/>
      <c r="R47" s="430"/>
      <c r="S47" s="430"/>
      <c r="T47" s="430"/>
      <c r="U47" s="430"/>
      <c r="V47" s="430"/>
      <c r="W47" s="430"/>
      <c r="X47" s="430"/>
      <c r="Y47" s="430"/>
      <c r="Z47" s="430"/>
      <c r="AA47" s="430"/>
      <c r="AB47" s="430"/>
      <c r="AC47" s="430"/>
      <c r="AD47" s="430"/>
      <c r="AE47" s="430"/>
      <c r="AF47" s="430"/>
      <c r="AG47" s="430"/>
      <c r="AH47" s="432"/>
      <c r="AI47" s="433"/>
    </row>
    <row r="48" spans="1:35" s="424" customFormat="1" ht="15" customHeight="1">
      <c r="A48" s="434" t="s">
        <v>220</v>
      </c>
      <c r="B48" s="420"/>
      <c r="C48" s="430"/>
      <c r="D48" s="430"/>
      <c r="E48" s="430"/>
      <c r="F48" s="430"/>
      <c r="G48" s="430"/>
      <c r="H48" s="430"/>
      <c r="I48" s="430"/>
      <c r="J48" s="430"/>
      <c r="K48" s="430"/>
      <c r="L48" s="431"/>
      <c r="M48" s="429" t="e">
        <f>INDEX('App1'!BL$7:BL$106,MATCH($A$3,'App1'!$F$7:$F$106,FALSE))</f>
        <v>#N/A</v>
      </c>
      <c r="N48" s="430" t="e">
        <f>INDEX('App1'!BM$7:BM$106,MATCH($A$3,'App1'!$F$7:$F$106,FALSE))</f>
        <v>#N/A</v>
      </c>
      <c r="O48" s="430" t="e">
        <f>INDEX('App1'!BN$7:BN$106,MATCH($A$3,'App1'!$F$7:$F$106,FALSE))</f>
        <v>#N/A</v>
      </c>
      <c r="P48" s="430" t="e">
        <f>INDEX('App1'!BO$7:BO$106,MATCH($A$3,'App1'!$F$7:$F$106,FALSE))</f>
        <v>#N/A</v>
      </c>
      <c r="Q48" s="431" t="e">
        <f>INDEX('App1'!BP$7:BP$106,MATCH($A$3,'App1'!$F$7:$F$106,FALSE))</f>
        <v>#N/A</v>
      </c>
      <c r="R48" s="430"/>
      <c r="S48" s="430"/>
      <c r="T48" s="430"/>
      <c r="U48" s="430"/>
      <c r="V48" s="430"/>
      <c r="W48" s="430"/>
      <c r="X48" s="430"/>
      <c r="Y48" s="430"/>
      <c r="Z48" s="430"/>
      <c r="AA48" s="430"/>
      <c r="AB48" s="430"/>
      <c r="AC48" s="430"/>
      <c r="AD48" s="430"/>
      <c r="AE48" s="430"/>
      <c r="AF48" s="430"/>
      <c r="AG48" s="430"/>
      <c r="AH48" s="432"/>
      <c r="AI48" s="433"/>
    </row>
    <row r="49" spans="1:35" s="424" customFormat="1" ht="7.5" customHeight="1">
      <c r="A49" s="434"/>
      <c r="B49" s="420"/>
      <c r="C49" s="430"/>
      <c r="D49" s="430"/>
      <c r="E49" s="430"/>
      <c r="F49" s="430"/>
      <c r="G49" s="430"/>
      <c r="H49" s="430"/>
      <c r="I49" s="430"/>
      <c r="J49" s="430"/>
      <c r="K49" s="430"/>
      <c r="L49" s="431"/>
      <c r="M49" s="429"/>
      <c r="N49" s="430"/>
      <c r="O49" s="430"/>
      <c r="P49" s="430"/>
      <c r="Q49" s="431"/>
      <c r="R49" s="430"/>
      <c r="S49" s="430"/>
      <c r="T49" s="430"/>
      <c r="U49" s="430"/>
      <c r="V49" s="430"/>
      <c r="W49" s="430"/>
      <c r="X49" s="430"/>
      <c r="Y49" s="430"/>
      <c r="Z49" s="430"/>
      <c r="AA49" s="430"/>
      <c r="AB49" s="430"/>
      <c r="AC49" s="430"/>
      <c r="AD49" s="430"/>
      <c r="AE49" s="430"/>
      <c r="AF49" s="430"/>
      <c r="AG49" s="430"/>
      <c r="AH49" s="432"/>
      <c r="AI49" s="433"/>
    </row>
    <row r="50" spans="1:35" s="424" customFormat="1" ht="15" customHeight="1">
      <c r="A50" s="434" t="s">
        <v>221</v>
      </c>
      <c r="B50" s="420"/>
      <c r="C50" s="430"/>
      <c r="D50" s="430"/>
      <c r="E50" s="430"/>
      <c r="F50" s="430"/>
      <c r="G50" s="430"/>
      <c r="H50" s="430"/>
      <c r="I50" s="430"/>
      <c r="J50" s="430"/>
      <c r="K50" s="430"/>
      <c r="L50" s="431"/>
      <c r="M50" s="429" t="e">
        <f>INDEX('App1'!BQ$7:BQ$106,MATCH($A$3,'App1'!$F$7:$F$106,FALSE))</f>
        <v>#N/A</v>
      </c>
      <c r="N50" s="430" t="e">
        <f>INDEX('App1'!BR$7:BR$106,MATCH($A$3,'App1'!$F$7:$F$106,FALSE))</f>
        <v>#N/A</v>
      </c>
      <c r="O50" s="430" t="e">
        <f>INDEX('App1'!BS$7:BS$106,MATCH($A$3,'App1'!$F$7:$F$106,FALSE))</f>
        <v>#N/A</v>
      </c>
      <c r="P50" s="430" t="e">
        <f>INDEX('App1'!BT$7:BT$106,MATCH($A$3,'App1'!$F$7:$F$106,FALSE))</f>
        <v>#N/A</v>
      </c>
      <c r="Q50" s="431" t="e">
        <f>INDEX('App1'!BU$7:BU$106,MATCH($A$3,'App1'!$F$7:$F$106,FALSE))</f>
        <v>#N/A</v>
      </c>
      <c r="R50" s="430"/>
      <c r="S50" s="430"/>
      <c r="T50" s="430"/>
      <c r="U50" s="430"/>
      <c r="V50" s="430"/>
      <c r="W50" s="430"/>
      <c r="X50" s="430"/>
      <c r="Y50" s="430"/>
      <c r="Z50" s="430"/>
      <c r="AA50" s="430"/>
      <c r="AB50" s="430"/>
      <c r="AC50" s="430"/>
      <c r="AD50" s="430"/>
      <c r="AE50" s="430"/>
      <c r="AF50" s="430"/>
      <c r="AG50" s="430"/>
      <c r="AH50" s="432"/>
      <c r="AI50" s="433"/>
    </row>
    <row r="51" spans="1:35" s="424" customFormat="1" ht="15" customHeight="1">
      <c r="A51" s="434" t="s">
        <v>222</v>
      </c>
      <c r="B51" s="420"/>
      <c r="C51" s="430"/>
      <c r="D51" s="430"/>
      <c r="E51" s="430"/>
      <c r="F51" s="430"/>
      <c r="G51" s="430"/>
      <c r="H51" s="430"/>
      <c r="I51" s="430"/>
      <c r="J51" s="430"/>
      <c r="K51" s="430"/>
      <c r="L51" s="431"/>
      <c r="M51" s="429" t="e">
        <f>INDEX('App1'!BV$7:BV$106,MATCH($A$3,'App1'!$F$7:$F$106,FALSE))</f>
        <v>#N/A</v>
      </c>
      <c r="N51" s="430" t="e">
        <f>INDEX('App1'!BW$7:BW$106,MATCH($A$3,'App1'!$F$7:$F$106,FALSE))</f>
        <v>#N/A</v>
      </c>
      <c r="O51" s="430" t="e">
        <f>INDEX('App1'!BX$7:BX$106,MATCH($A$3,'App1'!$F$7:$F$106,FALSE))</f>
        <v>#N/A</v>
      </c>
      <c r="P51" s="430" t="e">
        <f>INDEX('App1'!BY$7:BY$106,MATCH($A$3,'App1'!$F$7:$F$106,FALSE))</f>
        <v>#N/A</v>
      </c>
      <c r="Q51" s="431" t="e">
        <f>INDEX('App1'!BZ$7:BZ$106,MATCH($A$3,'App1'!$F$7:$F$106,FALSE))</f>
        <v>#N/A</v>
      </c>
      <c r="R51" s="430"/>
      <c r="S51" s="430"/>
      <c r="T51" s="430"/>
      <c r="U51" s="430"/>
      <c r="V51" s="430"/>
      <c r="W51" s="430"/>
      <c r="X51" s="430"/>
      <c r="Y51" s="430"/>
      <c r="Z51" s="430"/>
      <c r="AA51" s="430"/>
      <c r="AB51" s="430"/>
      <c r="AC51" s="430"/>
      <c r="AD51" s="430"/>
      <c r="AE51" s="430"/>
      <c r="AF51" s="430"/>
      <c r="AG51" s="430"/>
      <c r="AH51" s="432"/>
      <c r="AI51" s="433"/>
    </row>
    <row r="52" spans="1:35" s="424" customFormat="1" ht="15" customHeight="1">
      <c r="A52" s="434" t="s">
        <v>72</v>
      </c>
      <c r="B52" s="420"/>
      <c r="C52" s="430"/>
      <c r="D52" s="430"/>
      <c r="E52" s="430"/>
      <c r="F52" s="430"/>
      <c r="G52" s="430"/>
      <c r="H52" s="430"/>
      <c r="I52" s="430"/>
      <c r="J52" s="430"/>
      <c r="K52" s="430"/>
      <c r="L52" s="431"/>
      <c r="M52" s="429" t="e">
        <f>INDEX('App1'!CA$7:CA$106,MATCH($A$3,'App1'!$F$7:$F$106,FALSE))</f>
        <v>#N/A</v>
      </c>
      <c r="N52" s="430" t="e">
        <f>INDEX('App1'!CB$7:CB$106,MATCH($A$3,'App1'!$F$7:$F$106,FALSE))</f>
        <v>#N/A</v>
      </c>
      <c r="O52" s="430" t="e">
        <f>INDEX('App1'!CC$7:CC$106,MATCH($A$3,'App1'!$F$7:$F$106,FALSE))</f>
        <v>#N/A</v>
      </c>
      <c r="P52" s="430" t="e">
        <f>INDEX('App1'!CD$7:CD$106,MATCH($A$3,'App1'!$F$7:$F$106,FALSE))</f>
        <v>#N/A</v>
      </c>
      <c r="Q52" s="431" t="e">
        <f>INDEX('App1'!CE$7:CE$106,MATCH($A$3,'App1'!$F$7:$F$106,FALSE))</f>
        <v>#N/A</v>
      </c>
      <c r="R52" s="430"/>
      <c r="S52" s="430"/>
      <c r="T52" s="430"/>
      <c r="U52" s="430"/>
      <c r="V52" s="430"/>
      <c r="W52" s="430"/>
      <c r="X52" s="430"/>
      <c r="Y52" s="430"/>
      <c r="Z52" s="430"/>
      <c r="AA52" s="430"/>
      <c r="AB52" s="430"/>
      <c r="AC52" s="430"/>
      <c r="AD52" s="430"/>
      <c r="AE52" s="430"/>
      <c r="AF52" s="430"/>
      <c r="AG52" s="430"/>
      <c r="AH52" s="432"/>
      <c r="AI52" s="433"/>
    </row>
    <row r="53" spans="1:35" s="424" customFormat="1" ht="15" customHeight="1">
      <c r="A53" s="434" t="s">
        <v>50</v>
      </c>
      <c r="B53" s="420"/>
      <c r="C53" s="430"/>
      <c r="D53" s="430"/>
      <c r="E53" s="430"/>
      <c r="F53" s="430"/>
      <c r="G53" s="430"/>
      <c r="H53" s="430"/>
      <c r="I53" s="430"/>
      <c r="J53" s="430"/>
      <c r="K53" s="430"/>
      <c r="L53" s="431"/>
      <c r="M53" s="429" t="e">
        <f>INDEX('App1'!CF$7:CF$106,MATCH($A$3,'App1'!$F$7:$F$106,FALSE))</f>
        <v>#N/A</v>
      </c>
      <c r="N53" s="430" t="e">
        <f>INDEX('App1'!CG$7:CG$106,MATCH($A$3,'App1'!$F$7:$F$106,FALSE))</f>
        <v>#N/A</v>
      </c>
      <c r="O53" s="430" t="e">
        <f>INDEX('App1'!CH$7:CH$106,MATCH($A$3,'App1'!$F$7:$F$106,FALSE))</f>
        <v>#N/A</v>
      </c>
      <c r="P53" s="430" t="e">
        <f>INDEX('App1'!CI$7:CI$106,MATCH($A$3,'App1'!$F$7:$F$106,FALSE))</f>
        <v>#N/A</v>
      </c>
      <c r="Q53" s="431" t="e">
        <f>INDEX('App1'!CJ$7:CJ$106,MATCH($A$3,'App1'!$F$7:$F$106,FALSE))</f>
        <v>#N/A</v>
      </c>
      <c r="R53" s="430"/>
      <c r="S53" s="430"/>
      <c r="T53" s="430"/>
      <c r="U53" s="430"/>
      <c r="V53" s="430"/>
      <c r="W53" s="430"/>
      <c r="X53" s="430"/>
      <c r="Y53" s="430"/>
      <c r="Z53" s="430"/>
      <c r="AA53" s="430"/>
      <c r="AB53" s="430"/>
      <c r="AC53" s="430"/>
      <c r="AD53" s="430"/>
      <c r="AE53" s="430"/>
      <c r="AF53" s="430"/>
      <c r="AG53" s="430"/>
      <c r="AH53" s="432"/>
      <c r="AI53" s="433"/>
    </row>
    <row r="54" spans="1:35" s="424" customFormat="1" ht="15" customHeight="1">
      <c r="A54" s="434" t="s">
        <v>223</v>
      </c>
      <c r="B54" s="420"/>
      <c r="C54" s="430"/>
      <c r="D54" s="430"/>
      <c r="E54" s="430"/>
      <c r="F54" s="430"/>
      <c r="G54" s="430"/>
      <c r="H54" s="430"/>
      <c r="I54" s="430"/>
      <c r="J54" s="430"/>
      <c r="K54" s="430"/>
      <c r="L54" s="431"/>
      <c r="M54" s="429" t="e">
        <f>INDEX('App1'!CK$7:CK$106,MATCH($A$3,'App1'!$F$7:$F$106,FALSE))</f>
        <v>#N/A</v>
      </c>
      <c r="N54" s="430" t="e">
        <f>INDEX('App1'!CL$7:CL$106,MATCH($A$3,'App1'!$F$7:$F$106,FALSE))</f>
        <v>#N/A</v>
      </c>
      <c r="O54" s="430" t="e">
        <f>INDEX('App1'!CM$7:CM$106,MATCH($A$3,'App1'!$F$7:$F$106,FALSE))</f>
        <v>#N/A</v>
      </c>
      <c r="P54" s="430" t="e">
        <f>INDEX('App1'!CN$7:CN$106,MATCH($A$3,'App1'!$F$7:$F$106,FALSE))</f>
        <v>#N/A</v>
      </c>
      <c r="Q54" s="431" t="e">
        <f>INDEX('App1'!CO$7:CO$106,MATCH($A$3,'App1'!$F$7:$F$106,FALSE))</f>
        <v>#N/A</v>
      </c>
      <c r="R54" s="430"/>
      <c r="S54" s="430"/>
      <c r="T54" s="430"/>
      <c r="U54" s="430"/>
      <c r="V54" s="430"/>
      <c r="W54" s="430"/>
      <c r="X54" s="430"/>
      <c r="Y54" s="430"/>
      <c r="Z54" s="430"/>
      <c r="AA54" s="430"/>
      <c r="AB54" s="430"/>
      <c r="AC54" s="430"/>
      <c r="AD54" s="430"/>
      <c r="AE54" s="430"/>
      <c r="AF54" s="430"/>
      <c r="AG54" s="430"/>
      <c r="AH54" s="432"/>
      <c r="AI54" s="433"/>
    </row>
    <row r="55" spans="1:35" s="424" customFormat="1" ht="15" customHeight="1">
      <c r="A55" s="434" t="s">
        <v>224</v>
      </c>
      <c r="B55" s="420"/>
      <c r="C55" s="430"/>
      <c r="D55" s="430"/>
      <c r="E55" s="430"/>
      <c r="F55" s="430"/>
      <c r="G55" s="430"/>
      <c r="H55" s="430"/>
      <c r="I55" s="430"/>
      <c r="J55" s="430"/>
      <c r="K55" s="430"/>
      <c r="L55" s="431"/>
      <c r="M55" s="429" t="e">
        <f>INDEX('App1'!CP$7:CP$106,MATCH($A$3,'App1'!$F$7:$F$106,FALSE))</f>
        <v>#N/A</v>
      </c>
      <c r="N55" s="430" t="e">
        <f>INDEX('App1'!CQ$7:CQ$106,MATCH($A$3,'App1'!$F$7:$F$106,FALSE))</f>
        <v>#N/A</v>
      </c>
      <c r="O55" s="430" t="e">
        <f>INDEX('App1'!CR$7:CR$106,MATCH($A$3,'App1'!$F$7:$F$106,FALSE))</f>
        <v>#N/A</v>
      </c>
      <c r="P55" s="430" t="e">
        <f>INDEX('App1'!CS$7:CS$106,MATCH($A$3,'App1'!$F$7:$F$106,FALSE))</f>
        <v>#N/A</v>
      </c>
      <c r="Q55" s="431" t="e">
        <f>INDEX('App1'!CT$7:CT$106,MATCH($A$3,'App1'!$F$7:$F$106,FALSE))</f>
        <v>#N/A</v>
      </c>
      <c r="R55" s="430"/>
      <c r="S55" s="430"/>
      <c r="T55" s="430"/>
      <c r="U55" s="430"/>
      <c r="V55" s="430"/>
      <c r="W55" s="430"/>
      <c r="X55" s="430"/>
      <c r="Y55" s="430"/>
      <c r="Z55" s="430"/>
      <c r="AA55" s="430"/>
      <c r="AB55" s="430"/>
      <c r="AC55" s="430"/>
      <c r="AD55" s="430"/>
      <c r="AE55" s="430"/>
      <c r="AF55" s="430"/>
      <c r="AG55" s="430"/>
      <c r="AH55" s="432"/>
      <c r="AI55" s="433"/>
    </row>
    <row r="56" spans="1:35" s="424" customFormat="1" ht="11.25" customHeight="1" thickBot="1">
      <c r="A56" s="434"/>
      <c r="B56" s="420"/>
      <c r="C56" s="430"/>
      <c r="D56" s="430"/>
      <c r="E56" s="430"/>
      <c r="F56" s="430"/>
      <c r="G56" s="430"/>
      <c r="H56" s="430"/>
      <c r="I56" s="430"/>
      <c r="J56" s="430"/>
      <c r="K56" s="430"/>
      <c r="L56" s="431"/>
      <c r="M56" s="429"/>
      <c r="N56" s="430"/>
      <c r="O56" s="430"/>
      <c r="P56" s="430"/>
      <c r="Q56" s="431"/>
      <c r="R56" s="430"/>
      <c r="S56" s="430"/>
      <c r="T56" s="430"/>
      <c r="U56" s="430"/>
      <c r="V56" s="430"/>
      <c r="W56" s="430"/>
      <c r="X56" s="430"/>
      <c r="Y56" s="430"/>
      <c r="Z56" s="430"/>
      <c r="AA56" s="430"/>
      <c r="AB56" s="430"/>
      <c r="AC56" s="430"/>
      <c r="AD56" s="430"/>
      <c r="AE56" s="430"/>
      <c r="AF56" s="430"/>
      <c r="AG56" s="430"/>
      <c r="AH56" s="432"/>
      <c r="AI56" s="433"/>
    </row>
    <row r="57" spans="1:35" s="424" customFormat="1" ht="30" customHeight="1">
      <c r="A57" s="434"/>
      <c r="B57" s="420"/>
      <c r="C57" s="430"/>
      <c r="D57" s="430"/>
      <c r="E57" s="430"/>
      <c r="F57" s="430"/>
      <c r="G57" s="430"/>
      <c r="H57" s="430"/>
      <c r="I57" s="430"/>
      <c r="J57" s="430"/>
      <c r="K57" s="430"/>
      <c r="L57" s="435" t="s">
        <v>225</v>
      </c>
      <c r="M57" s="414" t="str">
        <f>M44</f>
        <v>2020-21</v>
      </c>
      <c r="N57" s="415" t="str">
        <f>N44</f>
        <v>2021-22</v>
      </c>
      <c r="O57" s="415" t="str">
        <f>O44</f>
        <v>2022-23</v>
      </c>
      <c r="P57" s="415" t="str">
        <f>P44</f>
        <v>2023-24</v>
      </c>
      <c r="Q57" s="416" t="str">
        <f>Q44</f>
        <v>2024-25</v>
      </c>
      <c r="R57" s="416" t="s">
        <v>226</v>
      </c>
      <c r="S57" s="436" t="s">
        <v>227</v>
      </c>
      <c r="T57" s="430"/>
      <c r="U57" s="430"/>
      <c r="V57" s="430"/>
      <c r="W57" s="430"/>
      <c r="X57" s="430"/>
      <c r="Y57" s="430"/>
      <c r="Z57" s="430"/>
      <c r="AA57" s="430"/>
      <c r="AB57" s="430"/>
      <c r="AC57" s="430"/>
      <c r="AD57" s="430"/>
      <c r="AE57" s="430"/>
      <c r="AF57" s="430"/>
      <c r="AG57" s="430"/>
      <c r="AH57" s="432"/>
      <c r="AI57" s="433"/>
    </row>
    <row r="58" spans="1:35" s="424" customFormat="1" ht="15" customHeight="1">
      <c r="A58" s="434"/>
      <c r="B58" s="420"/>
      <c r="C58" s="437"/>
      <c r="D58" s="437"/>
      <c r="E58" s="437"/>
      <c r="F58" s="437"/>
      <c r="G58" s="437"/>
      <c r="H58" s="437"/>
      <c r="I58" s="437"/>
      <c r="J58" s="437"/>
      <c r="K58" s="437"/>
      <c r="L58" s="438" t="s">
        <v>228</v>
      </c>
      <c r="M58" s="439" t="e">
        <f>INDEX('App1'!DF$7:DF$106,MATCH($A$3,'App1'!$F$7:$F$106,FALSE))</f>
        <v>#N/A</v>
      </c>
      <c r="N58" s="437" t="e">
        <f>INDEX('App1'!DG$7:DG$106,MATCH($A$3,'App1'!$F$7:$F$106,FALSE))</f>
        <v>#N/A</v>
      </c>
      <c r="O58" s="437" t="e">
        <f>INDEX('App1'!DH$7:DH$106,MATCH($A$3,'App1'!$F$7:$F$106,FALSE))</f>
        <v>#N/A</v>
      </c>
      <c r="P58" s="437" t="e">
        <f>INDEX('App1'!DI$7:DI$106,MATCH($A$3,'App1'!$F$7:$F$106,FALSE))</f>
        <v>#N/A</v>
      </c>
      <c r="Q58" s="440" t="e">
        <f>INDEX('App1'!DJ$7:DJ$106,MATCH($A$3,'App1'!$F$7:$F$106,FALSE))</f>
        <v>#N/A</v>
      </c>
      <c r="R58" s="440" t="e">
        <f>INDEX('App1'!DK$7:DK$106,MATCH($A$3,'App1'!$F$7:$F$106,FALSE))</f>
        <v>#N/A</v>
      </c>
      <c r="S58" s="441" t="str">
        <f xml:space="preserve"> IFERROR(-(SUM(M58:Q58)-R58), "")</f>
        <v/>
      </c>
      <c r="T58" s="437"/>
      <c r="U58" s="437"/>
      <c r="V58" s="437"/>
      <c r="W58" s="437"/>
      <c r="X58" s="437"/>
      <c r="Y58" s="437"/>
      <c r="Z58" s="437"/>
      <c r="AA58" s="437"/>
      <c r="AB58" s="437"/>
      <c r="AC58" s="437"/>
      <c r="AD58" s="437"/>
      <c r="AE58" s="437"/>
      <c r="AF58" s="437"/>
      <c r="AG58" s="442" t="str">
        <f>L58</f>
        <v>Maximum enhanced underperformance penalty</v>
      </c>
      <c r="AH58" s="443"/>
      <c r="AI58" s="444" t="e">
        <f>INDEX('App1'!DK$7:DK$106,MATCH($A$3,'App1'!$F$7:$F$106,FALSE))</f>
        <v>#N/A</v>
      </c>
    </row>
    <row r="59" spans="1:35" s="424" customFormat="1" ht="15" customHeight="1">
      <c r="A59" s="434"/>
      <c r="B59" s="420"/>
      <c r="C59" s="437"/>
      <c r="D59" s="437"/>
      <c r="E59" s="437"/>
      <c r="F59" s="437"/>
      <c r="G59" s="437"/>
      <c r="H59" s="437"/>
      <c r="I59" s="437"/>
      <c r="J59" s="437"/>
      <c r="K59" s="437"/>
      <c r="L59" s="438" t="s">
        <v>229</v>
      </c>
      <c r="M59" s="439" t="e">
        <f>INDEX('App1'!DL$7:DL$106,MATCH($A$3,'App1'!$F$7:$F$106,FALSE))</f>
        <v>#N/A</v>
      </c>
      <c r="N59" s="437" t="e">
        <f>INDEX('App1'!DM$7:DM$106,MATCH($A$3,'App1'!$F$7:$F$106,FALSE))</f>
        <v>#N/A</v>
      </c>
      <c r="O59" s="437" t="e">
        <f>INDEX('App1'!DN$7:DN$106,MATCH($A$3,'App1'!$F$7:$F$106,FALSE))</f>
        <v>#N/A</v>
      </c>
      <c r="P59" s="437" t="e">
        <f>INDEX('App1'!DO$7:DO$106,MATCH($A$3,'App1'!$F$7:$F$106,FALSE))</f>
        <v>#N/A</v>
      </c>
      <c r="Q59" s="440" t="e">
        <f>INDEX('App1'!DP$7:DP$106,MATCH($A$3,'App1'!$F$7:$F$106,FALSE))</f>
        <v>#N/A</v>
      </c>
      <c r="R59" s="440" t="e">
        <f>INDEX('App1'!DQ$7:DQ$106,MATCH($A$3,'App1'!$F$7:$F$106,FALSE))</f>
        <v>#N/A</v>
      </c>
      <c r="S59" s="441" t="str">
        <f xml:space="preserve"> IFERROR(-(SUM(M59:Q59)-R59), "")</f>
        <v/>
      </c>
      <c r="T59" s="437"/>
      <c r="U59" s="437"/>
      <c r="V59" s="437"/>
      <c r="W59" s="437"/>
      <c r="X59" s="437"/>
      <c r="Y59" s="437"/>
      <c r="Z59" s="437"/>
      <c r="AA59" s="437"/>
      <c r="AB59" s="437"/>
      <c r="AC59" s="437"/>
      <c r="AD59" s="437"/>
      <c r="AE59" s="437"/>
      <c r="AF59" s="437"/>
      <c r="AG59" s="442" t="str">
        <f t="shared" ref="AG59:AG65" si="0">L59</f>
        <v>Maximum standard underperformance penalty</v>
      </c>
      <c r="AH59" s="443"/>
      <c r="AI59" s="444" t="e">
        <f>INDEX('App1'!DQ$7:DQ$106,MATCH($A$3,'App1'!$F$7:$F$106,FALSE))</f>
        <v>#N/A</v>
      </c>
    </row>
    <row r="60" spans="1:35" s="453" customFormat="1" ht="15" customHeight="1">
      <c r="A60" s="445"/>
      <c r="B60" s="446"/>
      <c r="C60" s="447"/>
      <c r="D60" s="447"/>
      <c r="E60" s="447"/>
      <c r="F60" s="447"/>
      <c r="G60" s="447"/>
      <c r="H60" s="447"/>
      <c r="I60" s="447"/>
      <c r="J60" s="447"/>
      <c r="K60" s="447"/>
      <c r="L60" s="448" t="s">
        <v>230</v>
      </c>
      <c r="M60" s="449" t="e">
        <f t="shared" ref="M60:R60" si="1">SUM(M58:M59)</f>
        <v>#N/A</v>
      </c>
      <c r="N60" s="450" t="e">
        <f t="shared" si="1"/>
        <v>#N/A</v>
      </c>
      <c r="O60" s="450" t="e">
        <f t="shared" si="1"/>
        <v>#N/A</v>
      </c>
      <c r="P60" s="450" t="e">
        <f t="shared" si="1"/>
        <v>#N/A</v>
      </c>
      <c r="Q60" s="451" t="e">
        <f t="shared" si="1"/>
        <v>#N/A</v>
      </c>
      <c r="R60" s="451" t="e">
        <f t="shared" si="1"/>
        <v>#N/A</v>
      </c>
      <c r="S60" s="441" t="e">
        <f t="shared" ref="S60:S65" si="2">-(SUM(M60:Q60)-R60)</f>
        <v>#N/A</v>
      </c>
      <c r="T60" s="447"/>
      <c r="U60" s="447"/>
      <c r="V60" s="447"/>
      <c r="W60" s="447"/>
      <c r="X60" s="447"/>
      <c r="Y60" s="447"/>
      <c r="Z60" s="447"/>
      <c r="AA60" s="447"/>
      <c r="AB60" s="447"/>
      <c r="AC60" s="447"/>
      <c r="AD60" s="447"/>
      <c r="AE60" s="447"/>
      <c r="AF60" s="447"/>
      <c r="AG60" s="442" t="str">
        <f t="shared" si="0"/>
        <v>Maximum underperformance penalty</v>
      </c>
      <c r="AH60" s="447"/>
      <c r="AI60" s="452" t="e">
        <f>SUM(AI58:AI59)</f>
        <v>#N/A</v>
      </c>
    </row>
    <row r="61" spans="1:35" s="424" customFormat="1" ht="15" customHeight="1">
      <c r="A61" s="434"/>
      <c r="B61" s="420"/>
      <c r="C61" s="437"/>
      <c r="D61" s="437"/>
      <c r="E61" s="437"/>
      <c r="F61" s="437"/>
      <c r="G61" s="437"/>
      <c r="H61" s="437"/>
      <c r="I61" s="437"/>
      <c r="J61" s="437"/>
      <c r="K61" s="437"/>
      <c r="L61" s="438" t="s">
        <v>231</v>
      </c>
      <c r="M61" s="439" t="e">
        <f>INDEX('App1'!DR$7:DR$106,MATCH($A$3,'App1'!$F$7:$F$106,FALSE))</f>
        <v>#N/A</v>
      </c>
      <c r="N61" s="437" t="e">
        <f>INDEX('App1'!DS$7:DS$106,MATCH($A$3,'App1'!$F$7:$F$106,FALSE))</f>
        <v>#N/A</v>
      </c>
      <c r="O61" s="437" t="e">
        <f>INDEX('App1'!DT$7:DT$106,MATCH($A$3,'App1'!$F$7:$F$106,FALSE))</f>
        <v>#N/A</v>
      </c>
      <c r="P61" s="437" t="e">
        <f>INDEX('App1'!DU$7:DU$106,MATCH($A$3,'App1'!$F$7:$F$106,FALSE))</f>
        <v>#N/A</v>
      </c>
      <c r="Q61" s="440" t="e">
        <f>INDEX('App1'!DV$7:DV$106,MATCH($A$3,'App1'!$F$7:$F$106,FALSE))</f>
        <v>#N/A</v>
      </c>
      <c r="R61" s="440" t="e">
        <f>INDEX('App1'!DW$7:DW$106,MATCH($A$3,'App1'!$F$7:$F$106,FALSE))</f>
        <v>#N/A</v>
      </c>
      <c r="S61" s="441" t="str">
        <f xml:space="preserve"> IFERROR(-(SUM(M61:Q61)-R61), "")</f>
        <v/>
      </c>
      <c r="T61" s="437"/>
      <c r="U61" s="437"/>
      <c r="V61" s="437"/>
      <c r="W61" s="437"/>
      <c r="X61" s="437"/>
      <c r="Y61" s="437"/>
      <c r="Z61" s="437"/>
      <c r="AA61" s="437"/>
      <c r="AB61" s="437"/>
      <c r="AC61" s="437"/>
      <c r="AD61" s="437"/>
      <c r="AE61" s="437"/>
      <c r="AF61" s="437"/>
      <c r="AG61" s="442" t="str">
        <f t="shared" si="0"/>
        <v>Maximum standard outperformance payment</v>
      </c>
      <c r="AH61" s="443"/>
      <c r="AI61" s="444" t="e">
        <f>INDEX('App1'!DW$7:DW$106,MATCH($A$3,'App1'!$F$7:$F$106,FALSE))</f>
        <v>#N/A</v>
      </c>
    </row>
    <row r="62" spans="1:35" s="424" customFormat="1" ht="15" customHeight="1" thickBot="1">
      <c r="A62" s="434"/>
      <c r="B62" s="420"/>
      <c r="C62" s="437"/>
      <c r="D62" s="437"/>
      <c r="E62" s="437"/>
      <c r="F62" s="437"/>
      <c r="G62" s="437"/>
      <c r="H62" s="437"/>
      <c r="I62" s="437"/>
      <c r="J62" s="437"/>
      <c r="K62" s="437"/>
      <c r="L62" s="438" t="s">
        <v>232</v>
      </c>
      <c r="M62" s="439" t="e">
        <f>INDEX('App1'!DX$7:DX$106,MATCH($A$3,'App1'!$F$7:$F$106,FALSE))</f>
        <v>#N/A</v>
      </c>
      <c r="N62" s="437" t="e">
        <f>INDEX('App1'!DY$7:DY$106,MATCH($A$3,'App1'!$F$7:$F$106,FALSE))</f>
        <v>#N/A</v>
      </c>
      <c r="O62" s="437" t="e">
        <f>INDEX('App1'!DZ$7:DZ$106,MATCH($A$3,'App1'!$F$7:$F$106,FALSE))</f>
        <v>#N/A</v>
      </c>
      <c r="P62" s="437" t="e">
        <f>INDEX('App1'!EA$7:EA$106,MATCH($A$3,'App1'!$F$7:$F$106,FALSE))</f>
        <v>#N/A</v>
      </c>
      <c r="Q62" s="440" t="e">
        <f>INDEX('App1'!EB$7:EB$106,MATCH($A$3,'App1'!$F$7:$F$106,FALSE))</f>
        <v>#N/A</v>
      </c>
      <c r="R62" s="440" t="e">
        <f>INDEX('App1'!EC$7:EC$106,MATCH($A$3,'App1'!$F$7:$F$106,FALSE))</f>
        <v>#N/A</v>
      </c>
      <c r="S62" s="441" t="str">
        <f xml:space="preserve"> IFERROR(-(SUM(M62:Q62)-R62), "")</f>
        <v/>
      </c>
      <c r="T62" s="437"/>
      <c r="U62" s="437"/>
      <c r="V62" s="437"/>
      <c r="W62" s="437"/>
      <c r="X62" s="437"/>
      <c r="Y62" s="437"/>
      <c r="Z62" s="437"/>
      <c r="AA62" s="437"/>
      <c r="AB62" s="437"/>
      <c r="AC62" s="437"/>
      <c r="AD62" s="437"/>
      <c r="AE62" s="437"/>
      <c r="AF62" s="437"/>
      <c r="AG62" s="442" t="str">
        <f t="shared" si="0"/>
        <v>Maximum enhanced outperformance payment</v>
      </c>
      <c r="AH62" s="443"/>
      <c r="AI62" s="444" t="e">
        <f>INDEX('App1'!EC$7:EC$106,MATCH($A$3,'App1'!$F$7:$F$106,FALSE))</f>
        <v>#N/A</v>
      </c>
    </row>
    <row r="63" spans="1:35" s="453" customFormat="1" ht="15" customHeight="1">
      <c r="A63" s="445"/>
      <c r="B63" s="446"/>
      <c r="C63" s="414" t="str">
        <f>M44</f>
        <v>2020-21</v>
      </c>
      <c r="D63" s="415" t="str">
        <f>N44</f>
        <v>2021-22</v>
      </c>
      <c r="E63" s="415" t="str">
        <f>O44</f>
        <v>2022-23</v>
      </c>
      <c r="F63" s="415" t="str">
        <f>P44</f>
        <v>2023-24</v>
      </c>
      <c r="G63" s="416" t="str">
        <f>Q44</f>
        <v>2024-25</v>
      </c>
      <c r="H63" s="447"/>
      <c r="I63" s="447"/>
      <c r="J63" s="447"/>
      <c r="K63" s="447"/>
      <c r="L63" s="448" t="s">
        <v>233</v>
      </c>
      <c r="M63" s="449" t="e">
        <f t="shared" ref="M63:R63" si="3">SUM(M61:M62)</f>
        <v>#N/A</v>
      </c>
      <c r="N63" s="450" t="e">
        <f t="shared" si="3"/>
        <v>#N/A</v>
      </c>
      <c r="O63" s="450" t="e">
        <f t="shared" si="3"/>
        <v>#N/A</v>
      </c>
      <c r="P63" s="450" t="e">
        <f t="shared" si="3"/>
        <v>#N/A</v>
      </c>
      <c r="Q63" s="451" t="e">
        <f t="shared" si="3"/>
        <v>#N/A</v>
      </c>
      <c r="R63" s="451" t="e">
        <f t="shared" si="3"/>
        <v>#N/A</v>
      </c>
      <c r="S63" s="441" t="e">
        <f t="shared" si="2"/>
        <v>#N/A</v>
      </c>
      <c r="T63" s="447"/>
      <c r="U63" s="447"/>
      <c r="V63" s="447"/>
      <c r="W63" s="447"/>
      <c r="X63" s="447"/>
      <c r="Y63" s="447"/>
      <c r="Z63" s="447"/>
      <c r="AA63" s="447"/>
      <c r="AB63" s="447"/>
      <c r="AC63" s="447"/>
      <c r="AD63" s="447"/>
      <c r="AE63" s="447"/>
      <c r="AF63" s="447"/>
      <c r="AG63" s="442" t="str">
        <f t="shared" si="0"/>
        <v>Maximum outperformance payment</v>
      </c>
      <c r="AH63" s="447"/>
      <c r="AI63" s="452" t="e">
        <f>SUM(AI61:AI62)</f>
        <v>#N/A</v>
      </c>
    </row>
    <row r="64" spans="1:35" s="424" customFormat="1" ht="15" customHeight="1">
      <c r="A64" s="434" t="s">
        <v>2367</v>
      </c>
      <c r="B64" s="420"/>
      <c r="C64" s="1464" t="e">
        <f>INDEX('App1'!EJ$7:EJ$106,MATCH($A$3,'App1'!$F$7:$F$106,FALSE))</f>
        <v>#N/A</v>
      </c>
      <c r="D64" s="1465" t="e">
        <f>INDEX('App1'!EK$7:EK$106,MATCH($A$3,'App1'!$F$7:$F$106,FALSE))</f>
        <v>#N/A</v>
      </c>
      <c r="E64" s="1465" t="e">
        <f>INDEX('App1'!EL$7:EL$106,MATCH($A$3,'App1'!$F$7:$F$106,FALSE))</f>
        <v>#N/A</v>
      </c>
      <c r="F64" s="1465" t="e">
        <f>INDEX('App1'!EM$7:EM$106,MATCH($A$3,'App1'!$F$7:$F$106,FALSE))</f>
        <v>#N/A</v>
      </c>
      <c r="G64" s="1466" t="e">
        <f>INDEX('App1'!EN$7:EN$106,MATCH($A$3,'App1'!$F$7:$F$106,FALSE))</f>
        <v>#N/A</v>
      </c>
      <c r="H64" s="437"/>
      <c r="I64" s="437"/>
      <c r="J64" s="437"/>
      <c r="K64" s="437"/>
      <c r="L64" s="438" t="s">
        <v>234</v>
      </c>
      <c r="M64" s="439" t="e">
        <f>INDEX('App1'!ED$7:ED$106,MATCH($A$3,'App1'!$F$7:$F$106,FALSE))</f>
        <v>#N/A</v>
      </c>
      <c r="N64" s="437" t="e">
        <f>INDEX('App1'!EE$7:EE$106,MATCH($A$3,'App1'!$F$7:$F$106,FALSE))</f>
        <v>#N/A</v>
      </c>
      <c r="O64" s="437" t="e">
        <f>INDEX('App1'!EF$7:EF$106,MATCH($A$3,'App1'!$F$7:$F$106,FALSE))</f>
        <v>#N/A</v>
      </c>
      <c r="P64" s="437" t="e">
        <f>INDEX('App1'!EG$7:EG$106,MATCH($A$3,'App1'!$F$7:$F$106,FALSE))</f>
        <v>#N/A</v>
      </c>
      <c r="Q64" s="440" t="e">
        <f>INDEX('App1'!EH$7:EH$106,MATCH($A$3,'App1'!$F$7:$F$106,FALSE))</f>
        <v>#N/A</v>
      </c>
      <c r="R64" s="440" t="e">
        <f>INDEX('App1'!EI$7:EI$106,MATCH($A$3,'App1'!$F$7:$F$106,FALSE))</f>
        <v>#N/A</v>
      </c>
      <c r="S64" s="441" t="e">
        <f t="shared" si="2"/>
        <v>#N/A</v>
      </c>
      <c r="T64" s="437"/>
      <c r="U64" s="437"/>
      <c r="V64" s="437"/>
      <c r="W64" s="437"/>
      <c r="X64" s="437"/>
      <c r="Y64" s="437"/>
      <c r="Z64" s="437"/>
      <c r="AA64" s="437"/>
      <c r="AB64" s="437"/>
      <c r="AC64" s="437"/>
      <c r="AD64" s="437"/>
      <c r="AE64" s="437"/>
      <c r="AF64" s="437"/>
      <c r="AG64" s="442" t="str">
        <f t="shared" si="0"/>
        <v>P10 underperformance penalty</v>
      </c>
      <c r="AH64" s="443"/>
      <c r="AI64" s="444" t="e">
        <f>INDEX('App1'!EI$7:EI$106,MATCH($A$3,'App1'!$F$7:$F$106,FALSE))</f>
        <v>#N/A</v>
      </c>
    </row>
    <row r="65" spans="1:35" ht="15" customHeight="1" thickBot="1">
      <c r="A65" s="434" t="s">
        <v>2368</v>
      </c>
      <c r="C65" s="1467" t="e">
        <f>INDEX('App1'!EU$7:EU$106,MATCH($A$3,'App1'!$F$7:$F$106,FALSE))</f>
        <v>#N/A</v>
      </c>
      <c r="D65" s="1468" t="e">
        <f>INDEX('App1'!EV$7:EV$106,MATCH($A$3,'App1'!$F$7:$F$106,FALSE))</f>
        <v>#N/A</v>
      </c>
      <c r="E65" s="1468" t="e">
        <f>INDEX('App1'!EW$7:EW$106,MATCH($A$3,'App1'!$F$7:$F$106,FALSE))</f>
        <v>#N/A</v>
      </c>
      <c r="F65" s="1468" t="e">
        <f>INDEX('App1'!EX$7:EX$106,MATCH($A$3,'App1'!$F$7:$F$106,FALSE))</f>
        <v>#N/A</v>
      </c>
      <c r="G65" s="1469" t="e">
        <f>INDEX('App1'!EY$7:EY$106,MATCH($A$3,'App1'!$F$7:$F$106,FALSE))</f>
        <v>#N/A</v>
      </c>
      <c r="H65" s="437"/>
      <c r="I65" s="437"/>
      <c r="J65" s="437"/>
      <c r="K65" s="437"/>
      <c r="L65" s="438" t="s">
        <v>235</v>
      </c>
      <c r="M65" s="439" t="e">
        <f>INDEX('App1'!EO$7:EO$106,MATCH($A$3,'App1'!$F$7:$F$106,FALSE))</f>
        <v>#N/A</v>
      </c>
      <c r="N65" s="437" t="e">
        <f>INDEX('App1'!EP$7:EP$106,MATCH($A$3,'App1'!$F$7:$F$106,FALSE))</f>
        <v>#N/A</v>
      </c>
      <c r="O65" s="437" t="e">
        <f>INDEX('App1'!EQ$7:EQ$106,MATCH($A$3,'App1'!$F$7:$F$106,FALSE))</f>
        <v>#N/A</v>
      </c>
      <c r="P65" s="437" t="e">
        <f>INDEX('App1'!ER$7:ER$106,MATCH($A$3,'App1'!$F$7:$F$106,FALSE))</f>
        <v>#N/A</v>
      </c>
      <c r="Q65" s="440" t="e">
        <f>INDEX('App1'!ES$7:ES$106,MATCH($A$3,'App1'!$F$7:$F$106,FALSE))</f>
        <v>#N/A</v>
      </c>
      <c r="R65" s="440" t="e">
        <f>INDEX('App1'!ET$7:ET$106,MATCH($A$3,'App1'!$F$7:$F$106,FALSE))</f>
        <v>#N/A</v>
      </c>
      <c r="S65" s="441" t="e">
        <f t="shared" si="2"/>
        <v>#N/A</v>
      </c>
      <c r="T65" s="437"/>
      <c r="U65" s="437"/>
      <c r="V65" s="437"/>
      <c r="W65" s="437"/>
      <c r="X65" s="437"/>
      <c r="Y65" s="437"/>
      <c r="Z65" s="437"/>
      <c r="AA65" s="437"/>
      <c r="AB65" s="437"/>
      <c r="AC65" s="437"/>
      <c r="AD65" s="437"/>
      <c r="AE65" s="437"/>
      <c r="AF65" s="437"/>
      <c r="AG65" s="442" t="str">
        <f t="shared" si="0"/>
        <v>P90 outperformance payment</v>
      </c>
      <c r="AH65" s="437"/>
      <c r="AI65" s="444" t="e">
        <f>INDEX('App1'!ET$7:ET$106,MATCH($A$3,'App1'!$F$7:$F$106,FALSE))</f>
        <v>#N/A</v>
      </c>
    </row>
    <row r="66" spans="1:35" ht="13.5" thickBot="1">
      <c r="L66" s="431"/>
      <c r="M66" s="426"/>
      <c r="N66" s="427"/>
      <c r="O66" s="427"/>
      <c r="P66" s="427"/>
      <c r="Q66" s="428"/>
      <c r="R66" s="428"/>
      <c r="S66" s="454"/>
      <c r="AG66" s="442"/>
      <c r="AI66" s="455"/>
    </row>
    <row r="67" spans="1:35" ht="10.5" customHeight="1"/>
    <row r="107" spans="1:7" ht="48.75" customHeight="1">
      <c r="A107" s="798" t="s">
        <v>236</v>
      </c>
      <c r="B107" s="799"/>
      <c r="C107" s="800"/>
      <c r="D107" s="800" t="str">
        <f>'App1'!FB6</f>
        <v>Median value</v>
      </c>
      <c r="E107" s="800" t="str">
        <f>'App1'!FC6</f>
        <v>Mean value</v>
      </c>
      <c r="F107" s="800" t="str">
        <f>'App1'!FD6</f>
        <v>Upper bound value</v>
      </c>
      <c r="G107" s="801" t="str">
        <f>'App1'!FE6</f>
        <v>Lower bound value</v>
      </c>
    </row>
    <row r="108" spans="1:7" ht="18.75" customHeight="1">
      <c r="A108" s="806" t="s">
        <v>237</v>
      </c>
      <c r="C108" s="1622" t="e">
        <f>INDEX('App1'!EZ$7:EZ$106,MATCH($A$3,'App1'!$F$7:$F$106,FALSE))</f>
        <v>#N/A</v>
      </c>
      <c r="D108" s="1622"/>
      <c r="E108" s="1622"/>
      <c r="F108" s="1622"/>
      <c r="G108" s="1623"/>
    </row>
    <row r="109" spans="1:7" ht="18.75" customHeight="1">
      <c r="A109" s="806" t="s">
        <v>238</v>
      </c>
      <c r="C109" s="1622"/>
      <c r="D109" s="1622"/>
      <c r="E109" s="1622"/>
      <c r="F109" s="1622"/>
      <c r="G109" s="1623"/>
    </row>
    <row r="110" spans="1:7" ht="18.75" customHeight="1">
      <c r="A110" s="802" t="e">
        <f>INDEX('App1'!FA$7:FA$106,MATCH($A$3,'App1'!$F$7:$F$106,FALSE))</f>
        <v>#N/A</v>
      </c>
      <c r="C110" s="1622"/>
      <c r="D110" s="1622" t="e">
        <f>INDEX('App1'!FB$7:FB$106,MATCH($A$3,'App1'!$F$7:$F$106,FALSE))</f>
        <v>#N/A</v>
      </c>
      <c r="E110" s="1622" t="e">
        <f>INDEX('App1'!FC$7:FC$106,MATCH($A$3,'App1'!$F$7:$F$106,FALSE))</f>
        <v>#N/A</v>
      </c>
      <c r="F110" s="1622" t="e">
        <f>INDEX('App1'!FD$7:FD$106,MATCH($A$3,'App1'!$F$7:$F$106,FALSE))</f>
        <v>#N/A</v>
      </c>
      <c r="G110" s="1623" t="e">
        <f>INDEX('App1'!FE$7:FE$106,MATCH($A$3,'App1'!$F$7:$F$106,FALSE))</f>
        <v>#N/A</v>
      </c>
    </row>
    <row r="111" spans="1:7" ht="18.75" customHeight="1">
      <c r="A111" s="806" t="s">
        <v>239</v>
      </c>
      <c r="C111" s="1622"/>
      <c r="D111" s="1622"/>
      <c r="E111" s="1622"/>
      <c r="F111" s="1622"/>
      <c r="G111" s="1623"/>
    </row>
    <row r="112" spans="1:7" ht="18.75" customHeight="1">
      <c r="A112" s="797" t="e">
        <f>INDEX('App1'!FF$7:FF$106,MATCH($A$3,'App1'!$F$7:$F$106,FALSE))</f>
        <v>#N/A</v>
      </c>
      <c r="B112" s="456"/>
      <c r="C112" s="1624"/>
      <c r="D112" s="1624" t="e">
        <f>INDEX('App1'!FG$7:FG$106,MATCH($A$3,'App1'!$F$7:$F$106,FALSE))</f>
        <v>#N/A</v>
      </c>
      <c r="E112" s="1624" t="e">
        <f>INDEX('App1'!FH$7:FH$106,MATCH($A$3,'App1'!$F$7:$F$106,FALSE))</f>
        <v>#N/A</v>
      </c>
      <c r="F112" s="1624" t="e">
        <f>INDEX('App1'!FI$7:FI$106,MATCH($A$3,'App1'!$F$7:$F$106,FALSE))</f>
        <v>#N/A</v>
      </c>
      <c r="G112" s="1625" t="e">
        <f>INDEX('App1'!FJ$7:FJ$106,MATCH($A$3,'App1'!$F$7:$F$106,FALSE))</f>
        <v>#N/A</v>
      </c>
    </row>
    <row r="113" spans="1:10" ht="14.25" customHeight="1"/>
    <row r="114" spans="1:10" ht="14.25" customHeight="1"/>
    <row r="115" spans="1:10" ht="7.5" customHeight="1"/>
    <row r="116" spans="1:10" ht="24">
      <c r="A116" s="457" t="str">
        <f>IF(C5="","",CONCATENATE(C5," PC/ODI summary"))</f>
        <v>United Utilities PC/ODI summary</v>
      </c>
    </row>
    <row r="117" spans="1:10" ht="7.5" customHeight="1" thickBot="1"/>
    <row r="118" spans="1:10" ht="18" customHeight="1" thickBot="1">
      <c r="A118" s="434" t="s">
        <v>240</v>
      </c>
      <c r="C118" s="962">
        <f>COUNTA('App1'!F$7:F$106)</f>
        <v>47</v>
      </c>
    </row>
    <row r="119" spans="1:10" ht="7.5" customHeight="1">
      <c r="A119" s="434"/>
      <c r="C119" s="458"/>
    </row>
    <row r="120" spans="1:10" ht="30" customHeight="1">
      <c r="C120" s="459" t="str">
        <f>AppValidation!AB7</f>
        <v>PR14 continuation</v>
      </c>
      <c r="D120" s="460" t="str">
        <f>AppValidation!AB8</f>
        <v>PR14 revision</v>
      </c>
      <c r="E120" s="460" t="str">
        <f>AppValidation!AB9</f>
        <v>PR19 new</v>
      </c>
      <c r="F120" s="461"/>
    </row>
    <row r="121" spans="1:10" ht="18.75" customHeight="1">
      <c r="A121" s="434" t="s">
        <v>13</v>
      </c>
      <c r="C121" s="462">
        <f>COUNTIF('App1'!$E$7:$E$106,C120)</f>
        <v>2</v>
      </c>
      <c r="D121" s="463">
        <f>COUNTIF('App1'!$E$7:$E$106,D120)</f>
        <v>17</v>
      </c>
      <c r="E121" s="463">
        <f>COUNTIF('App1'!$E$7:$E$106,E120)</f>
        <v>28</v>
      </c>
      <c r="F121" s="464">
        <f>COUNTIF('App1'!$E$7:$E$106,F120)</f>
        <v>0</v>
      </c>
    </row>
    <row r="122" spans="1:10" ht="7.5" customHeight="1"/>
    <row r="123" spans="1:10" ht="52.5" customHeight="1">
      <c r="C123" s="459" t="str">
        <f>AppValidation!H7</f>
        <v>Water resources</v>
      </c>
      <c r="D123" s="460" t="str">
        <f>AppValidation!H8</f>
        <v>Water network plus</v>
      </c>
      <c r="E123" s="460" t="str">
        <f>AppValidation!H9</f>
        <v>Wastewater network plus</v>
      </c>
      <c r="F123" s="460" t="str">
        <f>AppValidation!H10</f>
        <v>Bioresources (sludge)</v>
      </c>
      <c r="G123" s="460" t="str">
        <f>AppValidation!H11</f>
        <v>Residential retail</v>
      </c>
      <c r="H123" s="460" t="str">
        <f>AppValidation!H12</f>
        <v>Business retail</v>
      </c>
      <c r="I123" s="460" t="str">
        <f>AppValidation!H13</f>
        <v>Direct procurement for customers</v>
      </c>
      <c r="J123" s="461" t="str">
        <f>AppValidation!H14</f>
        <v>Dummy control</v>
      </c>
    </row>
    <row r="124" spans="1:10" ht="18.75" customHeight="1">
      <c r="A124" s="434" t="s">
        <v>241</v>
      </c>
      <c r="C124" s="462">
        <f>COUNTA('App1'!I$7:I$106)</f>
        <v>20</v>
      </c>
      <c r="D124" s="463">
        <f>COUNTA('App1'!J$7:J$106)</f>
        <v>37</v>
      </c>
      <c r="E124" s="463">
        <f>COUNTA('App1'!K$7:K$106)</f>
        <v>36</v>
      </c>
      <c r="F124" s="463">
        <f>COUNTA('App1'!L$7:L$106)</f>
        <v>20</v>
      </c>
      <c r="G124" s="463">
        <f>COUNTA('App1'!M$7:M$106)</f>
        <v>37</v>
      </c>
      <c r="H124" s="463">
        <f>COUNTA('App1'!N$7:N$106)</f>
        <v>29</v>
      </c>
      <c r="I124" s="463">
        <f>COUNTA('App1'!O$7:O$106)</f>
        <v>28</v>
      </c>
      <c r="J124" s="464">
        <f>COUNTA('App1'!P$7:P$106)</f>
        <v>29</v>
      </c>
    </row>
    <row r="125" spans="1:10" ht="7.5" customHeight="1"/>
    <row r="126" spans="1:10" ht="18.75" customHeight="1">
      <c r="C126" s="459" t="str">
        <f>AppValidation!AH7</f>
        <v>NFI</v>
      </c>
      <c r="D126" s="460" t="str">
        <f>AppValidation!AH8</f>
        <v>Out</v>
      </c>
      <c r="E126" s="460" t="str">
        <f>AppValidation!AH9</f>
        <v>Under</v>
      </c>
      <c r="F126" s="460" t="str">
        <f>AppValidation!AH10</f>
        <v>Out &amp; under</v>
      </c>
      <c r="G126" s="460">
        <f>AppValidation!AH11</f>
        <v>0</v>
      </c>
      <c r="H126" s="975" t="s">
        <v>173</v>
      </c>
      <c r="I126" s="465" t="s">
        <v>173</v>
      </c>
    </row>
    <row r="127" spans="1:10" ht="52.5" customHeight="1">
      <c r="C127" s="466" t="str">
        <f>AppValidation!AJ7</f>
        <v>Reputational</v>
      </c>
      <c r="D127" s="467" t="str">
        <f>AppValidation!AJ8</f>
        <v>Outperformance payment only</v>
      </c>
      <c r="E127" s="467" t="str">
        <f>AppValidation!AJ9</f>
        <v>Underperformance penalty only</v>
      </c>
      <c r="F127" s="467" t="str">
        <f>AppValidation!AJ10</f>
        <v>Outperformance payment &amp; underperformance penalty</v>
      </c>
      <c r="G127" s="467">
        <f>AppValidation!AJ11</f>
        <v>0</v>
      </c>
      <c r="H127" s="976" t="s">
        <v>242</v>
      </c>
      <c r="I127" s="803" t="s">
        <v>243</v>
      </c>
    </row>
    <row r="128" spans="1:10" ht="18.75" customHeight="1">
      <c r="A128" s="434" t="s">
        <v>244</v>
      </c>
      <c r="C128" s="462">
        <f>COUNTIF('App1'!$R$7:$R$106,C126)</f>
        <v>9</v>
      </c>
      <c r="D128" s="463">
        <f>COUNTIF('App1'!$R$7:$R$106,D126)</f>
        <v>5</v>
      </c>
      <c r="E128" s="463">
        <f>COUNTIF('App1'!$R$7:$R$106,E126)</f>
        <v>4</v>
      </c>
      <c r="F128" s="463">
        <f>COUNTIF('App1'!$R$7:$R$106,F126)</f>
        <v>28</v>
      </c>
      <c r="G128" s="463">
        <f>COUNTIF('App1'!$R$7:$R$106,G126)</f>
        <v>0</v>
      </c>
      <c r="H128" s="977">
        <f>C128</f>
        <v>9</v>
      </c>
      <c r="I128" s="468">
        <f>SUM(D128:G128)</f>
        <v>37</v>
      </c>
    </row>
    <row r="129" spans="1:8" ht="7.5" customHeight="1"/>
    <row r="130" spans="1:8" ht="33.75" customHeight="1">
      <c r="C130" s="459" t="str">
        <f>AppValidation!AN7</f>
        <v xml:space="preserve">Revenue </v>
      </c>
      <c r="D130" s="460" t="str">
        <f>AppValidation!AN8</f>
        <v>RCV</v>
      </c>
      <c r="E130" s="460" t="str">
        <f>AppValidation!AN9</f>
        <v>RCV or Revenue</v>
      </c>
      <c r="F130" s="460" t="str">
        <f>AppValidation!AN10</f>
        <v>Shareholder</v>
      </c>
      <c r="G130" s="460" t="str">
        <f>AppValidation!AN11</f>
        <v>Revenue or shareholder</v>
      </c>
      <c r="H130" s="461"/>
    </row>
    <row r="131" spans="1:8" ht="18.75" customHeight="1">
      <c r="A131" s="434" t="s">
        <v>160</v>
      </c>
      <c r="C131" s="462">
        <f>COUNTIF('App1'!$S$7:$S$106,C130)</f>
        <v>37</v>
      </c>
      <c r="D131" s="463">
        <f>COUNTIF('App1'!$S$7:$S$106,D130)</f>
        <v>0</v>
      </c>
      <c r="E131" s="463">
        <f>COUNTIF('App1'!$S$7:$S$106,E130)</f>
        <v>0</v>
      </c>
      <c r="F131" s="463">
        <f>COUNTIF('App1'!$S$7:$S$106,F130)</f>
        <v>0</v>
      </c>
      <c r="G131" s="463">
        <f>COUNTIF('App1'!$S$7:$S$106,G130)</f>
        <v>0</v>
      </c>
      <c r="H131" s="464">
        <f>COUNTIF('App1'!$S$7:$S$106,H130)</f>
        <v>0</v>
      </c>
    </row>
    <row r="132" spans="1:8" ht="7.5" customHeight="1">
      <c r="A132" s="434"/>
      <c r="C132" s="458"/>
    </row>
    <row r="133" spans="1:8" ht="18.75" customHeight="1">
      <c r="C133" s="459" t="str">
        <f>AppValidation!AL7</f>
        <v>In-period</v>
      </c>
      <c r="D133" s="460" t="str">
        <f>AppValidation!AL8</f>
        <v>End of AMP</v>
      </c>
      <c r="E133" s="460" t="str">
        <f>AppValidation!AL9</f>
        <v>Both</v>
      </c>
      <c r="F133" s="461"/>
    </row>
    <row r="134" spans="1:8" ht="18.75" customHeight="1">
      <c r="A134" s="434" t="s">
        <v>245</v>
      </c>
      <c r="C134" s="462">
        <f>COUNTIF('App1'!$T$7:$T$106,C133)</f>
        <v>35</v>
      </c>
      <c r="D134" s="463">
        <f>COUNTIF('App1'!$T$7:$T$106,D133)</f>
        <v>2</v>
      </c>
      <c r="E134" s="463">
        <f>COUNTIF('App1'!$T$7:$T$106,E133)</f>
        <v>0</v>
      </c>
      <c r="F134" s="464">
        <f>COUNTIF('App1'!$T$7:$T$106,F133)</f>
        <v>0</v>
      </c>
    </row>
    <row r="135" spans="1:8" ht="7.5" customHeight="1"/>
    <row r="136" spans="1:8" ht="18.75" customHeight="1">
      <c r="A136" s="434" t="s">
        <v>246</v>
      </c>
      <c r="C136" s="459"/>
      <c r="D136" s="460"/>
      <c r="E136" s="460"/>
      <c r="F136" s="469" t="s">
        <v>247</v>
      </c>
    </row>
    <row r="137" spans="1:8" ht="12.75" customHeight="1">
      <c r="A137" s="434"/>
      <c r="C137" s="470" t="str">
        <f>AppValidation!AP7</f>
        <v>Affordability/vulnerability</v>
      </c>
      <c r="F137" s="471">
        <f>COUNTIF('App1'!$U$7:$U$106,C137)</f>
        <v>0</v>
      </c>
    </row>
    <row r="138" spans="1:8">
      <c r="C138" s="470" t="str">
        <f>AppValidation!AP8</f>
        <v>Asset health</v>
      </c>
      <c r="F138" s="471">
        <f>COUNTIF('App1'!$U$7:$U$106,C138)</f>
        <v>0</v>
      </c>
    </row>
    <row r="139" spans="1:8">
      <c r="C139" s="470" t="str">
        <f>AppValidation!AP9</f>
        <v>Asset/equipment failure</v>
      </c>
      <c r="F139" s="471">
        <f>COUNTIF('App1'!$U$7:$U$106,C139)</f>
        <v>1</v>
      </c>
    </row>
    <row r="140" spans="1:8">
      <c r="C140" s="470" t="str">
        <f>AppValidation!AP10</f>
        <v>Billing, debt, vfm</v>
      </c>
      <c r="F140" s="471">
        <f>COUNTIF('App1'!$U$7:$U$106,C140)</f>
        <v>1</v>
      </c>
    </row>
    <row r="141" spans="1:8">
      <c r="C141" s="470" t="str">
        <f>AppValidation!AP11</f>
        <v>Biodiversity/SSSIs</v>
      </c>
      <c r="F141" s="471">
        <f>COUNTIF('App1'!$U$7:$U$106,C141)</f>
        <v>0</v>
      </c>
    </row>
    <row r="142" spans="1:8">
      <c r="C142" s="470" t="str">
        <f>AppValidation!AP12</f>
        <v>Bioresources (sludge)</v>
      </c>
      <c r="F142" s="471">
        <f>COUNTIF('App1'!$U$7:$U$106,C142)</f>
        <v>1</v>
      </c>
    </row>
    <row r="143" spans="1:8">
      <c r="C143" s="470" t="str">
        <f>AppValidation!AP13</f>
        <v>Catchment management</v>
      </c>
      <c r="F143" s="471">
        <f>COUNTIF('App1'!$U$7:$U$106,C143)</f>
        <v>0</v>
      </c>
    </row>
    <row r="144" spans="1:8">
      <c r="C144" s="470" t="str">
        <f>AppValidation!AP14</f>
        <v>Community/partnerships</v>
      </c>
      <c r="F144" s="471">
        <f>COUNTIF('App1'!$U$7:$U$106,C144)</f>
        <v>0</v>
      </c>
    </row>
    <row r="145" spans="3:6">
      <c r="C145" s="470" t="str">
        <f>AppValidation!AP15</f>
        <v>Company employees</v>
      </c>
      <c r="F145" s="471">
        <f>COUNTIF('App1'!$U$7:$U$106,C145)</f>
        <v>0</v>
      </c>
    </row>
    <row r="146" spans="3:6">
      <c r="C146" s="470" t="str">
        <f>AppValidation!AP16</f>
        <v>Company finance</v>
      </c>
      <c r="F146" s="471">
        <f>COUNTIF('App1'!$U$7:$U$106,C146)</f>
        <v>0</v>
      </c>
    </row>
    <row r="147" spans="3:6">
      <c r="C147" s="470" t="str">
        <f>AppValidation!AP17</f>
        <v>Company suppliers</v>
      </c>
      <c r="F147" s="471">
        <f>COUNTIF('App1'!$U$7:$U$106,C147)</f>
        <v>0</v>
      </c>
    </row>
    <row r="148" spans="3:6">
      <c r="C148" s="470" t="str">
        <f>AppValidation!AP18</f>
        <v>Customer contacts - other</v>
      </c>
      <c r="F148" s="471">
        <f>COUNTIF('App1'!$U$7:$U$106,C148)</f>
        <v>0</v>
      </c>
    </row>
    <row r="149" spans="3:6">
      <c r="C149" s="470" t="str">
        <f>AppValidation!AP19</f>
        <v>Customer contacts - water quality</v>
      </c>
      <c r="F149" s="471">
        <f>COUNTIF('App1'!$U$7:$U$106,C149)</f>
        <v>2</v>
      </c>
    </row>
    <row r="150" spans="3:6">
      <c r="C150" s="470" t="str">
        <f>AppValidation!AP20</f>
        <v>Customer education/awareness</v>
      </c>
      <c r="F150" s="471">
        <f>COUNTIF('App1'!$U$7:$U$106,C150)</f>
        <v>2</v>
      </c>
    </row>
    <row r="151" spans="3:6">
      <c r="C151" s="470" t="str">
        <f>AppValidation!AP21</f>
        <v>Customer measure of experience (C-MeX)</v>
      </c>
      <c r="F151" s="471">
        <f>COUNTIF('App1'!$U$7:$U$106,C151)</f>
        <v>1</v>
      </c>
    </row>
    <row r="152" spans="3:6">
      <c r="C152" s="470" t="str">
        <f>AppValidation!AP22</f>
        <v>Customer service/satisfaction (exc. billing etc.)</v>
      </c>
      <c r="F152" s="471">
        <f>COUNTIF('App1'!$U$7:$U$106,C152)</f>
        <v>0</v>
      </c>
    </row>
    <row r="153" spans="3:6">
      <c r="C153" s="470" t="str">
        <f>AppValidation!AP23</f>
        <v>Developer services measure of experience (D-MeX)</v>
      </c>
      <c r="F153" s="471">
        <f>COUNTIF('App1'!$U$7:$U$106,C153)</f>
        <v>1</v>
      </c>
    </row>
    <row r="154" spans="3:6">
      <c r="C154" s="470" t="str">
        <f>AppValidation!AP24</f>
        <v>Distribution index TIM</v>
      </c>
      <c r="F154" s="471">
        <f>COUNTIF('App1'!$U$7:$U$106,C154)</f>
        <v>0</v>
      </c>
    </row>
    <row r="155" spans="3:6">
      <c r="C155" s="470" t="str">
        <f>AppValidation!AP25</f>
        <v>Direct Procurement for Customers/Thames Tideway</v>
      </c>
      <c r="F155" s="471">
        <f>COUNTIF('App1'!$U$7:$U$106,C155)</f>
        <v>0</v>
      </c>
    </row>
    <row r="156" spans="3:6">
      <c r="C156" s="470" t="str">
        <f>AppValidation!AP26</f>
        <v>Energy/emissions</v>
      </c>
      <c r="F156" s="471">
        <f>COUNTIF('App1'!$U$7:$U$106,C156)</f>
        <v>1</v>
      </c>
    </row>
    <row r="157" spans="3:6">
      <c r="C157" s="470" t="str">
        <f>AppValidation!AP27</f>
        <v>Enforcement</v>
      </c>
      <c r="F157" s="471">
        <f>COUNTIF('App1'!$U$7:$U$106,C157)</f>
        <v>0</v>
      </c>
    </row>
    <row r="158" spans="3:6">
      <c r="C158" s="470" t="str">
        <f>AppValidation!AP28</f>
        <v>Environmental</v>
      </c>
      <c r="F158" s="471">
        <f>COUNTIF('App1'!$U$7:$U$106,C158)</f>
        <v>4</v>
      </c>
    </row>
    <row r="159" spans="3:6">
      <c r="C159" s="470" t="str">
        <f>AppValidation!AP29</f>
        <v>Health &amp; safety</v>
      </c>
      <c r="F159" s="471">
        <f>COUNTIF('App1'!$U$7:$U$106,C159)</f>
        <v>1</v>
      </c>
    </row>
    <row r="160" spans="3:6">
      <c r="C160" s="470" t="str">
        <f>AppValidation!AP30</f>
        <v>Iron</v>
      </c>
      <c r="F160" s="471">
        <f>COUNTIF('App1'!$U$7:$U$106,C160)</f>
        <v>0</v>
      </c>
    </row>
    <row r="161" spans="3:6">
      <c r="C161" s="470" t="str">
        <f>AppValidation!AP31</f>
        <v>Lead</v>
      </c>
      <c r="F161" s="471">
        <f>COUNTIF('App1'!$U$7:$U$106,C161)</f>
        <v>0</v>
      </c>
    </row>
    <row r="162" spans="3:6">
      <c r="C162" s="470" t="str">
        <f>AppValidation!AP32</f>
        <v>Leakage</v>
      </c>
      <c r="F162" s="471">
        <f>COUNTIF('App1'!$U$7:$U$106,C162)</f>
        <v>1</v>
      </c>
    </row>
    <row r="163" spans="3:6">
      <c r="C163" s="470" t="str">
        <f>AppValidation!AP33</f>
        <v>Metering</v>
      </c>
      <c r="F163" s="471">
        <f>COUNTIF('App1'!$U$7:$U$106,C163)</f>
        <v>0</v>
      </c>
    </row>
    <row r="164" spans="3:6">
      <c r="C164" s="470" t="str">
        <f>AppValidation!AP34</f>
        <v>Pollution incidents</v>
      </c>
      <c r="F164" s="471">
        <f>COUNTIF('App1'!$U$7:$U$106,C164)</f>
        <v>1</v>
      </c>
    </row>
    <row r="165" spans="3:6">
      <c r="C165" s="470" t="str">
        <f>AppValidation!AP35</f>
        <v>Repair and maintenance</v>
      </c>
      <c r="F165" s="471">
        <f>COUNTIF('App1'!$U$7:$U$106,C165)</f>
        <v>0</v>
      </c>
    </row>
    <row r="166" spans="3:6">
      <c r="C166" s="470" t="str">
        <f>AppValidation!AP36</f>
        <v>Resilience</v>
      </c>
      <c r="F166" s="471">
        <f>COUNTIF('App1'!$U$7:$U$106,C166)</f>
        <v>3</v>
      </c>
    </row>
    <row r="167" spans="3:6">
      <c r="C167" s="470" t="str">
        <f>AppValidation!AP37</f>
        <v>Security of supply</v>
      </c>
      <c r="F167" s="471">
        <f>COUNTIF('App1'!$U$7:$U$106,C167)</f>
        <v>1</v>
      </c>
    </row>
    <row r="168" spans="3:6">
      <c r="C168" s="470" t="str">
        <f>AppValidation!AP38</f>
        <v>SEMD</v>
      </c>
      <c r="F168" s="471">
        <f>COUNTIF('App1'!$U$7:$U$106,C168)</f>
        <v>0</v>
      </c>
    </row>
    <row r="169" spans="3:6">
      <c r="C169" s="470" t="str">
        <f>AppValidation!AP39</f>
        <v>Sewer blockages/collapses</v>
      </c>
      <c r="F169" s="471">
        <f>COUNTIF('App1'!$U$7:$U$106,C169)</f>
        <v>2</v>
      </c>
    </row>
    <row r="170" spans="3:6">
      <c r="C170" s="470" t="str">
        <f>AppValidation!AP40</f>
        <v>Sewer flooding</v>
      </c>
      <c r="F170" s="471">
        <f>COUNTIF('App1'!$U$7:$U$106,C170)</f>
        <v>5</v>
      </c>
    </row>
    <row r="171" spans="3:6">
      <c r="C171" s="470" t="str">
        <f>AppValidation!AP41</f>
        <v>Street works</v>
      </c>
      <c r="F171" s="471">
        <f>COUNTIF('App1'!$U$7:$U$106,C171)</f>
        <v>1</v>
      </c>
    </row>
    <row r="172" spans="3:6">
      <c r="C172" s="470" t="str">
        <f>AppValidation!AP42</f>
        <v>Supply interruptions</v>
      </c>
      <c r="F172" s="471">
        <f>COUNTIF('App1'!$U$7:$U$106,C172)</f>
        <v>1</v>
      </c>
    </row>
    <row r="173" spans="3:6">
      <c r="C173" s="470" t="str">
        <f>AppValidation!AP43</f>
        <v>Supply restrictions</v>
      </c>
      <c r="F173" s="471">
        <f>COUNTIF('App1'!$U$7:$U$106,C173)</f>
        <v>0</v>
      </c>
    </row>
    <row r="174" spans="3:6">
      <c r="C174" s="470" t="str">
        <f>AppValidation!AP44</f>
        <v>Sustainability/innovation</v>
      </c>
      <c r="F174" s="471">
        <f>COUNTIF('App1'!$U$7:$U$106,C174)</f>
        <v>1</v>
      </c>
    </row>
    <row r="175" spans="3:6">
      <c r="C175" s="470" t="str">
        <f>AppValidation!AP45</f>
        <v>Treatment works</v>
      </c>
      <c r="F175" s="471">
        <f>COUNTIF('App1'!$U$7:$U$106,C175)</f>
        <v>1</v>
      </c>
    </row>
    <row r="176" spans="3:6">
      <c r="C176" s="470" t="str">
        <f>AppValidation!AP46</f>
        <v>Voids and gap sites</v>
      </c>
      <c r="F176" s="471">
        <f>COUNTIF('App1'!$U$7:$U$106,C176)</f>
        <v>1</v>
      </c>
    </row>
    <row r="177" spans="3:6">
      <c r="C177" s="470" t="str">
        <f>AppValidation!AP47</f>
        <v>Waste disposal</v>
      </c>
      <c r="F177" s="471">
        <f>COUNTIF('App1'!$U$7:$U$106,C177)</f>
        <v>0</v>
      </c>
    </row>
    <row r="178" spans="3:6">
      <c r="C178" s="470" t="str">
        <f>AppValidation!AP48</f>
        <v>Water consumption</v>
      </c>
      <c r="F178" s="471">
        <f>COUNTIF('App1'!$U$7:$U$106,C178)</f>
        <v>1</v>
      </c>
    </row>
    <row r="179" spans="3:6">
      <c r="C179" s="470" t="str">
        <f>AppValidation!AP49</f>
        <v>Water mains bursts</v>
      </c>
      <c r="F179" s="471">
        <f>COUNTIF('App1'!$U$7:$U$106,C179)</f>
        <v>1</v>
      </c>
    </row>
    <row r="180" spans="3:6">
      <c r="C180" s="470" t="str">
        <f>AppValidation!AP50</f>
        <v>Water pressure</v>
      </c>
      <c r="F180" s="471">
        <f>COUNTIF('App1'!$U$7:$U$106,C180)</f>
        <v>1</v>
      </c>
    </row>
    <row r="181" spans="3:6">
      <c r="C181" s="470" t="str">
        <f>AppValidation!AP51</f>
        <v>Water outage</v>
      </c>
      <c r="F181" s="471">
        <f>COUNTIF('App1'!$U$7:$U$106,C181)</f>
        <v>1</v>
      </c>
    </row>
    <row r="182" spans="3:6">
      <c r="C182" s="470" t="str">
        <f>AppValidation!AP52</f>
        <v>Water quality compliance</v>
      </c>
      <c r="F182" s="471">
        <f>COUNTIF('App1'!$U$7:$U$106,C182)</f>
        <v>2</v>
      </c>
    </row>
    <row r="183" spans="3:6">
      <c r="C183" s="470" t="str">
        <f>AppValidation!AP53</f>
        <v>Water resources/ abstraction</v>
      </c>
      <c r="F183" s="471">
        <f>COUNTIF('App1'!$U$7:$U$106,C183)</f>
        <v>1</v>
      </c>
    </row>
    <row r="184" spans="3:6">
      <c r="C184" s="470" t="str">
        <f>AppValidation!AP54</f>
        <v>WTW turbidity</v>
      </c>
      <c r="F184" s="471">
        <f>COUNTIF('App1'!$U$7:$U$106,C184)</f>
        <v>0</v>
      </c>
    </row>
    <row r="185" spans="3:6">
      <c r="C185" s="470" t="str">
        <f>AppValidation!AP55</f>
        <v>WwTW descriptive consents</v>
      </c>
      <c r="F185" s="471">
        <f>COUNTIF('App1'!$U$7:$U$106,C185)</f>
        <v>0</v>
      </c>
    </row>
    <row r="186" spans="3:6">
      <c r="C186" s="470" t="str">
        <f>AppValidation!AP56</f>
        <v>WwTW numeric consents</v>
      </c>
      <c r="F186" s="471">
        <f>COUNTIF('App1'!$U$7:$U$106,C186)</f>
        <v>0</v>
      </c>
    </row>
    <row r="187" spans="3:6">
      <c r="C187" s="470" t="str">
        <f>AppValidation!AP57</f>
        <v>WwTW odour</v>
      </c>
      <c r="F187" s="471">
        <f>COUNTIF('App1'!$U$7:$U$106,C187)</f>
        <v>0</v>
      </c>
    </row>
    <row r="188" spans="3:6">
      <c r="C188" s="470">
        <f>AppValidation!AP58</f>
        <v>0</v>
      </c>
      <c r="F188" s="471">
        <f>COUNTIF('App1'!$U$7:$U$106,C188)</f>
        <v>0</v>
      </c>
    </row>
    <row r="189" spans="3:6">
      <c r="C189" s="470" t="str">
        <f>AppValidation!AP59</f>
        <v>*** new primary category required ***</v>
      </c>
      <c r="F189" s="471">
        <f>COUNTIF('App1'!$U$7:$U$106,C189)</f>
        <v>0</v>
      </c>
    </row>
    <row r="190" spans="3:6">
      <c r="C190" s="470">
        <f>AppValidation!AP60</f>
        <v>0</v>
      </c>
      <c r="F190" s="471">
        <f>COUNTIF('App1'!$U$7:$U$106,C190)</f>
        <v>0</v>
      </c>
    </row>
    <row r="191" spans="3:6">
      <c r="C191" s="470">
        <f>AppValidation!AP61</f>
        <v>0</v>
      </c>
      <c r="F191" s="471">
        <f>COUNTIF('App1'!$U$7:$U$106,C191)</f>
        <v>0</v>
      </c>
    </row>
    <row r="192" spans="3:6">
      <c r="C192" s="470">
        <f>AppValidation!AP62</f>
        <v>0</v>
      </c>
      <c r="F192" s="471">
        <f>COUNTIF('App1'!$U$7:$U$106,C192)</f>
        <v>0</v>
      </c>
    </row>
    <row r="193" spans="1:19" ht="18.75" customHeight="1">
      <c r="C193" s="472" t="s">
        <v>173</v>
      </c>
      <c r="D193" s="473"/>
      <c r="E193" s="473"/>
      <c r="F193" s="474">
        <f>SUM(F137:F192)</f>
        <v>40</v>
      </c>
    </row>
    <row r="194" spans="1:19" ht="7.5" customHeight="1"/>
    <row r="195" spans="1:19" ht="67.5" customHeight="1">
      <c r="C195" s="475" t="str">
        <f>AppValidation!J7</f>
        <v>Customer measure of experience (C-MeX)</v>
      </c>
      <c r="D195" s="476" t="str">
        <f>AppValidation!J8</f>
        <v>Developer services measure of experience (D-MeX)</v>
      </c>
      <c r="E195" s="476">
        <f>AppValidation!J9</f>
        <v>0</v>
      </c>
      <c r="F195" s="476" t="str">
        <f>AppValidation!J10</f>
        <v>Water quality compliance (CRI)</v>
      </c>
      <c r="G195" s="476" t="str">
        <f>AppValidation!J11</f>
        <v>Water supply interruptions</v>
      </c>
      <c r="H195" s="476" t="str">
        <f>AppValidation!J12</f>
        <v>Mains bursts</v>
      </c>
      <c r="I195" s="476" t="str">
        <f>AppValidation!J13</f>
        <v>Unplanned outage</v>
      </c>
      <c r="J195" s="476" t="str">
        <f>AppValidation!J14</f>
        <v>Leakage</v>
      </c>
      <c r="K195" s="476" t="str">
        <f>AppValidation!J15</f>
        <v>Per capita consumption (PCC)</v>
      </c>
      <c r="L195" s="476" t="str">
        <f>AppValidation!J16</f>
        <v>Risk of severe restrictions in a drought</v>
      </c>
      <c r="M195" s="476" t="str">
        <f>AppValidation!J17</f>
        <v>Treatment works compliance</v>
      </c>
      <c r="N195" s="476" t="str">
        <f>AppValidation!J18</f>
        <v>Internal sewer flooding</v>
      </c>
      <c r="O195" s="476" t="str">
        <f>AppValidation!J19</f>
        <v>Sewer collapses</v>
      </c>
      <c r="P195" s="476" t="str">
        <f>AppValidation!J20</f>
        <v>Pollution incidents (categories 1, 2 and 3)</v>
      </c>
      <c r="Q195" s="476" t="str">
        <f>AppValidation!J21</f>
        <v>Risk of sewer flooding in a storm</v>
      </c>
      <c r="R195" s="469">
        <f>AppValidation!J22</f>
        <v>0</v>
      </c>
      <c r="S195" s="469" t="s">
        <v>248</v>
      </c>
    </row>
    <row r="196" spans="1:19" ht="18.75" customHeight="1">
      <c r="A196" s="434" t="s">
        <v>249</v>
      </c>
      <c r="C196" s="462">
        <f>COUNTIF('App1'!$Z$7:$Z$106,C195)</f>
        <v>1</v>
      </c>
      <c r="D196" s="463">
        <f>COUNTIF('App1'!$Z$7:$Z$106,D195)</f>
        <v>1</v>
      </c>
      <c r="E196" s="463">
        <f>COUNTIF('App1'!$Z$7:$Z$106,E195)</f>
        <v>0</v>
      </c>
      <c r="F196" s="463">
        <f>COUNTIF('App1'!$Z$7:$Z$106,F195)</f>
        <v>1</v>
      </c>
      <c r="G196" s="463">
        <f>COUNTIF('App1'!$Z$7:$Z$106,G195)</f>
        <v>1</v>
      </c>
      <c r="H196" s="463">
        <f>COUNTIF('App1'!$Z$7:$Z$106,H195)</f>
        <v>1</v>
      </c>
      <c r="I196" s="463">
        <f>COUNTIF('App1'!$Z$7:$Z$106,I195)</f>
        <v>1</v>
      </c>
      <c r="J196" s="463">
        <f>COUNTIF('App1'!$Z$7:$Z$106,J195)</f>
        <v>1</v>
      </c>
      <c r="K196" s="463">
        <f>COUNTIF('App1'!$Z$7:$Z$106,K195)</f>
        <v>1</v>
      </c>
      <c r="L196" s="463">
        <f>COUNTIF('App1'!$Z$7:$Z$106,L195)</f>
        <v>1</v>
      </c>
      <c r="M196" s="463">
        <f>COUNTIF('App1'!$Z$7:$Z$106,M195)</f>
        <v>1</v>
      </c>
      <c r="N196" s="463">
        <f>COUNTIF('App1'!$Z$7:$Z$106,N195)</f>
        <v>1</v>
      </c>
      <c r="O196" s="463">
        <f>COUNTIF('App1'!$Z$7:$Z$106,O195)</f>
        <v>1</v>
      </c>
      <c r="P196" s="463">
        <f>COUNTIF('App1'!$Z$7:$Z$106,P195)</f>
        <v>1</v>
      </c>
      <c r="Q196" s="463">
        <f>COUNTIF('App1'!$Z$7:$Z$106,Q195)</f>
        <v>1</v>
      </c>
      <c r="R196" s="464">
        <f>COUNTIF('App1'!$Z$7:$Z$106,R195)</f>
        <v>0</v>
      </c>
      <c r="S196" s="831">
        <f>SUM(C196:R196)</f>
        <v>14</v>
      </c>
    </row>
    <row r="197" spans="1:19" ht="7.5" customHeight="1">
      <c r="A197" s="434"/>
      <c r="C197" s="477"/>
    </row>
    <row r="198" spans="1:19" ht="18.75" customHeight="1">
      <c r="C198" s="459" t="str">
        <f>AppValidation!Z7</f>
        <v>All</v>
      </c>
      <c r="D198" s="461" t="str">
        <f>AppValidation!Z8</f>
        <v>Part</v>
      </c>
    </row>
    <row r="199" spans="1:19" ht="18.75" customHeight="1">
      <c r="A199" s="434" t="s">
        <v>250</v>
      </c>
      <c r="C199" s="462">
        <f>COUNTIF('App1'!$AA$7:$AA$106,C198)</f>
        <v>1</v>
      </c>
      <c r="D199" s="464">
        <f>COUNTIF('App1'!$AA$7:$AA$106,D198)</f>
        <v>5</v>
      </c>
    </row>
    <row r="200" spans="1:19" ht="7.5" customHeight="1">
      <c r="A200" s="434"/>
      <c r="C200" s="477"/>
    </row>
    <row r="201" spans="1:19" ht="18.75" customHeight="1">
      <c r="C201" s="459" t="str">
        <f>AppValidation!Z7</f>
        <v>All</v>
      </c>
      <c r="D201" s="461" t="str">
        <f>AppValidation!Z8</f>
        <v>Part</v>
      </c>
    </row>
    <row r="202" spans="1:19" ht="18.75" customHeight="1">
      <c r="A202" s="434" t="s">
        <v>251</v>
      </c>
      <c r="C202" s="462">
        <f>COUNTIF('App1'!$AB$7:$AB$106,C201)</f>
        <v>2</v>
      </c>
      <c r="D202" s="464">
        <f>COUNTIF('App1'!$AB$7:$AB$106,D201)</f>
        <v>0</v>
      </c>
    </row>
    <row r="203" spans="1:19" ht="7.5" customHeight="1">
      <c r="A203" s="434"/>
      <c r="C203" s="477"/>
    </row>
    <row r="204" spans="1:19" ht="18.75" customHeight="1">
      <c r="C204" s="459" t="str">
        <f>AppValidation!Z7</f>
        <v>All</v>
      </c>
      <c r="D204" s="461" t="str">
        <f>AppValidation!Z8</f>
        <v>Part</v>
      </c>
    </row>
    <row r="205" spans="1:19" ht="18.75" customHeight="1">
      <c r="A205" s="434" t="s">
        <v>169</v>
      </c>
      <c r="C205" s="462">
        <f>COUNTIF('App1'!$AC$7:$AC$106,C204)</f>
        <v>11</v>
      </c>
      <c r="D205" s="464">
        <f>COUNTIF('App1'!$AC$7:$AC$106,D204)</f>
        <v>0</v>
      </c>
    </row>
    <row r="206" spans="1:19" ht="7.5" customHeight="1">
      <c r="A206" s="434"/>
      <c r="C206" s="477"/>
    </row>
    <row r="207" spans="1:19" ht="18.75" customHeight="1">
      <c r="C207" s="459" t="str">
        <f>AppValidation!Z7</f>
        <v>All</v>
      </c>
      <c r="D207" s="461" t="str">
        <f>AppValidation!Z8</f>
        <v>Part</v>
      </c>
    </row>
    <row r="208" spans="1:19" ht="18.75" customHeight="1">
      <c r="A208" s="434" t="s">
        <v>252</v>
      </c>
      <c r="C208" s="462">
        <f>COUNTIF('App1'!$AD$7:$AD$106,C207)</f>
        <v>2</v>
      </c>
      <c r="D208" s="464">
        <f>COUNTIF('App1'!$AD$7:$AD$106,D207)</f>
        <v>0</v>
      </c>
    </row>
    <row r="209" spans="1:9" ht="7.5" customHeight="1">
      <c r="A209" s="434"/>
      <c r="C209" s="477"/>
    </row>
    <row r="210" spans="1:9" ht="18" customHeight="1">
      <c r="A210" s="434" t="s">
        <v>253</v>
      </c>
      <c r="C210" s="478">
        <f>COUNTIF('App1'!$AE$7:$AE$106, AppValidation!N7)</f>
        <v>1</v>
      </c>
    </row>
    <row r="211" spans="1:9" ht="7.5" customHeight="1">
      <c r="A211" s="434"/>
      <c r="C211" s="477"/>
    </row>
    <row r="212" spans="1:9" ht="18.75" customHeight="1">
      <c r="C212" s="459" t="str">
        <f>'App1'!BL6</f>
        <v>2020-21</v>
      </c>
      <c r="D212" s="460" t="str">
        <f>'App1'!BM6</f>
        <v>2021-22</v>
      </c>
      <c r="E212" s="460" t="str">
        <f>'App1'!BN6</f>
        <v>2022-23</v>
      </c>
      <c r="F212" s="460" t="str">
        <f>'App1'!BO6</f>
        <v>2023-24</v>
      </c>
      <c r="G212" s="461" t="str">
        <f>'App1'!BP6</f>
        <v>2024-25</v>
      </c>
    </row>
    <row r="213" spans="1:9" ht="18.75" customHeight="1">
      <c r="A213" s="434" t="s">
        <v>220</v>
      </c>
      <c r="C213" s="462">
        <f>COUNTIF('App1'!BL$7:BL$106, AppValidation!$N$7)</f>
        <v>37</v>
      </c>
      <c r="D213" s="463">
        <f>COUNTIF('App1'!BM$7:BM$106, AppValidation!$N$7)</f>
        <v>37</v>
      </c>
      <c r="E213" s="463">
        <f>COUNTIF('App1'!BN$7:BN$106, AppValidation!$N$7)</f>
        <v>37</v>
      </c>
      <c r="F213" s="463">
        <f>COUNTIF('App1'!BO$7:BO$106, AppValidation!$N$7)</f>
        <v>37</v>
      </c>
      <c r="G213" s="464">
        <f>COUNTIF('App1'!BP$7:BP$106, AppValidation!$N$7)</f>
        <v>37</v>
      </c>
    </row>
    <row r="214" spans="1:9" ht="7.5" customHeight="1">
      <c r="A214" s="434"/>
      <c r="C214" s="477"/>
    </row>
    <row r="215" spans="1:9" ht="33.75" customHeight="1">
      <c r="A215" s="479" t="s">
        <v>254</v>
      </c>
      <c r="C215" s="480" t="str">
        <f>'App1'!DF6</f>
        <v>2020-21</v>
      </c>
      <c r="D215" s="481" t="str">
        <f>'App1'!DG6</f>
        <v>2021-22</v>
      </c>
      <c r="E215" s="481" t="str">
        <f>'App1'!DH6</f>
        <v>2022-23</v>
      </c>
      <c r="F215" s="481" t="str">
        <f>'App1'!DI6</f>
        <v>2023-24</v>
      </c>
      <c r="G215" s="481" t="str">
        <f>'App1'!DJ6</f>
        <v>2024-25</v>
      </c>
      <c r="H215" s="482" t="str">
        <f>'App1'!DK6</f>
        <v>2020-25
(AMP7 max)</v>
      </c>
      <c r="I215" s="483" t="s">
        <v>227</v>
      </c>
    </row>
    <row r="216" spans="1:9" ht="33.75" customHeight="1">
      <c r="A216" s="419" t="str">
        <f>'App1'!DF5</f>
        <v>Maximum enhanced underperformance penalties
-£m (2017-18 CPIH deflated, financial year average)</v>
      </c>
      <c r="C216" s="484">
        <f>SUM('App1'!DF$7:DF$106)</f>
        <v>0</v>
      </c>
      <c r="D216" s="485">
        <f>SUM('App1'!DG$7:DG$106)</f>
        <v>0</v>
      </c>
      <c r="E216" s="485">
        <f>SUM('App1'!DH$7:DH$106)</f>
        <v>0</v>
      </c>
      <c r="F216" s="485">
        <f>SUM('App1'!DI$7:DI$106)</f>
        <v>0</v>
      </c>
      <c r="G216" s="485">
        <f>SUM('App1'!DJ$7:DJ$106)</f>
        <v>0</v>
      </c>
      <c r="H216" s="486">
        <f>SUM('App1'!DK$7:DK$106)</f>
        <v>0</v>
      </c>
      <c r="I216" s="487">
        <f>-(SUM(C216:G216)-H216)</f>
        <v>0</v>
      </c>
    </row>
    <row r="217" spans="1:9" ht="33.75" customHeight="1">
      <c r="A217" s="419" t="str">
        <f>'App1'!DL5</f>
        <v>Maximum standard underperformance penalties
-£m (2017-18 CPIH deflated, financial year average)</v>
      </c>
      <c r="C217" s="484">
        <f>SUM('App1'!DL$7:DL$106)</f>
        <v>-57.36614766666662</v>
      </c>
      <c r="D217" s="485">
        <f>SUM('App1'!DM$7:DM$106)</f>
        <v>-77.290988999999996</v>
      </c>
      <c r="E217" s="485">
        <f>SUM('App1'!DN$7:DN$106)</f>
        <v>-97.941272999999995</v>
      </c>
      <c r="F217" s="485">
        <f>SUM('App1'!DO$7:DO$106)</f>
        <v>-121.242069</v>
      </c>
      <c r="G217" s="485">
        <f>SUM('App1'!DP$7:DP$106)</f>
        <v>-148.02185733333332</v>
      </c>
      <c r="H217" s="486">
        <f>SUM('App1'!DQ$7:DQ$106)</f>
        <v>-416.56513499999988</v>
      </c>
      <c r="I217" s="487">
        <f t="shared" ref="I217:I223" si="4">-(SUM(C217:G217)-H217)</f>
        <v>85.29720100000003</v>
      </c>
    </row>
    <row r="218" spans="1:9" ht="33.75" customHeight="1">
      <c r="A218" s="804" t="s">
        <v>255</v>
      </c>
      <c r="B218" s="488"/>
      <c r="C218" s="489">
        <f t="shared" ref="C218:H218" si="5">SUM(C216:C217)</f>
        <v>-57.36614766666662</v>
      </c>
      <c r="D218" s="490">
        <f t="shared" si="5"/>
        <v>-77.290988999999996</v>
      </c>
      <c r="E218" s="490">
        <f t="shared" si="5"/>
        <v>-97.941272999999995</v>
      </c>
      <c r="F218" s="490">
        <f t="shared" si="5"/>
        <v>-121.242069</v>
      </c>
      <c r="G218" s="490">
        <f t="shared" si="5"/>
        <v>-148.02185733333332</v>
      </c>
      <c r="H218" s="491">
        <f t="shared" si="5"/>
        <v>-416.56513499999988</v>
      </c>
      <c r="I218" s="487">
        <f t="shared" si="4"/>
        <v>85.29720100000003</v>
      </c>
    </row>
    <row r="219" spans="1:9" ht="33.75" customHeight="1">
      <c r="A219" s="419" t="str">
        <f>'App1'!DR5</f>
        <v>Maximum standard outperformance payments
£m (2017-18 CPIH deflated, financial year average)</v>
      </c>
      <c r="C219" s="484">
        <f>SUM('App1'!DR$7:DR$106)</f>
        <v>47.771525000000011</v>
      </c>
      <c r="D219" s="485">
        <f>SUM('App1'!DS$7:DS$106)</f>
        <v>66.635606999999993</v>
      </c>
      <c r="E219" s="485">
        <f>SUM('App1'!DT$7:DT$106)</f>
        <v>92.676589000000007</v>
      </c>
      <c r="F219" s="485">
        <f>SUM('App1'!DU$7:DU$106)</f>
        <v>126.03696699999999</v>
      </c>
      <c r="G219" s="485">
        <f>SUM('App1'!DV$7:DV$106)</f>
        <v>159.83985835999999</v>
      </c>
      <c r="H219" s="486">
        <f>SUM('App1'!DW$7:DW$106)</f>
        <v>351.76095835999996</v>
      </c>
      <c r="I219" s="487">
        <f t="shared" si="4"/>
        <v>-141.19958800000006</v>
      </c>
    </row>
    <row r="220" spans="1:9" ht="33.75" customHeight="1">
      <c r="A220" s="419" t="str">
        <f>'App1'!DX5</f>
        <v>Maximum enhanced outperformance payments
£m (2017-18 CPIH deflated, financial year average)</v>
      </c>
      <c r="C220" s="484">
        <f>SUM('App1'!DX$7:DX$106)</f>
        <v>0</v>
      </c>
      <c r="D220" s="485">
        <f>SUM('App1'!DY$7:DY$106)</f>
        <v>0</v>
      </c>
      <c r="E220" s="485">
        <f>SUM('App1'!DZ$7:DZ$106)</f>
        <v>0</v>
      </c>
      <c r="F220" s="485">
        <f>SUM('App1'!EA$7:EA$106)</f>
        <v>0</v>
      </c>
      <c r="G220" s="485">
        <f>SUM('App1'!EB$7:EB$106)</f>
        <v>0</v>
      </c>
      <c r="H220" s="486">
        <f>SUM('App1'!EC$7:EC$106)</f>
        <v>0</v>
      </c>
      <c r="I220" s="487">
        <f t="shared" si="4"/>
        <v>0</v>
      </c>
    </row>
    <row r="221" spans="1:9" ht="33.75" customHeight="1">
      <c r="A221" s="804" t="s">
        <v>256</v>
      </c>
      <c r="B221" s="488"/>
      <c r="C221" s="489">
        <f t="shared" ref="C221:H221" si="6">SUM(C219:C220)</f>
        <v>47.771525000000011</v>
      </c>
      <c r="D221" s="490">
        <f t="shared" si="6"/>
        <v>66.635606999999993</v>
      </c>
      <c r="E221" s="490">
        <f t="shared" si="6"/>
        <v>92.676589000000007</v>
      </c>
      <c r="F221" s="490">
        <f t="shared" si="6"/>
        <v>126.03696699999999</v>
      </c>
      <c r="G221" s="490">
        <f t="shared" si="6"/>
        <v>159.83985835999999</v>
      </c>
      <c r="H221" s="491">
        <f t="shared" si="6"/>
        <v>351.76095835999996</v>
      </c>
      <c r="I221" s="487">
        <f t="shared" si="4"/>
        <v>-141.19958800000006</v>
      </c>
    </row>
    <row r="222" spans="1:9" ht="33.75" customHeight="1">
      <c r="A222" s="419" t="str">
        <f>'App1'!ED5</f>
        <v>P10 underperformance penalties
-£m (2017-18 CPIH deflated, financial year average)</v>
      </c>
      <c r="C222" s="484">
        <f>SUM('App1'!ED$7:ED$106)</f>
        <v>-77.118288246666637</v>
      </c>
      <c r="D222" s="485">
        <f>SUM('App1'!EE$7:EE$106)</f>
        <v>-88.725984720000014</v>
      </c>
      <c r="E222" s="485">
        <f>SUM('App1'!EF$7:EF$106)</f>
        <v>-96.603241439999991</v>
      </c>
      <c r="F222" s="485">
        <f>SUM('App1'!EG$7:EG$106)</f>
        <v>-107.11501390000001</v>
      </c>
      <c r="G222" s="485">
        <f>SUM('App1'!EH$7:EH$106)</f>
        <v>-120.04903471333333</v>
      </c>
      <c r="H222" s="486">
        <f>SUM('App1'!EI$7:EI$106)</f>
        <v>-527.11516301999995</v>
      </c>
      <c r="I222" s="487">
        <f t="shared" si="4"/>
        <v>-37.503600000000006</v>
      </c>
    </row>
    <row r="223" spans="1:9" ht="33.75" customHeight="1">
      <c r="A223" s="419" t="str">
        <f>'App1'!EO5</f>
        <v>P90 outperformance payments 
£m (2017-18 CPIH deflated, financial year average)</v>
      </c>
      <c r="C223" s="492">
        <f>SUM('App1'!EO$7:EO$106)</f>
        <v>37.404402233333336</v>
      </c>
      <c r="D223" s="493">
        <f>SUM('App1'!EP$7:EP$106)</f>
        <v>39.816122959999994</v>
      </c>
      <c r="E223" s="493">
        <f>SUM('App1'!EQ$7:EQ$106)</f>
        <v>85.702612079999994</v>
      </c>
      <c r="F223" s="493">
        <f>SUM('App1'!ER$7:ER$106)</f>
        <v>60.328113080000001</v>
      </c>
      <c r="G223" s="493">
        <f>SUM('App1'!ES$7:ES$106)</f>
        <v>91.957436346666668</v>
      </c>
      <c r="H223" s="494">
        <f>SUM('App1'!ET$7:ET$106)</f>
        <v>315.20868669999999</v>
      </c>
      <c r="I223" s="487">
        <f t="shared" si="4"/>
        <v>-5.6843418860808015E-14</v>
      </c>
    </row>
    <row r="224" spans="1:9" ht="7.5" customHeight="1">
      <c r="C224" s="477"/>
    </row>
    <row r="225" spans="1:3" ht="18.75" customHeight="1">
      <c r="A225" s="419" t="s">
        <v>257</v>
      </c>
      <c r="C225" s="478">
        <f>COUNTIF('App1'!$DC$7:$DC$106, AppValidation!P7)</f>
        <v>15</v>
      </c>
    </row>
    <row r="226" spans="1:3" ht="7.5" customHeight="1">
      <c r="C226" s="495"/>
    </row>
    <row r="227" spans="1:3" ht="18.75" customHeight="1">
      <c r="A227" s="419" t="s">
        <v>258</v>
      </c>
      <c r="C227" s="478">
        <f>SUM(I128-C225)</f>
        <v>22</v>
      </c>
    </row>
  </sheetData>
  <sheetProtection selectLockedCells="1" autoFilter="0"/>
  <mergeCells count="23">
    <mergeCell ref="C17:Q17"/>
    <mergeCell ref="C5:Q5"/>
    <mergeCell ref="C6:Q6"/>
    <mergeCell ref="C8:Q8"/>
    <mergeCell ref="C9:Q9"/>
    <mergeCell ref="C10:Q10"/>
    <mergeCell ref="C12:Q12"/>
    <mergeCell ref="C13:Q13"/>
    <mergeCell ref="C14:Q14"/>
    <mergeCell ref="C15:Q15"/>
    <mergeCell ref="C16:Q16"/>
    <mergeCell ref="C11:D11"/>
    <mergeCell ref="E11:Q11"/>
    <mergeCell ref="C7:Q7"/>
    <mergeCell ref="C28:L28"/>
    <mergeCell ref="C18:Q18"/>
    <mergeCell ref="C19:Q19"/>
    <mergeCell ref="C20:Q20"/>
    <mergeCell ref="C21:Q21"/>
    <mergeCell ref="C22:Q22"/>
    <mergeCell ref="C23:Q23"/>
    <mergeCell ref="C25:L25"/>
    <mergeCell ref="C24:Q24"/>
  </mergeCells>
  <conditionalFormatting sqref="C27:I27 C30:L42">
    <cfRule type="cellIs" dxfId="285" priority="74" operator="equal">
      <formula>0</formula>
    </cfRule>
  </conditionalFormatting>
  <conditionalFormatting sqref="C13:Q13">
    <cfRule type="cellIs" dxfId="284" priority="73" operator="equal">
      <formula>0</formula>
    </cfRule>
  </conditionalFormatting>
  <conditionalFormatting sqref="C14:Q14">
    <cfRule type="cellIs" dxfId="283" priority="72" operator="equal">
      <formula>0</formula>
    </cfRule>
  </conditionalFormatting>
  <conditionalFormatting sqref="M48:Q48">
    <cfRule type="cellIs" dxfId="282" priority="71" operator="equal">
      <formula>0</formula>
    </cfRule>
  </conditionalFormatting>
  <conditionalFormatting sqref="C19:Q19 C21:Q24">
    <cfRule type="cellIs" dxfId="281" priority="70" operator="equal">
      <formula>0</formula>
    </cfRule>
  </conditionalFormatting>
  <conditionalFormatting sqref="C43:L43">
    <cfRule type="cellIs" dxfId="280" priority="69" operator="equal">
      <formula>0</formula>
    </cfRule>
  </conditionalFormatting>
  <conditionalFormatting sqref="C33:G40">
    <cfRule type="cellIs" dxfId="279" priority="68" operator="equal">
      <formula>0</formula>
    </cfRule>
  </conditionalFormatting>
  <conditionalFormatting sqref="C41">
    <cfRule type="cellIs" dxfId="278" priority="67" operator="equal">
      <formula>1</formula>
    </cfRule>
  </conditionalFormatting>
  <conditionalFormatting sqref="C42">
    <cfRule type="cellIs" dxfId="277" priority="65" operator="equal">
      <formula>"na"</formula>
    </cfRule>
  </conditionalFormatting>
  <conditionalFormatting sqref="C20:Q20">
    <cfRule type="cellIs" dxfId="276" priority="64" operator="equal">
      <formula>0</formula>
    </cfRule>
  </conditionalFormatting>
  <conditionalFormatting sqref="C32:G32">
    <cfRule type="cellIs" dxfId="275" priority="63" operator="equal">
      <formula>0</formula>
    </cfRule>
  </conditionalFormatting>
  <conditionalFormatting sqref="C32:G32">
    <cfRule type="cellIs" dxfId="274" priority="62" operator="equal">
      <formula>0</formula>
    </cfRule>
  </conditionalFormatting>
  <conditionalFormatting sqref="C29:Q29">
    <cfRule type="cellIs" dxfId="273" priority="61" operator="equal">
      <formula>0</formula>
    </cfRule>
  </conditionalFormatting>
  <conditionalFormatting sqref="G33:G40">
    <cfRule type="cellIs" dxfId="272" priority="60" operator="equal">
      <formula>0</formula>
    </cfRule>
  </conditionalFormatting>
  <conditionalFormatting sqref="G32">
    <cfRule type="cellIs" dxfId="271" priority="59" operator="equal">
      <formula>0</formula>
    </cfRule>
  </conditionalFormatting>
  <conditionalFormatting sqref="G32">
    <cfRule type="cellIs" dxfId="270" priority="58" operator="equal">
      <formula>0</formula>
    </cfRule>
  </conditionalFormatting>
  <conditionalFormatting sqref="C109:G109">
    <cfRule type="cellIs" dxfId="269" priority="57" operator="equal">
      <formula>0</formula>
    </cfRule>
  </conditionalFormatting>
  <conditionalFormatting sqref="C12:Q12">
    <cfRule type="cellIs" dxfId="268" priority="56" operator="equal">
      <formula>0</formula>
    </cfRule>
  </conditionalFormatting>
  <conditionalFormatting sqref="S58:S65">
    <cfRule type="cellIs" dxfId="267" priority="55" operator="lessThan">
      <formula>-0.00009</formula>
    </cfRule>
  </conditionalFormatting>
  <conditionalFormatting sqref="C124:I124">
    <cfRule type="cellIs" dxfId="266" priority="54" operator="equal">
      <formula>0</formula>
    </cfRule>
  </conditionalFormatting>
  <conditionalFormatting sqref="C121:F121">
    <cfRule type="cellIs" dxfId="265" priority="53" operator="equal">
      <formula>0</formula>
    </cfRule>
  </conditionalFormatting>
  <conditionalFormatting sqref="C128:G128">
    <cfRule type="cellIs" dxfId="264" priority="52" operator="equal">
      <formula>0</formula>
    </cfRule>
  </conditionalFormatting>
  <conditionalFormatting sqref="C134:F134">
    <cfRule type="cellIs" dxfId="263" priority="51" operator="equal">
      <formula>0</formula>
    </cfRule>
  </conditionalFormatting>
  <conditionalFormatting sqref="C137:C192">
    <cfRule type="cellIs" dxfId="262" priority="50" operator="equal">
      <formula>0</formula>
    </cfRule>
  </conditionalFormatting>
  <conditionalFormatting sqref="F137:F192">
    <cfRule type="cellIs" dxfId="261" priority="49" operator="equal">
      <formula>0</formula>
    </cfRule>
  </conditionalFormatting>
  <conditionalFormatting sqref="F193">
    <cfRule type="cellIs" dxfId="260" priority="48" operator="equal">
      <formula>0</formula>
    </cfRule>
  </conditionalFormatting>
  <conditionalFormatting sqref="C195:R195">
    <cfRule type="cellIs" dxfId="259" priority="47" operator="equal">
      <formula>0</formula>
    </cfRule>
  </conditionalFormatting>
  <conditionalFormatting sqref="C213:G213">
    <cfRule type="cellIs" dxfId="258" priority="46" operator="equal">
      <formula>0</formula>
    </cfRule>
  </conditionalFormatting>
  <conditionalFormatting sqref="C196:R196">
    <cfRule type="cellIs" dxfId="257" priority="45" operator="equal">
      <formula>0</formula>
    </cfRule>
  </conditionalFormatting>
  <conditionalFormatting sqref="C131:H131">
    <cfRule type="cellIs" dxfId="256" priority="44" operator="equal">
      <formula>0</formula>
    </cfRule>
  </conditionalFormatting>
  <conditionalFormatting sqref="C209:C210">
    <cfRule type="cellIs" dxfId="255" priority="43" operator="equal">
      <formula>0</formula>
    </cfRule>
  </conditionalFormatting>
  <conditionalFormatting sqref="C216:H223">
    <cfRule type="cellIs" dxfId="254" priority="42" operator="equal">
      <formula>0</formula>
    </cfRule>
  </conditionalFormatting>
  <conditionalFormatting sqref="C126:G127">
    <cfRule type="cellIs" dxfId="253" priority="41" operator="equal">
      <formula>0</formula>
    </cfRule>
  </conditionalFormatting>
  <conditionalFormatting sqref="H128">
    <cfRule type="cellIs" dxfId="252" priority="40" operator="equal">
      <formula>0</formula>
    </cfRule>
  </conditionalFormatting>
  <conditionalFormatting sqref="H127">
    <cfRule type="cellIs" dxfId="251" priority="39" operator="equal">
      <formula>0</formula>
    </cfRule>
  </conditionalFormatting>
  <conditionalFormatting sqref="H126">
    <cfRule type="cellIs" dxfId="250" priority="38" operator="equal">
      <formula>0</formula>
    </cfRule>
  </conditionalFormatting>
  <conditionalFormatting sqref="C202:D202">
    <cfRule type="cellIs" dxfId="249" priority="33" operator="equal">
      <formula>0</formula>
    </cfRule>
  </conditionalFormatting>
  <conditionalFormatting sqref="I126">
    <cfRule type="cellIs" dxfId="248" priority="35" operator="equal">
      <formula>0</formula>
    </cfRule>
  </conditionalFormatting>
  <conditionalFormatting sqref="I128">
    <cfRule type="cellIs" dxfId="247" priority="37" operator="equal">
      <formula>0</formula>
    </cfRule>
  </conditionalFormatting>
  <conditionalFormatting sqref="I127">
    <cfRule type="cellIs" dxfId="246" priority="36" operator="equal">
      <formula>0</formula>
    </cfRule>
  </conditionalFormatting>
  <conditionalFormatting sqref="C199:D199">
    <cfRule type="cellIs" dxfId="245" priority="34" operator="equal">
      <formula>0</formula>
    </cfRule>
  </conditionalFormatting>
  <conditionalFormatting sqref="C208:D208">
    <cfRule type="cellIs" dxfId="244" priority="31" operator="equal">
      <formula>0</formula>
    </cfRule>
  </conditionalFormatting>
  <conditionalFormatting sqref="C205:D205">
    <cfRule type="cellIs" dxfId="243" priority="32" operator="equal">
      <formula>0</formula>
    </cfRule>
  </conditionalFormatting>
  <conditionalFormatting sqref="I216:I223">
    <cfRule type="cellIs" dxfId="242" priority="30" operator="equal">
      <formula>0</formula>
    </cfRule>
  </conditionalFormatting>
  <conditionalFormatting sqref="C40">
    <cfRule type="cellIs" dxfId="241" priority="28" operator="equal">
      <formula>"Yes"</formula>
    </cfRule>
  </conditionalFormatting>
  <conditionalFormatting sqref="C110:G110">
    <cfRule type="cellIs" dxfId="240" priority="27" operator="equal">
      <formula>0</formula>
    </cfRule>
  </conditionalFormatting>
  <conditionalFormatting sqref="C108:G108">
    <cfRule type="cellIs" dxfId="239" priority="24" operator="equal">
      <formula>0</formula>
    </cfRule>
  </conditionalFormatting>
  <conditionalFormatting sqref="M50:Q55 M58:R65">
    <cfRule type="expression" dxfId="238" priority="20">
      <formula>$C$11="NFI"</formula>
    </cfRule>
  </conditionalFormatting>
  <conditionalFormatting sqref="A110 A112">
    <cfRule type="cellIs" dxfId="237" priority="19" operator="equal">
      <formula>0</formula>
    </cfRule>
  </conditionalFormatting>
  <conditionalFormatting sqref="D112:G112">
    <cfRule type="cellIs" dxfId="236" priority="18" operator="equal">
      <formula>0</formula>
    </cfRule>
  </conditionalFormatting>
  <conditionalFormatting sqref="AI58:AI65">
    <cfRule type="expression" dxfId="235" priority="17">
      <formula>$C$11="NFI"</formula>
    </cfRule>
  </conditionalFormatting>
  <conditionalFormatting sqref="M50:Q50">
    <cfRule type="expression" dxfId="234" priority="16">
      <formula>$C$35=0</formula>
    </cfRule>
  </conditionalFormatting>
  <conditionalFormatting sqref="M51:Q51">
    <cfRule type="expression" dxfId="233" priority="15">
      <formula>$C$32=0</formula>
    </cfRule>
  </conditionalFormatting>
  <conditionalFormatting sqref="M52:Q52">
    <cfRule type="expression" dxfId="232" priority="14">
      <formula>$C$32=0</formula>
    </cfRule>
  </conditionalFormatting>
  <conditionalFormatting sqref="M53:Q53">
    <cfRule type="expression" dxfId="231" priority="13">
      <formula>$C$36=0</formula>
    </cfRule>
  </conditionalFormatting>
  <conditionalFormatting sqref="M54:Q54">
    <cfRule type="expression" dxfId="230" priority="12">
      <formula>$C$36=0</formula>
    </cfRule>
  </conditionalFormatting>
  <conditionalFormatting sqref="M55:Q55">
    <cfRule type="expression" dxfId="229" priority="11">
      <formula>$C$39=0</formula>
    </cfRule>
  </conditionalFormatting>
  <conditionalFormatting sqref="M64:R64">
    <cfRule type="expression" dxfId="228" priority="10">
      <formula>$R$60=0</formula>
    </cfRule>
  </conditionalFormatting>
  <conditionalFormatting sqref="M65:R65">
    <cfRule type="expression" dxfId="227" priority="9">
      <formula>$R$63=0</formula>
    </cfRule>
  </conditionalFormatting>
  <conditionalFormatting sqref="M60:R60">
    <cfRule type="cellIs" dxfId="226" priority="8" operator="equal">
      <formula>0</formula>
    </cfRule>
  </conditionalFormatting>
  <conditionalFormatting sqref="M63:R63">
    <cfRule type="cellIs" dxfId="225" priority="7" operator="equal">
      <formula>0</formula>
    </cfRule>
  </conditionalFormatting>
  <conditionalFormatting sqref="K27">
    <cfRule type="cellIs" dxfId="224" priority="6" operator="notEqual">
      <formula>1</formula>
    </cfRule>
  </conditionalFormatting>
  <conditionalFormatting sqref="J27">
    <cfRule type="cellIs" dxfId="223" priority="5" operator="equal">
      <formula>0</formula>
    </cfRule>
  </conditionalFormatting>
  <conditionalFormatting sqref="J124">
    <cfRule type="cellIs" dxfId="222" priority="4" operator="equal">
      <formula>0</formula>
    </cfRule>
  </conditionalFormatting>
  <conditionalFormatting sqref="S195">
    <cfRule type="cellIs" dxfId="221" priority="3" operator="equal">
      <formula>0</formula>
    </cfRule>
  </conditionalFormatting>
  <conditionalFormatting sqref="S196">
    <cfRule type="cellIs" dxfId="220" priority="2" operator="equal">
      <formula>0</formula>
    </cfRule>
  </conditionalFormatting>
  <conditionalFormatting sqref="C15:Q17">
    <cfRule type="cellIs" dxfId="219" priority="1" operator="equal">
      <formula>0</formula>
    </cfRule>
  </conditionalFormatting>
  <pageMargins left="0.70866141732283472" right="0.70866141732283472" top="0.74803149606299213" bottom="0.74803149606299213" header="0.31496062992125984" footer="0.31496062992125984"/>
  <pageSetup paperSize="9" fitToHeight="2" orientation="portrait" r:id="rId1"/>
  <headerFooter>
    <oddHeader>&amp;LPage &amp;P of &amp;N &amp;CPR19 Business plan data tables - Jan 2019&amp;R&amp;G</oddHeader>
    <oddFooter>&amp;L&amp;A&amp;RPrinted: &amp;D &amp;T</oddFooter>
  </headerFooter>
  <ignoredErrors>
    <ignoredError sqref="S60" 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9" id="{09FF3B4F-E05C-4FA1-8629-ABFE953E194A}">
            <xm:f>ISERROR(VLOOKUP(A3,'App1'!F7:F106,1,FALSE))</xm:f>
            <x14:dxf>
              <font>
                <color rgb="FFFF0000"/>
              </font>
              <fill>
                <patternFill>
                  <bgColor rgb="FFFFD1C5"/>
                </patternFill>
              </fill>
            </x14:dxf>
          </x14:cfRule>
          <xm:sqref>A3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CA0083"/>
  </sheetPr>
  <dimension ref="A1:FP115"/>
  <sheetViews>
    <sheetView zoomScale="55" zoomScaleNormal="55" workbookViewId="0">
      <selection activeCell="D7" sqref="D7"/>
    </sheetView>
  </sheetViews>
  <sheetFormatPr defaultColWidth="0" defaultRowHeight="12.75" zeroHeight="1"/>
  <cols>
    <col min="1" max="1" width="1.125" style="561" customWidth="1"/>
    <col min="2" max="2" width="12.5" style="561" customWidth="1"/>
    <col min="3" max="3" width="20" style="561" customWidth="1"/>
    <col min="4" max="4" width="44.125" style="640" customWidth="1"/>
    <col min="5" max="5" width="15.125" style="640" customWidth="1"/>
    <col min="6" max="6" width="10.5" style="641" customWidth="1"/>
    <col min="7" max="8" width="62.5" style="640" customWidth="1"/>
    <col min="9" max="10" width="10" style="640" customWidth="1"/>
    <col min="11" max="11" width="10.5" style="640" customWidth="1"/>
    <col min="12" max="12" width="11.125" style="640" customWidth="1"/>
    <col min="13" max="14" width="10" style="640" customWidth="1"/>
    <col min="15" max="15" width="13.125" style="640" customWidth="1"/>
    <col min="16" max="16" width="10" style="640" customWidth="1"/>
    <col min="17" max="17" width="7" style="640" customWidth="1"/>
    <col min="18" max="18" width="12.5" style="641" customWidth="1"/>
    <col min="19" max="19" width="18.125" style="640" customWidth="1"/>
    <col min="20" max="20" width="10.5" style="641" customWidth="1"/>
    <col min="21" max="21" width="38.125" style="640" customWidth="1"/>
    <col min="22" max="22" width="8.625" style="640" customWidth="1"/>
    <col min="23" max="23" width="43.125" style="640" customWidth="1"/>
    <col min="24" max="24" width="13" style="644" bestFit="1" customWidth="1"/>
    <col min="25" max="25" width="9.125" style="647" customWidth="1"/>
    <col min="26" max="26" width="38.625" style="640" customWidth="1"/>
    <col min="27" max="27" width="10" style="641" customWidth="1"/>
    <col min="28" max="28" width="9.625" style="641" customWidth="1"/>
    <col min="29" max="31" width="9" style="641" customWidth="1"/>
    <col min="32" max="32" width="12.5" style="641" customWidth="1"/>
    <col min="33" max="63" width="11.125" style="640" customWidth="1"/>
    <col min="64" max="64" width="7.125" style="649" customWidth="1"/>
    <col min="65" max="68" width="7.5" style="649" customWidth="1"/>
    <col min="69" max="88" width="9.625" style="650" customWidth="1"/>
    <col min="89" max="98" width="10" style="650" customWidth="1"/>
    <col min="99" max="106" width="17.5" style="650" customWidth="1"/>
    <col min="107" max="107" width="10" style="649" customWidth="1"/>
    <col min="108" max="108" width="9.625" style="651" customWidth="1"/>
    <col min="109" max="109" width="10.625" style="652" customWidth="1"/>
    <col min="110" max="114" width="10" style="650" customWidth="1"/>
    <col min="115" max="115" width="10.125" style="650" customWidth="1"/>
    <col min="116" max="120" width="10" style="650" customWidth="1"/>
    <col min="121" max="121" width="10.125" style="650" customWidth="1"/>
    <col min="122" max="126" width="10" style="650" customWidth="1"/>
    <col min="127" max="127" width="10.125" style="650" customWidth="1"/>
    <col min="128" max="132" width="10" style="650" customWidth="1"/>
    <col min="133" max="133" width="10.125" style="650" customWidth="1"/>
    <col min="134" max="138" width="10" style="650" customWidth="1"/>
    <col min="139" max="139" width="10.125" style="650" customWidth="1"/>
    <col min="140" max="144" width="11.25" style="650" customWidth="1"/>
    <col min="145" max="149" width="10" style="650" customWidth="1"/>
    <col min="150" max="150" width="10.125" style="650" customWidth="1"/>
    <col min="151" max="155" width="11.25" style="650" customWidth="1"/>
    <col min="156" max="156" width="15" style="644" customWidth="1"/>
    <col min="157" max="157" width="31.125" style="644" customWidth="1"/>
    <col min="158" max="161" width="15" style="644" customWidth="1"/>
    <col min="162" max="162" width="31.125" style="644" customWidth="1"/>
    <col min="163" max="166" width="15" style="644" customWidth="1"/>
    <col min="167" max="167" width="9" style="498" customWidth="1"/>
    <col min="168" max="172" width="0" style="498" hidden="1" customWidth="1"/>
    <col min="173" max="16384" width="9" style="498" hidden="1"/>
  </cols>
  <sheetData>
    <row r="1" spans="1:166" s="875" customFormat="1" ht="26.25" customHeight="1">
      <c r="A1" s="496"/>
      <c r="B1" s="497" t="s">
        <v>259</v>
      </c>
      <c r="C1" s="497"/>
      <c r="D1" s="497"/>
      <c r="E1" s="876"/>
      <c r="F1" s="497" t="s">
        <v>260</v>
      </c>
      <c r="G1" s="876"/>
      <c r="H1" s="497" t="str">
        <f>AppValidation!D2</f>
        <v>United Utilities</v>
      </c>
      <c r="I1" s="497" t="str">
        <f>AppValidation!H2</f>
        <v>UU</v>
      </c>
      <c r="J1" s="876"/>
      <c r="K1" s="876"/>
      <c r="L1" s="876"/>
      <c r="M1" s="876"/>
      <c r="N1" s="876"/>
      <c r="O1" s="876"/>
      <c r="P1" s="876"/>
      <c r="Q1" s="876"/>
      <c r="R1" s="877"/>
      <c r="S1" s="876"/>
      <c r="T1" s="877"/>
      <c r="U1" s="876"/>
      <c r="V1" s="876"/>
      <c r="W1" s="876"/>
      <c r="X1" s="878"/>
      <c r="Y1" s="876"/>
      <c r="Z1" s="878" t="str">
        <f>AppValidation!D2</f>
        <v>United Utilities</v>
      </c>
      <c r="AA1" s="877"/>
      <c r="AB1" s="877"/>
      <c r="AC1" s="877"/>
      <c r="AD1" s="877"/>
      <c r="AE1" s="877"/>
      <c r="AF1" s="877"/>
      <c r="AG1" s="876"/>
      <c r="AH1" s="876"/>
      <c r="AI1" s="876"/>
      <c r="AJ1" s="876"/>
      <c r="AK1" s="876"/>
      <c r="AL1" s="876"/>
      <c r="AM1" s="876"/>
      <c r="AN1" s="876"/>
      <c r="AO1" s="876"/>
      <c r="AP1" s="876"/>
      <c r="AQ1" s="876"/>
      <c r="AR1" s="876"/>
      <c r="AS1" s="879" t="str">
        <f>AppValidation!D2</f>
        <v>United Utilities</v>
      </c>
      <c r="AT1" s="876"/>
      <c r="AU1" s="876"/>
      <c r="AV1" s="876"/>
      <c r="AW1" s="876"/>
      <c r="AX1" s="876"/>
      <c r="AY1" s="876"/>
      <c r="AZ1" s="876"/>
      <c r="BA1" s="876"/>
      <c r="BB1" s="876"/>
      <c r="BC1" s="876"/>
      <c r="BD1" s="876"/>
      <c r="BE1" s="876"/>
      <c r="BF1" s="876"/>
      <c r="BG1" s="876"/>
      <c r="BH1" s="876"/>
      <c r="BI1" s="876"/>
      <c r="BJ1" s="876"/>
      <c r="BK1" s="874" t="str">
        <f>AppValidation!D2</f>
        <v>United Utilities</v>
      </c>
      <c r="BL1" s="877"/>
      <c r="BM1" s="877"/>
      <c r="BN1" s="877"/>
      <c r="BO1" s="877"/>
      <c r="BP1" s="877"/>
      <c r="BQ1" s="878"/>
      <c r="BR1" s="878"/>
      <c r="BS1" s="878"/>
      <c r="BT1" s="878"/>
      <c r="BU1" s="878"/>
      <c r="BV1" s="878"/>
      <c r="BW1" s="878"/>
      <c r="BX1" s="878"/>
      <c r="BY1" s="878"/>
      <c r="BZ1" s="878"/>
      <c r="CA1" s="874" t="str">
        <f>AppValidation!D2</f>
        <v>United Utilities</v>
      </c>
      <c r="CB1" s="878"/>
      <c r="CC1" s="878"/>
      <c r="CD1" s="878"/>
      <c r="CE1" s="878"/>
      <c r="CF1" s="878"/>
      <c r="CG1" s="878"/>
      <c r="CH1" s="878"/>
      <c r="CI1" s="878"/>
      <c r="CJ1" s="878"/>
      <c r="CK1" s="878"/>
      <c r="CL1" s="878"/>
      <c r="CM1" s="878"/>
      <c r="CN1" s="878"/>
      <c r="CO1" s="878"/>
      <c r="CP1" s="878"/>
      <c r="CQ1" s="878"/>
      <c r="CR1" s="878"/>
      <c r="CS1" s="878"/>
      <c r="CT1" s="878"/>
      <c r="CU1" s="497" t="str">
        <f>AppValidation!D2</f>
        <v>United Utilities</v>
      </c>
      <c r="CV1" s="878"/>
      <c r="CW1" s="878"/>
      <c r="CX1" s="878"/>
      <c r="CY1" s="878"/>
      <c r="CZ1" s="878"/>
      <c r="DA1" s="878"/>
      <c r="DB1" s="878"/>
      <c r="DC1" s="877"/>
      <c r="DD1" s="878"/>
      <c r="DE1" s="874" t="str">
        <f>AppValidation!D2</f>
        <v>United Utilities</v>
      </c>
      <c r="DF1" s="878"/>
      <c r="DG1" s="878"/>
      <c r="DH1" s="878"/>
      <c r="DI1" s="878"/>
      <c r="DJ1" s="878"/>
      <c r="DK1" s="878"/>
      <c r="DL1" s="878"/>
      <c r="DM1" s="878"/>
      <c r="DN1" s="878"/>
      <c r="DO1" s="878"/>
      <c r="DP1" s="878"/>
      <c r="DQ1" s="878"/>
      <c r="DR1" s="874" t="str">
        <f>AppValidation!D2</f>
        <v>United Utilities</v>
      </c>
      <c r="DS1" s="878"/>
      <c r="DT1" s="878"/>
      <c r="DU1" s="878"/>
      <c r="DV1" s="878"/>
      <c r="DW1" s="878"/>
      <c r="DX1" s="878"/>
      <c r="DY1" s="878"/>
      <c r="DZ1" s="878"/>
      <c r="EA1" s="878"/>
      <c r="EB1" s="878"/>
      <c r="EC1" s="878"/>
      <c r="ED1" s="878"/>
      <c r="EE1" s="878"/>
      <c r="EF1" s="878"/>
      <c r="EG1" s="878"/>
      <c r="EH1" s="878"/>
      <c r="EI1" s="878"/>
      <c r="EJ1" s="878"/>
      <c r="EK1" s="878"/>
      <c r="EL1" s="878"/>
      <c r="EM1" s="878"/>
      <c r="EN1" s="878"/>
      <c r="EO1" s="878"/>
      <c r="EP1" s="878"/>
      <c r="EQ1" s="878"/>
      <c r="ER1" s="878"/>
      <c r="ES1" s="878"/>
      <c r="ET1" s="874" t="str">
        <f>AppValidation!$D$2</f>
        <v>United Utilities</v>
      </c>
      <c r="EU1" s="878"/>
      <c r="EV1" s="878"/>
      <c r="EW1" s="878"/>
      <c r="EX1" s="878"/>
      <c r="EY1" s="878"/>
      <c r="EZ1" s="878"/>
      <c r="FA1" s="878"/>
      <c r="FB1" s="878"/>
      <c r="FC1" s="878"/>
      <c r="FD1" s="878"/>
      <c r="FE1" s="878"/>
      <c r="FF1" s="878"/>
      <c r="FG1" s="878"/>
      <c r="FH1" s="878"/>
      <c r="FI1" s="878"/>
      <c r="FJ1" s="874" t="str">
        <f>AppValidation!D2</f>
        <v>United Utilities</v>
      </c>
    </row>
    <row r="2" spans="1:166" ht="13.5" thickBot="1">
      <c r="A2" s="496"/>
      <c r="B2" s="499"/>
      <c r="C2" s="500"/>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c r="DA2" s="499"/>
      <c r="DB2" s="499"/>
      <c r="DC2" s="499"/>
      <c r="DD2" s="499"/>
      <c r="DE2" s="499"/>
      <c r="DF2" s="499"/>
      <c r="DG2" s="499"/>
      <c r="DH2" s="499"/>
      <c r="DI2" s="499"/>
      <c r="DJ2" s="499"/>
      <c r="DK2" s="499"/>
      <c r="DL2" s="499"/>
      <c r="DM2" s="499"/>
      <c r="DN2" s="499"/>
      <c r="DO2" s="499"/>
      <c r="DP2" s="499"/>
      <c r="DQ2" s="499"/>
      <c r="DR2" s="499"/>
      <c r="DS2" s="499"/>
      <c r="DT2" s="499"/>
      <c r="DU2" s="499"/>
      <c r="DV2" s="499"/>
      <c r="DW2" s="499"/>
      <c r="DX2" s="499"/>
      <c r="DY2" s="499"/>
      <c r="DZ2" s="499"/>
      <c r="EA2" s="499"/>
      <c r="EB2" s="499"/>
      <c r="EC2" s="499"/>
      <c r="ED2" s="499"/>
      <c r="EE2" s="499"/>
      <c r="EF2" s="499"/>
      <c r="EG2" s="499"/>
      <c r="EH2" s="499"/>
      <c r="EI2" s="499"/>
      <c r="EJ2" s="499"/>
      <c r="EK2" s="499"/>
      <c r="EL2" s="499"/>
      <c r="EM2" s="499"/>
      <c r="EN2" s="499"/>
      <c r="EO2" s="499"/>
      <c r="EP2" s="499"/>
      <c r="EQ2" s="499"/>
      <c r="ER2" s="499"/>
      <c r="ES2" s="499"/>
      <c r="ET2" s="499"/>
      <c r="EU2" s="499"/>
      <c r="EV2" s="499"/>
      <c r="EW2" s="499"/>
      <c r="EX2" s="499"/>
      <c r="EY2" s="499"/>
      <c r="EZ2" s="499"/>
      <c r="FA2" s="499"/>
      <c r="FB2" s="499"/>
      <c r="FC2" s="499"/>
      <c r="FD2" s="499"/>
      <c r="FE2" s="499"/>
      <c r="FF2" s="499"/>
      <c r="FG2" s="499"/>
      <c r="FH2" s="499"/>
      <c r="FI2" s="499"/>
      <c r="FJ2" s="499"/>
    </row>
    <row r="3" spans="1:166" s="514" customFormat="1" ht="18.75" customHeight="1">
      <c r="A3" s="501"/>
      <c r="B3" s="502" t="s">
        <v>261</v>
      </c>
      <c r="C3" s="983">
        <f>SUM(COLUMN()-2)</f>
        <v>1</v>
      </c>
      <c r="D3" s="503">
        <f t="shared" ref="D3:I3" si="0">SUM(COLUMN()-2)</f>
        <v>2</v>
      </c>
      <c r="E3" s="504">
        <f t="shared" si="0"/>
        <v>3</v>
      </c>
      <c r="F3" s="984">
        <f t="shared" si="0"/>
        <v>4</v>
      </c>
      <c r="G3" s="505">
        <f t="shared" si="0"/>
        <v>5</v>
      </c>
      <c r="H3" s="505">
        <f t="shared" si="0"/>
        <v>6</v>
      </c>
      <c r="I3" s="1709">
        <f t="shared" si="0"/>
        <v>7</v>
      </c>
      <c r="J3" s="1710"/>
      <c r="K3" s="1710"/>
      <c r="L3" s="1710"/>
      <c r="M3" s="1710"/>
      <c r="N3" s="1710"/>
      <c r="O3" s="1710"/>
      <c r="P3" s="1710"/>
      <c r="Q3" s="985">
        <f>SUM(COLUMN()-2)</f>
        <v>15</v>
      </c>
      <c r="R3" s="983">
        <f t="shared" ref="R3:AG3" si="1">SUM(COLUMN()-2)</f>
        <v>16</v>
      </c>
      <c r="S3" s="504">
        <f t="shared" si="1"/>
        <v>17</v>
      </c>
      <c r="T3" s="985">
        <f t="shared" si="1"/>
        <v>18</v>
      </c>
      <c r="U3" s="504">
        <f t="shared" si="1"/>
        <v>19</v>
      </c>
      <c r="V3" s="504">
        <f t="shared" si="1"/>
        <v>20</v>
      </c>
      <c r="W3" s="504">
        <f t="shared" si="1"/>
        <v>21</v>
      </c>
      <c r="X3" s="506">
        <f t="shared" si="1"/>
        <v>22</v>
      </c>
      <c r="Y3" s="507">
        <f t="shared" si="1"/>
        <v>23</v>
      </c>
      <c r="Z3" s="508">
        <f t="shared" si="1"/>
        <v>24</v>
      </c>
      <c r="AA3" s="984">
        <f t="shared" si="1"/>
        <v>25</v>
      </c>
      <c r="AB3" s="984">
        <f t="shared" si="1"/>
        <v>26</v>
      </c>
      <c r="AC3" s="984">
        <f t="shared" si="1"/>
        <v>27</v>
      </c>
      <c r="AD3" s="984">
        <f t="shared" si="1"/>
        <v>28</v>
      </c>
      <c r="AE3" s="984">
        <f t="shared" si="1"/>
        <v>29</v>
      </c>
      <c r="AF3" s="509">
        <f t="shared" si="1"/>
        <v>30</v>
      </c>
      <c r="AG3" s="1711">
        <f t="shared" si="1"/>
        <v>31</v>
      </c>
      <c r="AH3" s="1712">
        <f>COLUMN()</f>
        <v>34</v>
      </c>
      <c r="AI3" s="1712">
        <f>COLUMN()</f>
        <v>35</v>
      </c>
      <c r="AJ3" s="1712">
        <f>COLUMN()</f>
        <v>36</v>
      </c>
      <c r="AK3" s="1712">
        <f>COLUMN()</f>
        <v>37</v>
      </c>
      <c r="AL3" s="1712">
        <f>COLUMN()</f>
        <v>38</v>
      </c>
      <c r="AM3" s="1712">
        <f>COLUMN()</f>
        <v>39</v>
      </c>
      <c r="AN3" s="1712">
        <f>COLUMN()</f>
        <v>40</v>
      </c>
      <c r="AO3" s="1712">
        <f>COLUMN()</f>
        <v>41</v>
      </c>
      <c r="AP3" s="1713">
        <f>COLUMN()</f>
        <v>42</v>
      </c>
      <c r="AQ3" s="1711">
        <f>SUM(COLUMN()-2)</f>
        <v>41</v>
      </c>
      <c r="AR3" s="1712">
        <f>COLUMN()</f>
        <v>44</v>
      </c>
      <c r="AS3" s="1712">
        <f>COLUMN()</f>
        <v>45</v>
      </c>
      <c r="AT3" s="1712">
        <f>COLUMN()</f>
        <v>46</v>
      </c>
      <c r="AU3" s="1713">
        <f>COLUMN()</f>
        <v>47</v>
      </c>
      <c r="AV3" s="1711">
        <f>SUM(COLUMN()-2)</f>
        <v>46</v>
      </c>
      <c r="AW3" s="1712">
        <f>COLUMN()</f>
        <v>49</v>
      </c>
      <c r="AX3" s="1712">
        <f>COLUMN()</f>
        <v>50</v>
      </c>
      <c r="AY3" s="1712">
        <f>COLUMN()</f>
        <v>51</v>
      </c>
      <c r="AZ3" s="1712">
        <f>COLUMN()</f>
        <v>52</v>
      </c>
      <c r="BA3" s="1712">
        <f>COLUMN()</f>
        <v>53</v>
      </c>
      <c r="BB3" s="1712">
        <f>COLUMN()</f>
        <v>54</v>
      </c>
      <c r="BC3" s="1712">
        <f>COLUMN()</f>
        <v>55</v>
      </c>
      <c r="BD3" s="1712">
        <f>COLUMN()</f>
        <v>56</v>
      </c>
      <c r="BE3" s="1712">
        <f>COLUMN()</f>
        <v>57</v>
      </c>
      <c r="BF3" s="1712">
        <f>COLUMN()</f>
        <v>58</v>
      </c>
      <c r="BG3" s="1712">
        <f>COLUMN()</f>
        <v>59</v>
      </c>
      <c r="BH3" s="1712">
        <f>COLUMN()</f>
        <v>60</v>
      </c>
      <c r="BI3" s="1712">
        <f>COLUMN()</f>
        <v>61</v>
      </c>
      <c r="BJ3" s="1712">
        <f>COLUMN()</f>
        <v>62</v>
      </c>
      <c r="BK3" s="1713">
        <f>COLUMN()</f>
        <v>63</v>
      </c>
      <c r="BL3" s="1711">
        <f>SUM(COLUMN()-2)</f>
        <v>62</v>
      </c>
      <c r="BM3" s="1712">
        <f>COLUMN()</f>
        <v>65</v>
      </c>
      <c r="BN3" s="1712">
        <f>COLUMN()</f>
        <v>66</v>
      </c>
      <c r="BO3" s="1712">
        <f>COLUMN()</f>
        <v>67</v>
      </c>
      <c r="BP3" s="1713">
        <f>COLUMN()</f>
        <v>68</v>
      </c>
      <c r="BQ3" s="1711">
        <f>SUM(COLUMN()-2)</f>
        <v>67</v>
      </c>
      <c r="BR3" s="1712">
        <f>COLUMN()</f>
        <v>70</v>
      </c>
      <c r="BS3" s="1712">
        <f>COLUMN()</f>
        <v>71</v>
      </c>
      <c r="BT3" s="1712">
        <f>COLUMN()</f>
        <v>72</v>
      </c>
      <c r="BU3" s="1713">
        <f>COLUMN()</f>
        <v>73</v>
      </c>
      <c r="BV3" s="1711">
        <f>SUM(COLUMN()-2)</f>
        <v>72</v>
      </c>
      <c r="BW3" s="1712">
        <f>COLUMN()</f>
        <v>75</v>
      </c>
      <c r="BX3" s="1712">
        <f>COLUMN()</f>
        <v>76</v>
      </c>
      <c r="BY3" s="1712">
        <f>COLUMN()</f>
        <v>77</v>
      </c>
      <c r="BZ3" s="1713">
        <f>COLUMN()</f>
        <v>78</v>
      </c>
      <c r="CA3" s="1711">
        <f>SUM(COLUMN()-2)</f>
        <v>77</v>
      </c>
      <c r="CB3" s="1712">
        <f>COLUMN()</f>
        <v>80</v>
      </c>
      <c r="CC3" s="1712">
        <f>COLUMN()</f>
        <v>81</v>
      </c>
      <c r="CD3" s="1712">
        <f>COLUMN()</f>
        <v>82</v>
      </c>
      <c r="CE3" s="1713">
        <f>COLUMN()</f>
        <v>83</v>
      </c>
      <c r="CF3" s="1711">
        <f>SUM(COLUMN()-2)</f>
        <v>82</v>
      </c>
      <c r="CG3" s="1712">
        <f>COLUMN()</f>
        <v>85</v>
      </c>
      <c r="CH3" s="1712">
        <f>COLUMN()</f>
        <v>86</v>
      </c>
      <c r="CI3" s="1712">
        <f>COLUMN()</f>
        <v>87</v>
      </c>
      <c r="CJ3" s="1713">
        <f>COLUMN()</f>
        <v>88</v>
      </c>
      <c r="CK3" s="1711">
        <f>SUM(COLUMN()-2)</f>
        <v>87</v>
      </c>
      <c r="CL3" s="1712">
        <f>COLUMN()</f>
        <v>90</v>
      </c>
      <c r="CM3" s="1712">
        <f>COLUMN()</f>
        <v>91</v>
      </c>
      <c r="CN3" s="1712">
        <f>COLUMN()</f>
        <v>92</v>
      </c>
      <c r="CO3" s="1713">
        <f>COLUMN()</f>
        <v>93</v>
      </c>
      <c r="CP3" s="1711">
        <f>SUM(COLUMN()-2)</f>
        <v>92</v>
      </c>
      <c r="CQ3" s="1712">
        <f>COLUMN()</f>
        <v>95</v>
      </c>
      <c r="CR3" s="1712">
        <f>COLUMN()</f>
        <v>96</v>
      </c>
      <c r="CS3" s="1712">
        <f>COLUMN()</f>
        <v>97</v>
      </c>
      <c r="CT3" s="1713">
        <f>COLUMN()</f>
        <v>98</v>
      </c>
      <c r="CU3" s="1711">
        <f t="shared" ref="CU3:DF3" si="2">SUM(COLUMN()-2)</f>
        <v>97</v>
      </c>
      <c r="CV3" s="1712"/>
      <c r="CW3" s="1712"/>
      <c r="CX3" s="510">
        <f>SUM(COLUMN()-2)</f>
        <v>100</v>
      </c>
      <c r="CY3" s="1711">
        <f t="shared" si="2"/>
        <v>101</v>
      </c>
      <c r="CZ3" s="1712"/>
      <c r="DA3" s="1712"/>
      <c r="DB3" s="510">
        <f t="shared" si="2"/>
        <v>104</v>
      </c>
      <c r="DC3" s="984">
        <f t="shared" si="2"/>
        <v>105</v>
      </c>
      <c r="DD3" s="510">
        <f t="shared" si="2"/>
        <v>106</v>
      </c>
      <c r="DE3" s="511">
        <f t="shared" si="2"/>
        <v>107</v>
      </c>
      <c r="DF3" s="1711">
        <f t="shared" si="2"/>
        <v>108</v>
      </c>
      <c r="DG3" s="1712">
        <f>COLUMN()</f>
        <v>111</v>
      </c>
      <c r="DH3" s="1712">
        <f>COLUMN()</f>
        <v>112</v>
      </c>
      <c r="DI3" s="1712">
        <f>COLUMN()</f>
        <v>113</v>
      </c>
      <c r="DJ3" s="1712">
        <f>COLUMN()</f>
        <v>114</v>
      </c>
      <c r="DK3" s="1713">
        <f>COLUMN()</f>
        <v>115</v>
      </c>
      <c r="DL3" s="1711">
        <f>SUM(COLUMN()-2)</f>
        <v>114</v>
      </c>
      <c r="DM3" s="1712">
        <f>COLUMN()</f>
        <v>117</v>
      </c>
      <c r="DN3" s="1712">
        <f>COLUMN()</f>
        <v>118</v>
      </c>
      <c r="DO3" s="1712">
        <f>COLUMN()</f>
        <v>119</v>
      </c>
      <c r="DP3" s="1712">
        <f>COLUMN()</f>
        <v>120</v>
      </c>
      <c r="DQ3" s="1713">
        <f>COLUMN()</f>
        <v>121</v>
      </c>
      <c r="DR3" s="1711">
        <f>SUM(COLUMN()-2)</f>
        <v>120</v>
      </c>
      <c r="DS3" s="1712">
        <f>COLUMN()</f>
        <v>123</v>
      </c>
      <c r="DT3" s="1712">
        <f>COLUMN()</f>
        <v>124</v>
      </c>
      <c r="DU3" s="1712">
        <f>COLUMN()</f>
        <v>125</v>
      </c>
      <c r="DV3" s="1712">
        <f>COLUMN()</f>
        <v>126</v>
      </c>
      <c r="DW3" s="1713">
        <f>COLUMN()</f>
        <v>127</v>
      </c>
      <c r="DX3" s="1711">
        <f>SUM(COLUMN()-2)</f>
        <v>126</v>
      </c>
      <c r="DY3" s="1712">
        <f>COLUMN()</f>
        <v>129</v>
      </c>
      <c r="DZ3" s="1712">
        <f>COLUMN()</f>
        <v>130</v>
      </c>
      <c r="EA3" s="1712">
        <f>COLUMN()</f>
        <v>131</v>
      </c>
      <c r="EB3" s="1712">
        <f>COLUMN()</f>
        <v>132</v>
      </c>
      <c r="EC3" s="1713">
        <f>COLUMN()</f>
        <v>133</v>
      </c>
      <c r="ED3" s="1711">
        <f>SUM(COLUMN()-2)</f>
        <v>132</v>
      </c>
      <c r="EE3" s="1712">
        <f>COLUMN()</f>
        <v>135</v>
      </c>
      <c r="EF3" s="1712">
        <f>COLUMN()</f>
        <v>136</v>
      </c>
      <c r="EG3" s="1712">
        <f>COLUMN()</f>
        <v>137</v>
      </c>
      <c r="EH3" s="1712">
        <f>COLUMN()</f>
        <v>138</v>
      </c>
      <c r="EI3" s="1713">
        <f>COLUMN()</f>
        <v>139</v>
      </c>
      <c r="EJ3" s="1709">
        <f>SUM(COLUMN()-2)</f>
        <v>138</v>
      </c>
      <c r="EK3" s="1710"/>
      <c r="EL3" s="1710"/>
      <c r="EM3" s="1710"/>
      <c r="EN3" s="1717"/>
      <c r="EO3" s="1709">
        <f>SUM(COLUMN()-2)</f>
        <v>143</v>
      </c>
      <c r="EP3" s="1715">
        <f>COLUMN()</f>
        <v>146</v>
      </c>
      <c r="EQ3" s="1715">
        <f>COLUMN()</f>
        <v>147</v>
      </c>
      <c r="ER3" s="1715">
        <f>COLUMN()</f>
        <v>148</v>
      </c>
      <c r="ES3" s="1715">
        <f>COLUMN()</f>
        <v>149</v>
      </c>
      <c r="ET3" s="1716">
        <f>COLUMN()</f>
        <v>150</v>
      </c>
      <c r="EU3" s="1709">
        <f>SUM(COLUMN()-2)</f>
        <v>149</v>
      </c>
      <c r="EV3" s="1710"/>
      <c r="EW3" s="1710"/>
      <c r="EX3" s="1710"/>
      <c r="EY3" s="1719"/>
      <c r="EZ3" s="1356">
        <f t="shared" ref="EZ3:FJ3" si="3">SUM(COLUMN()-2)</f>
        <v>154</v>
      </c>
      <c r="FA3" s="778">
        <f>SUM(COLUMN()-2)</f>
        <v>155</v>
      </c>
      <c r="FB3" s="775">
        <f>SUM(COLUMN()-2)</f>
        <v>156</v>
      </c>
      <c r="FC3" s="512">
        <f t="shared" si="3"/>
        <v>157</v>
      </c>
      <c r="FD3" s="512">
        <f t="shared" si="3"/>
        <v>158</v>
      </c>
      <c r="FE3" s="513">
        <f t="shared" si="3"/>
        <v>159</v>
      </c>
      <c r="FF3" s="778">
        <f>SUM(COLUMN()-2)</f>
        <v>160</v>
      </c>
      <c r="FG3" s="775">
        <f t="shared" si="3"/>
        <v>161</v>
      </c>
      <c r="FH3" s="512">
        <f t="shared" si="3"/>
        <v>162</v>
      </c>
      <c r="FI3" s="512">
        <f t="shared" si="3"/>
        <v>163</v>
      </c>
      <c r="FJ3" s="513">
        <f t="shared" si="3"/>
        <v>164</v>
      </c>
    </row>
    <row r="4" spans="1:166" s="514" customFormat="1" ht="18.75" customHeight="1">
      <c r="A4" s="501"/>
      <c r="B4" s="515" t="s">
        <v>262</v>
      </c>
      <c r="C4" s="980" t="s">
        <v>263</v>
      </c>
      <c r="D4" s="516" t="s">
        <v>6</v>
      </c>
      <c r="E4" s="517" t="s">
        <v>6</v>
      </c>
      <c r="F4" s="981" t="s">
        <v>6</v>
      </c>
      <c r="G4" s="518" t="s">
        <v>6</v>
      </c>
      <c r="H4" s="518" t="s">
        <v>6</v>
      </c>
      <c r="I4" s="1686" t="s">
        <v>264</v>
      </c>
      <c r="J4" s="1714"/>
      <c r="K4" s="1714"/>
      <c r="L4" s="1714"/>
      <c r="M4" s="1714"/>
      <c r="N4" s="1714"/>
      <c r="O4" s="1714"/>
      <c r="P4" s="1714"/>
      <c r="Q4" s="982"/>
      <c r="R4" s="980" t="s">
        <v>6</v>
      </c>
      <c r="S4" s="517" t="s">
        <v>6</v>
      </c>
      <c r="T4" s="982" t="s">
        <v>6</v>
      </c>
      <c r="U4" s="517" t="s">
        <v>6</v>
      </c>
      <c r="V4" s="517" t="s">
        <v>6</v>
      </c>
      <c r="W4" s="517" t="s">
        <v>6</v>
      </c>
      <c r="X4" s="519" t="s">
        <v>6</v>
      </c>
      <c r="Y4" s="520" t="s">
        <v>6</v>
      </c>
      <c r="Z4" s="521" t="s">
        <v>6</v>
      </c>
      <c r="AA4" s="981" t="s">
        <v>6</v>
      </c>
      <c r="AB4" s="981" t="s">
        <v>6</v>
      </c>
      <c r="AC4" s="981" t="s">
        <v>6</v>
      </c>
      <c r="AD4" s="981" t="s">
        <v>6</v>
      </c>
      <c r="AE4" s="981" t="s">
        <v>6</v>
      </c>
      <c r="AF4" s="522" t="s">
        <v>7</v>
      </c>
      <c r="AG4" s="1694" t="s">
        <v>7</v>
      </c>
      <c r="AH4" s="1695"/>
      <c r="AI4" s="1695"/>
      <c r="AJ4" s="1695"/>
      <c r="AK4" s="1695"/>
      <c r="AL4" s="1695"/>
      <c r="AM4" s="1695"/>
      <c r="AN4" s="1695"/>
      <c r="AO4" s="1695"/>
      <c r="AP4" s="1696"/>
      <c r="AQ4" s="1694" t="s">
        <v>7</v>
      </c>
      <c r="AR4" s="1695"/>
      <c r="AS4" s="1695"/>
      <c r="AT4" s="1695"/>
      <c r="AU4" s="1696"/>
      <c r="AV4" s="1694" t="s">
        <v>7</v>
      </c>
      <c r="AW4" s="1695"/>
      <c r="AX4" s="1695"/>
      <c r="AY4" s="1695"/>
      <c r="AZ4" s="1695"/>
      <c r="BA4" s="1695"/>
      <c r="BB4" s="1695"/>
      <c r="BC4" s="1695"/>
      <c r="BD4" s="1695"/>
      <c r="BE4" s="1695"/>
      <c r="BF4" s="1695"/>
      <c r="BG4" s="1695"/>
      <c r="BH4" s="1695"/>
      <c r="BI4" s="1695"/>
      <c r="BJ4" s="1695"/>
      <c r="BK4" s="1696"/>
      <c r="BL4" s="1694" t="s">
        <v>7</v>
      </c>
      <c r="BM4" s="1695"/>
      <c r="BN4" s="1695"/>
      <c r="BO4" s="1695"/>
      <c r="BP4" s="1696"/>
      <c r="BQ4" s="1694" t="s">
        <v>7</v>
      </c>
      <c r="BR4" s="1695"/>
      <c r="BS4" s="1695"/>
      <c r="BT4" s="1695"/>
      <c r="BU4" s="1696"/>
      <c r="BV4" s="1694" t="s">
        <v>7</v>
      </c>
      <c r="BW4" s="1695"/>
      <c r="BX4" s="1695"/>
      <c r="BY4" s="1695"/>
      <c r="BZ4" s="1696"/>
      <c r="CA4" s="1694" t="s">
        <v>7</v>
      </c>
      <c r="CB4" s="1695"/>
      <c r="CC4" s="1695"/>
      <c r="CD4" s="1695"/>
      <c r="CE4" s="1696"/>
      <c r="CF4" s="1694" t="s">
        <v>7</v>
      </c>
      <c r="CG4" s="1695"/>
      <c r="CH4" s="1695"/>
      <c r="CI4" s="1695"/>
      <c r="CJ4" s="1696"/>
      <c r="CK4" s="1694" t="s">
        <v>7</v>
      </c>
      <c r="CL4" s="1695"/>
      <c r="CM4" s="1695"/>
      <c r="CN4" s="1695"/>
      <c r="CO4" s="1696"/>
      <c r="CP4" s="1694" t="s">
        <v>7</v>
      </c>
      <c r="CQ4" s="1695"/>
      <c r="CR4" s="1695"/>
      <c r="CS4" s="1695"/>
      <c r="CT4" s="1696"/>
      <c r="CU4" s="748" t="s">
        <v>7</v>
      </c>
      <c r="CV4" s="749" t="s">
        <v>7</v>
      </c>
      <c r="CW4" s="750" t="s">
        <v>7</v>
      </c>
      <c r="CX4" s="747" t="s">
        <v>7</v>
      </c>
      <c r="CY4" s="748" t="s">
        <v>7</v>
      </c>
      <c r="CZ4" s="749" t="s">
        <v>7</v>
      </c>
      <c r="DA4" s="750" t="s">
        <v>7</v>
      </c>
      <c r="DB4" s="747" t="s">
        <v>7</v>
      </c>
      <c r="DC4" s="981" t="s">
        <v>7</v>
      </c>
      <c r="DD4" s="523" t="s">
        <v>7</v>
      </c>
      <c r="DE4" s="522" t="s">
        <v>7</v>
      </c>
      <c r="DF4" s="1694" t="s">
        <v>7</v>
      </c>
      <c r="DG4" s="1695"/>
      <c r="DH4" s="1695"/>
      <c r="DI4" s="1695"/>
      <c r="DJ4" s="1695"/>
      <c r="DK4" s="1696"/>
      <c r="DL4" s="1694" t="s">
        <v>7</v>
      </c>
      <c r="DM4" s="1695"/>
      <c r="DN4" s="1695"/>
      <c r="DO4" s="1695"/>
      <c r="DP4" s="1695"/>
      <c r="DQ4" s="1696"/>
      <c r="DR4" s="1694" t="s">
        <v>7</v>
      </c>
      <c r="DS4" s="1695"/>
      <c r="DT4" s="1695"/>
      <c r="DU4" s="1695"/>
      <c r="DV4" s="1695"/>
      <c r="DW4" s="1696"/>
      <c r="DX4" s="1694" t="s">
        <v>7</v>
      </c>
      <c r="DY4" s="1695"/>
      <c r="DZ4" s="1695"/>
      <c r="EA4" s="1695"/>
      <c r="EB4" s="1695"/>
      <c r="EC4" s="1696"/>
      <c r="ED4" s="1694" t="s">
        <v>7</v>
      </c>
      <c r="EE4" s="1695"/>
      <c r="EF4" s="1695"/>
      <c r="EG4" s="1695"/>
      <c r="EH4" s="1695"/>
      <c r="EI4" s="1696"/>
      <c r="EJ4" s="1686" t="s">
        <v>7</v>
      </c>
      <c r="EK4" s="1714"/>
      <c r="EL4" s="1714"/>
      <c r="EM4" s="1714"/>
      <c r="EN4" s="1718"/>
      <c r="EO4" s="1686" t="s">
        <v>7</v>
      </c>
      <c r="EP4" s="1687"/>
      <c r="EQ4" s="1687"/>
      <c r="ER4" s="1687"/>
      <c r="ES4" s="1687"/>
      <c r="ET4" s="1688"/>
      <c r="EU4" s="1686" t="s">
        <v>7</v>
      </c>
      <c r="EV4" s="1714"/>
      <c r="EW4" s="1714"/>
      <c r="EX4" s="1714"/>
      <c r="EY4" s="1720"/>
      <c r="EZ4" s="773" t="s">
        <v>7</v>
      </c>
      <c r="FA4" s="776" t="s">
        <v>7</v>
      </c>
      <c r="FB4" s="1687" t="s">
        <v>7</v>
      </c>
      <c r="FC4" s="1714"/>
      <c r="FD4" s="1714"/>
      <c r="FE4" s="1720"/>
      <c r="FF4" s="776" t="s">
        <v>7</v>
      </c>
      <c r="FG4" s="1688" t="s">
        <v>7</v>
      </c>
      <c r="FH4" s="1721"/>
      <c r="FI4" s="1721"/>
      <c r="FJ4" s="1722"/>
    </row>
    <row r="5" spans="1:166" s="540" customFormat="1" ht="45" customHeight="1">
      <c r="A5" s="496"/>
      <c r="B5" s="524"/>
      <c r="C5" s="525"/>
      <c r="D5" s="526"/>
      <c r="E5" s="527"/>
      <c r="F5" s="528"/>
      <c r="G5" s="529"/>
      <c r="H5" s="529"/>
      <c r="I5" s="1703" t="s">
        <v>265</v>
      </c>
      <c r="J5" s="1704"/>
      <c r="K5" s="1704"/>
      <c r="L5" s="1704"/>
      <c r="M5" s="1704"/>
      <c r="N5" s="1704"/>
      <c r="O5" s="1704"/>
      <c r="P5" s="1704"/>
      <c r="Q5" s="1705"/>
      <c r="R5" s="530"/>
      <c r="S5" s="527"/>
      <c r="T5" s="531"/>
      <c r="U5" s="532"/>
      <c r="V5" s="532"/>
      <c r="W5" s="770"/>
      <c r="X5" s="533"/>
      <c r="Y5" s="982"/>
      <c r="Z5" s="534"/>
      <c r="AA5" s="535"/>
      <c r="AB5" s="536"/>
      <c r="AC5" s="536"/>
      <c r="AD5" s="536"/>
      <c r="AE5" s="536"/>
      <c r="AF5" s="537"/>
      <c r="AG5" s="1703" t="s">
        <v>266</v>
      </c>
      <c r="AH5" s="1704"/>
      <c r="AI5" s="1704"/>
      <c r="AJ5" s="1704"/>
      <c r="AK5" s="1704"/>
      <c r="AL5" s="1704"/>
      <c r="AM5" s="1704"/>
      <c r="AN5" s="1704"/>
      <c r="AO5" s="1704"/>
      <c r="AP5" s="1706"/>
      <c r="AQ5" s="1703" t="s">
        <v>267</v>
      </c>
      <c r="AR5" s="1704"/>
      <c r="AS5" s="1704"/>
      <c r="AT5" s="1704"/>
      <c r="AU5" s="1706"/>
      <c r="AV5" s="1703" t="s">
        <v>268</v>
      </c>
      <c r="AW5" s="1707"/>
      <c r="AX5" s="1707"/>
      <c r="AY5" s="1707"/>
      <c r="AZ5" s="1707"/>
      <c r="BA5" s="1707"/>
      <c r="BB5" s="1707"/>
      <c r="BC5" s="1707"/>
      <c r="BD5" s="1707"/>
      <c r="BE5" s="1707"/>
      <c r="BF5" s="1707"/>
      <c r="BG5" s="1707"/>
      <c r="BH5" s="1707"/>
      <c r="BI5" s="1707"/>
      <c r="BJ5" s="1707"/>
      <c r="BK5" s="1708"/>
      <c r="BL5" s="1689" t="s">
        <v>220</v>
      </c>
      <c r="BM5" s="1690"/>
      <c r="BN5" s="1690"/>
      <c r="BO5" s="1690"/>
      <c r="BP5" s="1691"/>
      <c r="BQ5" s="1697" t="s">
        <v>221</v>
      </c>
      <c r="BR5" s="1698"/>
      <c r="BS5" s="1698"/>
      <c r="BT5" s="1698"/>
      <c r="BU5" s="1699"/>
      <c r="BV5" s="1697" t="s">
        <v>222</v>
      </c>
      <c r="BW5" s="1698"/>
      <c r="BX5" s="1698"/>
      <c r="BY5" s="1698"/>
      <c r="BZ5" s="1699"/>
      <c r="CA5" s="1697" t="s">
        <v>72</v>
      </c>
      <c r="CB5" s="1698"/>
      <c r="CC5" s="1698"/>
      <c r="CD5" s="1698"/>
      <c r="CE5" s="1699"/>
      <c r="CF5" s="1697" t="s">
        <v>50</v>
      </c>
      <c r="CG5" s="1698"/>
      <c r="CH5" s="1698"/>
      <c r="CI5" s="1698"/>
      <c r="CJ5" s="1699"/>
      <c r="CK5" s="1697" t="s">
        <v>223</v>
      </c>
      <c r="CL5" s="1698"/>
      <c r="CM5" s="1698"/>
      <c r="CN5" s="1698"/>
      <c r="CO5" s="1699"/>
      <c r="CP5" s="1697" t="s">
        <v>224</v>
      </c>
      <c r="CQ5" s="1698"/>
      <c r="CR5" s="1698"/>
      <c r="CS5" s="1698"/>
      <c r="CT5" s="1699"/>
      <c r="CU5" s="1700" t="s">
        <v>2440</v>
      </c>
      <c r="CV5" s="1701"/>
      <c r="CW5" s="1701"/>
      <c r="CX5" s="1701"/>
      <c r="CY5" s="1700" t="s">
        <v>269</v>
      </c>
      <c r="CZ5" s="1701"/>
      <c r="DA5" s="1701"/>
      <c r="DB5" s="1702"/>
      <c r="DC5" s="536"/>
      <c r="DD5" s="538"/>
      <c r="DE5" s="539"/>
      <c r="DF5" s="1689" t="s">
        <v>270</v>
      </c>
      <c r="DG5" s="1690"/>
      <c r="DH5" s="1690"/>
      <c r="DI5" s="1690"/>
      <c r="DJ5" s="1690"/>
      <c r="DK5" s="1691"/>
      <c r="DL5" s="1689" t="s">
        <v>271</v>
      </c>
      <c r="DM5" s="1690"/>
      <c r="DN5" s="1690"/>
      <c r="DO5" s="1690"/>
      <c r="DP5" s="1690"/>
      <c r="DQ5" s="1691"/>
      <c r="DR5" s="1689" t="s">
        <v>272</v>
      </c>
      <c r="DS5" s="1690"/>
      <c r="DT5" s="1690"/>
      <c r="DU5" s="1690"/>
      <c r="DV5" s="1690"/>
      <c r="DW5" s="1691"/>
      <c r="DX5" s="1689" t="s">
        <v>273</v>
      </c>
      <c r="DY5" s="1690"/>
      <c r="DZ5" s="1690"/>
      <c r="EA5" s="1690"/>
      <c r="EB5" s="1690"/>
      <c r="EC5" s="1691"/>
      <c r="ED5" s="1689" t="s">
        <v>274</v>
      </c>
      <c r="EE5" s="1690"/>
      <c r="EF5" s="1690"/>
      <c r="EG5" s="1690"/>
      <c r="EH5" s="1690"/>
      <c r="EI5" s="1691"/>
      <c r="EJ5" s="1355" t="s">
        <v>2362</v>
      </c>
      <c r="EK5" s="1355"/>
      <c r="EL5" s="1355"/>
      <c r="EM5" s="1355"/>
      <c r="EN5" s="1355"/>
      <c r="EO5" s="1689" t="s">
        <v>275</v>
      </c>
      <c r="EP5" s="1692"/>
      <c r="EQ5" s="1692"/>
      <c r="ER5" s="1692"/>
      <c r="ES5" s="1692"/>
      <c r="ET5" s="1693"/>
      <c r="EU5" s="1355" t="s">
        <v>2371</v>
      </c>
      <c r="EV5" s="1355"/>
      <c r="EW5" s="1355"/>
      <c r="EX5" s="1355"/>
      <c r="EY5" s="1355"/>
      <c r="EZ5" s="772" t="s">
        <v>237</v>
      </c>
      <c r="FA5" s="970" t="s">
        <v>276</v>
      </c>
      <c r="FB5" s="1683" t="s">
        <v>277</v>
      </c>
      <c r="FC5" s="1684"/>
      <c r="FD5" s="1684"/>
      <c r="FE5" s="1685"/>
      <c r="FF5" s="970" t="s">
        <v>278</v>
      </c>
      <c r="FG5" s="1683" t="s">
        <v>279</v>
      </c>
      <c r="FH5" s="1684"/>
      <c r="FI5" s="1684" t="s">
        <v>280</v>
      </c>
      <c r="FJ5" s="1685"/>
    </row>
    <row r="6" spans="1:166" s="560" customFormat="1" ht="63" customHeight="1">
      <c r="A6" s="541"/>
      <c r="B6" s="542" t="s">
        <v>281</v>
      </c>
      <c r="C6" s="543" t="s">
        <v>157</v>
      </c>
      <c r="D6" s="544" t="s">
        <v>156</v>
      </c>
      <c r="E6" s="545" t="s">
        <v>13</v>
      </c>
      <c r="F6" s="546" t="s">
        <v>282</v>
      </c>
      <c r="G6" s="547" t="s">
        <v>283</v>
      </c>
      <c r="H6" s="547" t="s">
        <v>284</v>
      </c>
      <c r="I6" s="548" t="str">
        <f>AppValidation!H7</f>
        <v>Water resources</v>
      </c>
      <c r="J6" s="549" t="str">
        <f>AppValidation!H8</f>
        <v>Water network plus</v>
      </c>
      <c r="K6" s="549" t="str">
        <f>AppValidation!H9</f>
        <v>Wastewater network plus</v>
      </c>
      <c r="L6" s="549" t="str">
        <f>AppValidation!H10</f>
        <v>Bioresources (sludge)</v>
      </c>
      <c r="M6" s="549" t="str">
        <f>AppValidation!H11</f>
        <v>Residential retail</v>
      </c>
      <c r="N6" s="549" t="str">
        <f>AppValidation!H12</f>
        <v>Business retail</v>
      </c>
      <c r="O6" s="549" t="str">
        <f>AppValidation!H13</f>
        <v>Direct procurement for customers</v>
      </c>
      <c r="P6" s="549" t="str">
        <f>AppValidation!H14</f>
        <v>Dummy control</v>
      </c>
      <c r="Q6" s="550" t="s">
        <v>173</v>
      </c>
      <c r="R6" s="551" t="s">
        <v>17</v>
      </c>
      <c r="S6" s="545" t="s">
        <v>160</v>
      </c>
      <c r="T6" s="552" t="s">
        <v>161</v>
      </c>
      <c r="U6" s="545" t="s">
        <v>18</v>
      </c>
      <c r="V6" s="545" t="s">
        <v>163</v>
      </c>
      <c r="W6" s="545" t="s">
        <v>164</v>
      </c>
      <c r="X6" s="549" t="s">
        <v>165</v>
      </c>
      <c r="Y6" s="553" t="s">
        <v>166</v>
      </c>
      <c r="Z6" s="554" t="s">
        <v>174</v>
      </c>
      <c r="AA6" s="555" t="s">
        <v>285</v>
      </c>
      <c r="AB6" s="555" t="s">
        <v>251</v>
      </c>
      <c r="AC6" s="555" t="s">
        <v>169</v>
      </c>
      <c r="AD6" s="555" t="s">
        <v>252</v>
      </c>
      <c r="AE6" s="555" t="s">
        <v>253</v>
      </c>
      <c r="AF6" s="543" t="s">
        <v>286</v>
      </c>
      <c r="AG6" s="548" t="s">
        <v>187</v>
      </c>
      <c r="AH6" s="549" t="s">
        <v>188</v>
      </c>
      <c r="AI6" s="549" t="s">
        <v>189</v>
      </c>
      <c r="AJ6" s="549" t="s">
        <v>190</v>
      </c>
      <c r="AK6" s="549" t="s">
        <v>191</v>
      </c>
      <c r="AL6" s="549" t="s">
        <v>192</v>
      </c>
      <c r="AM6" s="549" t="s">
        <v>193</v>
      </c>
      <c r="AN6" s="549" t="s">
        <v>194</v>
      </c>
      <c r="AO6" s="549" t="s">
        <v>287</v>
      </c>
      <c r="AP6" s="550" t="s">
        <v>288</v>
      </c>
      <c r="AQ6" s="548" t="s">
        <v>197</v>
      </c>
      <c r="AR6" s="549" t="s">
        <v>198</v>
      </c>
      <c r="AS6" s="549" t="s">
        <v>199</v>
      </c>
      <c r="AT6" s="549" t="s">
        <v>200</v>
      </c>
      <c r="AU6" s="550" t="s">
        <v>201</v>
      </c>
      <c r="AV6" s="556" t="s">
        <v>202</v>
      </c>
      <c r="AW6" s="549" t="s">
        <v>203</v>
      </c>
      <c r="AX6" s="549" t="s">
        <v>204</v>
      </c>
      <c r="AY6" s="549" t="s">
        <v>205</v>
      </c>
      <c r="AZ6" s="549" t="s">
        <v>206</v>
      </c>
      <c r="BA6" s="549" t="s">
        <v>207</v>
      </c>
      <c r="BB6" s="549" t="s">
        <v>208</v>
      </c>
      <c r="BC6" s="549" t="s">
        <v>209</v>
      </c>
      <c r="BD6" s="549" t="s">
        <v>210</v>
      </c>
      <c r="BE6" s="549" t="s">
        <v>211</v>
      </c>
      <c r="BF6" s="549" t="s">
        <v>212</v>
      </c>
      <c r="BG6" s="549" t="s">
        <v>213</v>
      </c>
      <c r="BH6" s="549" t="s">
        <v>214</v>
      </c>
      <c r="BI6" s="549" t="s">
        <v>215</v>
      </c>
      <c r="BJ6" s="549" t="s">
        <v>216</v>
      </c>
      <c r="BK6" s="550" t="s">
        <v>289</v>
      </c>
      <c r="BL6" s="548" t="s">
        <v>197</v>
      </c>
      <c r="BM6" s="549" t="s">
        <v>198</v>
      </c>
      <c r="BN6" s="549" t="s">
        <v>199</v>
      </c>
      <c r="BO6" s="549" t="s">
        <v>200</v>
      </c>
      <c r="BP6" s="550" t="s">
        <v>201</v>
      </c>
      <c r="BQ6" s="548" t="s">
        <v>197</v>
      </c>
      <c r="BR6" s="549" t="s">
        <v>198</v>
      </c>
      <c r="BS6" s="549" t="s">
        <v>199</v>
      </c>
      <c r="BT6" s="549" t="s">
        <v>200</v>
      </c>
      <c r="BU6" s="550" t="s">
        <v>201</v>
      </c>
      <c r="BV6" s="548" t="s">
        <v>197</v>
      </c>
      <c r="BW6" s="549" t="s">
        <v>198</v>
      </c>
      <c r="BX6" s="549" t="s">
        <v>199</v>
      </c>
      <c r="BY6" s="549" t="s">
        <v>200</v>
      </c>
      <c r="BZ6" s="550" t="s">
        <v>201</v>
      </c>
      <c r="CA6" s="548" t="s">
        <v>197</v>
      </c>
      <c r="CB6" s="549" t="s">
        <v>198</v>
      </c>
      <c r="CC6" s="549" t="s">
        <v>199</v>
      </c>
      <c r="CD6" s="549" t="s">
        <v>200</v>
      </c>
      <c r="CE6" s="550" t="s">
        <v>201</v>
      </c>
      <c r="CF6" s="548" t="s">
        <v>197</v>
      </c>
      <c r="CG6" s="549" t="s">
        <v>198</v>
      </c>
      <c r="CH6" s="549" t="s">
        <v>199</v>
      </c>
      <c r="CI6" s="549" t="s">
        <v>200</v>
      </c>
      <c r="CJ6" s="550" t="s">
        <v>201</v>
      </c>
      <c r="CK6" s="548" t="s">
        <v>197</v>
      </c>
      <c r="CL6" s="549" t="s">
        <v>198</v>
      </c>
      <c r="CM6" s="549" t="s">
        <v>199</v>
      </c>
      <c r="CN6" s="549" t="s">
        <v>200</v>
      </c>
      <c r="CO6" s="550" t="s">
        <v>201</v>
      </c>
      <c r="CP6" s="548" t="s">
        <v>197</v>
      </c>
      <c r="CQ6" s="549" t="s">
        <v>198</v>
      </c>
      <c r="CR6" s="549" t="s">
        <v>199</v>
      </c>
      <c r="CS6" s="549" t="s">
        <v>200</v>
      </c>
      <c r="CT6" s="550" t="s">
        <v>201</v>
      </c>
      <c r="CU6" s="752" t="s">
        <v>290</v>
      </c>
      <c r="CV6" s="753" t="s">
        <v>291</v>
      </c>
      <c r="CW6" s="754" t="s">
        <v>292</v>
      </c>
      <c r="CX6" s="751" t="s">
        <v>293</v>
      </c>
      <c r="CY6" s="752" t="s">
        <v>294</v>
      </c>
      <c r="CZ6" s="753" t="s">
        <v>295</v>
      </c>
      <c r="DA6" s="754" t="s">
        <v>296</v>
      </c>
      <c r="DB6" s="751" t="s">
        <v>297</v>
      </c>
      <c r="DC6" s="555" t="s">
        <v>162</v>
      </c>
      <c r="DD6" s="557" t="s">
        <v>185</v>
      </c>
      <c r="DE6" s="543" t="s">
        <v>186</v>
      </c>
      <c r="DF6" s="548" t="s">
        <v>197</v>
      </c>
      <c r="DG6" s="549" t="s">
        <v>198</v>
      </c>
      <c r="DH6" s="549" t="s">
        <v>199</v>
      </c>
      <c r="DI6" s="549" t="s">
        <v>200</v>
      </c>
      <c r="DJ6" s="549" t="s">
        <v>201</v>
      </c>
      <c r="DK6" s="550" t="s">
        <v>298</v>
      </c>
      <c r="DL6" s="548" t="s">
        <v>197</v>
      </c>
      <c r="DM6" s="549" t="s">
        <v>198</v>
      </c>
      <c r="DN6" s="549" t="s">
        <v>199</v>
      </c>
      <c r="DO6" s="549" t="s">
        <v>200</v>
      </c>
      <c r="DP6" s="549" t="s">
        <v>201</v>
      </c>
      <c r="DQ6" s="550" t="s">
        <v>298</v>
      </c>
      <c r="DR6" s="548" t="s">
        <v>197</v>
      </c>
      <c r="DS6" s="549" t="s">
        <v>198</v>
      </c>
      <c r="DT6" s="549" t="s">
        <v>199</v>
      </c>
      <c r="DU6" s="549" t="s">
        <v>200</v>
      </c>
      <c r="DV6" s="549" t="s">
        <v>201</v>
      </c>
      <c r="DW6" s="550" t="s">
        <v>298</v>
      </c>
      <c r="DX6" s="548" t="s">
        <v>197</v>
      </c>
      <c r="DY6" s="549" t="s">
        <v>198</v>
      </c>
      <c r="DZ6" s="549" t="s">
        <v>199</v>
      </c>
      <c r="EA6" s="549" t="s">
        <v>200</v>
      </c>
      <c r="EB6" s="549" t="s">
        <v>201</v>
      </c>
      <c r="EC6" s="550" t="s">
        <v>298</v>
      </c>
      <c r="ED6" s="548" t="s">
        <v>197</v>
      </c>
      <c r="EE6" s="549" t="s">
        <v>198</v>
      </c>
      <c r="EF6" s="549" t="s">
        <v>199</v>
      </c>
      <c r="EG6" s="549" t="s">
        <v>200</v>
      </c>
      <c r="EH6" s="549" t="s">
        <v>201</v>
      </c>
      <c r="EI6" s="550" t="s">
        <v>298</v>
      </c>
      <c r="EJ6" s="548" t="s">
        <v>197</v>
      </c>
      <c r="EK6" s="549" t="s">
        <v>198</v>
      </c>
      <c r="EL6" s="549" t="s">
        <v>199</v>
      </c>
      <c r="EM6" s="549" t="s">
        <v>200</v>
      </c>
      <c r="EN6" s="549" t="s">
        <v>201</v>
      </c>
      <c r="EO6" s="548" t="s">
        <v>197</v>
      </c>
      <c r="EP6" s="549" t="s">
        <v>198</v>
      </c>
      <c r="EQ6" s="549" t="s">
        <v>199</v>
      </c>
      <c r="ER6" s="549" t="s">
        <v>200</v>
      </c>
      <c r="ES6" s="549" t="s">
        <v>201</v>
      </c>
      <c r="ET6" s="549" t="s">
        <v>298</v>
      </c>
      <c r="EU6" s="548" t="s">
        <v>197</v>
      </c>
      <c r="EV6" s="549" t="s">
        <v>198</v>
      </c>
      <c r="EW6" s="549" t="s">
        <v>199</v>
      </c>
      <c r="EX6" s="549" t="s">
        <v>200</v>
      </c>
      <c r="EY6" s="549" t="s">
        <v>201</v>
      </c>
      <c r="EZ6" s="774" t="s">
        <v>299</v>
      </c>
      <c r="FA6" s="777" t="s">
        <v>300</v>
      </c>
      <c r="FB6" s="558" t="s">
        <v>301</v>
      </c>
      <c r="FC6" s="558" t="s">
        <v>302</v>
      </c>
      <c r="FD6" s="558" t="s">
        <v>303</v>
      </c>
      <c r="FE6" s="559" t="s">
        <v>304</v>
      </c>
      <c r="FF6" s="777" t="s">
        <v>300</v>
      </c>
      <c r="FG6" s="558" t="s">
        <v>301</v>
      </c>
      <c r="FH6" s="558" t="s">
        <v>302</v>
      </c>
      <c r="FI6" s="558" t="s">
        <v>303</v>
      </c>
      <c r="FJ6" s="559" t="s">
        <v>304</v>
      </c>
    </row>
    <row r="7" spans="1:166" ht="15.75" customHeight="1">
      <c r="B7" s="562">
        <v>1</v>
      </c>
      <c r="C7" s="828" t="str">
        <f xml:space="preserve"> IF(F7 = "", "", CONCATENATE("PR19", $I$1, "_", F7))</f>
        <v>PR19UU_A01-CF</v>
      </c>
      <c r="D7" s="563" t="s">
        <v>2682</v>
      </c>
      <c r="E7" s="563" t="s">
        <v>56</v>
      </c>
      <c r="F7" s="564" t="s">
        <v>2683</v>
      </c>
      <c r="G7" s="565" t="s">
        <v>66</v>
      </c>
      <c r="H7" s="565" t="s">
        <v>2684</v>
      </c>
      <c r="I7" s="566">
        <v>0.1</v>
      </c>
      <c r="J7" s="567">
        <v>0.9</v>
      </c>
      <c r="K7" s="567" t="s">
        <v>2685</v>
      </c>
      <c r="L7" s="567" t="s">
        <v>2685</v>
      </c>
      <c r="M7" s="567" t="s">
        <v>2685</v>
      </c>
      <c r="N7" s="567" t="s">
        <v>2685</v>
      </c>
      <c r="O7" s="567" t="s">
        <v>2685</v>
      </c>
      <c r="P7" s="568" t="s">
        <v>2685</v>
      </c>
      <c r="Q7" s="569">
        <f>SUM(I7:P7)</f>
        <v>1</v>
      </c>
      <c r="R7" s="570" t="s">
        <v>58</v>
      </c>
      <c r="S7" s="563" t="s">
        <v>33</v>
      </c>
      <c r="T7" s="571" t="s">
        <v>32</v>
      </c>
      <c r="U7" s="563" t="s">
        <v>147</v>
      </c>
      <c r="V7" s="563" t="s">
        <v>88</v>
      </c>
      <c r="W7" s="563" t="s">
        <v>2808</v>
      </c>
      <c r="X7" s="572">
        <v>2</v>
      </c>
      <c r="Y7" s="573" t="s">
        <v>40</v>
      </c>
      <c r="Z7" s="574" t="s">
        <v>66</v>
      </c>
      <c r="AA7" s="575" t="s">
        <v>2685</v>
      </c>
      <c r="AB7" s="575" t="s">
        <v>2685</v>
      </c>
      <c r="AC7" s="575" t="s">
        <v>2685</v>
      </c>
      <c r="AD7" s="575" t="s">
        <v>2685</v>
      </c>
      <c r="AE7" s="575" t="s">
        <v>2685</v>
      </c>
      <c r="AF7" s="576" t="s">
        <v>2809</v>
      </c>
      <c r="AG7" s="993" t="s">
        <v>2685</v>
      </c>
      <c r="AH7" s="994" t="s">
        <v>2685</v>
      </c>
      <c r="AI7" s="994" t="s">
        <v>2685</v>
      </c>
      <c r="AJ7" s="994" t="s">
        <v>2685</v>
      </c>
      <c r="AK7" s="994">
        <v>2.71</v>
      </c>
      <c r="AL7" s="994">
        <v>3.04</v>
      </c>
      <c r="AM7" s="994">
        <v>4.45</v>
      </c>
      <c r="AN7" s="994">
        <v>1.28</v>
      </c>
      <c r="AO7" s="994">
        <v>2.92</v>
      </c>
      <c r="AP7" s="995">
        <v>2.92</v>
      </c>
      <c r="AQ7" s="596">
        <v>0</v>
      </c>
      <c r="AR7" s="596">
        <v>0</v>
      </c>
      <c r="AS7" s="596">
        <v>0</v>
      </c>
      <c r="AT7" s="596">
        <v>0</v>
      </c>
      <c r="AU7" s="596">
        <v>0</v>
      </c>
      <c r="AV7" s="993">
        <v>0</v>
      </c>
      <c r="AW7" s="994">
        <v>0</v>
      </c>
      <c r="AX7" s="994">
        <v>0</v>
      </c>
      <c r="AY7" s="994">
        <v>0</v>
      </c>
      <c r="AZ7" s="996">
        <v>0</v>
      </c>
      <c r="BA7" s="997">
        <v>0</v>
      </c>
      <c r="BB7" s="994">
        <v>0</v>
      </c>
      <c r="BC7" s="994">
        <v>0</v>
      </c>
      <c r="BD7" s="994">
        <v>0</v>
      </c>
      <c r="BE7" s="998">
        <v>0</v>
      </c>
      <c r="BF7" s="999">
        <v>0</v>
      </c>
      <c r="BG7" s="994">
        <v>0</v>
      </c>
      <c r="BH7" s="994">
        <v>0</v>
      </c>
      <c r="BI7" s="994">
        <v>0</v>
      </c>
      <c r="BJ7" s="1000">
        <v>0</v>
      </c>
      <c r="BK7" s="995">
        <v>0</v>
      </c>
      <c r="BL7" s="570" t="s">
        <v>6</v>
      </c>
      <c r="BM7" s="564" t="s">
        <v>6</v>
      </c>
      <c r="BN7" s="564" t="s">
        <v>6</v>
      </c>
      <c r="BO7" s="564" t="s">
        <v>6</v>
      </c>
      <c r="BP7" s="571" t="s">
        <v>6</v>
      </c>
      <c r="BQ7" s="993" t="s">
        <v>2685</v>
      </c>
      <c r="BR7" s="994" t="s">
        <v>2685</v>
      </c>
      <c r="BS7" s="994" t="s">
        <v>2685</v>
      </c>
      <c r="BT7" s="994" t="s">
        <v>2685</v>
      </c>
      <c r="BU7" s="995" t="s">
        <v>2685</v>
      </c>
      <c r="BV7" s="993">
        <v>9.5</v>
      </c>
      <c r="BW7" s="994">
        <v>9.5</v>
      </c>
      <c r="BX7" s="994">
        <v>9.5</v>
      </c>
      <c r="BY7" s="994">
        <v>9.5</v>
      </c>
      <c r="BZ7" s="995">
        <v>9.5</v>
      </c>
      <c r="CA7" s="993">
        <v>1.5</v>
      </c>
      <c r="CB7" s="994">
        <v>1.5</v>
      </c>
      <c r="CC7" s="994">
        <v>1.5</v>
      </c>
      <c r="CD7" s="994">
        <v>1.5</v>
      </c>
      <c r="CE7" s="994">
        <v>1.5</v>
      </c>
      <c r="CF7" s="993" t="s">
        <v>2685</v>
      </c>
      <c r="CG7" s="994" t="s">
        <v>2685</v>
      </c>
      <c r="CH7" s="994" t="s">
        <v>2685</v>
      </c>
      <c r="CI7" s="994" t="s">
        <v>2685</v>
      </c>
      <c r="CJ7" s="995" t="s">
        <v>2685</v>
      </c>
      <c r="CK7" s="993" t="s">
        <v>2685</v>
      </c>
      <c r="CL7" s="994" t="s">
        <v>2685</v>
      </c>
      <c r="CM7" s="994" t="s">
        <v>2685</v>
      </c>
      <c r="CN7" s="994" t="s">
        <v>2685</v>
      </c>
      <c r="CO7" s="995" t="s">
        <v>2685</v>
      </c>
      <c r="CP7" s="993" t="s">
        <v>2685</v>
      </c>
      <c r="CQ7" s="994" t="s">
        <v>2685</v>
      </c>
      <c r="CR7" s="994" t="s">
        <v>2685</v>
      </c>
      <c r="CS7" s="994" t="s">
        <v>2685</v>
      </c>
      <c r="CT7" s="995" t="s">
        <v>2685</v>
      </c>
      <c r="CU7" s="1317">
        <v>-1.125</v>
      </c>
      <c r="CV7" s="1318" t="s">
        <v>2685</v>
      </c>
      <c r="CW7" s="1318" t="s">
        <v>2685</v>
      </c>
      <c r="CX7" s="1319" t="s">
        <v>2685</v>
      </c>
      <c r="CY7" s="1318" t="s">
        <v>2685</v>
      </c>
      <c r="CZ7" s="1318" t="s">
        <v>2685</v>
      </c>
      <c r="DA7" s="1318" t="s">
        <v>2685</v>
      </c>
      <c r="DB7" s="1319" t="s">
        <v>2685</v>
      </c>
      <c r="DC7" s="564" t="s">
        <v>2685</v>
      </c>
      <c r="DD7" s="580">
        <v>1</v>
      </c>
      <c r="DE7" s="581" t="s">
        <v>2685</v>
      </c>
      <c r="DF7" s="577"/>
      <c r="DG7" s="578"/>
      <c r="DH7" s="578"/>
      <c r="DI7" s="578"/>
      <c r="DJ7" s="578"/>
      <c r="DK7" s="579"/>
      <c r="DL7" s="599">
        <f t="shared" ref="DL7:DP54" si="4" xml:space="preserve"> IF(AND($DC7 = "", BL7 = "Yes"), ABS(BV7 - CA7) * $CU7 * $DD7, "")</f>
        <v>-9</v>
      </c>
      <c r="DM7" s="600">
        <f t="shared" si="4"/>
        <v>-9</v>
      </c>
      <c r="DN7" s="600">
        <f t="shared" si="4"/>
        <v>-9</v>
      </c>
      <c r="DO7" s="600">
        <f t="shared" si="4"/>
        <v>-9</v>
      </c>
      <c r="DP7" s="600">
        <f t="shared" si="4"/>
        <v>-9</v>
      </c>
      <c r="DQ7" s="601">
        <f t="shared" ref="DQ7:DQ58" si="5" xml:space="preserve"> IF(SUM(DL7:DP7) = 0, "", SUM(DL7:DP7))</f>
        <v>-45</v>
      </c>
      <c r="DR7" s="599"/>
      <c r="DS7" s="600"/>
      <c r="DT7" s="600"/>
      <c r="DU7" s="600"/>
      <c r="DV7" s="600"/>
      <c r="DW7" s="601"/>
      <c r="DX7" s="577"/>
      <c r="DY7" s="578"/>
      <c r="DZ7" s="578"/>
      <c r="EA7" s="578"/>
      <c r="EB7" s="578"/>
      <c r="EC7" s="579"/>
      <c r="ED7" s="577">
        <v>-6.9862500000000001</v>
      </c>
      <c r="EE7" s="578">
        <v>-6.9862500000000001</v>
      </c>
      <c r="EF7" s="578">
        <v>-6.9862500000000001</v>
      </c>
      <c r="EG7" s="578">
        <v>-6.9862500000000001</v>
      </c>
      <c r="EH7" s="578">
        <v>-6.9862500000000001</v>
      </c>
      <c r="EI7" s="579">
        <v>-34.931249999999999</v>
      </c>
      <c r="EJ7" s="993">
        <v>7.71</v>
      </c>
      <c r="EK7" s="994">
        <v>7.71</v>
      </c>
      <c r="EL7" s="994">
        <v>7.71</v>
      </c>
      <c r="EM7" s="994">
        <v>7.71</v>
      </c>
      <c r="EN7" s="994">
        <v>7.71</v>
      </c>
      <c r="EO7" s="577">
        <v>-1.4624999999999999</v>
      </c>
      <c r="EP7" s="578">
        <v>-1.4624999999999999</v>
      </c>
      <c r="EQ7" s="578">
        <v>-1.4624999999999999</v>
      </c>
      <c r="ER7" s="578">
        <v>-1.4624999999999999</v>
      </c>
      <c r="ES7" s="578">
        <v>-1.4624999999999999</v>
      </c>
      <c r="ET7" s="578">
        <v>-7.3125</v>
      </c>
      <c r="EU7" s="993">
        <v>2.8</v>
      </c>
      <c r="EV7" s="994">
        <v>2.8</v>
      </c>
      <c r="EW7" s="994">
        <v>2.8</v>
      </c>
      <c r="EX7" s="994">
        <v>2.8</v>
      </c>
      <c r="EY7" s="994">
        <v>2.8</v>
      </c>
      <c r="EZ7" s="1327" t="s">
        <v>2685</v>
      </c>
      <c r="FA7" s="789" t="s">
        <v>2881</v>
      </c>
      <c r="FB7" s="1330">
        <v>0.10369112308937752</v>
      </c>
      <c r="FC7" s="1330">
        <v>0.88998251895278557</v>
      </c>
      <c r="FD7" s="1330">
        <v>1.2248809022558864</v>
      </c>
      <c r="FE7" s="1331">
        <v>5.4568741551916039E-3</v>
      </c>
      <c r="FF7" s="789"/>
      <c r="FG7" s="1330"/>
      <c r="FH7" s="1330"/>
      <c r="FI7" s="1330"/>
      <c r="FJ7" s="1331"/>
    </row>
    <row r="8" spans="1:166" ht="15.75" customHeight="1">
      <c r="B8" s="582">
        <v>2</v>
      </c>
      <c r="C8" s="828" t="str">
        <f t="shared" ref="C8:C71" si="6" xml:space="preserve"> IF(F8 = "", "", CONCATENATE("PR19", $I$1, "_", F8))</f>
        <v>PR19UU_A02-WN</v>
      </c>
      <c r="D8" s="583" t="s">
        <v>2682</v>
      </c>
      <c r="E8" s="583" t="s">
        <v>42</v>
      </c>
      <c r="F8" s="575" t="s">
        <v>2686</v>
      </c>
      <c r="G8" s="584" t="s">
        <v>2687</v>
      </c>
      <c r="H8" s="584" t="s">
        <v>2688</v>
      </c>
      <c r="I8" s="585" t="s">
        <v>2685</v>
      </c>
      <c r="J8" s="586">
        <v>1</v>
      </c>
      <c r="K8" s="586" t="s">
        <v>2685</v>
      </c>
      <c r="L8" s="586" t="s">
        <v>2685</v>
      </c>
      <c r="M8" s="586" t="s">
        <v>2685</v>
      </c>
      <c r="N8" s="586" t="s">
        <v>2685</v>
      </c>
      <c r="O8" s="586" t="s">
        <v>2685</v>
      </c>
      <c r="P8" s="587" t="s">
        <v>2685</v>
      </c>
      <c r="Q8" s="588">
        <f t="shared" ref="Q8:Q71" si="7">SUM(I8:P8)</f>
        <v>1</v>
      </c>
      <c r="R8" s="589" t="s">
        <v>68</v>
      </c>
      <c r="S8" s="583" t="s">
        <v>33</v>
      </c>
      <c r="T8" s="590" t="s">
        <v>32</v>
      </c>
      <c r="U8" s="583" t="s">
        <v>100</v>
      </c>
      <c r="V8" s="583" t="s">
        <v>76</v>
      </c>
      <c r="W8" s="583" t="s">
        <v>2810</v>
      </c>
      <c r="X8" s="591">
        <v>1</v>
      </c>
      <c r="Y8" s="592" t="s">
        <v>40</v>
      </c>
      <c r="Z8" s="593" t="s">
        <v>2685</v>
      </c>
      <c r="AA8" s="575" t="s">
        <v>2685</v>
      </c>
      <c r="AB8" s="575" t="s">
        <v>2685</v>
      </c>
      <c r="AC8" s="575" t="s">
        <v>26</v>
      </c>
      <c r="AD8" s="575" t="s">
        <v>2685</v>
      </c>
      <c r="AE8" s="575" t="s">
        <v>2685</v>
      </c>
      <c r="AF8" s="594" t="s">
        <v>2811</v>
      </c>
      <c r="AG8" s="595"/>
      <c r="AH8" s="596"/>
      <c r="AI8" s="596"/>
      <c r="AJ8" s="596"/>
      <c r="AK8" s="596"/>
      <c r="AL8" s="596">
        <v>17.3</v>
      </c>
      <c r="AM8" s="596">
        <v>17.600000000000001</v>
      </c>
      <c r="AN8" s="596">
        <v>20.5</v>
      </c>
      <c r="AO8" s="596">
        <v>19.5</v>
      </c>
      <c r="AP8" s="597">
        <v>18.5</v>
      </c>
      <c r="AQ8" s="596">
        <v>17.600000000000001</v>
      </c>
      <c r="AR8" s="596">
        <v>16.7</v>
      </c>
      <c r="AS8" s="596">
        <v>15.9</v>
      </c>
      <c r="AT8" s="596">
        <v>15.1</v>
      </c>
      <c r="AU8" s="596">
        <v>14.3</v>
      </c>
      <c r="AV8" s="595">
        <v>13.9</v>
      </c>
      <c r="AW8" s="596">
        <v>13.6</v>
      </c>
      <c r="AX8" s="596">
        <v>13.2</v>
      </c>
      <c r="AY8" s="596">
        <v>12.8</v>
      </c>
      <c r="AZ8" s="755">
        <v>12.5</v>
      </c>
      <c r="BA8" s="758">
        <v>12.1</v>
      </c>
      <c r="BB8" s="596">
        <v>11.7</v>
      </c>
      <c r="BC8" s="596">
        <v>11.3</v>
      </c>
      <c r="BD8" s="596">
        <v>11</v>
      </c>
      <c r="BE8" s="759">
        <v>10.6</v>
      </c>
      <c r="BF8" s="764">
        <v>10.199999999999999</v>
      </c>
      <c r="BG8" s="596">
        <v>9.9</v>
      </c>
      <c r="BH8" s="596">
        <v>9.5</v>
      </c>
      <c r="BI8" s="596">
        <v>9.1</v>
      </c>
      <c r="BJ8" s="765">
        <v>8.8000000000000007</v>
      </c>
      <c r="BK8" s="597">
        <v>6.9</v>
      </c>
      <c r="BL8" s="589" t="s">
        <v>6</v>
      </c>
      <c r="BM8" s="575" t="s">
        <v>6</v>
      </c>
      <c r="BN8" s="575" t="s">
        <v>6</v>
      </c>
      <c r="BO8" s="575" t="s">
        <v>6</v>
      </c>
      <c r="BP8" s="590" t="s">
        <v>6</v>
      </c>
      <c r="BQ8" s="598" t="s">
        <v>2685</v>
      </c>
      <c r="BR8" s="596" t="s">
        <v>2685</v>
      </c>
      <c r="BS8" s="596" t="s">
        <v>2685</v>
      </c>
      <c r="BT8" s="596" t="s">
        <v>2685</v>
      </c>
      <c r="BU8" s="597" t="s">
        <v>2685</v>
      </c>
      <c r="BV8" s="598">
        <v>18.399999999999999</v>
      </c>
      <c r="BW8" s="596">
        <v>17.5</v>
      </c>
      <c r="BX8" s="596">
        <v>16.7</v>
      </c>
      <c r="BY8" s="596">
        <v>15.9</v>
      </c>
      <c r="BZ8" s="597">
        <v>15.1</v>
      </c>
      <c r="CA8" s="595">
        <v>17.600000000000001</v>
      </c>
      <c r="CB8" s="596">
        <v>16.7</v>
      </c>
      <c r="CC8" s="596">
        <v>15.9</v>
      </c>
      <c r="CD8" s="596">
        <v>15.1</v>
      </c>
      <c r="CE8" s="597">
        <v>14.3</v>
      </c>
      <c r="CF8" s="595">
        <v>17.600000000000001</v>
      </c>
      <c r="CG8" s="596">
        <v>16.7</v>
      </c>
      <c r="CH8" s="596">
        <v>15.9</v>
      </c>
      <c r="CI8" s="596">
        <v>15.1</v>
      </c>
      <c r="CJ8" s="597">
        <v>14.3</v>
      </c>
      <c r="CK8" s="595">
        <v>15.8</v>
      </c>
      <c r="CL8" s="596">
        <v>15</v>
      </c>
      <c r="CM8" s="596">
        <v>14.3</v>
      </c>
      <c r="CN8" s="596">
        <v>13.6</v>
      </c>
      <c r="CO8" s="597">
        <v>12.9</v>
      </c>
      <c r="CP8" s="595" t="s">
        <v>2685</v>
      </c>
      <c r="CQ8" s="596" t="s">
        <v>2685</v>
      </c>
      <c r="CR8" s="596" t="s">
        <v>2685</v>
      </c>
      <c r="CS8" s="596" t="s">
        <v>2685</v>
      </c>
      <c r="CT8" s="597" t="s">
        <v>2685</v>
      </c>
      <c r="CU8" s="1320">
        <v>-7.165</v>
      </c>
      <c r="CV8" s="1321" t="s">
        <v>2685</v>
      </c>
      <c r="CW8" s="1321" t="s">
        <v>2685</v>
      </c>
      <c r="CX8" s="1322" t="s">
        <v>2685</v>
      </c>
      <c r="CY8" s="1321">
        <v>7.165</v>
      </c>
      <c r="CZ8" s="1321" t="s">
        <v>2685</v>
      </c>
      <c r="DA8" s="1321" t="s">
        <v>2685</v>
      </c>
      <c r="DB8" s="1322" t="s">
        <v>2685</v>
      </c>
      <c r="DC8" s="575" t="s">
        <v>2685</v>
      </c>
      <c r="DD8" s="602">
        <v>1</v>
      </c>
      <c r="DE8" s="603" t="s">
        <v>2685</v>
      </c>
      <c r="DF8" s="599"/>
      <c r="DG8" s="600"/>
      <c r="DH8" s="600"/>
      <c r="DI8" s="600"/>
      <c r="DJ8" s="600"/>
      <c r="DK8" s="601"/>
      <c r="DL8" s="599">
        <f t="shared" si="4"/>
        <v>-5.7319999999999798</v>
      </c>
      <c r="DM8" s="600">
        <f t="shared" si="4"/>
        <v>-5.7320000000000055</v>
      </c>
      <c r="DN8" s="600">
        <f t="shared" si="4"/>
        <v>-5.7319999999999922</v>
      </c>
      <c r="DO8" s="600">
        <f t="shared" si="4"/>
        <v>-5.7320000000000055</v>
      </c>
      <c r="DP8" s="600">
        <f t="shared" si="4"/>
        <v>-5.7319999999999922</v>
      </c>
      <c r="DQ8" s="601">
        <f t="shared" si="5"/>
        <v>-28.659999999999975</v>
      </c>
      <c r="DR8" s="599">
        <f xml:space="preserve"> IF(AND($DC8 = "", BL8 = "Yes"), ABS(CF8 - CK8) * $CY8 * $DD8, "")</f>
        <v>12.897000000000006</v>
      </c>
      <c r="DS8" s="600">
        <f xml:space="preserve"> IF(AND($DC8 = "", BM8 = "Yes"), ABS(CG8 - CL8) * $CY8 * $DD8, "")</f>
        <v>12.180499999999995</v>
      </c>
      <c r="DT8" s="600">
        <f xml:space="preserve"> IF(AND($DC8 = "", BN8 = "Yes"), ABS(CH8 - CM8) * $CY8 * $DD8, "")</f>
        <v>11.463999999999997</v>
      </c>
      <c r="DU8" s="600">
        <f xml:space="preserve"> IF(AND($DC8 = "", BO8 = "Yes"), ABS(CI8 - CN8) * $CY8 * $DD8, "")</f>
        <v>10.7475</v>
      </c>
      <c r="DV8" s="600">
        <f xml:space="preserve"> IF(AND($DC8 = "", BP8 = "Yes"), ABS(CJ8 - CO8) * $CY8 * $DD8, "")</f>
        <v>10.031000000000002</v>
      </c>
      <c r="DW8" s="601">
        <f t="shared" ref="DW8:DW58" si="8" xml:space="preserve"> IF(SUM(DR8:DV8) = 0, "", SUM(DR8:DV8))</f>
        <v>57.320000000000007</v>
      </c>
      <c r="DX8" s="599"/>
      <c r="DY8" s="600"/>
      <c r="DZ8" s="600"/>
      <c r="EA8" s="600"/>
      <c r="EB8" s="600"/>
      <c r="EC8" s="601"/>
      <c r="ED8" s="599">
        <v>-5.7319999999999798</v>
      </c>
      <c r="EE8" s="600">
        <v>-5.7320000000000055</v>
      </c>
      <c r="EF8" s="600">
        <v>-5.7319999999999922</v>
      </c>
      <c r="EG8" s="600">
        <v>-5.7320000000000055</v>
      </c>
      <c r="EH8" s="600">
        <v>-5.7319999999999922</v>
      </c>
      <c r="EI8" s="601">
        <v>-28.659999999999975</v>
      </c>
      <c r="EJ8" s="595">
        <v>18.399999999999999</v>
      </c>
      <c r="EK8" s="596">
        <v>17.5</v>
      </c>
      <c r="EL8" s="596">
        <v>16.7</v>
      </c>
      <c r="EM8" s="596">
        <v>15.9</v>
      </c>
      <c r="EN8" s="596">
        <v>15.1</v>
      </c>
      <c r="EO8" s="599">
        <v>12.897000000000006</v>
      </c>
      <c r="EP8" s="600">
        <v>12.180499999999995</v>
      </c>
      <c r="EQ8" s="600">
        <v>11.463999999999997</v>
      </c>
      <c r="ER8" s="600">
        <v>10.7475</v>
      </c>
      <c r="ES8" s="600">
        <v>10.031000000000002</v>
      </c>
      <c r="ET8" s="600">
        <v>57.320000000000007</v>
      </c>
      <c r="EU8" s="595">
        <v>15.8</v>
      </c>
      <c r="EV8" s="596">
        <v>15</v>
      </c>
      <c r="EW8" s="596">
        <v>14.3</v>
      </c>
      <c r="EX8" s="596">
        <v>13.6</v>
      </c>
      <c r="EY8" s="596">
        <v>12.9</v>
      </c>
      <c r="EZ8" s="1328">
        <v>4.9307060999328684E-3</v>
      </c>
      <c r="FA8" s="790" t="s">
        <v>2881</v>
      </c>
      <c r="FB8" s="1332">
        <v>4.2628257986814235E-3</v>
      </c>
      <c r="FC8" s="1332">
        <v>8.1997062908206447E-3</v>
      </c>
      <c r="FD8" s="1332">
        <v>1.583643571285254E-2</v>
      </c>
      <c r="FE8" s="1333">
        <v>6.2159059372670841E-4</v>
      </c>
      <c r="FF8" s="790" t="s">
        <v>2882</v>
      </c>
      <c r="FG8" s="1332">
        <v>1.299772043968182E-3</v>
      </c>
      <c r="FH8" s="1332">
        <v>1.4498207281978164E-3</v>
      </c>
      <c r="FI8" s="1332"/>
      <c r="FJ8" s="1333"/>
    </row>
    <row r="9" spans="1:166" ht="15.75" customHeight="1">
      <c r="B9" s="582">
        <v>3</v>
      </c>
      <c r="C9" s="828" t="str">
        <f t="shared" si="6"/>
        <v>PR19UU_A03-WN</v>
      </c>
      <c r="D9" s="583" t="s">
        <v>2682</v>
      </c>
      <c r="E9" s="583" t="s">
        <v>56</v>
      </c>
      <c r="F9" s="575" t="s">
        <v>2689</v>
      </c>
      <c r="G9" s="584" t="s">
        <v>2690</v>
      </c>
      <c r="H9" s="584" t="s">
        <v>2691</v>
      </c>
      <c r="I9" s="585" t="s">
        <v>2685</v>
      </c>
      <c r="J9" s="586">
        <v>1</v>
      </c>
      <c r="K9" s="586" t="s">
        <v>2685</v>
      </c>
      <c r="L9" s="586" t="s">
        <v>2685</v>
      </c>
      <c r="M9" s="586" t="s">
        <v>2685</v>
      </c>
      <c r="N9" s="586" t="s">
        <v>2685</v>
      </c>
      <c r="O9" s="586" t="s">
        <v>2685</v>
      </c>
      <c r="P9" s="587" t="s">
        <v>2685</v>
      </c>
      <c r="Q9" s="588">
        <f t="shared" si="7"/>
        <v>1</v>
      </c>
      <c r="R9" s="589" t="s">
        <v>68</v>
      </c>
      <c r="S9" s="583" t="s">
        <v>33</v>
      </c>
      <c r="T9" s="590" t="s">
        <v>32</v>
      </c>
      <c r="U9" s="583" t="s">
        <v>147</v>
      </c>
      <c r="V9" s="583" t="s">
        <v>76</v>
      </c>
      <c r="W9" s="583" t="s">
        <v>2812</v>
      </c>
      <c r="X9" s="591">
        <v>0</v>
      </c>
      <c r="Y9" s="592" t="s">
        <v>25</v>
      </c>
      <c r="Z9" s="593"/>
      <c r="AA9" s="575"/>
      <c r="AB9" s="575"/>
      <c r="AC9" s="575"/>
      <c r="AD9" s="575"/>
      <c r="AE9" s="575"/>
      <c r="AF9" s="594" t="s">
        <v>2809</v>
      </c>
      <c r="AG9" s="595" t="s">
        <v>2685</v>
      </c>
      <c r="AH9" s="596">
        <v>0</v>
      </c>
      <c r="AI9" s="596">
        <v>0</v>
      </c>
      <c r="AJ9" s="596">
        <v>0</v>
      </c>
      <c r="AK9" s="596">
        <v>0</v>
      </c>
      <c r="AL9" s="596">
        <v>0</v>
      </c>
      <c r="AM9" s="596">
        <v>0</v>
      </c>
      <c r="AN9" s="596">
        <v>0</v>
      </c>
      <c r="AO9" s="596">
        <v>0</v>
      </c>
      <c r="AP9" s="597">
        <v>0</v>
      </c>
      <c r="AQ9" s="596">
        <v>0</v>
      </c>
      <c r="AR9" s="596">
        <v>500</v>
      </c>
      <c r="AS9" s="596">
        <v>800</v>
      </c>
      <c r="AT9" s="596">
        <v>750</v>
      </c>
      <c r="AU9" s="596">
        <v>750</v>
      </c>
      <c r="AV9" s="595">
        <v>3000</v>
      </c>
      <c r="AW9" s="596">
        <v>4000</v>
      </c>
      <c r="AX9" s="596">
        <v>5000</v>
      </c>
      <c r="AY9" s="596">
        <v>7500</v>
      </c>
      <c r="AZ9" s="755">
        <v>10000</v>
      </c>
      <c r="BA9" s="758">
        <v>12500</v>
      </c>
      <c r="BB9" s="596">
        <v>15000</v>
      </c>
      <c r="BC9" s="596">
        <v>17500</v>
      </c>
      <c r="BD9" s="596">
        <v>20000</v>
      </c>
      <c r="BE9" s="759">
        <v>20000</v>
      </c>
      <c r="BF9" s="764">
        <v>20000</v>
      </c>
      <c r="BG9" s="596">
        <v>20000</v>
      </c>
      <c r="BH9" s="596">
        <v>20000</v>
      </c>
      <c r="BI9" s="596">
        <v>20000</v>
      </c>
      <c r="BJ9" s="765">
        <v>20000</v>
      </c>
      <c r="BK9" s="597">
        <v>20000</v>
      </c>
      <c r="BL9" s="589" t="s">
        <v>6</v>
      </c>
      <c r="BM9" s="575" t="s">
        <v>6</v>
      </c>
      <c r="BN9" s="575" t="s">
        <v>6</v>
      </c>
      <c r="BO9" s="575" t="s">
        <v>6</v>
      </c>
      <c r="BP9" s="590" t="s">
        <v>6</v>
      </c>
      <c r="BQ9" s="595"/>
      <c r="BR9" s="596"/>
      <c r="BS9" s="596"/>
      <c r="BT9" s="596"/>
      <c r="BU9" s="597"/>
      <c r="BV9" s="595">
        <v>0</v>
      </c>
      <c r="BW9" s="596">
        <v>0</v>
      </c>
      <c r="BX9" s="596">
        <v>0</v>
      </c>
      <c r="BY9" s="596">
        <v>0</v>
      </c>
      <c r="BZ9" s="597">
        <v>0</v>
      </c>
      <c r="CA9" s="595">
        <v>0</v>
      </c>
      <c r="CB9" s="596">
        <v>500</v>
      </c>
      <c r="CC9" s="596">
        <v>800</v>
      </c>
      <c r="CD9" s="596">
        <v>750</v>
      </c>
      <c r="CE9" s="597">
        <v>750</v>
      </c>
      <c r="CF9" s="595">
        <v>0</v>
      </c>
      <c r="CG9" s="596">
        <v>500</v>
      </c>
      <c r="CH9" s="596">
        <v>800</v>
      </c>
      <c r="CI9" s="596">
        <v>750</v>
      </c>
      <c r="CJ9" s="597">
        <v>750</v>
      </c>
      <c r="CK9" s="595">
        <v>0</v>
      </c>
      <c r="CL9" s="596">
        <v>3000</v>
      </c>
      <c r="CM9" s="596">
        <v>3600</v>
      </c>
      <c r="CN9" s="596">
        <v>3500</v>
      </c>
      <c r="CO9" s="597">
        <v>3500</v>
      </c>
      <c r="CP9" s="595"/>
      <c r="CQ9" s="596"/>
      <c r="CR9" s="596"/>
      <c r="CS9" s="596"/>
      <c r="CT9" s="597"/>
      <c r="CU9" s="1320">
        <v>-1.1199999999999999E-3</v>
      </c>
      <c r="CV9" s="1321"/>
      <c r="CW9" s="1321"/>
      <c r="CX9" s="1322"/>
      <c r="CY9" s="1321">
        <v>1.1199999999999999E-3</v>
      </c>
      <c r="CZ9" s="1321"/>
      <c r="DA9" s="1321"/>
      <c r="DB9" s="1322"/>
      <c r="DC9" s="575" t="s">
        <v>7</v>
      </c>
      <c r="DD9" s="602">
        <v>1</v>
      </c>
      <c r="DE9" s="603"/>
      <c r="DF9" s="599"/>
      <c r="DG9" s="600"/>
      <c r="DH9" s="600"/>
      <c r="DI9" s="600"/>
      <c r="DJ9" s="600"/>
      <c r="DK9" s="601"/>
      <c r="DL9" s="599">
        <v>0</v>
      </c>
      <c r="DM9" s="600">
        <v>-0.56000000000000005</v>
      </c>
      <c r="DN9" s="600">
        <v>-1.456</v>
      </c>
      <c r="DO9" s="600">
        <v>-2.2959999999999998</v>
      </c>
      <c r="DP9" s="600">
        <v>-3.1360000000000001</v>
      </c>
      <c r="DQ9" s="601">
        <v>-3.1360000000000001</v>
      </c>
      <c r="DR9" s="599">
        <v>0</v>
      </c>
      <c r="DS9" s="600">
        <v>2.8</v>
      </c>
      <c r="DT9" s="600">
        <v>5.9359999999999999</v>
      </c>
      <c r="DU9" s="600">
        <v>9.016</v>
      </c>
      <c r="DV9" s="600">
        <v>12.096</v>
      </c>
      <c r="DW9" s="601">
        <v>12.096</v>
      </c>
      <c r="DX9" s="599"/>
      <c r="DY9" s="600"/>
      <c r="DZ9" s="600"/>
      <c r="EA9" s="600"/>
      <c r="EB9" s="600"/>
      <c r="EC9" s="601"/>
      <c r="ED9" s="599">
        <v>0</v>
      </c>
      <c r="EE9" s="600">
        <v>-0.56000000000000005</v>
      </c>
      <c r="EF9" s="600">
        <v>-0.89600000000000002</v>
      </c>
      <c r="EG9" s="600">
        <v>-0.84</v>
      </c>
      <c r="EH9" s="600">
        <v>-0.84</v>
      </c>
      <c r="EI9" s="601">
        <v>-3.1359999999999997</v>
      </c>
      <c r="EJ9" s="595">
        <v>0</v>
      </c>
      <c r="EK9" s="596">
        <v>0</v>
      </c>
      <c r="EL9" s="596">
        <v>0</v>
      </c>
      <c r="EM9" s="596">
        <v>0</v>
      </c>
      <c r="EN9" s="596">
        <v>0</v>
      </c>
      <c r="EO9" s="599">
        <v>0</v>
      </c>
      <c r="EP9" s="600">
        <v>2.8</v>
      </c>
      <c r="EQ9" s="600">
        <v>3.1360000000000001</v>
      </c>
      <c r="ER9" s="600">
        <v>3.08</v>
      </c>
      <c r="ES9" s="600">
        <v>3.08</v>
      </c>
      <c r="ET9" s="600">
        <v>12.096</v>
      </c>
      <c r="EU9" s="595">
        <v>0</v>
      </c>
      <c r="EV9" s="596">
        <v>3600</v>
      </c>
      <c r="EW9" s="596">
        <v>3500</v>
      </c>
      <c r="EX9" s="596">
        <v>3500</v>
      </c>
      <c r="EY9" s="596">
        <v>3500</v>
      </c>
      <c r="EZ9" s="1328">
        <v>7.4295584984862279E-4</v>
      </c>
      <c r="FA9" s="790" t="s">
        <v>2883</v>
      </c>
      <c r="FB9" s="1332">
        <v>7.6372315035799527E-4</v>
      </c>
      <c r="FC9" s="1332"/>
      <c r="FD9" s="1332"/>
      <c r="FE9" s="1333"/>
      <c r="FF9" s="790"/>
      <c r="FG9" s="1332"/>
      <c r="FH9" s="1332"/>
      <c r="FI9" s="1332"/>
      <c r="FJ9" s="1333"/>
    </row>
    <row r="10" spans="1:166" ht="15.75" customHeight="1">
      <c r="B10" s="582">
        <v>4</v>
      </c>
      <c r="C10" s="828" t="str">
        <f t="shared" si="6"/>
        <v>PR19UU_A04-WN</v>
      </c>
      <c r="D10" s="583" t="s">
        <v>2682</v>
      </c>
      <c r="E10" s="583" t="s">
        <v>56</v>
      </c>
      <c r="F10" s="575" t="s">
        <v>2692</v>
      </c>
      <c r="G10" s="584" t="s">
        <v>2693</v>
      </c>
      <c r="H10" s="584" t="s">
        <v>2694</v>
      </c>
      <c r="I10" s="585" t="s">
        <v>2685</v>
      </c>
      <c r="J10" s="586">
        <v>1</v>
      </c>
      <c r="K10" s="586" t="s">
        <v>2685</v>
      </c>
      <c r="L10" s="586" t="s">
        <v>2685</v>
      </c>
      <c r="M10" s="586" t="s">
        <v>2685</v>
      </c>
      <c r="N10" s="586" t="s">
        <v>2685</v>
      </c>
      <c r="O10" s="586" t="s">
        <v>2685</v>
      </c>
      <c r="P10" s="587" t="s">
        <v>2685</v>
      </c>
      <c r="Q10" s="588">
        <f t="shared" si="7"/>
        <v>1</v>
      </c>
      <c r="R10" s="589" t="s">
        <v>68</v>
      </c>
      <c r="S10" s="583" t="s">
        <v>33</v>
      </c>
      <c r="T10" s="590" t="s">
        <v>32</v>
      </c>
      <c r="U10" s="583" t="s">
        <v>103</v>
      </c>
      <c r="V10" s="583" t="s">
        <v>28</v>
      </c>
      <c r="W10" s="583" t="s">
        <v>2813</v>
      </c>
      <c r="X10" s="591">
        <v>1</v>
      </c>
      <c r="Y10" s="592" t="s">
        <v>25</v>
      </c>
      <c r="Z10" s="593" t="s">
        <v>2685</v>
      </c>
      <c r="AA10" s="575" t="s">
        <v>2685</v>
      </c>
      <c r="AB10" s="575" t="s">
        <v>2685</v>
      </c>
      <c r="AC10" s="575" t="s">
        <v>2685</v>
      </c>
      <c r="AD10" s="575" t="s">
        <v>2685</v>
      </c>
      <c r="AE10" s="575" t="s">
        <v>2685</v>
      </c>
      <c r="AF10" s="594" t="s">
        <v>2814</v>
      </c>
      <c r="AG10" s="595" t="s">
        <v>2685</v>
      </c>
      <c r="AH10" s="596" t="s">
        <v>2685</v>
      </c>
      <c r="AI10" s="596" t="s">
        <v>2685</v>
      </c>
      <c r="AJ10" s="596" t="s">
        <v>2685</v>
      </c>
      <c r="AK10" s="596" t="s">
        <v>2685</v>
      </c>
      <c r="AL10" s="596" t="s">
        <v>2685</v>
      </c>
      <c r="AM10" s="596" t="s">
        <v>2685</v>
      </c>
      <c r="AN10" s="596" t="s">
        <v>2685</v>
      </c>
      <c r="AO10" s="596" t="s">
        <v>2685</v>
      </c>
      <c r="AP10" s="597">
        <v>0</v>
      </c>
      <c r="AQ10" s="596">
        <v>2</v>
      </c>
      <c r="AR10" s="596">
        <v>4</v>
      </c>
      <c r="AS10" s="596">
        <v>6</v>
      </c>
      <c r="AT10" s="596">
        <v>8</v>
      </c>
      <c r="AU10" s="596">
        <v>10</v>
      </c>
      <c r="AV10" s="595">
        <v>12</v>
      </c>
      <c r="AW10" s="596">
        <v>14</v>
      </c>
      <c r="AX10" s="596">
        <v>16</v>
      </c>
      <c r="AY10" s="596">
        <v>18</v>
      </c>
      <c r="AZ10" s="755">
        <v>20</v>
      </c>
      <c r="BA10" s="758">
        <v>22</v>
      </c>
      <c r="BB10" s="596">
        <v>24</v>
      </c>
      <c r="BC10" s="596">
        <v>26</v>
      </c>
      <c r="BD10" s="596">
        <v>28</v>
      </c>
      <c r="BE10" s="759">
        <v>30</v>
      </c>
      <c r="BF10" s="764">
        <v>32</v>
      </c>
      <c r="BG10" s="596">
        <v>34</v>
      </c>
      <c r="BH10" s="596">
        <v>36</v>
      </c>
      <c r="BI10" s="596">
        <v>38</v>
      </c>
      <c r="BJ10" s="765">
        <v>40</v>
      </c>
      <c r="BK10" s="597">
        <v>50</v>
      </c>
      <c r="BL10" s="589" t="s">
        <v>6</v>
      </c>
      <c r="BM10" s="575" t="s">
        <v>6</v>
      </c>
      <c r="BN10" s="575" t="s">
        <v>6</v>
      </c>
      <c r="BO10" s="575" t="s">
        <v>6</v>
      </c>
      <c r="BP10" s="590" t="s">
        <v>6</v>
      </c>
      <c r="BQ10" s="595" t="s">
        <v>2685</v>
      </c>
      <c r="BR10" s="596" t="s">
        <v>2685</v>
      </c>
      <c r="BS10" s="596" t="s">
        <v>2685</v>
      </c>
      <c r="BT10" s="596" t="s">
        <v>2685</v>
      </c>
      <c r="BU10" s="597" t="s">
        <v>2685</v>
      </c>
      <c r="BV10" s="595" t="s">
        <v>2685</v>
      </c>
      <c r="BW10" s="596" t="s">
        <v>2685</v>
      </c>
      <c r="BX10" s="596" t="s">
        <v>2685</v>
      </c>
      <c r="BY10" s="596" t="s">
        <v>2685</v>
      </c>
      <c r="BZ10" s="597" t="s">
        <v>2685</v>
      </c>
      <c r="CA10" s="595"/>
      <c r="CB10" s="596"/>
      <c r="CC10" s="596"/>
      <c r="CD10" s="596"/>
      <c r="CE10" s="596"/>
      <c r="CF10" s="595"/>
      <c r="CG10" s="596"/>
      <c r="CH10" s="596"/>
      <c r="CI10" s="596"/>
      <c r="CJ10" s="596"/>
      <c r="CK10" s="595" t="s">
        <v>2685</v>
      </c>
      <c r="CL10" s="596" t="s">
        <v>2685</v>
      </c>
      <c r="CM10" s="596" t="s">
        <v>2685</v>
      </c>
      <c r="CN10" s="596" t="s">
        <v>2685</v>
      </c>
      <c r="CO10" s="597" t="s">
        <v>2685</v>
      </c>
      <c r="CP10" s="595" t="s">
        <v>2685</v>
      </c>
      <c r="CQ10" s="596" t="s">
        <v>2685</v>
      </c>
      <c r="CR10" s="596" t="s">
        <v>2685</v>
      </c>
      <c r="CS10" s="596" t="s">
        <v>2685</v>
      </c>
      <c r="CT10" s="597" t="s">
        <v>2685</v>
      </c>
      <c r="CU10" s="1320">
        <v>-7.2999999999999995E-2</v>
      </c>
      <c r="CV10" s="1321" t="s">
        <v>2685</v>
      </c>
      <c r="CW10" s="1321" t="s">
        <v>2685</v>
      </c>
      <c r="CX10" s="1322" t="s">
        <v>2685</v>
      </c>
      <c r="CY10" s="1321">
        <v>7.2999999999999995E-2</v>
      </c>
      <c r="CZ10" s="1321" t="s">
        <v>2685</v>
      </c>
      <c r="DA10" s="1321" t="s">
        <v>2685</v>
      </c>
      <c r="DB10" s="1322" t="s">
        <v>2685</v>
      </c>
      <c r="DC10" s="575" t="s">
        <v>2685</v>
      </c>
      <c r="DD10" s="602">
        <v>1</v>
      </c>
      <c r="DE10" s="603" t="s">
        <v>2685</v>
      </c>
      <c r="DF10" s="599"/>
      <c r="DG10" s="600"/>
      <c r="DH10" s="600"/>
      <c r="DI10" s="600"/>
      <c r="DJ10" s="600"/>
      <c r="DK10" s="601"/>
      <c r="DL10" s="599"/>
      <c r="DM10" s="600"/>
      <c r="DN10" s="600"/>
      <c r="DO10" s="600"/>
      <c r="DP10" s="600"/>
      <c r="DQ10" s="601"/>
      <c r="DR10" s="599"/>
      <c r="DS10" s="600"/>
      <c r="DT10" s="600"/>
      <c r="DU10" s="600"/>
      <c r="DV10" s="600"/>
      <c r="DW10" s="601"/>
      <c r="DX10" s="599"/>
      <c r="DY10" s="600"/>
      <c r="DZ10" s="600"/>
      <c r="EA10" s="600"/>
      <c r="EB10" s="600"/>
      <c r="EC10" s="601"/>
      <c r="ED10" s="599">
        <v>-0.73</v>
      </c>
      <c r="EE10" s="600">
        <v>-0.73</v>
      </c>
      <c r="EF10" s="600">
        <v>-0.73</v>
      </c>
      <c r="EG10" s="600">
        <v>-0.73</v>
      </c>
      <c r="EH10" s="600">
        <v>-0.73</v>
      </c>
      <c r="EI10" s="601">
        <v>-3.65</v>
      </c>
      <c r="EJ10" s="595">
        <v>-8</v>
      </c>
      <c r="EK10" s="596">
        <v>-6</v>
      </c>
      <c r="EL10" s="596">
        <v>-4</v>
      </c>
      <c r="EM10" s="596">
        <v>-2</v>
      </c>
      <c r="EN10" s="596">
        <v>0</v>
      </c>
      <c r="EO10" s="599">
        <v>0.73</v>
      </c>
      <c r="EP10" s="600">
        <v>0.73</v>
      </c>
      <c r="EQ10" s="600">
        <v>0.73</v>
      </c>
      <c r="ER10" s="600">
        <v>0.73</v>
      </c>
      <c r="ES10" s="600">
        <v>0.73</v>
      </c>
      <c r="ET10" s="600">
        <v>3.65</v>
      </c>
      <c r="EU10" s="595">
        <v>12</v>
      </c>
      <c r="EV10" s="596">
        <v>14</v>
      </c>
      <c r="EW10" s="596">
        <v>16</v>
      </c>
      <c r="EX10" s="596">
        <v>18</v>
      </c>
      <c r="EY10" s="596">
        <v>20</v>
      </c>
      <c r="EZ10" s="1328">
        <v>5.6385042176011549E-2</v>
      </c>
      <c r="FA10" s="790" t="s">
        <v>2883</v>
      </c>
      <c r="FB10" s="1332">
        <v>4.9778383907262191E-2</v>
      </c>
      <c r="FC10" s="1332"/>
      <c r="FD10" s="1332"/>
      <c r="FE10" s="1333"/>
      <c r="FF10" s="790"/>
      <c r="FG10" s="1332"/>
      <c r="FH10" s="1332"/>
      <c r="FI10" s="1332"/>
      <c r="FJ10" s="1333"/>
    </row>
    <row r="11" spans="1:166" ht="15.75" customHeight="1">
      <c r="B11" s="582">
        <v>5</v>
      </c>
      <c r="C11" s="828" t="str">
        <f t="shared" si="6"/>
        <v>PR19UU_A05-WN</v>
      </c>
      <c r="D11" s="583" t="s">
        <v>2682</v>
      </c>
      <c r="E11" s="583" t="s">
        <v>56</v>
      </c>
      <c r="F11" s="575" t="s">
        <v>2695</v>
      </c>
      <c r="G11" s="584" t="s">
        <v>2696</v>
      </c>
      <c r="H11" s="584" t="s">
        <v>2697</v>
      </c>
      <c r="I11" s="585"/>
      <c r="J11" s="586">
        <v>1</v>
      </c>
      <c r="K11" s="586"/>
      <c r="L11" s="586"/>
      <c r="M11" s="586"/>
      <c r="N11" s="586"/>
      <c r="O11" s="586"/>
      <c r="P11" s="587"/>
      <c r="Q11" s="588">
        <f t="shared" si="7"/>
        <v>1</v>
      </c>
      <c r="R11" s="589" t="s">
        <v>44</v>
      </c>
      <c r="S11" s="583" t="s">
        <v>33</v>
      </c>
      <c r="T11" s="590" t="s">
        <v>32</v>
      </c>
      <c r="U11" s="583" t="s">
        <v>100</v>
      </c>
      <c r="V11" s="583" t="s">
        <v>76</v>
      </c>
      <c r="W11" s="583" t="s">
        <v>2815</v>
      </c>
      <c r="X11" s="591">
        <v>2</v>
      </c>
      <c r="Y11" s="604" t="s">
        <v>25</v>
      </c>
      <c r="Z11" s="593" t="s">
        <v>2685</v>
      </c>
      <c r="AA11" s="575" t="s">
        <v>2685</v>
      </c>
      <c r="AB11" s="575" t="s">
        <v>26</v>
      </c>
      <c r="AC11" s="575" t="s">
        <v>2685</v>
      </c>
      <c r="AD11" s="575" t="s">
        <v>2685</v>
      </c>
      <c r="AE11" s="575" t="s">
        <v>2685</v>
      </c>
      <c r="AF11" s="594" t="s">
        <v>2685</v>
      </c>
      <c r="AG11" s="595" t="s">
        <v>2685</v>
      </c>
      <c r="AH11" s="596" t="s">
        <v>2685</v>
      </c>
      <c r="AI11" s="596" t="s">
        <v>2685</v>
      </c>
      <c r="AJ11" s="596" t="s">
        <v>2685</v>
      </c>
      <c r="AK11" s="596" t="s">
        <v>2685</v>
      </c>
      <c r="AL11" s="596" t="s">
        <v>2685</v>
      </c>
      <c r="AM11" s="596" t="s">
        <v>2685</v>
      </c>
      <c r="AN11" s="596" t="s">
        <v>2685</v>
      </c>
      <c r="AO11" s="596" t="s">
        <v>2685</v>
      </c>
      <c r="AP11" s="597">
        <v>0</v>
      </c>
      <c r="AQ11" s="596">
        <v>0</v>
      </c>
      <c r="AR11" s="596">
        <v>0</v>
      </c>
      <c r="AS11" s="596">
        <v>0</v>
      </c>
      <c r="AT11" s="596">
        <v>0</v>
      </c>
      <c r="AU11" s="596">
        <v>0</v>
      </c>
      <c r="AV11" s="595">
        <v>0</v>
      </c>
      <c r="AW11" s="596">
        <v>0</v>
      </c>
      <c r="AX11" s="596">
        <v>0</v>
      </c>
      <c r="AY11" s="596">
        <v>0</v>
      </c>
      <c r="AZ11" s="755">
        <v>0</v>
      </c>
      <c r="BA11" s="758">
        <v>0</v>
      </c>
      <c r="BB11" s="596">
        <v>0</v>
      </c>
      <c r="BC11" s="596">
        <v>0</v>
      </c>
      <c r="BD11" s="596">
        <v>0</v>
      </c>
      <c r="BE11" s="759">
        <v>0</v>
      </c>
      <c r="BF11" s="764">
        <v>0</v>
      </c>
      <c r="BG11" s="596">
        <v>0</v>
      </c>
      <c r="BH11" s="596">
        <v>0</v>
      </c>
      <c r="BI11" s="596">
        <v>0</v>
      </c>
      <c r="BJ11" s="765">
        <v>0</v>
      </c>
      <c r="BK11" s="597">
        <v>0</v>
      </c>
      <c r="BL11" s="589" t="s">
        <v>6</v>
      </c>
      <c r="BM11" s="575" t="s">
        <v>6</v>
      </c>
      <c r="BN11" s="575" t="s">
        <v>6</v>
      </c>
      <c r="BO11" s="575" t="s">
        <v>6</v>
      </c>
      <c r="BP11" s="590" t="s">
        <v>6</v>
      </c>
      <c r="BQ11" s="595" t="s">
        <v>2685</v>
      </c>
      <c r="BR11" s="596" t="s">
        <v>2685</v>
      </c>
      <c r="BS11" s="596" t="s">
        <v>2685</v>
      </c>
      <c r="BT11" s="596" t="s">
        <v>2685</v>
      </c>
      <c r="BU11" s="597" t="s">
        <v>2685</v>
      </c>
      <c r="BV11" s="595" t="s">
        <v>2685</v>
      </c>
      <c r="BW11" s="596" t="s">
        <v>2685</v>
      </c>
      <c r="BX11" s="596" t="s">
        <v>2685</v>
      </c>
      <c r="BY11" s="596" t="s">
        <v>2685</v>
      </c>
      <c r="BZ11" s="597" t="s">
        <v>2685</v>
      </c>
      <c r="CA11" s="595"/>
      <c r="CB11" s="596"/>
      <c r="CC11" s="596"/>
      <c r="CD11" s="596"/>
      <c r="CE11" s="597"/>
      <c r="CF11" s="595">
        <v>0</v>
      </c>
      <c r="CG11" s="596">
        <v>0</v>
      </c>
      <c r="CH11" s="596">
        <v>0</v>
      </c>
      <c r="CI11" s="596">
        <v>0</v>
      </c>
      <c r="CJ11" s="597">
        <v>0</v>
      </c>
      <c r="CK11" s="595">
        <v>0</v>
      </c>
      <c r="CL11" s="596">
        <v>0</v>
      </c>
      <c r="CM11" s="596">
        <v>0</v>
      </c>
      <c r="CN11" s="596">
        <v>35.25</v>
      </c>
      <c r="CO11" s="597">
        <v>58.989999999999995</v>
      </c>
      <c r="CP11" s="595" t="s">
        <v>2685</v>
      </c>
      <c r="CQ11" s="596" t="s">
        <v>2685</v>
      </c>
      <c r="CR11" s="596" t="s">
        <v>2685</v>
      </c>
      <c r="CS11" s="596" t="s">
        <v>2685</v>
      </c>
      <c r="CT11" s="597" t="s">
        <v>2685</v>
      </c>
      <c r="CU11" s="1320" t="s">
        <v>2685</v>
      </c>
      <c r="CV11" s="1321" t="s">
        <v>2685</v>
      </c>
      <c r="CW11" s="1321" t="s">
        <v>2685</v>
      </c>
      <c r="CX11" s="1322" t="s">
        <v>2685</v>
      </c>
      <c r="CY11" s="1321">
        <v>0.54766400000000004</v>
      </c>
      <c r="CZ11" s="1321" t="s">
        <v>2685</v>
      </c>
      <c r="DA11" s="1321" t="s">
        <v>2685</v>
      </c>
      <c r="DB11" s="1322" t="s">
        <v>2685</v>
      </c>
      <c r="DC11" s="575" t="s">
        <v>7</v>
      </c>
      <c r="DD11" s="602">
        <v>1</v>
      </c>
      <c r="DE11" s="603"/>
      <c r="DF11" s="599"/>
      <c r="DG11" s="600"/>
      <c r="DH11" s="600"/>
      <c r="DI11" s="600"/>
      <c r="DJ11" s="600"/>
      <c r="DK11" s="601"/>
      <c r="DL11" s="599" t="str">
        <f t="shared" si="4"/>
        <v/>
      </c>
      <c r="DM11" s="600" t="str">
        <f t="shared" si="4"/>
        <v/>
      </c>
      <c r="DN11" s="600" t="str">
        <f t="shared" si="4"/>
        <v/>
      </c>
      <c r="DO11" s="600" t="str">
        <f t="shared" si="4"/>
        <v/>
      </c>
      <c r="DP11" s="600" t="str">
        <f t="shared" si="4"/>
        <v/>
      </c>
      <c r="DQ11" s="601" t="str">
        <f t="shared" si="5"/>
        <v/>
      </c>
      <c r="DR11" s="599">
        <v>0</v>
      </c>
      <c r="DS11" s="600">
        <v>0</v>
      </c>
      <c r="DT11" s="600">
        <v>0</v>
      </c>
      <c r="DU11" s="600">
        <v>19.305156</v>
      </c>
      <c r="DV11" s="600">
        <v>32.306699359999996</v>
      </c>
      <c r="DW11" s="601">
        <v>32.306699360000003</v>
      </c>
      <c r="DX11" s="599"/>
      <c r="DY11" s="600"/>
      <c r="DZ11" s="600"/>
      <c r="EA11" s="600"/>
      <c r="EB11" s="600"/>
      <c r="EC11" s="601"/>
      <c r="ED11" s="599">
        <v>0</v>
      </c>
      <c r="EE11" s="600">
        <v>0</v>
      </c>
      <c r="EF11" s="600">
        <v>0</v>
      </c>
      <c r="EG11" s="600">
        <v>0</v>
      </c>
      <c r="EH11" s="600">
        <v>0</v>
      </c>
      <c r="EI11" s="601">
        <v>0</v>
      </c>
      <c r="EJ11" s="595">
        <v>0</v>
      </c>
      <c r="EK11" s="596">
        <v>0</v>
      </c>
      <c r="EL11" s="596">
        <v>0</v>
      </c>
      <c r="EM11" s="596">
        <v>0</v>
      </c>
      <c r="EN11" s="596">
        <v>0</v>
      </c>
      <c r="EO11" s="599">
        <v>0</v>
      </c>
      <c r="EP11" s="600">
        <v>0</v>
      </c>
      <c r="EQ11" s="600">
        <v>0</v>
      </c>
      <c r="ER11" s="600">
        <v>19.305156</v>
      </c>
      <c r="ES11" s="600">
        <v>13.001543359999999</v>
      </c>
      <c r="ET11" s="600">
        <v>32.306699359999996</v>
      </c>
      <c r="EU11" s="595">
        <v>0</v>
      </c>
      <c r="EV11" s="596">
        <v>0</v>
      </c>
      <c r="EW11" s="596">
        <v>0</v>
      </c>
      <c r="EX11" s="596">
        <v>35.25</v>
      </c>
      <c r="EY11" s="596">
        <v>23.74</v>
      </c>
      <c r="EZ11" s="1328">
        <v>0.36329380189082267</v>
      </c>
      <c r="FA11" s="790"/>
      <c r="FB11" s="1332"/>
      <c r="FC11" s="1332"/>
      <c r="FD11" s="1332"/>
      <c r="FE11" s="1333"/>
      <c r="FF11" s="790"/>
      <c r="FG11" s="1332"/>
      <c r="FH11" s="1332"/>
      <c r="FI11" s="1332"/>
      <c r="FJ11" s="1333"/>
    </row>
    <row r="12" spans="1:166" ht="15.75" customHeight="1">
      <c r="B12" s="582">
        <v>6</v>
      </c>
      <c r="C12" s="828" t="str">
        <f t="shared" si="6"/>
        <v>PR19UU_B01-WN</v>
      </c>
      <c r="D12" s="583" t="s">
        <v>2698</v>
      </c>
      <c r="E12" s="583" t="s">
        <v>42</v>
      </c>
      <c r="F12" s="575" t="s">
        <v>2699</v>
      </c>
      <c r="G12" s="584" t="s">
        <v>93</v>
      </c>
      <c r="H12" s="584" t="s">
        <v>2684</v>
      </c>
      <c r="I12" s="585"/>
      <c r="J12" s="586">
        <v>1</v>
      </c>
      <c r="K12" s="586" t="s">
        <v>2685</v>
      </c>
      <c r="L12" s="586" t="s">
        <v>2685</v>
      </c>
      <c r="M12" s="586" t="s">
        <v>2685</v>
      </c>
      <c r="N12" s="586" t="s">
        <v>2685</v>
      </c>
      <c r="O12" s="586" t="s">
        <v>2685</v>
      </c>
      <c r="P12" s="587" t="s">
        <v>2685</v>
      </c>
      <c r="Q12" s="588">
        <f t="shared" si="7"/>
        <v>1</v>
      </c>
      <c r="R12" s="589" t="s">
        <v>68</v>
      </c>
      <c r="S12" s="583" t="s">
        <v>33</v>
      </c>
      <c r="T12" s="590" t="s">
        <v>32</v>
      </c>
      <c r="U12" s="583" t="s">
        <v>93</v>
      </c>
      <c r="V12" s="583" t="s">
        <v>28</v>
      </c>
      <c r="W12" s="583" t="s">
        <v>2816</v>
      </c>
      <c r="X12" s="591">
        <v>1</v>
      </c>
      <c r="Y12" s="604" t="s">
        <v>40</v>
      </c>
      <c r="Z12" s="593" t="s">
        <v>93</v>
      </c>
      <c r="AA12" s="575" t="s">
        <v>2685</v>
      </c>
      <c r="AB12" s="575" t="s">
        <v>2685</v>
      </c>
      <c r="AC12" s="575" t="s">
        <v>2685</v>
      </c>
      <c r="AD12" s="575" t="s">
        <v>2685</v>
      </c>
      <c r="AE12" s="575" t="s">
        <v>2685</v>
      </c>
      <c r="AF12" s="594" t="s">
        <v>2817</v>
      </c>
      <c r="AG12" s="595" t="s">
        <v>2685</v>
      </c>
      <c r="AH12" s="596" t="s">
        <v>2685</v>
      </c>
      <c r="AI12" s="596" t="s">
        <v>2685</v>
      </c>
      <c r="AJ12" s="596" t="s">
        <v>2685</v>
      </c>
      <c r="AK12" s="596" t="s">
        <v>2685</v>
      </c>
      <c r="AL12" s="596" t="s">
        <v>2685</v>
      </c>
      <c r="AM12" s="596" t="s">
        <v>2685</v>
      </c>
      <c r="AN12" s="596">
        <v>0</v>
      </c>
      <c r="AO12" s="596">
        <v>0</v>
      </c>
      <c r="AP12" s="597">
        <v>0</v>
      </c>
      <c r="AQ12" s="596">
        <v>-0.7</v>
      </c>
      <c r="AR12" s="596">
        <v>-2</v>
      </c>
      <c r="AS12" s="596">
        <v>-4.3</v>
      </c>
      <c r="AT12" s="596">
        <v>-8.1999999999999993</v>
      </c>
      <c r="AU12" s="596">
        <v>-13.7</v>
      </c>
      <c r="AV12" s="595">
        <v>-18.399999999999999</v>
      </c>
      <c r="AW12" s="596">
        <v>-21.3</v>
      </c>
      <c r="AX12" s="596">
        <v>-22.2</v>
      </c>
      <c r="AY12" s="596">
        <v>-23.2</v>
      </c>
      <c r="AZ12" s="755">
        <v>-24.1</v>
      </c>
      <c r="BA12" s="758">
        <v>-25.1</v>
      </c>
      <c r="BB12" s="596">
        <v>-26</v>
      </c>
      <c r="BC12" s="596">
        <v>-26.9</v>
      </c>
      <c r="BD12" s="596">
        <v>-27.9</v>
      </c>
      <c r="BE12" s="759">
        <v>-28.8</v>
      </c>
      <c r="BF12" s="764">
        <v>-29.9</v>
      </c>
      <c r="BG12" s="596">
        <v>-31</v>
      </c>
      <c r="BH12" s="596">
        <v>-32.299999999999997</v>
      </c>
      <c r="BI12" s="596">
        <v>-33.5</v>
      </c>
      <c r="BJ12" s="765">
        <v>-34.799999999999997</v>
      </c>
      <c r="BK12" s="597">
        <v>-41</v>
      </c>
      <c r="BL12" s="589" t="s">
        <v>6</v>
      </c>
      <c r="BM12" s="575" t="s">
        <v>6</v>
      </c>
      <c r="BN12" s="575" t="s">
        <v>6</v>
      </c>
      <c r="BO12" s="575" t="s">
        <v>6</v>
      </c>
      <c r="BP12" s="590" t="s">
        <v>6</v>
      </c>
      <c r="BQ12" s="595"/>
      <c r="BR12" s="596"/>
      <c r="BS12" s="596"/>
      <c r="BT12" s="596"/>
      <c r="BU12" s="597"/>
      <c r="BV12" s="595"/>
      <c r="BW12" s="596"/>
      <c r="BX12" s="596"/>
      <c r="BY12" s="596"/>
      <c r="BZ12" s="597"/>
      <c r="CA12" s="595"/>
      <c r="CB12" s="596"/>
      <c r="CC12" s="596"/>
      <c r="CD12" s="596"/>
      <c r="CE12" s="596"/>
      <c r="CF12" s="595"/>
      <c r="CG12" s="596"/>
      <c r="CH12" s="596"/>
      <c r="CI12" s="596"/>
      <c r="CJ12" s="597"/>
      <c r="CK12" s="595"/>
      <c r="CL12" s="596"/>
      <c r="CM12" s="596"/>
      <c r="CN12" s="596"/>
      <c r="CO12" s="597"/>
      <c r="CP12" s="595"/>
      <c r="CQ12" s="596"/>
      <c r="CR12" s="596"/>
      <c r="CS12" s="596"/>
      <c r="CT12" s="597"/>
      <c r="CU12" s="1320">
        <v>-0.78745500000000002</v>
      </c>
      <c r="CV12" s="1321"/>
      <c r="CW12" s="1321"/>
      <c r="CX12" s="1322"/>
      <c r="CY12" s="1321">
        <v>0.78745500000000002</v>
      </c>
      <c r="CZ12" s="1321"/>
      <c r="DA12" s="1321"/>
      <c r="DB12" s="1322"/>
      <c r="DC12" s="575"/>
      <c r="DD12" s="602">
        <v>1</v>
      </c>
      <c r="DE12" s="603"/>
      <c r="DF12" s="599"/>
      <c r="DG12" s="600"/>
      <c r="DH12" s="600"/>
      <c r="DI12" s="600"/>
      <c r="DJ12" s="600"/>
      <c r="DK12" s="601"/>
      <c r="DL12" s="599"/>
      <c r="DM12" s="600"/>
      <c r="DN12" s="600"/>
      <c r="DO12" s="600"/>
      <c r="DP12" s="600"/>
      <c r="DQ12" s="601"/>
      <c r="DR12" s="599"/>
      <c r="DS12" s="600"/>
      <c r="DT12" s="600"/>
      <c r="DU12" s="600"/>
      <c r="DV12" s="600"/>
      <c r="DW12" s="601"/>
      <c r="DX12" s="599"/>
      <c r="DY12" s="600"/>
      <c r="DZ12" s="600"/>
      <c r="EA12" s="600"/>
      <c r="EB12" s="600"/>
      <c r="EC12" s="601"/>
      <c r="ED12" s="599">
        <v>-1.8111465</v>
      </c>
      <c r="EE12" s="600">
        <v>-2.2048739999999998</v>
      </c>
      <c r="EF12" s="600">
        <v>-2.9923289999999998</v>
      </c>
      <c r="EG12" s="600">
        <v>-4.3310024999999994</v>
      </c>
      <c r="EH12" s="600">
        <v>-6.8508584999999993</v>
      </c>
      <c r="EI12" s="601">
        <v>-18.190210499999999</v>
      </c>
      <c r="EJ12" s="595">
        <v>1.6</v>
      </c>
      <c r="EK12" s="596">
        <v>0.8</v>
      </c>
      <c r="EL12" s="596">
        <v>-0.5</v>
      </c>
      <c r="EM12" s="596">
        <v>-2.7</v>
      </c>
      <c r="EN12" s="596">
        <v>-5</v>
      </c>
      <c r="EO12" s="599">
        <v>1.3386735000000001</v>
      </c>
      <c r="EP12" s="600">
        <v>2.5198560000000003</v>
      </c>
      <c r="EQ12" s="600">
        <v>4.0947659999999999</v>
      </c>
      <c r="ER12" s="600">
        <v>5.1972030000000009</v>
      </c>
      <c r="ES12" s="600">
        <v>5.0397120000000015</v>
      </c>
      <c r="ET12" s="600">
        <v>18.190210500000003</v>
      </c>
      <c r="EU12" s="595">
        <v>-2.4</v>
      </c>
      <c r="EV12" s="596">
        <v>-5.2</v>
      </c>
      <c r="EW12" s="596">
        <v>-9.5</v>
      </c>
      <c r="EX12" s="596">
        <v>-14.8</v>
      </c>
      <c r="EY12" s="596">
        <v>-20.100000000000001</v>
      </c>
      <c r="EZ12" s="1328">
        <v>0.63140136067057073</v>
      </c>
      <c r="FA12" s="790" t="s">
        <v>2884</v>
      </c>
      <c r="FB12" s="1332">
        <v>0.24530787589498806</v>
      </c>
      <c r="FC12" s="1332">
        <v>0.36796181384248211</v>
      </c>
      <c r="FD12" s="1332"/>
      <c r="FE12" s="1333"/>
      <c r="FF12" s="790" t="s">
        <v>2882</v>
      </c>
      <c r="FG12" s="1332">
        <v>0.36377793919269485</v>
      </c>
      <c r="FH12" s="1332">
        <v>0.3610974701670645</v>
      </c>
      <c r="FI12" s="1332"/>
      <c r="FJ12" s="1333"/>
    </row>
    <row r="13" spans="1:166" ht="15.75" customHeight="1">
      <c r="B13" s="582">
        <v>7</v>
      </c>
      <c r="C13" s="828" t="str">
        <f t="shared" si="6"/>
        <v>PR19UU_B02-WN</v>
      </c>
      <c r="D13" s="583" t="s">
        <v>2698</v>
      </c>
      <c r="E13" s="583" t="s">
        <v>42</v>
      </c>
      <c r="F13" s="575" t="s">
        <v>2700</v>
      </c>
      <c r="G13" s="584" t="s">
        <v>2701</v>
      </c>
      <c r="H13" s="584" t="s">
        <v>2684</v>
      </c>
      <c r="I13" s="585"/>
      <c r="J13" s="586">
        <v>1</v>
      </c>
      <c r="K13" s="586" t="s">
        <v>2685</v>
      </c>
      <c r="L13" s="586" t="s">
        <v>2685</v>
      </c>
      <c r="M13" s="586" t="s">
        <v>2685</v>
      </c>
      <c r="N13" s="586" t="s">
        <v>2685</v>
      </c>
      <c r="O13" s="586" t="s">
        <v>2685</v>
      </c>
      <c r="P13" s="587" t="s">
        <v>2685</v>
      </c>
      <c r="Q13" s="588">
        <f t="shared" si="7"/>
        <v>1</v>
      </c>
      <c r="R13" s="589" t="s">
        <v>68</v>
      </c>
      <c r="S13" s="583" t="s">
        <v>33</v>
      </c>
      <c r="T13" s="590" t="s">
        <v>32</v>
      </c>
      <c r="U13" s="583" t="s">
        <v>144</v>
      </c>
      <c r="V13" s="583" t="s">
        <v>76</v>
      </c>
      <c r="W13" s="583" t="s">
        <v>2818</v>
      </c>
      <c r="X13" s="596">
        <v>3</v>
      </c>
      <c r="Y13" s="604" t="s">
        <v>40</v>
      </c>
      <c r="Z13" s="593" t="s">
        <v>81</v>
      </c>
      <c r="AA13" s="575" t="s">
        <v>2685</v>
      </c>
      <c r="AB13" s="575" t="s">
        <v>2685</v>
      </c>
      <c r="AC13" s="575" t="s">
        <v>26</v>
      </c>
      <c r="AD13" s="575" t="s">
        <v>2685</v>
      </c>
      <c r="AE13" s="575" t="s">
        <v>2685</v>
      </c>
      <c r="AF13" s="594" t="s">
        <v>2819</v>
      </c>
      <c r="AG13" s="595" t="s">
        <v>2685</v>
      </c>
      <c r="AH13" s="596">
        <v>115.782</v>
      </c>
      <c r="AI13" s="596">
        <v>109.721</v>
      </c>
      <c r="AJ13" s="596">
        <v>121.10599999999999</v>
      </c>
      <c r="AK13" s="596">
        <v>121.104</v>
      </c>
      <c r="AL13" s="596">
        <v>113.9</v>
      </c>
      <c r="AM13" s="596">
        <v>109.258</v>
      </c>
      <c r="AN13" s="596">
        <v>106.501</v>
      </c>
      <c r="AO13" s="596">
        <v>121.815</v>
      </c>
      <c r="AP13" s="597">
        <v>121</v>
      </c>
      <c r="AQ13" s="596">
        <v>130</v>
      </c>
      <c r="AR13" s="596">
        <v>130</v>
      </c>
      <c r="AS13" s="596">
        <v>130</v>
      </c>
      <c r="AT13" s="596">
        <v>130</v>
      </c>
      <c r="AU13" s="596">
        <v>130</v>
      </c>
      <c r="AV13" s="595">
        <v>125</v>
      </c>
      <c r="AW13" s="596">
        <v>125</v>
      </c>
      <c r="AX13" s="596">
        <v>125</v>
      </c>
      <c r="AY13" s="596">
        <v>125</v>
      </c>
      <c r="AZ13" s="755">
        <v>125</v>
      </c>
      <c r="BA13" s="758">
        <v>125</v>
      </c>
      <c r="BB13" s="596">
        <v>125</v>
      </c>
      <c r="BC13" s="596">
        <v>125</v>
      </c>
      <c r="BD13" s="596">
        <v>125</v>
      </c>
      <c r="BE13" s="759">
        <v>125</v>
      </c>
      <c r="BF13" s="764">
        <v>125</v>
      </c>
      <c r="BG13" s="596">
        <v>125</v>
      </c>
      <c r="BH13" s="596">
        <v>125</v>
      </c>
      <c r="BI13" s="596">
        <v>125</v>
      </c>
      <c r="BJ13" s="765">
        <v>125</v>
      </c>
      <c r="BK13" s="597">
        <v>125</v>
      </c>
      <c r="BL13" s="589" t="s">
        <v>6</v>
      </c>
      <c r="BM13" s="575" t="s">
        <v>6</v>
      </c>
      <c r="BN13" s="575" t="s">
        <v>6</v>
      </c>
      <c r="BO13" s="575" t="s">
        <v>6</v>
      </c>
      <c r="BP13" s="590" t="s">
        <v>6</v>
      </c>
      <c r="BQ13" s="595" t="s">
        <v>2685</v>
      </c>
      <c r="BR13" s="596" t="s">
        <v>2685</v>
      </c>
      <c r="BS13" s="596" t="s">
        <v>2685</v>
      </c>
      <c r="BT13" s="596" t="s">
        <v>2685</v>
      </c>
      <c r="BU13" s="597" t="s">
        <v>2685</v>
      </c>
      <c r="BV13" s="595">
        <v>153</v>
      </c>
      <c r="BW13" s="596">
        <v>153</v>
      </c>
      <c r="BX13" s="596">
        <v>153</v>
      </c>
      <c r="BY13" s="596">
        <v>153</v>
      </c>
      <c r="BZ13" s="597">
        <v>153</v>
      </c>
      <c r="CA13" s="595">
        <v>130</v>
      </c>
      <c r="CB13" s="596">
        <v>130</v>
      </c>
      <c r="CC13" s="596">
        <v>130</v>
      </c>
      <c r="CD13" s="596">
        <v>130</v>
      </c>
      <c r="CE13" s="597">
        <v>130</v>
      </c>
      <c r="CF13" s="595">
        <v>130</v>
      </c>
      <c r="CG13" s="596">
        <v>130</v>
      </c>
      <c r="CH13" s="596">
        <v>130</v>
      </c>
      <c r="CI13" s="596">
        <v>130</v>
      </c>
      <c r="CJ13" s="597">
        <v>130</v>
      </c>
      <c r="CK13" s="595">
        <v>107</v>
      </c>
      <c r="CL13" s="596">
        <v>107</v>
      </c>
      <c r="CM13" s="596">
        <v>107</v>
      </c>
      <c r="CN13" s="596">
        <v>107</v>
      </c>
      <c r="CO13" s="597">
        <v>107</v>
      </c>
      <c r="CP13" s="595" t="s">
        <v>2685</v>
      </c>
      <c r="CQ13" s="596" t="s">
        <v>2685</v>
      </c>
      <c r="CR13" s="596" t="s">
        <v>2685</v>
      </c>
      <c r="CS13" s="596" t="s">
        <v>2685</v>
      </c>
      <c r="CT13" s="597" t="s">
        <v>2685</v>
      </c>
      <c r="CU13" s="1320">
        <v>-0.28499999999999998</v>
      </c>
      <c r="CV13" s="1321" t="s">
        <v>2685</v>
      </c>
      <c r="CW13" s="1321" t="s">
        <v>2685</v>
      </c>
      <c r="CX13" s="1322" t="s">
        <v>2685</v>
      </c>
      <c r="CY13" s="1321">
        <v>0.13200000000000001</v>
      </c>
      <c r="CZ13" s="1321" t="s">
        <v>2685</v>
      </c>
      <c r="DA13" s="1321" t="s">
        <v>2685</v>
      </c>
      <c r="DB13" s="1322" t="s">
        <v>2685</v>
      </c>
      <c r="DC13" s="575" t="s">
        <v>2685</v>
      </c>
      <c r="DD13" s="602">
        <v>1</v>
      </c>
      <c r="DE13" s="603"/>
      <c r="DF13" s="599"/>
      <c r="DG13" s="600"/>
      <c r="DH13" s="600"/>
      <c r="DI13" s="600"/>
      <c r="DJ13" s="600"/>
      <c r="DK13" s="601"/>
      <c r="DL13" s="599">
        <f t="shared" si="4"/>
        <v>-6.5549999999999997</v>
      </c>
      <c r="DM13" s="600">
        <f t="shared" si="4"/>
        <v>-6.5549999999999997</v>
      </c>
      <c r="DN13" s="600">
        <f t="shared" si="4"/>
        <v>-6.5549999999999997</v>
      </c>
      <c r="DO13" s="600">
        <f t="shared" si="4"/>
        <v>-6.5549999999999997</v>
      </c>
      <c r="DP13" s="600">
        <f t="shared" si="4"/>
        <v>-6.5549999999999997</v>
      </c>
      <c r="DQ13" s="601">
        <f t="shared" si="5"/>
        <v>-32.774999999999999</v>
      </c>
      <c r="DR13" s="599">
        <f t="shared" ref="DR13:DV14" si="9" xml:space="preserve"> IF(AND($DC13 = "", BL13 = "Yes"), ABS(CF13 - CK13) * $CY13 * $DD13, "")</f>
        <v>3.036</v>
      </c>
      <c r="DS13" s="600">
        <f t="shared" si="9"/>
        <v>3.036</v>
      </c>
      <c r="DT13" s="600">
        <f t="shared" si="9"/>
        <v>3.036</v>
      </c>
      <c r="DU13" s="600">
        <f t="shared" si="9"/>
        <v>3.036</v>
      </c>
      <c r="DV13" s="600">
        <f t="shared" si="9"/>
        <v>3.036</v>
      </c>
      <c r="DW13" s="601">
        <f t="shared" si="8"/>
        <v>15.18</v>
      </c>
      <c r="DX13" s="599"/>
      <c r="DY13" s="600"/>
      <c r="DZ13" s="600"/>
      <c r="EA13" s="600"/>
      <c r="EB13" s="600"/>
      <c r="EC13" s="601"/>
      <c r="ED13" s="599">
        <v>-6.5549999999999997</v>
      </c>
      <c r="EE13" s="600">
        <v>-6.5549999999999997</v>
      </c>
      <c r="EF13" s="600">
        <v>-6.5549999999999997</v>
      </c>
      <c r="EG13" s="600">
        <v>-6.5549999999999997</v>
      </c>
      <c r="EH13" s="600">
        <v>-6.5549999999999997</v>
      </c>
      <c r="EI13" s="601">
        <v>-32.774999999999999</v>
      </c>
      <c r="EJ13" s="595">
        <v>165</v>
      </c>
      <c r="EK13" s="596">
        <v>165</v>
      </c>
      <c r="EL13" s="596">
        <v>165</v>
      </c>
      <c r="EM13" s="596">
        <v>165</v>
      </c>
      <c r="EN13" s="596">
        <v>165</v>
      </c>
      <c r="EO13" s="599">
        <v>3.036</v>
      </c>
      <c r="EP13" s="600">
        <v>3.036</v>
      </c>
      <c r="EQ13" s="600">
        <v>3.036</v>
      </c>
      <c r="ER13" s="600">
        <v>3.036</v>
      </c>
      <c r="ES13" s="600">
        <v>3.036</v>
      </c>
      <c r="ET13" s="600">
        <v>15.18</v>
      </c>
      <c r="EU13" s="595">
        <v>100</v>
      </c>
      <c r="EV13" s="596">
        <v>100</v>
      </c>
      <c r="EW13" s="596">
        <v>100</v>
      </c>
      <c r="EX13" s="596">
        <v>100</v>
      </c>
      <c r="EY13" s="596">
        <v>100</v>
      </c>
      <c r="EZ13" s="1328" t="s">
        <v>2685</v>
      </c>
      <c r="FA13" s="790" t="s">
        <v>2885</v>
      </c>
      <c r="FB13" s="1332">
        <v>3.9051550961517476E-3</v>
      </c>
      <c r="FC13" s="1332"/>
      <c r="FD13" s="1332"/>
      <c r="FE13" s="1333"/>
      <c r="FF13" s="790"/>
      <c r="FG13" s="1332"/>
      <c r="FH13" s="1332"/>
      <c r="FI13" s="1332"/>
      <c r="FJ13" s="1333"/>
    </row>
    <row r="14" spans="1:166" ht="15.75" customHeight="1">
      <c r="B14" s="582">
        <v>8</v>
      </c>
      <c r="C14" s="828" t="str">
        <f t="shared" si="6"/>
        <v>PR19UU_B03-WN</v>
      </c>
      <c r="D14" s="583" t="s">
        <v>2698</v>
      </c>
      <c r="E14" s="583" t="s">
        <v>42</v>
      </c>
      <c r="F14" s="575" t="s">
        <v>2702</v>
      </c>
      <c r="G14" s="584" t="s">
        <v>2703</v>
      </c>
      <c r="H14" s="584" t="s">
        <v>2684</v>
      </c>
      <c r="I14" s="585"/>
      <c r="J14" s="586">
        <v>1</v>
      </c>
      <c r="K14" s="586" t="s">
        <v>2685</v>
      </c>
      <c r="L14" s="586" t="s">
        <v>2685</v>
      </c>
      <c r="M14" s="586" t="s">
        <v>2685</v>
      </c>
      <c r="N14" s="586" t="s">
        <v>2685</v>
      </c>
      <c r="O14" s="586" t="s">
        <v>2685</v>
      </c>
      <c r="P14" s="587" t="s">
        <v>2685</v>
      </c>
      <c r="Q14" s="588">
        <f t="shared" si="7"/>
        <v>1</v>
      </c>
      <c r="R14" s="589" t="s">
        <v>68</v>
      </c>
      <c r="S14" s="583" t="s">
        <v>33</v>
      </c>
      <c r="T14" s="590" t="s">
        <v>32</v>
      </c>
      <c r="U14" s="583" t="s">
        <v>139</v>
      </c>
      <c r="V14" s="583" t="s">
        <v>102</v>
      </c>
      <c r="W14" s="583" t="s">
        <v>2820</v>
      </c>
      <c r="X14" s="596" t="s">
        <v>1591</v>
      </c>
      <c r="Y14" s="605" t="s">
        <v>40</v>
      </c>
      <c r="Z14" s="593" t="s">
        <v>74</v>
      </c>
      <c r="AA14" s="575" t="s">
        <v>2685</v>
      </c>
      <c r="AB14" s="575" t="s">
        <v>2685</v>
      </c>
      <c r="AC14" s="575" t="s">
        <v>26</v>
      </c>
      <c r="AD14" s="575" t="s">
        <v>2685</v>
      </c>
      <c r="AE14" s="575" t="s">
        <v>2685</v>
      </c>
      <c r="AF14" s="594" t="s">
        <v>2809</v>
      </c>
      <c r="AG14" s="595"/>
      <c r="AH14" s="1658">
        <v>1.7905092592592594E-2</v>
      </c>
      <c r="AI14" s="1658">
        <v>1.2719907407407407E-2</v>
      </c>
      <c r="AJ14" s="1658">
        <v>6.9907407407407409E-3</v>
      </c>
      <c r="AK14" s="1658">
        <v>9.525462962962963E-3</v>
      </c>
      <c r="AL14" s="1658">
        <v>1.1851851851851851E-2</v>
      </c>
      <c r="AM14" s="1658">
        <v>9.6874999999999999E-3</v>
      </c>
      <c r="AN14" s="1658">
        <v>9.2708333333333341E-3</v>
      </c>
      <c r="AO14" s="1658">
        <v>8.4606481481481494E-3</v>
      </c>
      <c r="AP14" s="1658">
        <v>8.217592592592594E-3</v>
      </c>
      <c r="AQ14" s="1658">
        <v>2.9745370370370373E-3</v>
      </c>
      <c r="AR14" s="1658">
        <v>2.7546296296296294E-3</v>
      </c>
      <c r="AS14" s="1658">
        <v>2.5462962962962961E-3</v>
      </c>
      <c r="AT14" s="1658">
        <v>2.3379629629629631E-3</v>
      </c>
      <c r="AU14" s="1658">
        <v>2.0833333333333333E-3</v>
      </c>
      <c r="AV14" s="1658">
        <v>2.0833333333333333E-3</v>
      </c>
      <c r="AW14" s="1658">
        <v>2.0833333333333333E-3</v>
      </c>
      <c r="AX14" s="1658">
        <v>2.0833333333333333E-3</v>
      </c>
      <c r="AY14" s="1658">
        <v>2.0833333333333333E-3</v>
      </c>
      <c r="AZ14" s="1658">
        <v>2.0833333333333333E-3</v>
      </c>
      <c r="BA14" s="1658">
        <v>2.0833333333333333E-3</v>
      </c>
      <c r="BB14" s="1658">
        <v>2.0833333333333333E-3</v>
      </c>
      <c r="BC14" s="1658">
        <v>2.0833333333333333E-3</v>
      </c>
      <c r="BD14" s="1658">
        <v>2.0833333333333333E-3</v>
      </c>
      <c r="BE14" s="1658">
        <v>2.0833333333333333E-3</v>
      </c>
      <c r="BF14" s="1658">
        <v>2.0833333333333333E-3</v>
      </c>
      <c r="BG14" s="1658">
        <v>2.0833333333333333E-3</v>
      </c>
      <c r="BH14" s="1658">
        <v>2.0833333333333333E-3</v>
      </c>
      <c r="BI14" s="1658">
        <v>2.0833333333333333E-3</v>
      </c>
      <c r="BJ14" s="1658">
        <v>2.0833333333333333E-3</v>
      </c>
      <c r="BK14" s="1658">
        <v>2.0833333333333333E-3</v>
      </c>
      <c r="BL14" s="589" t="s">
        <v>6</v>
      </c>
      <c r="BM14" s="575" t="s">
        <v>6</v>
      </c>
      <c r="BN14" s="575" t="s">
        <v>6</v>
      </c>
      <c r="BO14" s="575" t="s">
        <v>6</v>
      </c>
      <c r="BP14" s="590" t="s">
        <v>6</v>
      </c>
      <c r="BQ14" s="595"/>
      <c r="BR14" s="596"/>
      <c r="BS14" s="596"/>
      <c r="BT14" s="596"/>
      <c r="BU14" s="597"/>
      <c r="BV14" s="1658">
        <v>1.0185185185185184E-2</v>
      </c>
      <c r="BW14" s="1658">
        <v>1.0185185185185184E-2</v>
      </c>
      <c r="BX14" s="1658">
        <v>1.0185185185185184E-2</v>
      </c>
      <c r="BY14" s="1658">
        <v>1.0185185185185184E-2</v>
      </c>
      <c r="BZ14" s="1658">
        <v>1.0185185185185184E-2</v>
      </c>
      <c r="CA14" s="1658">
        <v>2.9745370370370373E-3</v>
      </c>
      <c r="CB14" s="1658">
        <v>2.7546296296296294E-3</v>
      </c>
      <c r="CC14" s="1658">
        <v>2.5462962962962961E-3</v>
      </c>
      <c r="CD14" s="1658">
        <v>2.3379629629629631E-3</v>
      </c>
      <c r="CE14" s="1658">
        <v>2.0833333333333333E-3</v>
      </c>
      <c r="CF14" s="595"/>
      <c r="CG14" s="596"/>
      <c r="CH14" s="596"/>
      <c r="CI14" s="596"/>
      <c r="CJ14" s="597"/>
      <c r="CK14" s="595"/>
      <c r="CL14" s="596"/>
      <c r="CM14" s="596"/>
      <c r="CN14" s="596"/>
      <c r="CO14" s="597"/>
      <c r="CP14" s="595"/>
      <c r="CQ14" s="596"/>
      <c r="CR14" s="596"/>
      <c r="CS14" s="596"/>
      <c r="CT14" s="597"/>
      <c r="CU14" s="1320">
        <v>-0.71</v>
      </c>
      <c r="CV14" s="1321"/>
      <c r="CW14" s="1321"/>
      <c r="CX14" s="1322"/>
      <c r="CY14" s="1321">
        <v>0.45300000000000001</v>
      </c>
      <c r="CZ14" s="1321"/>
      <c r="DA14" s="1321"/>
      <c r="DB14" s="1322"/>
      <c r="DC14" s="575" t="s">
        <v>7</v>
      </c>
      <c r="DD14" s="602">
        <v>1</v>
      </c>
      <c r="DE14" s="603"/>
      <c r="DF14" s="599"/>
      <c r="DG14" s="600"/>
      <c r="DH14" s="600"/>
      <c r="DI14" s="600"/>
      <c r="DJ14" s="600"/>
      <c r="DK14" s="601"/>
      <c r="DL14" s="599">
        <v>-7.3721666666666659</v>
      </c>
      <c r="DM14" s="600">
        <v>-7.5969999999999995</v>
      </c>
      <c r="DN14" s="600">
        <v>-7.81</v>
      </c>
      <c r="DO14" s="600">
        <v>-8.0229999999999997</v>
      </c>
      <c r="DP14" s="600">
        <v>-8.2833333333333332</v>
      </c>
      <c r="DQ14" s="601">
        <v>-39.085499999999996</v>
      </c>
      <c r="DR14" s="599" t="str">
        <f t="shared" si="9"/>
        <v/>
      </c>
      <c r="DS14" s="600" t="str">
        <f t="shared" si="9"/>
        <v/>
      </c>
      <c r="DT14" s="600" t="str">
        <f t="shared" si="9"/>
        <v/>
      </c>
      <c r="DU14" s="600" t="str">
        <f t="shared" si="9"/>
        <v/>
      </c>
      <c r="DV14" s="600" t="str">
        <f t="shared" si="9"/>
        <v/>
      </c>
      <c r="DW14" s="601" t="str">
        <f t="shared" si="8"/>
        <v/>
      </c>
      <c r="DX14" s="599"/>
      <c r="DY14" s="600"/>
      <c r="DZ14" s="600"/>
      <c r="EA14" s="600"/>
      <c r="EB14" s="600"/>
      <c r="EC14" s="601"/>
      <c r="ED14" s="599">
        <v>-7.3721666666666659</v>
      </c>
      <c r="EE14" s="600">
        <v>-7.5969999999999995</v>
      </c>
      <c r="EF14" s="600">
        <v>-7.81</v>
      </c>
      <c r="EG14" s="600">
        <v>-8.0229999999999997</v>
      </c>
      <c r="EH14" s="600">
        <v>-8.2833333333333332</v>
      </c>
      <c r="EI14" s="601">
        <v>-39.085499999999996</v>
      </c>
      <c r="EJ14" s="1658">
        <v>1.0763888888888891E-2</v>
      </c>
      <c r="EK14" s="1658">
        <v>1.0763888888888891E-2</v>
      </c>
      <c r="EL14" s="1658">
        <v>1.0763888888888891E-2</v>
      </c>
      <c r="EM14" s="1658">
        <v>1.0763888888888891E-2</v>
      </c>
      <c r="EN14" s="1658">
        <v>1.0763888888888891E-2</v>
      </c>
      <c r="EO14" s="599">
        <v>-0.4851666666666668</v>
      </c>
      <c r="EP14" s="600">
        <v>-0.7100000000000003</v>
      </c>
      <c r="EQ14" s="600">
        <v>-0.92300000000000015</v>
      </c>
      <c r="ER14" s="600">
        <v>-1.1359999999999999</v>
      </c>
      <c r="ES14" s="600">
        <v>-1.3963333333333334</v>
      </c>
      <c r="ET14" s="600">
        <v>-4.650500000000001</v>
      </c>
      <c r="EU14" s="1658">
        <v>3.4490740740740745E-3</v>
      </c>
      <c r="EV14" s="1658">
        <v>3.4490740740740745E-3</v>
      </c>
      <c r="EW14" s="1658">
        <v>3.4490740740740745E-3</v>
      </c>
      <c r="EX14" s="1658">
        <v>3.4490740740740745E-3</v>
      </c>
      <c r="EY14" s="1658">
        <v>3.4490740740740745E-3</v>
      </c>
      <c r="EZ14" s="1328">
        <v>0.13029090701642199</v>
      </c>
      <c r="FA14" s="790" t="s">
        <v>2881</v>
      </c>
      <c r="FB14" s="1332">
        <v>0.98831196053155557</v>
      </c>
      <c r="FC14" s="1332">
        <v>1.1851515141818163</v>
      </c>
      <c r="FD14" s="1332">
        <v>2.3153027397753418</v>
      </c>
      <c r="FE14" s="1333">
        <v>7.3462561399749729E-2</v>
      </c>
      <c r="FF14" s="790" t="s">
        <v>2886</v>
      </c>
      <c r="FG14" s="1332"/>
      <c r="FH14" s="1332">
        <v>0.1111111111111111</v>
      </c>
      <c r="FI14" s="1332"/>
      <c r="FJ14" s="1333">
        <v>1.9157088122605366E-2</v>
      </c>
    </row>
    <row r="15" spans="1:166" ht="15.75" customHeight="1">
      <c r="B15" s="582">
        <v>9</v>
      </c>
      <c r="C15" s="828" t="str">
        <f t="shared" si="6"/>
        <v>PR19UU_B04-CF</v>
      </c>
      <c r="D15" s="583" t="s">
        <v>2698</v>
      </c>
      <c r="E15" s="583" t="s">
        <v>56</v>
      </c>
      <c r="F15" s="575" t="s">
        <v>2704</v>
      </c>
      <c r="G15" s="584" t="s">
        <v>87</v>
      </c>
      <c r="H15" s="584" t="s">
        <v>2684</v>
      </c>
      <c r="I15" s="585">
        <v>0.05</v>
      </c>
      <c r="J15" s="586">
        <v>0.95</v>
      </c>
      <c r="K15" s="586" t="s">
        <v>2685</v>
      </c>
      <c r="L15" s="586" t="s">
        <v>2685</v>
      </c>
      <c r="M15" s="586" t="s">
        <v>2685</v>
      </c>
      <c r="N15" s="586" t="s">
        <v>2685</v>
      </c>
      <c r="O15" s="586" t="s">
        <v>2685</v>
      </c>
      <c r="P15" s="587" t="s">
        <v>2685</v>
      </c>
      <c r="Q15" s="588">
        <f t="shared" si="7"/>
        <v>1</v>
      </c>
      <c r="R15" s="589" t="s">
        <v>58</v>
      </c>
      <c r="S15" s="583" t="s">
        <v>33</v>
      </c>
      <c r="T15" s="590" t="s">
        <v>32</v>
      </c>
      <c r="U15" s="583" t="s">
        <v>146</v>
      </c>
      <c r="V15" s="583" t="s">
        <v>28</v>
      </c>
      <c r="W15" s="583" t="s">
        <v>2821</v>
      </c>
      <c r="X15" s="596">
        <v>2</v>
      </c>
      <c r="Y15" s="604" t="s">
        <v>40</v>
      </c>
      <c r="Z15" s="593" t="s">
        <v>87</v>
      </c>
      <c r="AA15" s="575" t="s">
        <v>2685</v>
      </c>
      <c r="AB15" s="575" t="s">
        <v>2685</v>
      </c>
      <c r="AC15" s="575" t="s">
        <v>26</v>
      </c>
      <c r="AD15" s="575" t="s">
        <v>2685</v>
      </c>
      <c r="AE15" s="575" t="s">
        <v>2685</v>
      </c>
      <c r="AF15" s="594" t="s">
        <v>2822</v>
      </c>
      <c r="AG15" s="595" t="s">
        <v>2685</v>
      </c>
      <c r="AH15" s="596" t="s">
        <v>2685</v>
      </c>
      <c r="AI15" s="596" t="s">
        <v>2685</v>
      </c>
      <c r="AJ15" s="596" t="s">
        <v>2685</v>
      </c>
      <c r="AK15" s="596" t="s">
        <v>2685</v>
      </c>
      <c r="AL15" s="596">
        <v>11.7</v>
      </c>
      <c r="AM15" s="596">
        <v>10.01</v>
      </c>
      <c r="AN15" s="596">
        <v>11.34</v>
      </c>
      <c r="AO15" s="596">
        <v>11.02</v>
      </c>
      <c r="AP15" s="597">
        <v>11.02</v>
      </c>
      <c r="AQ15" s="596">
        <v>11.02</v>
      </c>
      <c r="AR15" s="596">
        <v>10.91</v>
      </c>
      <c r="AS15" s="596">
        <v>10.8</v>
      </c>
      <c r="AT15" s="596">
        <v>10.69</v>
      </c>
      <c r="AU15" s="596">
        <v>10.58</v>
      </c>
      <c r="AV15" s="595">
        <v>10.48</v>
      </c>
      <c r="AW15" s="596">
        <v>10.37</v>
      </c>
      <c r="AX15" s="596">
        <v>10.27</v>
      </c>
      <c r="AY15" s="596">
        <v>10.17</v>
      </c>
      <c r="AZ15" s="755">
        <v>10.06</v>
      </c>
      <c r="BA15" s="758">
        <v>9.9600000000000009</v>
      </c>
      <c r="BB15" s="596">
        <v>9.86</v>
      </c>
      <c r="BC15" s="596">
        <v>9.76</v>
      </c>
      <c r="BD15" s="596">
        <v>9.67</v>
      </c>
      <c r="BE15" s="759">
        <v>9.57</v>
      </c>
      <c r="BF15" s="764">
        <v>9.4700000000000006</v>
      </c>
      <c r="BG15" s="596">
        <v>9.3800000000000008</v>
      </c>
      <c r="BH15" s="596">
        <v>9.2899999999999991</v>
      </c>
      <c r="BI15" s="596">
        <v>9.19</v>
      </c>
      <c r="BJ15" s="765">
        <v>9.1</v>
      </c>
      <c r="BK15" s="597">
        <v>8.66</v>
      </c>
      <c r="BL15" s="589" t="s">
        <v>6</v>
      </c>
      <c r="BM15" s="575" t="s">
        <v>6</v>
      </c>
      <c r="BN15" s="575" t="s">
        <v>6</v>
      </c>
      <c r="BO15" s="575" t="s">
        <v>6</v>
      </c>
      <c r="BP15" s="590" t="s">
        <v>6</v>
      </c>
      <c r="BQ15" s="595" t="s">
        <v>2685</v>
      </c>
      <c r="BR15" s="596" t="s">
        <v>2685</v>
      </c>
      <c r="BS15" s="596" t="s">
        <v>2685</v>
      </c>
      <c r="BT15" s="596" t="s">
        <v>2685</v>
      </c>
      <c r="BU15" s="597" t="s">
        <v>2685</v>
      </c>
      <c r="BV15" s="595" t="s">
        <v>2685</v>
      </c>
      <c r="BW15" s="596" t="s">
        <v>2685</v>
      </c>
      <c r="BX15" s="596" t="s">
        <v>2685</v>
      </c>
      <c r="BY15" s="596" t="s">
        <v>2685</v>
      </c>
      <c r="BZ15" s="597" t="s">
        <v>2685</v>
      </c>
      <c r="CA15" s="595"/>
      <c r="CB15" s="596"/>
      <c r="CC15" s="596"/>
      <c r="CD15" s="596"/>
      <c r="CE15" s="597"/>
      <c r="CF15" s="595"/>
      <c r="CG15" s="596"/>
      <c r="CH15" s="596"/>
      <c r="CI15" s="596"/>
      <c r="CJ15" s="597"/>
      <c r="CK15" s="595" t="s">
        <v>2685</v>
      </c>
      <c r="CL15" s="596" t="s">
        <v>2685</v>
      </c>
      <c r="CM15" s="596" t="s">
        <v>2685</v>
      </c>
      <c r="CN15" s="596" t="s">
        <v>2685</v>
      </c>
      <c r="CO15" s="597" t="s">
        <v>2685</v>
      </c>
      <c r="CP15" s="595" t="s">
        <v>2685</v>
      </c>
      <c r="CQ15" s="596" t="s">
        <v>2685</v>
      </c>
      <c r="CR15" s="596" t="s">
        <v>2685</v>
      </c>
      <c r="CS15" s="596" t="s">
        <v>2685</v>
      </c>
      <c r="CT15" s="597" t="s">
        <v>2685</v>
      </c>
      <c r="CU15" s="1320">
        <v>-2.702769</v>
      </c>
      <c r="CV15" s="1321" t="s">
        <v>2685</v>
      </c>
      <c r="CW15" s="1321" t="s">
        <v>2685</v>
      </c>
      <c r="CX15" s="1322" t="s">
        <v>2685</v>
      </c>
      <c r="CY15" s="1321"/>
      <c r="CZ15" s="1321"/>
      <c r="DA15" s="1321"/>
      <c r="DB15" s="1322"/>
      <c r="DC15" s="575"/>
      <c r="DD15" s="602">
        <v>1</v>
      </c>
      <c r="DE15" s="603"/>
      <c r="DF15" s="599"/>
      <c r="DG15" s="600"/>
      <c r="DH15" s="600"/>
      <c r="DI15" s="600"/>
      <c r="DJ15" s="600"/>
      <c r="DK15" s="601"/>
      <c r="DL15" s="599"/>
      <c r="DM15" s="600"/>
      <c r="DN15" s="600"/>
      <c r="DO15" s="600"/>
      <c r="DP15" s="600"/>
      <c r="DQ15" s="601"/>
      <c r="DR15" s="599"/>
      <c r="DS15" s="600"/>
      <c r="DT15" s="600"/>
      <c r="DU15" s="600"/>
      <c r="DV15" s="600"/>
      <c r="DW15" s="601"/>
      <c r="DX15" s="599"/>
      <c r="DY15" s="600"/>
      <c r="DZ15" s="600"/>
      <c r="EA15" s="600"/>
      <c r="EB15" s="600"/>
      <c r="EC15" s="601"/>
      <c r="ED15" s="599">
        <v>-1.8378829999999999</v>
      </c>
      <c r="EE15" s="600">
        <v>-1.9730209999999999</v>
      </c>
      <c r="EF15" s="600">
        <v>-2.1081599999999998</v>
      </c>
      <c r="EG15" s="600">
        <v>-2.2703259999999998</v>
      </c>
      <c r="EH15" s="600">
        <v>-2.4054639999999998</v>
      </c>
      <c r="EI15" s="601">
        <v>-10.594854</v>
      </c>
      <c r="EJ15" s="595">
        <v>11.7</v>
      </c>
      <c r="EK15" s="596">
        <v>11.64</v>
      </c>
      <c r="EL15" s="596">
        <v>11.58</v>
      </c>
      <c r="EM15" s="596">
        <v>11.53</v>
      </c>
      <c r="EN15" s="596">
        <v>11.47</v>
      </c>
      <c r="EO15" s="599">
        <v>0</v>
      </c>
      <c r="EP15" s="600">
        <v>0</v>
      </c>
      <c r="EQ15" s="600">
        <v>0</v>
      </c>
      <c r="ER15" s="600">
        <v>0</v>
      </c>
      <c r="ES15" s="600">
        <v>0</v>
      </c>
      <c r="ET15" s="600">
        <v>0</v>
      </c>
      <c r="EU15" s="595">
        <v>10.01</v>
      </c>
      <c r="EV15" s="596">
        <v>9.9600000000000009</v>
      </c>
      <c r="EW15" s="596">
        <v>9.91</v>
      </c>
      <c r="EX15" s="596">
        <v>9.86</v>
      </c>
      <c r="EY15" s="596">
        <v>9.81</v>
      </c>
      <c r="EZ15" s="1328" t="s">
        <v>2685</v>
      </c>
      <c r="FA15" s="790" t="s">
        <v>2887</v>
      </c>
      <c r="FB15" s="1332">
        <v>4.5545045259952358E-2</v>
      </c>
      <c r="FC15" s="1332"/>
      <c r="FD15" s="1332"/>
      <c r="FE15" s="1333"/>
      <c r="FF15" s="790"/>
      <c r="FG15" s="1332"/>
      <c r="FH15" s="1332"/>
      <c r="FI15" s="1332"/>
      <c r="FJ15" s="1333"/>
    </row>
    <row r="16" spans="1:166" ht="15.75" customHeight="1">
      <c r="B16" s="582">
        <v>10</v>
      </c>
      <c r="C16" s="828" t="str">
        <f t="shared" si="6"/>
        <v>PR19UU_B05-WN</v>
      </c>
      <c r="D16" s="583" t="s">
        <v>2698</v>
      </c>
      <c r="E16" s="583" t="s">
        <v>56</v>
      </c>
      <c r="F16" s="575" t="s">
        <v>2705</v>
      </c>
      <c r="G16" s="584" t="s">
        <v>2706</v>
      </c>
      <c r="H16" s="584" t="s">
        <v>2684</v>
      </c>
      <c r="I16" s="585" t="s">
        <v>2685</v>
      </c>
      <c r="J16" s="586">
        <v>1</v>
      </c>
      <c r="K16" s="586" t="s">
        <v>2685</v>
      </c>
      <c r="L16" s="586" t="s">
        <v>2685</v>
      </c>
      <c r="M16" s="586" t="s">
        <v>2685</v>
      </c>
      <c r="N16" s="586" t="s">
        <v>2685</v>
      </c>
      <c r="O16" s="586" t="s">
        <v>2685</v>
      </c>
      <c r="P16" s="587" t="s">
        <v>2685</v>
      </c>
      <c r="Q16" s="588">
        <f t="shared" si="7"/>
        <v>1</v>
      </c>
      <c r="R16" s="589" t="s">
        <v>68</v>
      </c>
      <c r="S16" s="583" t="s">
        <v>33</v>
      </c>
      <c r="T16" s="590" t="s">
        <v>32</v>
      </c>
      <c r="U16" s="583" t="s">
        <v>143</v>
      </c>
      <c r="V16" s="583" t="s">
        <v>28</v>
      </c>
      <c r="W16" s="583" t="s">
        <v>2816</v>
      </c>
      <c r="X16" s="596">
        <v>2</v>
      </c>
      <c r="Y16" s="606" t="s">
        <v>40</v>
      </c>
      <c r="Z16" s="593" t="s">
        <v>97</v>
      </c>
      <c r="AA16" s="575" t="s">
        <v>2685</v>
      </c>
      <c r="AB16" s="575" t="s">
        <v>2685</v>
      </c>
      <c r="AC16" s="575" t="s">
        <v>2685</v>
      </c>
      <c r="AD16" s="575" t="s">
        <v>2685</v>
      </c>
      <c r="AE16" s="575" t="s">
        <v>2685</v>
      </c>
      <c r="AF16" s="594" t="s">
        <v>2819</v>
      </c>
      <c r="AG16" s="595" t="s">
        <v>2685</v>
      </c>
      <c r="AH16" s="596" t="s">
        <v>2685</v>
      </c>
      <c r="AI16" s="596" t="s">
        <v>2685</v>
      </c>
      <c r="AJ16" s="596" t="s">
        <v>2685</v>
      </c>
      <c r="AK16" s="596" t="s">
        <v>2685</v>
      </c>
      <c r="AL16" s="596" t="s">
        <v>2685</v>
      </c>
      <c r="AM16" s="596" t="s">
        <v>2685</v>
      </c>
      <c r="AN16" s="596">
        <v>0</v>
      </c>
      <c r="AO16" s="596">
        <v>0</v>
      </c>
      <c r="AP16" s="597">
        <v>0</v>
      </c>
      <c r="AQ16" s="596">
        <v>-0.78</v>
      </c>
      <c r="AR16" s="596">
        <v>-1.54</v>
      </c>
      <c r="AS16" s="596">
        <v>-2.4</v>
      </c>
      <c r="AT16" s="596">
        <v>-3.1</v>
      </c>
      <c r="AU16" s="596">
        <v>-3.74</v>
      </c>
      <c r="AV16" s="595">
        <v>-4.13</v>
      </c>
      <c r="AW16" s="596">
        <v>-4.51</v>
      </c>
      <c r="AX16" s="596">
        <v>-4.8899999999999997</v>
      </c>
      <c r="AY16" s="596">
        <v>-5.46</v>
      </c>
      <c r="AZ16" s="755">
        <v>-6</v>
      </c>
      <c r="BA16" s="758">
        <v>-6.5</v>
      </c>
      <c r="BB16" s="596">
        <v>-6.99</v>
      </c>
      <c r="BC16" s="596">
        <v>-7.45</v>
      </c>
      <c r="BD16" s="596">
        <v>-7.91</v>
      </c>
      <c r="BE16" s="759">
        <v>-8.4</v>
      </c>
      <c r="BF16" s="764">
        <v>-8.8699999999999992</v>
      </c>
      <c r="BG16" s="596">
        <v>-9.36</v>
      </c>
      <c r="BH16" s="596">
        <v>-9.8000000000000007</v>
      </c>
      <c r="BI16" s="596">
        <v>-10.27</v>
      </c>
      <c r="BJ16" s="765">
        <v>-10.71</v>
      </c>
      <c r="BK16" s="597">
        <v>-12.92</v>
      </c>
      <c r="BL16" s="589" t="s">
        <v>6</v>
      </c>
      <c r="BM16" s="575" t="s">
        <v>6</v>
      </c>
      <c r="BN16" s="575" t="s">
        <v>6</v>
      </c>
      <c r="BO16" s="575" t="s">
        <v>6</v>
      </c>
      <c r="BP16" s="590" t="s">
        <v>6</v>
      </c>
      <c r="BQ16" s="595"/>
      <c r="BR16" s="596"/>
      <c r="BS16" s="596"/>
      <c r="BT16" s="596"/>
      <c r="BU16" s="597"/>
      <c r="BV16" s="595"/>
      <c r="BW16" s="596"/>
      <c r="BX16" s="596"/>
      <c r="BY16" s="596"/>
      <c r="BZ16" s="597"/>
      <c r="CA16" s="595"/>
      <c r="CB16" s="596"/>
      <c r="CC16" s="596"/>
      <c r="CD16" s="596"/>
      <c r="CE16" s="597"/>
      <c r="CF16" s="595"/>
      <c r="CG16" s="596"/>
      <c r="CH16" s="596"/>
      <c r="CI16" s="596"/>
      <c r="CJ16" s="597"/>
      <c r="CK16" s="595"/>
      <c r="CL16" s="596"/>
      <c r="CM16" s="596"/>
      <c r="CN16" s="596"/>
      <c r="CO16" s="597"/>
      <c r="CP16" s="595"/>
      <c r="CQ16" s="596"/>
      <c r="CR16" s="596"/>
      <c r="CS16" s="596"/>
      <c r="CT16" s="597"/>
      <c r="CU16" s="1320">
        <v>-0.43871199999999999</v>
      </c>
      <c r="CV16" s="1321"/>
      <c r="CW16" s="1321"/>
      <c r="CX16" s="1322"/>
      <c r="CY16" s="1321">
        <v>0.43871199999999999</v>
      </c>
      <c r="CZ16" s="1321"/>
      <c r="DA16" s="1321"/>
      <c r="DB16" s="1322"/>
      <c r="DC16" s="575"/>
      <c r="DD16" s="602">
        <v>1</v>
      </c>
      <c r="DE16" s="603"/>
      <c r="DF16" s="599"/>
      <c r="DG16" s="600"/>
      <c r="DH16" s="600"/>
      <c r="DI16" s="600"/>
      <c r="DJ16" s="600"/>
      <c r="DK16" s="601"/>
      <c r="DL16" s="599"/>
      <c r="DM16" s="600"/>
      <c r="DN16" s="600"/>
      <c r="DO16" s="600"/>
      <c r="DP16" s="600"/>
      <c r="DQ16" s="601"/>
      <c r="DR16" s="599"/>
      <c r="DS16" s="600"/>
      <c r="DT16" s="600"/>
      <c r="DU16" s="600"/>
      <c r="DV16" s="600"/>
      <c r="DW16" s="601"/>
      <c r="DX16" s="599"/>
      <c r="DY16" s="600"/>
      <c r="DZ16" s="600"/>
      <c r="EA16" s="600"/>
      <c r="EB16" s="600"/>
      <c r="EC16" s="601"/>
      <c r="ED16" s="599">
        <v>-0.80723008000000007</v>
      </c>
      <c r="EE16" s="600">
        <v>-0.90374672</v>
      </c>
      <c r="EF16" s="600">
        <v>-1.03974744</v>
      </c>
      <c r="EG16" s="600">
        <v>-1.1845224000000001</v>
      </c>
      <c r="EH16" s="600">
        <v>-1.3117488800000001</v>
      </c>
      <c r="EI16" s="601">
        <v>-5.2469955200000005</v>
      </c>
      <c r="EJ16" s="595">
        <v>1.06</v>
      </c>
      <c r="EK16" s="596">
        <v>0.52</v>
      </c>
      <c r="EL16" s="596">
        <v>-0.03</v>
      </c>
      <c r="EM16" s="596">
        <v>-0.4</v>
      </c>
      <c r="EN16" s="596">
        <v>-0.75</v>
      </c>
      <c r="EO16" s="599">
        <v>0.96516640000000009</v>
      </c>
      <c r="EP16" s="600">
        <v>1.0221989600000001</v>
      </c>
      <c r="EQ16" s="600">
        <v>1.0265860800000002</v>
      </c>
      <c r="ER16" s="600">
        <v>1.0265860800000002</v>
      </c>
      <c r="ES16" s="600">
        <v>1.0353603199999997</v>
      </c>
      <c r="ET16" s="600">
        <v>5.0758978400000005</v>
      </c>
      <c r="EU16" s="595">
        <v>-2.98</v>
      </c>
      <c r="EV16" s="596">
        <v>-3.87</v>
      </c>
      <c r="EW16" s="596">
        <v>-4.74</v>
      </c>
      <c r="EX16" s="596">
        <v>-5.44</v>
      </c>
      <c r="EY16" s="596">
        <v>-6.1</v>
      </c>
      <c r="EZ16" s="1328">
        <v>0.14642896944063385</v>
      </c>
      <c r="FA16" s="790" t="s">
        <v>2884</v>
      </c>
      <c r="FB16" s="1332">
        <v>0.18655574497101943</v>
      </c>
      <c r="FC16" s="1332"/>
      <c r="FD16" s="1332"/>
      <c r="FE16" s="1333"/>
      <c r="FF16" s="790"/>
      <c r="FG16" s="1332"/>
      <c r="FH16" s="1332"/>
      <c r="FI16" s="1332"/>
      <c r="FJ16" s="1333"/>
    </row>
    <row r="17" spans="2:166" ht="15.75" customHeight="1">
      <c r="B17" s="582">
        <v>11</v>
      </c>
      <c r="C17" s="828" t="str">
        <f t="shared" si="6"/>
        <v>PR19UU_B06-CF</v>
      </c>
      <c r="D17" s="583" t="s">
        <v>2698</v>
      </c>
      <c r="E17" s="583" t="s">
        <v>56</v>
      </c>
      <c r="F17" s="575" t="s">
        <v>2707</v>
      </c>
      <c r="G17" s="584" t="s">
        <v>2708</v>
      </c>
      <c r="H17" s="584" t="s">
        <v>2684</v>
      </c>
      <c r="I17" s="585">
        <v>0.5</v>
      </c>
      <c r="J17" s="586">
        <v>0.5</v>
      </c>
      <c r="K17" s="586" t="s">
        <v>2685</v>
      </c>
      <c r="L17" s="586" t="s">
        <v>2685</v>
      </c>
      <c r="M17" s="586" t="s">
        <v>2685</v>
      </c>
      <c r="N17" s="586" t="s">
        <v>2685</v>
      </c>
      <c r="O17" s="586" t="s">
        <v>2685</v>
      </c>
      <c r="P17" s="587" t="s">
        <v>2685</v>
      </c>
      <c r="Q17" s="588">
        <f t="shared" si="7"/>
        <v>1</v>
      </c>
      <c r="R17" s="589" t="s">
        <v>30</v>
      </c>
      <c r="S17" s="583" t="s">
        <v>2685</v>
      </c>
      <c r="T17" s="590" t="s">
        <v>2685</v>
      </c>
      <c r="U17" s="583" t="s">
        <v>135</v>
      </c>
      <c r="V17" s="583" t="s">
        <v>28</v>
      </c>
      <c r="W17" s="583" t="s">
        <v>2823</v>
      </c>
      <c r="X17" s="591">
        <v>1</v>
      </c>
      <c r="Y17" s="607" t="s">
        <v>40</v>
      </c>
      <c r="Z17" s="593" t="s">
        <v>101</v>
      </c>
      <c r="AA17" s="575" t="s">
        <v>2685</v>
      </c>
      <c r="AB17" s="575" t="s">
        <v>2685</v>
      </c>
      <c r="AC17" s="575" t="s">
        <v>2685</v>
      </c>
      <c r="AD17" s="575" t="s">
        <v>2685</v>
      </c>
      <c r="AE17" s="575" t="s">
        <v>2685</v>
      </c>
      <c r="AF17" s="594" t="s">
        <v>2685</v>
      </c>
      <c r="AG17" s="595" t="s">
        <v>2685</v>
      </c>
      <c r="AH17" s="596" t="s">
        <v>2685</v>
      </c>
      <c r="AI17" s="596" t="s">
        <v>2685</v>
      </c>
      <c r="AJ17" s="596" t="s">
        <v>2685</v>
      </c>
      <c r="AK17" s="596" t="s">
        <v>2685</v>
      </c>
      <c r="AL17" s="596" t="s">
        <v>2685</v>
      </c>
      <c r="AM17" s="596" t="s">
        <v>2685</v>
      </c>
      <c r="AN17" s="596" t="s">
        <v>2685</v>
      </c>
      <c r="AO17" s="596" t="s">
        <v>2685</v>
      </c>
      <c r="AP17" s="597">
        <v>0</v>
      </c>
      <c r="AQ17" s="596">
        <v>0</v>
      </c>
      <c r="AR17" s="596">
        <v>0</v>
      </c>
      <c r="AS17" s="596">
        <v>0</v>
      </c>
      <c r="AT17" s="596">
        <v>0</v>
      </c>
      <c r="AU17" s="596">
        <v>0</v>
      </c>
      <c r="AV17" s="595">
        <v>0</v>
      </c>
      <c r="AW17" s="596">
        <v>0</v>
      </c>
      <c r="AX17" s="596">
        <v>0</v>
      </c>
      <c r="AY17" s="596">
        <v>0</v>
      </c>
      <c r="AZ17" s="755">
        <v>0</v>
      </c>
      <c r="BA17" s="758">
        <v>0</v>
      </c>
      <c r="BB17" s="596">
        <v>0</v>
      </c>
      <c r="BC17" s="596">
        <v>0</v>
      </c>
      <c r="BD17" s="596">
        <v>0</v>
      </c>
      <c r="BE17" s="759">
        <v>0</v>
      </c>
      <c r="BF17" s="764">
        <v>0</v>
      </c>
      <c r="BG17" s="596">
        <v>0</v>
      </c>
      <c r="BH17" s="596">
        <v>0</v>
      </c>
      <c r="BI17" s="596">
        <v>0</v>
      </c>
      <c r="BJ17" s="765">
        <v>0</v>
      </c>
      <c r="BK17" s="597">
        <v>0</v>
      </c>
      <c r="BL17" s="589" t="s">
        <v>2685</v>
      </c>
      <c r="BM17" s="575" t="s">
        <v>2685</v>
      </c>
      <c r="BN17" s="575" t="s">
        <v>2685</v>
      </c>
      <c r="BO17" s="575" t="s">
        <v>2685</v>
      </c>
      <c r="BP17" s="590" t="s">
        <v>2685</v>
      </c>
      <c r="BQ17" s="595" t="s">
        <v>2685</v>
      </c>
      <c r="BR17" s="596" t="s">
        <v>2685</v>
      </c>
      <c r="BS17" s="596" t="s">
        <v>2685</v>
      </c>
      <c r="BT17" s="596" t="s">
        <v>2685</v>
      </c>
      <c r="BU17" s="597" t="s">
        <v>2685</v>
      </c>
      <c r="BV17" s="595" t="s">
        <v>2685</v>
      </c>
      <c r="BW17" s="596" t="s">
        <v>2685</v>
      </c>
      <c r="BX17" s="596" t="s">
        <v>2685</v>
      </c>
      <c r="BY17" s="596" t="s">
        <v>2685</v>
      </c>
      <c r="BZ17" s="597" t="s">
        <v>2685</v>
      </c>
      <c r="CA17" s="595"/>
      <c r="CB17" s="596"/>
      <c r="CC17" s="596"/>
      <c r="CD17" s="596"/>
      <c r="CE17" s="597"/>
      <c r="CF17" s="595"/>
      <c r="CG17" s="596"/>
      <c r="CH17" s="596"/>
      <c r="CI17" s="596"/>
      <c r="CJ17" s="597"/>
      <c r="CK17" s="595" t="s">
        <v>2685</v>
      </c>
      <c r="CL17" s="596" t="s">
        <v>2685</v>
      </c>
      <c r="CM17" s="596" t="s">
        <v>2685</v>
      </c>
      <c r="CN17" s="596" t="s">
        <v>2685</v>
      </c>
      <c r="CO17" s="597" t="s">
        <v>2685</v>
      </c>
      <c r="CP17" s="595" t="s">
        <v>2685</v>
      </c>
      <c r="CQ17" s="596" t="s">
        <v>2685</v>
      </c>
      <c r="CR17" s="596" t="s">
        <v>2685</v>
      </c>
      <c r="CS17" s="596" t="s">
        <v>2685</v>
      </c>
      <c r="CT17" s="597" t="s">
        <v>2685</v>
      </c>
      <c r="CU17" s="1320" t="s">
        <v>2685</v>
      </c>
      <c r="CV17" s="1321" t="s">
        <v>2685</v>
      </c>
      <c r="CW17" s="1321" t="s">
        <v>2685</v>
      </c>
      <c r="CX17" s="1322" t="s">
        <v>2685</v>
      </c>
      <c r="CY17" s="1321" t="s">
        <v>2685</v>
      </c>
      <c r="CZ17" s="1321" t="s">
        <v>2685</v>
      </c>
      <c r="DA17" s="1321" t="s">
        <v>2685</v>
      </c>
      <c r="DB17" s="1322" t="s">
        <v>2685</v>
      </c>
      <c r="DC17" s="575" t="s">
        <v>2685</v>
      </c>
      <c r="DD17" s="602">
        <v>1</v>
      </c>
      <c r="DE17" s="603" t="s">
        <v>2685</v>
      </c>
      <c r="DF17" s="599"/>
      <c r="DG17" s="600"/>
      <c r="DH17" s="600"/>
      <c r="DI17" s="600"/>
      <c r="DJ17" s="600"/>
      <c r="DK17" s="601"/>
      <c r="DL17" s="599" t="str">
        <f t="shared" si="4"/>
        <v/>
      </c>
      <c r="DM17" s="600" t="str">
        <f t="shared" si="4"/>
        <v/>
      </c>
      <c r="DN17" s="600" t="str">
        <f t="shared" si="4"/>
        <v/>
      </c>
      <c r="DO17" s="600" t="str">
        <f t="shared" si="4"/>
        <v/>
      </c>
      <c r="DP17" s="600" t="str">
        <f t="shared" si="4"/>
        <v/>
      </c>
      <c r="DQ17" s="601" t="str">
        <f t="shared" si="5"/>
        <v/>
      </c>
      <c r="DR17" s="599" t="str">
        <f xml:space="preserve"> IF(AND($DC17 = "", BL17 = "Yes"), ABS(CF17 - CK17) * $CY17 * $DD17, "")</f>
        <v/>
      </c>
      <c r="DS17" s="600" t="str">
        <f xml:space="preserve"> IF(AND($DC17 = "", BM17 = "Yes"), ABS(CG17 - CL17) * $CY17 * $DD17, "")</f>
        <v/>
      </c>
      <c r="DT17" s="600" t="str">
        <f xml:space="preserve"> IF(AND($DC17 = "", BN17 = "Yes"), ABS(CH17 - CM17) * $CY17 * $DD17, "")</f>
        <v/>
      </c>
      <c r="DU17" s="600" t="str">
        <f xml:space="preserve"> IF(AND($DC17 = "", BO17 = "Yes"), ABS(CI17 - CN17) * $CY17 * $DD17, "")</f>
        <v/>
      </c>
      <c r="DV17" s="600" t="str">
        <f xml:space="preserve"> IF(AND($DC17 = "", BP17 = "Yes"), ABS(CJ17 - CO17) * $CY17 * $DD17, "")</f>
        <v/>
      </c>
      <c r="DW17" s="601" t="str">
        <f t="shared" si="8"/>
        <v/>
      </c>
      <c r="DX17" s="599"/>
      <c r="DY17" s="600"/>
      <c r="DZ17" s="600"/>
      <c r="EA17" s="600"/>
      <c r="EB17" s="600"/>
      <c r="EC17" s="601"/>
      <c r="ED17" s="599"/>
      <c r="EE17" s="600"/>
      <c r="EF17" s="600"/>
      <c r="EG17" s="600"/>
      <c r="EH17" s="600"/>
      <c r="EI17" s="601"/>
      <c r="EJ17" s="595"/>
      <c r="EK17" s="596"/>
      <c r="EL17" s="596"/>
      <c r="EM17" s="596"/>
      <c r="EN17" s="596"/>
      <c r="EO17" s="599"/>
      <c r="EP17" s="600"/>
      <c r="EQ17" s="600"/>
      <c r="ER17" s="600"/>
      <c r="ES17" s="600"/>
      <c r="ET17" s="600"/>
      <c r="EU17" s="595"/>
      <c r="EV17" s="596"/>
      <c r="EW17" s="596"/>
      <c r="EX17" s="596"/>
      <c r="EY17" s="596"/>
      <c r="EZ17" s="1328" t="s">
        <v>2685</v>
      </c>
      <c r="FA17" s="790"/>
      <c r="FB17" s="1332"/>
      <c r="FC17" s="1332"/>
      <c r="FD17" s="1332"/>
      <c r="FE17" s="1333"/>
      <c r="FF17" s="790"/>
      <c r="FG17" s="1332"/>
      <c r="FH17" s="1332"/>
      <c r="FI17" s="1332"/>
      <c r="FJ17" s="1333"/>
    </row>
    <row r="18" spans="2:166" ht="15.75" customHeight="1">
      <c r="B18" s="582">
        <v>12</v>
      </c>
      <c r="C18" s="828" t="str">
        <f t="shared" si="6"/>
        <v>PR19UU_B07-WN</v>
      </c>
      <c r="D18" s="583" t="s">
        <v>2698</v>
      </c>
      <c r="E18" s="583" t="s">
        <v>42</v>
      </c>
      <c r="F18" s="575" t="s">
        <v>2709</v>
      </c>
      <c r="G18" s="584" t="s">
        <v>2710</v>
      </c>
      <c r="H18" s="584" t="s">
        <v>2711</v>
      </c>
      <c r="I18" s="585" t="s">
        <v>2685</v>
      </c>
      <c r="J18" s="586">
        <v>1</v>
      </c>
      <c r="K18" s="586" t="s">
        <v>2685</v>
      </c>
      <c r="L18" s="586" t="s">
        <v>2685</v>
      </c>
      <c r="M18" s="586" t="s">
        <v>2685</v>
      </c>
      <c r="N18" s="586" t="s">
        <v>2685</v>
      </c>
      <c r="O18" s="586" t="s">
        <v>2685</v>
      </c>
      <c r="P18" s="587" t="s">
        <v>2685</v>
      </c>
      <c r="Q18" s="588">
        <f t="shared" si="7"/>
        <v>1</v>
      </c>
      <c r="R18" s="589" t="s">
        <v>68</v>
      </c>
      <c r="S18" s="583" t="s">
        <v>33</v>
      </c>
      <c r="T18" s="590" t="s">
        <v>32</v>
      </c>
      <c r="U18" s="583" t="s">
        <v>145</v>
      </c>
      <c r="V18" s="583" t="s">
        <v>76</v>
      </c>
      <c r="W18" s="583" t="s">
        <v>2824</v>
      </c>
      <c r="X18" s="596">
        <v>3</v>
      </c>
      <c r="Y18" s="605" t="s">
        <v>40</v>
      </c>
      <c r="Z18" s="593" t="s">
        <v>2685</v>
      </c>
      <c r="AA18" s="575" t="s">
        <v>2685</v>
      </c>
      <c r="AB18" s="575" t="s">
        <v>2685</v>
      </c>
      <c r="AC18" s="575" t="s">
        <v>26</v>
      </c>
      <c r="AD18" s="575" t="s">
        <v>2685</v>
      </c>
      <c r="AE18" s="575" t="s">
        <v>2685</v>
      </c>
      <c r="AF18" s="594" t="s">
        <v>2825</v>
      </c>
      <c r="AG18" s="595">
        <v>0.88200000000000001</v>
      </c>
      <c r="AH18" s="596">
        <v>0.98599999999999999</v>
      </c>
      <c r="AI18" s="596">
        <v>0.71299999999999997</v>
      </c>
      <c r="AJ18" s="596">
        <v>0.69499999999999995</v>
      </c>
      <c r="AK18" s="596">
        <v>0.69199999999999995</v>
      </c>
      <c r="AL18" s="596">
        <v>0.8</v>
      </c>
      <c r="AM18" s="596">
        <v>1.048</v>
      </c>
      <c r="AN18" s="596">
        <v>0.83899999999999997</v>
      </c>
      <c r="AO18" s="596">
        <v>0.873</v>
      </c>
      <c r="AP18" s="597">
        <v>0.81100000000000005</v>
      </c>
      <c r="AQ18" s="596">
        <v>0.66600000000000004</v>
      </c>
      <c r="AR18" s="596">
        <v>0.66200000000000003</v>
      </c>
      <c r="AS18" s="596">
        <v>0.65700000000000003</v>
      </c>
      <c r="AT18" s="596">
        <v>0.65200000000000002</v>
      </c>
      <c r="AU18" s="596">
        <v>0.64700000000000002</v>
      </c>
      <c r="AV18" s="595">
        <v>0.64300000000000002</v>
      </c>
      <c r="AW18" s="596">
        <v>0.63900000000000001</v>
      </c>
      <c r="AX18" s="596">
        <v>0.63500000000000001</v>
      </c>
      <c r="AY18" s="596">
        <v>0.63</v>
      </c>
      <c r="AZ18" s="755">
        <v>0.626</v>
      </c>
      <c r="BA18" s="758">
        <v>0.626</v>
      </c>
      <c r="BB18" s="596">
        <v>0.622</v>
      </c>
      <c r="BC18" s="596">
        <v>0.61799999999999999</v>
      </c>
      <c r="BD18" s="596">
        <v>0.61399999999999999</v>
      </c>
      <c r="BE18" s="759">
        <v>0.61</v>
      </c>
      <c r="BF18" s="764">
        <v>0.60599999999999998</v>
      </c>
      <c r="BG18" s="596">
        <v>0.60199999999999998</v>
      </c>
      <c r="BH18" s="596">
        <v>0.59899999999999998</v>
      </c>
      <c r="BI18" s="596">
        <v>0.59499999999999997</v>
      </c>
      <c r="BJ18" s="765">
        <v>0.59199999999999997</v>
      </c>
      <c r="BK18" s="597">
        <v>0.57499999999999996</v>
      </c>
      <c r="BL18" s="589" t="s">
        <v>6</v>
      </c>
      <c r="BM18" s="575" t="s">
        <v>6</v>
      </c>
      <c r="BN18" s="575" t="s">
        <v>6</v>
      </c>
      <c r="BO18" s="575" t="s">
        <v>6</v>
      </c>
      <c r="BP18" s="590" t="s">
        <v>6</v>
      </c>
      <c r="BQ18" s="595" t="s">
        <v>2685</v>
      </c>
      <c r="BR18" s="596" t="s">
        <v>2685</v>
      </c>
      <c r="BS18" s="596" t="s">
        <v>2685</v>
      </c>
      <c r="BT18" s="596" t="s">
        <v>2685</v>
      </c>
      <c r="BU18" s="597" t="s">
        <v>2685</v>
      </c>
      <c r="BV18" s="595" t="s">
        <v>2685</v>
      </c>
      <c r="BW18" s="596" t="s">
        <v>2685</v>
      </c>
      <c r="BX18" s="596" t="s">
        <v>2685</v>
      </c>
      <c r="BY18" s="596" t="s">
        <v>2685</v>
      </c>
      <c r="BZ18" s="597" t="s">
        <v>2685</v>
      </c>
      <c r="CA18" s="595"/>
      <c r="CB18" s="596"/>
      <c r="CC18" s="596"/>
      <c r="CD18" s="596"/>
      <c r="CE18" s="597"/>
      <c r="CF18" s="595"/>
      <c r="CG18" s="596"/>
      <c r="CH18" s="596"/>
      <c r="CI18" s="596"/>
      <c r="CJ18" s="597"/>
      <c r="CK18" s="595" t="s">
        <v>2685</v>
      </c>
      <c r="CL18" s="596" t="s">
        <v>2685</v>
      </c>
      <c r="CM18" s="596" t="s">
        <v>2685</v>
      </c>
      <c r="CN18" s="596" t="s">
        <v>2685</v>
      </c>
      <c r="CO18" s="597" t="s">
        <v>2685</v>
      </c>
      <c r="CP18" s="595" t="s">
        <v>2685</v>
      </c>
      <c r="CQ18" s="596" t="s">
        <v>2685</v>
      </c>
      <c r="CR18" s="596" t="s">
        <v>2685</v>
      </c>
      <c r="CS18" s="596" t="s">
        <v>2685</v>
      </c>
      <c r="CT18" s="597" t="s">
        <v>2685</v>
      </c>
      <c r="CU18" s="1320">
        <v>-0.34236800000000001</v>
      </c>
      <c r="CV18" s="1321" t="s">
        <v>2685</v>
      </c>
      <c r="CW18" s="1321" t="s">
        <v>2685</v>
      </c>
      <c r="CX18" s="1322" t="s">
        <v>2685</v>
      </c>
      <c r="CY18" s="1321">
        <v>0.34236800000000001</v>
      </c>
      <c r="CZ18" s="1321" t="s">
        <v>2685</v>
      </c>
      <c r="DA18" s="1321" t="s">
        <v>2685</v>
      </c>
      <c r="DB18" s="1322" t="s">
        <v>2685</v>
      </c>
      <c r="DC18" s="575" t="s">
        <v>2685</v>
      </c>
      <c r="DD18" s="602">
        <v>1</v>
      </c>
      <c r="DE18" s="603" t="s">
        <v>2685</v>
      </c>
      <c r="DF18" s="599"/>
      <c r="DG18" s="600"/>
      <c r="DH18" s="600"/>
      <c r="DI18" s="600"/>
      <c r="DJ18" s="600"/>
      <c r="DK18" s="601"/>
      <c r="DL18" s="599"/>
      <c r="DM18" s="600"/>
      <c r="DN18" s="600"/>
      <c r="DO18" s="600"/>
      <c r="DP18" s="600"/>
      <c r="DQ18" s="601"/>
      <c r="DR18" s="599"/>
      <c r="DS18" s="600"/>
      <c r="DT18" s="600"/>
      <c r="DU18" s="600"/>
      <c r="DV18" s="600"/>
      <c r="DW18" s="601"/>
      <c r="DX18" s="599"/>
      <c r="DY18" s="600"/>
      <c r="DZ18" s="600"/>
      <c r="EA18" s="600"/>
      <c r="EB18" s="600"/>
      <c r="EC18" s="601"/>
      <c r="ED18" s="599">
        <v>-0.12188300000000001</v>
      </c>
      <c r="EE18" s="600">
        <v>-0.120514</v>
      </c>
      <c r="EF18" s="600">
        <v>-0.119829</v>
      </c>
      <c r="EG18" s="600">
        <v>-0.118802</v>
      </c>
      <c r="EH18" s="600">
        <v>-0.117775</v>
      </c>
      <c r="EI18" s="601">
        <v>-0.59880299999999997</v>
      </c>
      <c r="EJ18" s="595">
        <v>1.022</v>
      </c>
      <c r="EK18" s="596">
        <v>1.014</v>
      </c>
      <c r="EL18" s="596">
        <v>1.0069999999999999</v>
      </c>
      <c r="EM18" s="596">
        <v>0.999</v>
      </c>
      <c r="EN18" s="596">
        <v>0.99099999999999999</v>
      </c>
      <c r="EO18" s="599">
        <v>5.5806000000000001E-2</v>
      </c>
      <c r="EP18" s="600">
        <v>5.5463999999999999E-2</v>
      </c>
      <c r="EQ18" s="600">
        <v>5.5121000000000003E-2</v>
      </c>
      <c r="ER18" s="600">
        <v>5.4779000000000001E-2</v>
      </c>
      <c r="ES18" s="600">
        <v>5.4094000000000003E-2</v>
      </c>
      <c r="ET18" s="600">
        <v>0.27526400000000001</v>
      </c>
      <c r="EU18" s="595">
        <v>0.503</v>
      </c>
      <c r="EV18" s="596">
        <v>0.5</v>
      </c>
      <c r="EW18" s="596">
        <v>0.496</v>
      </c>
      <c r="EX18" s="596">
        <v>0.49199999999999999</v>
      </c>
      <c r="EY18" s="596">
        <v>0.48899999999999999</v>
      </c>
      <c r="EZ18" s="1328">
        <v>6.1317406659537825E-2</v>
      </c>
      <c r="FA18" s="790" t="s">
        <v>2888</v>
      </c>
      <c r="FB18" s="1332">
        <v>0.16342152787244152</v>
      </c>
      <c r="FC18" s="1332"/>
      <c r="FD18" s="1332"/>
      <c r="FE18" s="1333"/>
      <c r="FF18" s="790"/>
      <c r="FG18" s="1332"/>
      <c r="FH18" s="1332"/>
      <c r="FI18" s="1332"/>
      <c r="FJ18" s="1333"/>
    </row>
    <row r="19" spans="2:166" ht="15.75" customHeight="1">
      <c r="B19" s="582">
        <v>13</v>
      </c>
      <c r="C19" s="828" t="str">
        <f t="shared" si="6"/>
        <v>PR19UU_B08-WN</v>
      </c>
      <c r="D19" s="583" t="s">
        <v>2698</v>
      </c>
      <c r="E19" s="583" t="s">
        <v>56</v>
      </c>
      <c r="F19" s="575" t="s">
        <v>2712</v>
      </c>
      <c r="G19" s="584" t="s">
        <v>2713</v>
      </c>
      <c r="H19" s="584" t="s">
        <v>2714</v>
      </c>
      <c r="I19" s="585" t="s">
        <v>2685</v>
      </c>
      <c r="J19" s="586">
        <v>1</v>
      </c>
      <c r="K19" s="586" t="s">
        <v>2685</v>
      </c>
      <c r="L19" s="586" t="s">
        <v>2685</v>
      </c>
      <c r="M19" s="586" t="s">
        <v>2685</v>
      </c>
      <c r="N19" s="586" t="s">
        <v>2685</v>
      </c>
      <c r="O19" s="586" t="s">
        <v>2685</v>
      </c>
      <c r="P19" s="587" t="s">
        <v>2685</v>
      </c>
      <c r="Q19" s="588">
        <f t="shared" si="7"/>
        <v>1</v>
      </c>
      <c r="R19" s="589" t="s">
        <v>68</v>
      </c>
      <c r="S19" s="583" t="s">
        <v>33</v>
      </c>
      <c r="T19" s="590" t="s">
        <v>32</v>
      </c>
      <c r="U19" s="583" t="s">
        <v>48</v>
      </c>
      <c r="V19" s="583" t="s">
        <v>76</v>
      </c>
      <c r="W19" s="583" t="s">
        <v>2826</v>
      </c>
      <c r="X19" s="591">
        <v>0</v>
      </c>
      <c r="Y19" s="607" t="s">
        <v>40</v>
      </c>
      <c r="Z19" s="593" t="s">
        <v>2685</v>
      </c>
      <c r="AA19" s="575" t="s">
        <v>2685</v>
      </c>
      <c r="AB19" s="575" t="s">
        <v>2685</v>
      </c>
      <c r="AC19" s="575" t="s">
        <v>2685</v>
      </c>
      <c r="AD19" s="575" t="s">
        <v>2685</v>
      </c>
      <c r="AE19" s="575" t="s">
        <v>2685</v>
      </c>
      <c r="AF19" s="594" t="s">
        <v>2814</v>
      </c>
      <c r="AG19" s="595" t="s">
        <v>2685</v>
      </c>
      <c r="AH19" s="596" t="s">
        <v>2685</v>
      </c>
      <c r="AI19" s="596" t="s">
        <v>2685</v>
      </c>
      <c r="AJ19" s="596" t="s">
        <v>2685</v>
      </c>
      <c r="AK19" s="596" t="s">
        <v>2685</v>
      </c>
      <c r="AL19" s="596" t="s">
        <v>2685</v>
      </c>
      <c r="AM19" s="596" t="s">
        <v>2685</v>
      </c>
      <c r="AN19" s="596" t="s">
        <v>2685</v>
      </c>
      <c r="AO19" s="596" t="s">
        <v>2685</v>
      </c>
      <c r="AP19" s="597">
        <v>26642</v>
      </c>
      <c r="AQ19" s="596">
        <v>26642</v>
      </c>
      <c r="AR19" s="596">
        <v>26260</v>
      </c>
      <c r="AS19" s="596">
        <v>25878</v>
      </c>
      <c r="AT19" s="596">
        <v>25497</v>
      </c>
      <c r="AU19" s="596">
        <v>25115</v>
      </c>
      <c r="AV19" s="595">
        <v>22800</v>
      </c>
      <c r="AW19" s="596">
        <v>21600</v>
      </c>
      <c r="AX19" s="596">
        <v>20400</v>
      </c>
      <c r="AY19" s="596">
        <v>19200</v>
      </c>
      <c r="AZ19" s="755">
        <v>18000</v>
      </c>
      <c r="BA19" s="758">
        <v>16800</v>
      </c>
      <c r="BB19" s="596">
        <v>15600</v>
      </c>
      <c r="BC19" s="596">
        <v>14400</v>
      </c>
      <c r="BD19" s="596">
        <v>13200</v>
      </c>
      <c r="BE19" s="759">
        <v>12000</v>
      </c>
      <c r="BF19" s="764">
        <v>10800</v>
      </c>
      <c r="BG19" s="596">
        <v>9600</v>
      </c>
      <c r="BH19" s="596">
        <v>8400</v>
      </c>
      <c r="BI19" s="596">
        <v>7200</v>
      </c>
      <c r="BJ19" s="765">
        <v>6000</v>
      </c>
      <c r="BK19" s="597">
        <v>6000</v>
      </c>
      <c r="BL19" s="589" t="s">
        <v>6</v>
      </c>
      <c r="BM19" s="575" t="s">
        <v>6</v>
      </c>
      <c r="BN19" s="575" t="s">
        <v>6</v>
      </c>
      <c r="BO19" s="575" t="s">
        <v>6</v>
      </c>
      <c r="BP19" s="590" t="s">
        <v>6</v>
      </c>
      <c r="BQ19" s="595" t="s">
        <v>2685</v>
      </c>
      <c r="BR19" s="596" t="s">
        <v>2685</v>
      </c>
      <c r="BS19" s="596" t="s">
        <v>2685</v>
      </c>
      <c r="BT19" s="596" t="s">
        <v>2685</v>
      </c>
      <c r="BU19" s="597" t="s">
        <v>2685</v>
      </c>
      <c r="BV19" s="595">
        <v>26642</v>
      </c>
      <c r="BW19" s="596">
        <v>26642</v>
      </c>
      <c r="BX19" s="596">
        <v>26642</v>
      </c>
      <c r="BY19" s="596">
        <v>26642</v>
      </c>
      <c r="BZ19" s="597">
        <v>26642</v>
      </c>
      <c r="CA19" s="595">
        <v>26642</v>
      </c>
      <c r="CB19" s="596">
        <v>26260</v>
      </c>
      <c r="CC19" s="596">
        <v>25878</v>
      </c>
      <c r="CD19" s="596">
        <v>25497</v>
      </c>
      <c r="CE19" s="597">
        <v>25115</v>
      </c>
      <c r="CF19" s="595">
        <v>26642</v>
      </c>
      <c r="CG19" s="596">
        <v>26260</v>
      </c>
      <c r="CH19" s="596">
        <v>25878</v>
      </c>
      <c r="CI19" s="596">
        <v>25497</v>
      </c>
      <c r="CJ19" s="597">
        <v>25115</v>
      </c>
      <c r="CK19" s="595">
        <v>26642</v>
      </c>
      <c r="CL19" s="596">
        <v>25619</v>
      </c>
      <c r="CM19" s="596">
        <v>24596</v>
      </c>
      <c r="CN19" s="596">
        <v>23574</v>
      </c>
      <c r="CO19" s="597">
        <v>22553</v>
      </c>
      <c r="CP19" s="595" t="s">
        <v>2685</v>
      </c>
      <c r="CQ19" s="596" t="s">
        <v>2685</v>
      </c>
      <c r="CR19" s="596" t="s">
        <v>2685</v>
      </c>
      <c r="CS19" s="596" t="s">
        <v>2685</v>
      </c>
      <c r="CT19" s="597" t="s">
        <v>2685</v>
      </c>
      <c r="CU19" s="1320">
        <v>-3.617E-3</v>
      </c>
      <c r="CV19" s="1321" t="s">
        <v>2685</v>
      </c>
      <c r="CW19" s="1321" t="s">
        <v>2685</v>
      </c>
      <c r="CX19" s="1322" t="s">
        <v>2685</v>
      </c>
      <c r="CY19" s="1321">
        <v>3.617E-3</v>
      </c>
      <c r="CZ19" s="1321" t="s">
        <v>2685</v>
      </c>
      <c r="DA19" s="1321" t="s">
        <v>2685</v>
      </c>
      <c r="DB19" s="1322" t="s">
        <v>2685</v>
      </c>
      <c r="DC19" s="575" t="s">
        <v>7</v>
      </c>
      <c r="DD19" s="602">
        <v>1</v>
      </c>
      <c r="DE19" s="603" t="s">
        <v>2685</v>
      </c>
      <c r="DF19" s="599"/>
      <c r="DG19" s="600"/>
      <c r="DH19" s="600"/>
      <c r="DI19" s="600"/>
      <c r="DJ19" s="600"/>
      <c r="DK19" s="601"/>
      <c r="DL19" s="599">
        <v>0</v>
      </c>
      <c r="DM19" s="600">
        <v>-1.381694</v>
      </c>
      <c r="DN19" s="600">
        <v>-2.763388</v>
      </c>
      <c r="DO19" s="600">
        <v>-4.1414650000000002</v>
      </c>
      <c r="DP19" s="600">
        <v>-5.5231589999999997</v>
      </c>
      <c r="DQ19" s="601">
        <v>-5.5231589999999997</v>
      </c>
      <c r="DR19" s="599">
        <v>0</v>
      </c>
      <c r="DS19" s="600">
        <v>2.3184969999999998</v>
      </c>
      <c r="DT19" s="600">
        <v>4.6369939999999996</v>
      </c>
      <c r="DU19" s="600">
        <v>6.9554909999999994</v>
      </c>
      <c r="DV19" s="600">
        <v>9.2667539999999988</v>
      </c>
      <c r="DW19" s="601">
        <v>9.2667540000000006</v>
      </c>
      <c r="DX19" s="599"/>
      <c r="DY19" s="600"/>
      <c r="DZ19" s="600"/>
      <c r="EA19" s="600"/>
      <c r="EB19" s="600"/>
      <c r="EC19" s="601"/>
      <c r="ED19" s="599">
        <v>0</v>
      </c>
      <c r="EE19" s="600">
        <v>-1.381694</v>
      </c>
      <c r="EF19" s="600">
        <v>-1.381694</v>
      </c>
      <c r="EG19" s="600">
        <v>-1.378077</v>
      </c>
      <c r="EH19" s="600">
        <v>-1.381694</v>
      </c>
      <c r="EI19" s="601">
        <v>-5.5231589999999997</v>
      </c>
      <c r="EJ19" s="595">
        <v>26642</v>
      </c>
      <c r="EK19" s="596">
        <v>26642</v>
      </c>
      <c r="EL19" s="596">
        <v>26642</v>
      </c>
      <c r="EM19" s="596">
        <v>26642</v>
      </c>
      <c r="EN19" s="596">
        <v>26642</v>
      </c>
      <c r="EO19" s="599">
        <v>0</v>
      </c>
      <c r="EP19" s="600">
        <v>2.3184969999999998</v>
      </c>
      <c r="EQ19" s="600">
        <v>2.3184969999999998</v>
      </c>
      <c r="ER19" s="600">
        <v>2.3184969999999998</v>
      </c>
      <c r="ES19" s="600">
        <v>2.3112629999999998</v>
      </c>
      <c r="ET19" s="600">
        <v>9.2667540000000006</v>
      </c>
      <c r="EU19" s="595">
        <v>26642</v>
      </c>
      <c r="EV19" s="596">
        <v>25619</v>
      </c>
      <c r="EW19" s="596">
        <v>24596</v>
      </c>
      <c r="EX19" s="596">
        <v>23574</v>
      </c>
      <c r="EY19" s="596">
        <v>22553</v>
      </c>
      <c r="EZ19" s="1328">
        <v>4.9751507802363133E-3</v>
      </c>
      <c r="FA19" s="790" t="s">
        <v>2889</v>
      </c>
      <c r="FB19" s="1332">
        <v>1.7349965317375409E-3</v>
      </c>
      <c r="FC19" s="1332"/>
      <c r="FD19" s="1332"/>
      <c r="FE19" s="1333"/>
      <c r="FF19" s="790"/>
      <c r="FG19" s="1332"/>
      <c r="FH19" s="1332"/>
      <c r="FI19" s="1332"/>
      <c r="FJ19" s="1333"/>
    </row>
    <row r="20" spans="2:166" ht="15.75" customHeight="1">
      <c r="B20" s="582">
        <v>14</v>
      </c>
      <c r="C20" s="828" t="str">
        <f t="shared" si="6"/>
        <v>PR19UU_B09-DP</v>
      </c>
      <c r="D20" s="583" t="s">
        <v>2698</v>
      </c>
      <c r="E20" s="583" t="s">
        <v>56</v>
      </c>
      <c r="F20" s="575" t="s">
        <v>2715</v>
      </c>
      <c r="G20" s="584" t="s">
        <v>2716</v>
      </c>
      <c r="H20" s="584" t="s">
        <v>2717</v>
      </c>
      <c r="I20" s="585" t="s">
        <v>2685</v>
      </c>
      <c r="J20" s="586">
        <v>1</v>
      </c>
      <c r="K20" s="586" t="s">
        <v>2685</v>
      </c>
      <c r="L20" s="586" t="s">
        <v>2685</v>
      </c>
      <c r="M20" s="586" t="s">
        <v>2685</v>
      </c>
      <c r="N20" s="586" t="s">
        <v>2685</v>
      </c>
      <c r="O20" s="586" t="s">
        <v>2685</v>
      </c>
      <c r="P20" s="587" t="s">
        <v>2685</v>
      </c>
      <c r="Q20" s="588">
        <f t="shared" si="7"/>
        <v>1</v>
      </c>
      <c r="R20" s="589" t="s">
        <v>58</v>
      </c>
      <c r="S20" s="583" t="s">
        <v>33</v>
      </c>
      <c r="T20" s="590" t="s">
        <v>46</v>
      </c>
      <c r="U20" s="583" t="s">
        <v>135</v>
      </c>
      <c r="V20" s="583" t="s">
        <v>28</v>
      </c>
      <c r="W20" s="583" t="s">
        <v>2827</v>
      </c>
      <c r="X20" s="596">
        <v>0</v>
      </c>
      <c r="Y20" s="605" t="s">
        <v>25</v>
      </c>
      <c r="Z20" s="593" t="s">
        <v>2685</v>
      </c>
      <c r="AA20" s="575" t="s">
        <v>26</v>
      </c>
      <c r="AB20" s="575" t="s">
        <v>26</v>
      </c>
      <c r="AC20" s="575" t="s">
        <v>2685</v>
      </c>
      <c r="AD20" s="575" t="s">
        <v>2685</v>
      </c>
      <c r="AE20" s="575" t="s">
        <v>2685</v>
      </c>
      <c r="AF20" s="594" t="s">
        <v>2828</v>
      </c>
      <c r="AG20" s="595" t="s">
        <v>2685</v>
      </c>
      <c r="AH20" s="596" t="s">
        <v>2685</v>
      </c>
      <c r="AI20" s="596" t="s">
        <v>2685</v>
      </c>
      <c r="AJ20" s="596" t="s">
        <v>2685</v>
      </c>
      <c r="AK20" s="596" t="s">
        <v>2685</v>
      </c>
      <c r="AL20" s="596" t="s">
        <v>2685</v>
      </c>
      <c r="AM20" s="596" t="s">
        <v>2685</v>
      </c>
      <c r="AN20" s="596" t="s">
        <v>2685</v>
      </c>
      <c r="AO20" s="596" t="s">
        <v>2685</v>
      </c>
      <c r="AP20" s="597" t="s">
        <v>2685</v>
      </c>
      <c r="AQ20" s="596">
        <v>73</v>
      </c>
      <c r="AR20" s="596">
        <v>84</v>
      </c>
      <c r="AS20" s="596">
        <v>87</v>
      </c>
      <c r="AT20" s="596">
        <v>90</v>
      </c>
      <c r="AU20" s="596">
        <v>100</v>
      </c>
      <c r="AV20" s="595" t="s">
        <v>2685</v>
      </c>
      <c r="AW20" s="596" t="s">
        <v>2685</v>
      </c>
      <c r="AX20" s="596" t="s">
        <v>2685</v>
      </c>
      <c r="AY20" s="596" t="s">
        <v>2685</v>
      </c>
      <c r="AZ20" s="755" t="s">
        <v>2685</v>
      </c>
      <c r="BA20" s="758" t="s">
        <v>2685</v>
      </c>
      <c r="BB20" s="596" t="s">
        <v>2685</v>
      </c>
      <c r="BC20" s="596" t="s">
        <v>2685</v>
      </c>
      <c r="BD20" s="596" t="s">
        <v>2685</v>
      </c>
      <c r="BE20" s="759" t="s">
        <v>2685</v>
      </c>
      <c r="BF20" s="764" t="s">
        <v>2685</v>
      </c>
      <c r="BG20" s="596" t="s">
        <v>2685</v>
      </c>
      <c r="BH20" s="596" t="s">
        <v>2685</v>
      </c>
      <c r="BI20" s="596" t="s">
        <v>2685</v>
      </c>
      <c r="BJ20" s="765" t="s">
        <v>2685</v>
      </c>
      <c r="BK20" s="597" t="s">
        <v>2685</v>
      </c>
      <c r="BL20" s="589" t="s">
        <v>6</v>
      </c>
      <c r="BM20" s="575" t="s">
        <v>6</v>
      </c>
      <c r="BN20" s="575" t="s">
        <v>6</v>
      </c>
      <c r="BO20" s="575" t="s">
        <v>6</v>
      </c>
      <c r="BP20" s="590" t="s">
        <v>6</v>
      </c>
      <c r="BQ20" s="595" t="s">
        <v>2685</v>
      </c>
      <c r="BR20" s="596" t="s">
        <v>2685</v>
      </c>
      <c r="BS20" s="596" t="s">
        <v>2685</v>
      </c>
      <c r="BT20" s="596" t="s">
        <v>2685</v>
      </c>
      <c r="BU20" s="597" t="s">
        <v>2685</v>
      </c>
      <c r="BV20" s="595" t="s">
        <v>2685</v>
      </c>
      <c r="BW20" s="596" t="s">
        <v>2685</v>
      </c>
      <c r="BX20" s="596" t="s">
        <v>2685</v>
      </c>
      <c r="BY20" s="596" t="s">
        <v>2685</v>
      </c>
      <c r="BZ20" s="597" t="s">
        <v>2685</v>
      </c>
      <c r="CA20" s="595"/>
      <c r="CB20" s="596"/>
      <c r="CC20" s="596"/>
      <c r="CD20" s="596"/>
      <c r="CE20" s="596"/>
      <c r="CF20" s="595"/>
      <c r="CG20" s="596"/>
      <c r="CH20" s="596"/>
      <c r="CI20" s="596"/>
      <c r="CJ20" s="596"/>
      <c r="CK20" s="595" t="s">
        <v>2685</v>
      </c>
      <c r="CL20" s="596" t="s">
        <v>2685</v>
      </c>
      <c r="CM20" s="596" t="s">
        <v>2685</v>
      </c>
      <c r="CN20" s="596" t="s">
        <v>2685</v>
      </c>
      <c r="CO20" s="597" t="s">
        <v>2685</v>
      </c>
      <c r="CP20" s="595" t="s">
        <v>2685</v>
      </c>
      <c r="CQ20" s="596" t="s">
        <v>2685</v>
      </c>
      <c r="CR20" s="596" t="s">
        <v>2685</v>
      </c>
      <c r="CS20" s="596" t="s">
        <v>2685</v>
      </c>
      <c r="CT20" s="597" t="s">
        <v>2685</v>
      </c>
      <c r="CU20" s="1320">
        <v>-8.6194999999999994E-2</v>
      </c>
      <c r="CV20" s="1321" t="s">
        <v>2685</v>
      </c>
      <c r="CW20" s="1321" t="s">
        <v>2685</v>
      </c>
      <c r="CX20" s="1322" t="s">
        <v>2685</v>
      </c>
      <c r="CY20" s="1321" t="s">
        <v>2685</v>
      </c>
      <c r="CZ20" s="1321" t="s">
        <v>2685</v>
      </c>
      <c r="DA20" s="1321" t="s">
        <v>2685</v>
      </c>
      <c r="DB20" s="1322" t="s">
        <v>2685</v>
      </c>
      <c r="DC20" s="575" t="s">
        <v>2685</v>
      </c>
      <c r="DD20" s="602">
        <v>1</v>
      </c>
      <c r="DE20" s="603" t="s">
        <v>2685</v>
      </c>
      <c r="DF20" s="599"/>
      <c r="DG20" s="600"/>
      <c r="DH20" s="600"/>
      <c r="DI20" s="600"/>
      <c r="DJ20" s="600"/>
      <c r="DK20" s="601"/>
      <c r="DL20" s="599"/>
      <c r="DM20" s="600"/>
      <c r="DN20" s="600"/>
      <c r="DO20" s="600"/>
      <c r="DP20" s="600"/>
      <c r="DQ20" s="601"/>
      <c r="DR20" s="599"/>
      <c r="DS20" s="600"/>
      <c r="DT20" s="600"/>
      <c r="DU20" s="600"/>
      <c r="DV20" s="600"/>
      <c r="DW20" s="601"/>
      <c r="DX20" s="599"/>
      <c r="DY20" s="600"/>
      <c r="DZ20" s="600"/>
      <c r="EA20" s="600"/>
      <c r="EB20" s="600"/>
      <c r="EC20" s="601"/>
      <c r="ED20" s="599">
        <v>-3.9649700000000001</v>
      </c>
      <c r="EE20" s="600">
        <v>-4.5683350000000003</v>
      </c>
      <c r="EF20" s="600">
        <v>-4.8269200000000003</v>
      </c>
      <c r="EG20" s="600">
        <v>-4.7407250000000003</v>
      </c>
      <c r="EH20" s="600">
        <v>-4.3097500000000002</v>
      </c>
      <c r="EI20" s="601">
        <v>-22.410699999999999</v>
      </c>
      <c r="EJ20" s="595">
        <v>27</v>
      </c>
      <c r="EK20" s="596">
        <v>31</v>
      </c>
      <c r="EL20" s="596">
        <v>31</v>
      </c>
      <c r="EM20" s="596">
        <v>35</v>
      </c>
      <c r="EN20" s="596">
        <v>50</v>
      </c>
      <c r="EO20" s="599">
        <v>0</v>
      </c>
      <c r="EP20" s="600">
        <v>0</v>
      </c>
      <c r="EQ20" s="600">
        <v>0</v>
      </c>
      <c r="ER20" s="600">
        <v>0</v>
      </c>
      <c r="ES20" s="600">
        <v>0</v>
      </c>
      <c r="ET20" s="600">
        <v>0</v>
      </c>
      <c r="EU20" s="595">
        <v>84</v>
      </c>
      <c r="EV20" s="596">
        <v>87</v>
      </c>
      <c r="EW20" s="596">
        <v>90</v>
      </c>
      <c r="EX20" s="596">
        <v>100</v>
      </c>
      <c r="EY20" s="596">
        <v>100</v>
      </c>
      <c r="EZ20" s="1328">
        <v>7.9572561579099588E-3</v>
      </c>
      <c r="FA20" s="790"/>
      <c r="FB20" s="1332">
        <v>5.9711660415956352E-2</v>
      </c>
      <c r="FC20" s="1332"/>
      <c r="FD20" s="1332"/>
      <c r="FE20" s="1333"/>
      <c r="FF20" s="790"/>
      <c r="FG20" s="1332"/>
      <c r="FH20" s="1332"/>
      <c r="FI20" s="1332"/>
      <c r="FJ20" s="1333"/>
    </row>
    <row r="21" spans="2:166" ht="15.75" customHeight="1">
      <c r="B21" s="582">
        <v>15</v>
      </c>
      <c r="C21" s="828" t="str">
        <f t="shared" si="6"/>
        <v>PR19UU_B10-WR</v>
      </c>
      <c r="D21" s="583" t="s">
        <v>2698</v>
      </c>
      <c r="E21" s="583" t="s">
        <v>42</v>
      </c>
      <c r="F21" s="575" t="s">
        <v>2718</v>
      </c>
      <c r="G21" s="584" t="s">
        <v>2719</v>
      </c>
      <c r="H21" s="584" t="s">
        <v>2720</v>
      </c>
      <c r="I21" s="585">
        <v>1</v>
      </c>
      <c r="J21" s="586" t="s">
        <v>2685</v>
      </c>
      <c r="K21" s="586" t="s">
        <v>2685</v>
      </c>
      <c r="L21" s="586" t="s">
        <v>2685</v>
      </c>
      <c r="M21" s="586" t="s">
        <v>2685</v>
      </c>
      <c r="N21" s="586" t="s">
        <v>2685</v>
      </c>
      <c r="O21" s="586" t="s">
        <v>2685</v>
      </c>
      <c r="P21" s="587" t="s">
        <v>2685</v>
      </c>
      <c r="Q21" s="588">
        <f t="shared" si="7"/>
        <v>1</v>
      </c>
      <c r="R21" s="589" t="s">
        <v>30</v>
      </c>
      <c r="S21" s="583"/>
      <c r="T21" s="590"/>
      <c r="U21" s="583" t="s">
        <v>130</v>
      </c>
      <c r="V21" s="583" t="s">
        <v>76</v>
      </c>
      <c r="W21" s="583" t="s">
        <v>2829</v>
      </c>
      <c r="X21" s="591">
        <v>0</v>
      </c>
      <c r="Y21" s="604" t="s">
        <v>25</v>
      </c>
      <c r="Z21" s="593" t="s">
        <v>2685</v>
      </c>
      <c r="AA21" s="575" t="s">
        <v>41</v>
      </c>
      <c r="AB21" s="575" t="s">
        <v>2685</v>
      </c>
      <c r="AC21" s="575" t="s">
        <v>2685</v>
      </c>
      <c r="AD21" s="575" t="s">
        <v>2685</v>
      </c>
      <c r="AE21" s="575" t="s">
        <v>2685</v>
      </c>
      <c r="AF21" s="594" t="s">
        <v>2809</v>
      </c>
      <c r="AG21" s="595"/>
      <c r="AH21" s="596"/>
      <c r="AI21" s="596"/>
      <c r="AJ21" s="596"/>
      <c r="AK21" s="596"/>
      <c r="AL21" s="596"/>
      <c r="AM21" s="596"/>
      <c r="AN21" s="596"/>
      <c r="AO21" s="596"/>
      <c r="AP21" s="597"/>
      <c r="AQ21" s="596">
        <v>0</v>
      </c>
      <c r="AR21" s="596">
        <v>0</v>
      </c>
      <c r="AS21" s="596">
        <v>1000</v>
      </c>
      <c r="AT21" s="596">
        <v>2000</v>
      </c>
      <c r="AU21" s="596">
        <v>4000</v>
      </c>
      <c r="AV21" s="595">
        <v>0</v>
      </c>
      <c r="AW21" s="596">
        <v>0</v>
      </c>
      <c r="AX21" s="596">
        <v>1000</v>
      </c>
      <c r="AY21" s="596">
        <v>2000</v>
      </c>
      <c r="AZ21" s="755">
        <v>4000</v>
      </c>
      <c r="BA21" s="758">
        <v>0</v>
      </c>
      <c r="BB21" s="596">
        <v>0</v>
      </c>
      <c r="BC21" s="596">
        <v>500</v>
      </c>
      <c r="BD21" s="596">
        <v>1000</v>
      </c>
      <c r="BE21" s="759">
        <v>1750</v>
      </c>
      <c r="BF21" s="764">
        <v>0</v>
      </c>
      <c r="BG21" s="596">
        <v>0</v>
      </c>
      <c r="BH21" s="596">
        <v>0</v>
      </c>
      <c r="BI21" s="596">
        <v>500</v>
      </c>
      <c r="BJ21" s="765">
        <v>1000</v>
      </c>
      <c r="BK21" s="597"/>
      <c r="BL21" s="589"/>
      <c r="BM21" s="575"/>
      <c r="BN21" s="575"/>
      <c r="BO21" s="575"/>
      <c r="BP21" s="590"/>
      <c r="BQ21" s="595" t="s">
        <v>2685</v>
      </c>
      <c r="BR21" s="596" t="s">
        <v>2685</v>
      </c>
      <c r="BS21" s="596" t="s">
        <v>2685</v>
      </c>
      <c r="BT21" s="596" t="s">
        <v>2685</v>
      </c>
      <c r="BU21" s="597" t="s">
        <v>2685</v>
      </c>
      <c r="BV21" s="595" t="s">
        <v>2685</v>
      </c>
      <c r="BW21" s="596" t="s">
        <v>2685</v>
      </c>
      <c r="BX21" s="596" t="s">
        <v>2685</v>
      </c>
      <c r="BY21" s="596" t="s">
        <v>2685</v>
      </c>
      <c r="BZ21" s="597" t="s">
        <v>2685</v>
      </c>
      <c r="CA21" s="595"/>
      <c r="CB21" s="596"/>
      <c r="CC21" s="596"/>
      <c r="CD21" s="596"/>
      <c r="CE21" s="597"/>
      <c r="CF21" s="595"/>
      <c r="CG21" s="596"/>
      <c r="CH21" s="596"/>
      <c r="CI21" s="596"/>
      <c r="CJ21" s="597"/>
      <c r="CK21" s="595" t="s">
        <v>2685</v>
      </c>
      <c r="CL21" s="596" t="s">
        <v>2685</v>
      </c>
      <c r="CM21" s="596" t="s">
        <v>2685</v>
      </c>
      <c r="CN21" s="596" t="s">
        <v>2685</v>
      </c>
      <c r="CO21" s="597" t="s">
        <v>2685</v>
      </c>
      <c r="CP21" s="595" t="s">
        <v>2685</v>
      </c>
      <c r="CQ21" s="596" t="s">
        <v>2685</v>
      </c>
      <c r="CR21" s="596" t="s">
        <v>2685</v>
      </c>
      <c r="CS21" s="596" t="s">
        <v>2685</v>
      </c>
      <c r="CT21" s="597" t="s">
        <v>2685</v>
      </c>
      <c r="CU21" s="1320"/>
      <c r="CV21" s="1321"/>
      <c r="CW21" s="1321" t="s">
        <v>2685</v>
      </c>
      <c r="CX21" s="1322" t="s">
        <v>2685</v>
      </c>
      <c r="CY21" s="1321"/>
      <c r="CZ21" s="1321"/>
      <c r="DA21" s="1321" t="s">
        <v>2685</v>
      </c>
      <c r="DB21" s="1322" t="s">
        <v>2685</v>
      </c>
      <c r="DC21" s="575" t="s">
        <v>7</v>
      </c>
      <c r="DD21" s="602">
        <v>1</v>
      </c>
      <c r="DE21" s="603" t="s">
        <v>2685</v>
      </c>
      <c r="DF21" s="599"/>
      <c r="DG21" s="600"/>
      <c r="DH21" s="600"/>
      <c r="DI21" s="600"/>
      <c r="DJ21" s="600"/>
      <c r="DK21" s="601"/>
      <c r="DL21" s="599" t="str">
        <f t="shared" si="4"/>
        <v/>
      </c>
      <c r="DM21" s="600" t="str">
        <f t="shared" si="4"/>
        <v/>
      </c>
      <c r="DN21" s="600" t="str">
        <f t="shared" si="4"/>
        <v/>
      </c>
      <c r="DO21" s="600" t="str">
        <f t="shared" si="4"/>
        <v/>
      </c>
      <c r="DP21" s="600" t="str">
        <f t="shared" si="4"/>
        <v/>
      </c>
      <c r="DQ21" s="601" t="str">
        <f t="shared" si="5"/>
        <v/>
      </c>
      <c r="DR21" s="599" t="str">
        <f t="shared" ref="DR21:DV23" si="10" xml:space="preserve"> IF(AND($DC21 = "", BL21 = "Yes"), ABS(CF21 - CK21) * $CY21 * $DD21, "")</f>
        <v/>
      </c>
      <c r="DS21" s="600" t="str">
        <f t="shared" si="10"/>
        <v/>
      </c>
      <c r="DT21" s="600" t="str">
        <f t="shared" si="10"/>
        <v/>
      </c>
      <c r="DU21" s="600" t="str">
        <f t="shared" si="10"/>
        <v/>
      </c>
      <c r="DV21" s="600" t="str">
        <f t="shared" si="10"/>
        <v/>
      </c>
      <c r="DW21" s="601" t="str">
        <f t="shared" si="8"/>
        <v/>
      </c>
      <c r="DX21" s="599"/>
      <c r="DY21" s="600"/>
      <c r="DZ21" s="600"/>
      <c r="EA21" s="600"/>
      <c r="EB21" s="600"/>
      <c r="EC21" s="601"/>
      <c r="ED21" s="599"/>
      <c r="EE21" s="600"/>
      <c r="EF21" s="600"/>
      <c r="EG21" s="600"/>
      <c r="EH21" s="600"/>
      <c r="EI21" s="601"/>
      <c r="EJ21" s="595"/>
      <c r="EK21" s="596"/>
      <c r="EL21" s="596"/>
      <c r="EM21" s="596"/>
      <c r="EN21" s="596"/>
      <c r="EO21" s="599"/>
      <c r="EP21" s="600"/>
      <c r="EQ21" s="600"/>
      <c r="ER21" s="600"/>
      <c r="ES21" s="600"/>
      <c r="ET21" s="600"/>
      <c r="EU21" s="595"/>
      <c r="EV21" s="596"/>
      <c r="EW21" s="596"/>
      <c r="EX21" s="596"/>
      <c r="EY21" s="596"/>
      <c r="EZ21" s="1328" t="s">
        <v>2685</v>
      </c>
      <c r="FA21" s="790"/>
      <c r="FB21" s="1332"/>
      <c r="FC21" s="1332"/>
      <c r="FD21" s="1332"/>
      <c r="FE21" s="1333"/>
      <c r="FF21" s="790"/>
      <c r="FG21" s="1332"/>
      <c r="FH21" s="1332"/>
      <c r="FI21" s="1332"/>
      <c r="FJ21" s="1333"/>
    </row>
    <row r="22" spans="2:166" ht="15.75" customHeight="1">
      <c r="B22" s="582">
        <v>16</v>
      </c>
      <c r="C22" s="828" t="str">
        <f t="shared" si="6"/>
        <v>PR19UU_B11-WN</v>
      </c>
      <c r="D22" s="583" t="s">
        <v>2698</v>
      </c>
      <c r="E22" s="583" t="s">
        <v>27</v>
      </c>
      <c r="F22" s="575" t="s">
        <v>2721</v>
      </c>
      <c r="G22" s="584" t="s">
        <v>2722</v>
      </c>
      <c r="H22" s="584" t="s">
        <v>2723</v>
      </c>
      <c r="I22" s="585"/>
      <c r="J22" s="586">
        <v>1</v>
      </c>
      <c r="K22" s="586"/>
      <c r="L22" s="586"/>
      <c r="M22" s="586"/>
      <c r="N22" s="586"/>
      <c r="O22" s="586"/>
      <c r="P22" s="587"/>
      <c r="Q22" s="588">
        <f t="shared" si="7"/>
        <v>1</v>
      </c>
      <c r="R22" s="589" t="s">
        <v>68</v>
      </c>
      <c r="S22" s="583" t="s">
        <v>33</v>
      </c>
      <c r="T22" s="590" t="s">
        <v>32</v>
      </c>
      <c r="U22" s="583" t="s">
        <v>136</v>
      </c>
      <c r="V22" s="583" t="s">
        <v>28</v>
      </c>
      <c r="W22" s="583" t="s">
        <v>2830</v>
      </c>
      <c r="X22" s="591">
        <v>2</v>
      </c>
      <c r="Y22" s="604" t="s">
        <v>25</v>
      </c>
      <c r="Z22" s="593"/>
      <c r="AA22" s="575"/>
      <c r="AB22" s="575"/>
      <c r="AC22" s="575"/>
      <c r="AD22" s="575"/>
      <c r="AE22" s="575"/>
      <c r="AF22" s="594"/>
      <c r="AG22" s="595"/>
      <c r="AH22" s="596"/>
      <c r="AI22" s="596"/>
      <c r="AJ22" s="596"/>
      <c r="AK22" s="596"/>
      <c r="AL22" s="596">
        <v>2</v>
      </c>
      <c r="AM22" s="596">
        <v>5</v>
      </c>
      <c r="AN22" s="596">
        <v>24.68</v>
      </c>
      <c r="AO22" s="596">
        <v>58.86</v>
      </c>
      <c r="AP22" s="597">
        <v>98.7</v>
      </c>
      <c r="AQ22" s="596">
        <v>99.35</v>
      </c>
      <c r="AR22" s="596">
        <v>100</v>
      </c>
      <c r="AS22" s="596">
        <v>100</v>
      </c>
      <c r="AT22" s="596">
        <v>100</v>
      </c>
      <c r="AU22" s="596">
        <v>100</v>
      </c>
      <c r="AV22" s="595"/>
      <c r="AW22" s="596"/>
      <c r="AX22" s="596"/>
      <c r="AY22" s="596"/>
      <c r="AZ22" s="755"/>
      <c r="BA22" s="758"/>
      <c r="BB22" s="596"/>
      <c r="BC22" s="596"/>
      <c r="BD22" s="596"/>
      <c r="BE22" s="759"/>
      <c r="BF22" s="764"/>
      <c r="BG22" s="596"/>
      <c r="BH22" s="596"/>
      <c r="BI22" s="596"/>
      <c r="BJ22" s="765"/>
      <c r="BK22" s="597"/>
      <c r="BL22" s="589" t="s">
        <v>6</v>
      </c>
      <c r="BM22" s="575" t="s">
        <v>6</v>
      </c>
      <c r="BN22" s="575" t="s">
        <v>6</v>
      </c>
      <c r="BO22" s="575" t="s">
        <v>6</v>
      </c>
      <c r="BP22" s="590" t="s">
        <v>6</v>
      </c>
      <c r="BQ22" s="595"/>
      <c r="BR22" s="596"/>
      <c r="BS22" s="596"/>
      <c r="BT22" s="596"/>
      <c r="BU22" s="597"/>
      <c r="BV22" s="595">
        <v>98.7</v>
      </c>
      <c r="BW22" s="596">
        <v>98.7</v>
      </c>
      <c r="BX22" s="596">
        <v>98.7</v>
      </c>
      <c r="BY22" s="596">
        <v>98.7</v>
      </c>
      <c r="BZ22" s="597">
        <v>98.7</v>
      </c>
      <c r="CA22" s="595">
        <v>99.35</v>
      </c>
      <c r="CB22" s="596">
        <v>100</v>
      </c>
      <c r="CC22" s="596">
        <v>100</v>
      </c>
      <c r="CD22" s="596">
        <v>100</v>
      </c>
      <c r="CE22" s="597">
        <v>100</v>
      </c>
      <c r="CF22" s="595">
        <v>99.35</v>
      </c>
      <c r="CG22" s="596">
        <v>100</v>
      </c>
      <c r="CH22" s="596">
        <v>100</v>
      </c>
      <c r="CI22" s="596">
        <v>100</v>
      </c>
      <c r="CJ22" s="597">
        <v>100</v>
      </c>
      <c r="CK22" s="595">
        <v>100</v>
      </c>
      <c r="CL22" s="596">
        <v>100</v>
      </c>
      <c r="CM22" s="596">
        <v>100</v>
      </c>
      <c r="CN22" s="596">
        <v>100</v>
      </c>
      <c r="CO22" s="597">
        <v>100</v>
      </c>
      <c r="CP22" s="595"/>
      <c r="CQ22" s="596"/>
      <c r="CR22" s="596"/>
      <c r="CS22" s="596"/>
      <c r="CT22" s="597"/>
      <c r="CU22" s="1320">
        <v>-2.34</v>
      </c>
      <c r="CV22" s="1321"/>
      <c r="CW22" s="1321"/>
      <c r="CX22" s="1322"/>
      <c r="CY22" s="1321">
        <v>1.17</v>
      </c>
      <c r="CZ22" s="1321"/>
      <c r="DA22" s="1321"/>
      <c r="DB22" s="1322"/>
      <c r="DC22" s="575"/>
      <c r="DD22" s="602">
        <v>1</v>
      </c>
      <c r="DE22" s="603"/>
      <c r="DF22" s="599"/>
      <c r="DG22" s="600"/>
      <c r="DH22" s="600"/>
      <c r="DI22" s="600"/>
      <c r="DJ22" s="600"/>
      <c r="DK22" s="601"/>
      <c r="DL22" s="599">
        <f t="shared" si="4"/>
        <v>-1.5209999999999799</v>
      </c>
      <c r="DM22" s="600">
        <f t="shared" si="4"/>
        <v>-3.0419999999999932</v>
      </c>
      <c r="DN22" s="600">
        <f t="shared" si="4"/>
        <v>-3.0419999999999932</v>
      </c>
      <c r="DO22" s="600">
        <f t="shared" si="4"/>
        <v>-3.0419999999999932</v>
      </c>
      <c r="DP22" s="600">
        <f t="shared" si="4"/>
        <v>-3.0419999999999932</v>
      </c>
      <c r="DQ22" s="601">
        <f t="shared" si="5"/>
        <v>-13.688999999999952</v>
      </c>
      <c r="DR22" s="599">
        <f t="shared" si="10"/>
        <v>0.76050000000000662</v>
      </c>
      <c r="DS22" s="600">
        <f t="shared" si="10"/>
        <v>0</v>
      </c>
      <c r="DT22" s="600">
        <f t="shared" si="10"/>
        <v>0</v>
      </c>
      <c r="DU22" s="600">
        <f t="shared" si="10"/>
        <v>0</v>
      </c>
      <c r="DV22" s="600">
        <f t="shared" si="10"/>
        <v>0</v>
      </c>
      <c r="DW22" s="601">
        <f t="shared" si="8"/>
        <v>0.76050000000000662</v>
      </c>
      <c r="DX22" s="599"/>
      <c r="DY22" s="600"/>
      <c r="DZ22" s="600"/>
      <c r="EA22" s="600"/>
      <c r="EB22" s="600"/>
      <c r="EC22" s="601"/>
      <c r="ED22" s="599">
        <v>-1.5209999999999999</v>
      </c>
      <c r="EE22" s="600">
        <v>0</v>
      </c>
      <c r="EF22" s="600">
        <v>0</v>
      </c>
      <c r="EG22" s="600">
        <v>0</v>
      </c>
      <c r="EH22" s="600">
        <v>0</v>
      </c>
      <c r="EI22" s="601">
        <v>-1.5209999999999999</v>
      </c>
      <c r="EJ22" s="595">
        <v>98.7</v>
      </c>
      <c r="EK22" s="596">
        <v>100</v>
      </c>
      <c r="EL22" s="596">
        <v>100</v>
      </c>
      <c r="EM22" s="596">
        <v>100</v>
      </c>
      <c r="EN22" s="596">
        <v>100</v>
      </c>
      <c r="EO22" s="599">
        <v>0.76049999999999995</v>
      </c>
      <c r="EP22" s="600">
        <v>0</v>
      </c>
      <c r="EQ22" s="600">
        <v>0</v>
      </c>
      <c r="ER22" s="600">
        <v>0</v>
      </c>
      <c r="ES22" s="600">
        <v>0</v>
      </c>
      <c r="ET22" s="600">
        <v>0.76049999999999995</v>
      </c>
      <c r="EU22" s="595">
        <v>100</v>
      </c>
      <c r="EV22" s="596">
        <v>100</v>
      </c>
      <c r="EW22" s="596">
        <v>100</v>
      </c>
      <c r="EX22" s="596">
        <v>100</v>
      </c>
      <c r="EY22" s="596">
        <v>100</v>
      </c>
      <c r="EZ22" s="1328" t="s">
        <v>2685</v>
      </c>
      <c r="FA22" s="790"/>
      <c r="FB22" s="1332"/>
      <c r="FC22" s="1332"/>
      <c r="FD22" s="1332"/>
      <c r="FE22" s="1333"/>
      <c r="FF22" s="790"/>
      <c r="FG22" s="1332"/>
      <c r="FH22" s="1332"/>
      <c r="FI22" s="1332"/>
      <c r="FJ22" s="1333"/>
    </row>
    <row r="23" spans="2:166" ht="15.75" customHeight="1">
      <c r="B23" s="582">
        <v>17</v>
      </c>
      <c r="C23" s="828" t="str">
        <f t="shared" si="6"/>
        <v>PR19UU_C01-WWN</v>
      </c>
      <c r="D23" s="583" t="s">
        <v>2724</v>
      </c>
      <c r="E23" s="583" t="s">
        <v>42</v>
      </c>
      <c r="F23" s="575" t="s">
        <v>2725</v>
      </c>
      <c r="G23" s="584" t="s">
        <v>133</v>
      </c>
      <c r="H23" s="584" t="s">
        <v>2684</v>
      </c>
      <c r="I23" s="585" t="s">
        <v>2685</v>
      </c>
      <c r="J23" s="586" t="s">
        <v>2685</v>
      </c>
      <c r="K23" s="586">
        <v>1</v>
      </c>
      <c r="L23" s="586" t="s">
        <v>2685</v>
      </c>
      <c r="M23" s="586" t="s">
        <v>2685</v>
      </c>
      <c r="N23" s="586" t="s">
        <v>2685</v>
      </c>
      <c r="O23" s="586" t="s">
        <v>2685</v>
      </c>
      <c r="P23" s="587" t="s">
        <v>2685</v>
      </c>
      <c r="Q23" s="588">
        <f t="shared" si="7"/>
        <v>1</v>
      </c>
      <c r="R23" s="589" t="s">
        <v>68</v>
      </c>
      <c r="S23" s="583" t="s">
        <v>33</v>
      </c>
      <c r="T23" s="590" t="s">
        <v>32</v>
      </c>
      <c r="U23" s="583" t="s">
        <v>133</v>
      </c>
      <c r="V23" s="583" t="s">
        <v>76</v>
      </c>
      <c r="W23" s="583" t="s">
        <v>2831</v>
      </c>
      <c r="X23" s="591">
        <v>3</v>
      </c>
      <c r="Y23" s="604" t="s">
        <v>40</v>
      </c>
      <c r="Z23" s="593" t="s">
        <v>116</v>
      </c>
      <c r="AA23" s="575" t="s">
        <v>2685</v>
      </c>
      <c r="AB23" s="575" t="s">
        <v>2685</v>
      </c>
      <c r="AC23" s="575" t="s">
        <v>26</v>
      </c>
      <c r="AD23" s="575" t="s">
        <v>2685</v>
      </c>
      <c r="AE23" s="575" t="s">
        <v>2685</v>
      </c>
      <c r="AF23" s="594" t="s">
        <v>2832</v>
      </c>
      <c r="AG23" s="595" t="s">
        <v>2685</v>
      </c>
      <c r="AH23" s="596" t="s">
        <v>2685</v>
      </c>
      <c r="AI23" s="596" t="s">
        <v>2685</v>
      </c>
      <c r="AJ23" s="596">
        <v>31.317</v>
      </c>
      <c r="AK23" s="596">
        <v>32.087000000000003</v>
      </c>
      <c r="AL23" s="596">
        <v>26.568000000000001</v>
      </c>
      <c r="AM23" s="596">
        <v>25.413</v>
      </c>
      <c r="AN23" s="596">
        <v>24.771000000000001</v>
      </c>
      <c r="AO23" s="596">
        <v>24.513999999999999</v>
      </c>
      <c r="AP23" s="597">
        <v>24.385999999999999</v>
      </c>
      <c r="AQ23" s="596">
        <v>24.5</v>
      </c>
      <c r="AR23" s="596">
        <v>23.7</v>
      </c>
      <c r="AS23" s="596">
        <v>23</v>
      </c>
      <c r="AT23" s="596">
        <v>22.4</v>
      </c>
      <c r="AU23" s="596">
        <v>19.5</v>
      </c>
      <c r="AV23" s="595">
        <v>19.283000000000001</v>
      </c>
      <c r="AW23" s="596">
        <v>19.065999999999999</v>
      </c>
      <c r="AX23" s="596">
        <v>18.849</v>
      </c>
      <c r="AY23" s="596">
        <v>18.632000000000001</v>
      </c>
      <c r="AZ23" s="755">
        <v>18.414999999999999</v>
      </c>
      <c r="BA23" s="758">
        <v>18.196999999999999</v>
      </c>
      <c r="BB23" s="596">
        <v>17.98</v>
      </c>
      <c r="BC23" s="596">
        <v>17.763000000000002</v>
      </c>
      <c r="BD23" s="596">
        <v>17.545999999999999</v>
      </c>
      <c r="BE23" s="759">
        <v>17.329000000000001</v>
      </c>
      <c r="BF23" s="764">
        <v>17.111999999999998</v>
      </c>
      <c r="BG23" s="596">
        <v>16.895</v>
      </c>
      <c r="BH23" s="596">
        <v>16.678000000000001</v>
      </c>
      <c r="BI23" s="596">
        <v>16.460999999999999</v>
      </c>
      <c r="BJ23" s="765">
        <v>16.244</v>
      </c>
      <c r="BK23" s="597">
        <v>15.157999999999999</v>
      </c>
      <c r="BL23" s="589" t="s">
        <v>6</v>
      </c>
      <c r="BM23" s="575" t="s">
        <v>6</v>
      </c>
      <c r="BN23" s="575" t="s">
        <v>6</v>
      </c>
      <c r="BO23" s="575" t="s">
        <v>6</v>
      </c>
      <c r="BP23" s="590" t="s">
        <v>6</v>
      </c>
      <c r="BQ23" s="595" t="s">
        <v>2685</v>
      </c>
      <c r="BR23" s="596" t="s">
        <v>2685</v>
      </c>
      <c r="BS23" s="596" t="s">
        <v>2685</v>
      </c>
      <c r="BT23" s="596" t="s">
        <v>2685</v>
      </c>
      <c r="BU23" s="597" t="s">
        <v>2685</v>
      </c>
      <c r="BV23" s="595">
        <v>30.8</v>
      </c>
      <c r="BW23" s="596">
        <v>30.8</v>
      </c>
      <c r="BX23" s="596">
        <v>30.8</v>
      </c>
      <c r="BY23" s="596">
        <v>30.8</v>
      </c>
      <c r="BZ23" s="597">
        <v>30.8</v>
      </c>
      <c r="CA23" s="595">
        <v>24.5</v>
      </c>
      <c r="CB23" s="596">
        <v>23.7</v>
      </c>
      <c r="CC23" s="596">
        <v>23</v>
      </c>
      <c r="CD23" s="596">
        <v>22.4</v>
      </c>
      <c r="CE23" s="597">
        <v>19.5</v>
      </c>
      <c r="CF23" s="595">
        <v>24.5</v>
      </c>
      <c r="CG23" s="596">
        <v>23.7</v>
      </c>
      <c r="CH23" s="596">
        <v>23</v>
      </c>
      <c r="CI23" s="596">
        <v>22.4</v>
      </c>
      <c r="CJ23" s="597">
        <v>19.5</v>
      </c>
      <c r="CK23" s="595">
        <v>17</v>
      </c>
      <c r="CL23" s="596">
        <v>16.5</v>
      </c>
      <c r="CM23" s="596">
        <v>16</v>
      </c>
      <c r="CN23" s="596">
        <v>15.5</v>
      </c>
      <c r="CO23" s="597">
        <v>15</v>
      </c>
      <c r="CP23" s="595" t="s">
        <v>2685</v>
      </c>
      <c r="CQ23" s="596" t="s">
        <v>2685</v>
      </c>
      <c r="CR23" s="596" t="s">
        <v>2685</v>
      </c>
      <c r="CS23" s="596" t="s">
        <v>2685</v>
      </c>
      <c r="CT23" s="597" t="s">
        <v>2685</v>
      </c>
      <c r="CU23" s="1320">
        <v>-0.76</v>
      </c>
      <c r="CV23" s="1321" t="s">
        <v>2685</v>
      </c>
      <c r="CW23" s="1321" t="s">
        <v>2685</v>
      </c>
      <c r="CX23" s="1322">
        <v>-1.52</v>
      </c>
      <c r="CY23" s="1321">
        <v>0.76</v>
      </c>
      <c r="CZ23" s="1321" t="s">
        <v>2685</v>
      </c>
      <c r="DA23" s="1321" t="s">
        <v>2685</v>
      </c>
      <c r="DB23" s="1322">
        <v>1.52</v>
      </c>
      <c r="DC23" s="575"/>
      <c r="DD23" s="602">
        <v>1</v>
      </c>
      <c r="DE23" s="603" t="s">
        <v>2685</v>
      </c>
      <c r="DF23" s="599"/>
      <c r="DG23" s="600"/>
      <c r="DH23" s="600"/>
      <c r="DI23" s="600"/>
      <c r="DJ23" s="600"/>
      <c r="DK23" s="601"/>
      <c r="DL23" s="599">
        <f t="shared" si="4"/>
        <v>-4.7880000000000003</v>
      </c>
      <c r="DM23" s="600">
        <f t="shared" si="4"/>
        <v>-5.3960000000000008</v>
      </c>
      <c r="DN23" s="600">
        <f t="shared" si="4"/>
        <v>-5.9280000000000008</v>
      </c>
      <c r="DO23" s="600">
        <f t="shared" si="4"/>
        <v>-6.3840000000000021</v>
      </c>
      <c r="DP23" s="600">
        <f t="shared" si="4"/>
        <v>-8.588000000000001</v>
      </c>
      <c r="DQ23" s="601">
        <f t="shared" si="5"/>
        <v>-31.084000000000003</v>
      </c>
      <c r="DR23" s="599">
        <f t="shared" si="10"/>
        <v>5.7</v>
      </c>
      <c r="DS23" s="600">
        <f t="shared" si="10"/>
        <v>5.4719999999999995</v>
      </c>
      <c r="DT23" s="600">
        <f t="shared" si="10"/>
        <v>5.32</v>
      </c>
      <c r="DU23" s="600">
        <f t="shared" si="10"/>
        <v>5.2439999999999989</v>
      </c>
      <c r="DV23" s="600">
        <f t="shared" si="10"/>
        <v>3.42</v>
      </c>
      <c r="DW23" s="601">
        <f t="shared" si="8"/>
        <v>25.155999999999999</v>
      </c>
      <c r="DX23" s="599"/>
      <c r="DY23" s="600"/>
      <c r="DZ23" s="600"/>
      <c r="EA23" s="600"/>
      <c r="EB23" s="600"/>
      <c r="EC23" s="601"/>
      <c r="ED23" s="599">
        <v>-1.2767999999999999</v>
      </c>
      <c r="EE23" s="600">
        <v>-1.5906800000000001</v>
      </c>
      <c r="EF23" s="600">
        <v>-1.92736</v>
      </c>
      <c r="EG23" s="600">
        <v>-2.1872799999999999</v>
      </c>
      <c r="EH23" s="600">
        <v>-4.1951999999999998</v>
      </c>
      <c r="EI23" s="601">
        <v>-11.17732</v>
      </c>
      <c r="EJ23" s="595">
        <v>26.18</v>
      </c>
      <c r="EK23" s="596">
        <v>25.792999999999999</v>
      </c>
      <c r="EL23" s="596">
        <v>25.536000000000001</v>
      </c>
      <c r="EM23" s="596">
        <v>25.277999999999999</v>
      </c>
      <c r="EN23" s="596">
        <v>25.02</v>
      </c>
      <c r="EO23" s="599">
        <v>1.565599999999999</v>
      </c>
      <c r="EP23" s="600">
        <v>1.1536800000000005</v>
      </c>
      <c r="EQ23" s="600">
        <v>0.81776000000000038</v>
      </c>
      <c r="ER23" s="600">
        <v>0.55707999999999769</v>
      </c>
      <c r="ES23" s="600">
        <v>-1.4508399999999992</v>
      </c>
      <c r="ET23" s="600">
        <v>2.6432799999999981</v>
      </c>
      <c r="EU23" s="595">
        <v>22.44</v>
      </c>
      <c r="EV23" s="596">
        <v>22.181999999999999</v>
      </c>
      <c r="EW23" s="596">
        <v>21.923999999999999</v>
      </c>
      <c r="EX23" s="596">
        <v>21.667000000000002</v>
      </c>
      <c r="EY23" s="596">
        <v>21.408999999999999</v>
      </c>
      <c r="EZ23" s="1328">
        <v>0.91818633952254647</v>
      </c>
      <c r="FA23" s="790" t="s">
        <v>2881</v>
      </c>
      <c r="FB23" s="1332">
        <v>2.1929653752801544E-2</v>
      </c>
      <c r="FC23" s="1332">
        <v>0.11273181938189103</v>
      </c>
      <c r="FD23" s="1332">
        <v>0.19697757654704098</v>
      </c>
      <c r="FE23" s="1333">
        <v>4.4197640558397257E-3</v>
      </c>
      <c r="FF23" s="790" t="s">
        <v>2882</v>
      </c>
      <c r="FG23" s="1332">
        <v>8.7128919195363086E-2</v>
      </c>
      <c r="FH23" s="1332">
        <v>9.4402768496420056E-2</v>
      </c>
      <c r="FI23" s="1332"/>
      <c r="FJ23" s="1333"/>
    </row>
    <row r="24" spans="2:166" ht="15.75" customHeight="1">
      <c r="B24" s="582">
        <v>18</v>
      </c>
      <c r="C24" s="828" t="str">
        <f t="shared" si="6"/>
        <v>PR19UU_C02-CF</v>
      </c>
      <c r="D24" s="583" t="s">
        <v>2724</v>
      </c>
      <c r="E24" s="583" t="s">
        <v>42</v>
      </c>
      <c r="F24" s="575" t="s">
        <v>2726</v>
      </c>
      <c r="G24" s="584" t="s">
        <v>106</v>
      </c>
      <c r="H24" s="584" t="s">
        <v>2684</v>
      </c>
      <c r="I24" s="585" t="s">
        <v>2685</v>
      </c>
      <c r="J24" s="586">
        <v>0.06</v>
      </c>
      <c r="K24" s="586">
        <v>0.94</v>
      </c>
      <c r="L24" s="586" t="s">
        <v>2685</v>
      </c>
      <c r="M24" s="586" t="s">
        <v>2685</v>
      </c>
      <c r="N24" s="586" t="s">
        <v>2685</v>
      </c>
      <c r="O24" s="586" t="s">
        <v>2685</v>
      </c>
      <c r="P24" s="587" t="s">
        <v>2685</v>
      </c>
      <c r="Q24" s="588">
        <f t="shared" si="7"/>
        <v>1</v>
      </c>
      <c r="R24" s="589" t="s">
        <v>68</v>
      </c>
      <c r="S24" s="583" t="s">
        <v>33</v>
      </c>
      <c r="T24" s="590" t="s">
        <v>32</v>
      </c>
      <c r="U24" s="583" t="s">
        <v>1718</v>
      </c>
      <c r="V24" s="583" t="s">
        <v>28</v>
      </c>
      <c r="W24" s="583" t="s">
        <v>2833</v>
      </c>
      <c r="X24" s="591">
        <v>1</v>
      </c>
      <c r="Y24" s="604" t="s">
        <v>25</v>
      </c>
      <c r="Z24" s="593" t="s">
        <v>106</v>
      </c>
      <c r="AA24" s="575" t="s">
        <v>2685</v>
      </c>
      <c r="AB24" s="575" t="s">
        <v>2685</v>
      </c>
      <c r="AC24" s="575" t="s">
        <v>26</v>
      </c>
      <c r="AD24" s="575" t="s">
        <v>2685</v>
      </c>
      <c r="AE24" s="575" t="s">
        <v>2685</v>
      </c>
      <c r="AF24" s="594" t="s">
        <v>2834</v>
      </c>
      <c r="AG24" s="595">
        <v>97.8</v>
      </c>
      <c r="AH24" s="596">
        <v>98</v>
      </c>
      <c r="AI24" s="596">
        <v>99</v>
      </c>
      <c r="AJ24" s="596">
        <v>97.5</v>
      </c>
      <c r="AK24" s="596">
        <v>97.6</v>
      </c>
      <c r="AL24" s="596">
        <v>97</v>
      </c>
      <c r="AM24" s="596">
        <v>97.4</v>
      </c>
      <c r="AN24" s="596">
        <v>98.8</v>
      </c>
      <c r="AO24" s="596">
        <v>98.5</v>
      </c>
      <c r="AP24" s="597">
        <v>98.5</v>
      </c>
      <c r="AQ24" s="596">
        <v>100</v>
      </c>
      <c r="AR24" s="596">
        <v>100</v>
      </c>
      <c r="AS24" s="596">
        <v>100</v>
      </c>
      <c r="AT24" s="596">
        <v>100</v>
      </c>
      <c r="AU24" s="596">
        <v>100</v>
      </c>
      <c r="AV24" s="595">
        <v>100</v>
      </c>
      <c r="AW24" s="596">
        <v>100</v>
      </c>
      <c r="AX24" s="596">
        <v>100</v>
      </c>
      <c r="AY24" s="596">
        <v>100</v>
      </c>
      <c r="AZ24" s="755">
        <v>100</v>
      </c>
      <c r="BA24" s="758">
        <v>100</v>
      </c>
      <c r="BB24" s="596">
        <v>100</v>
      </c>
      <c r="BC24" s="596">
        <v>100</v>
      </c>
      <c r="BD24" s="596">
        <v>100</v>
      </c>
      <c r="BE24" s="759">
        <v>100</v>
      </c>
      <c r="BF24" s="764">
        <v>100</v>
      </c>
      <c r="BG24" s="596">
        <v>100</v>
      </c>
      <c r="BH24" s="596">
        <v>100</v>
      </c>
      <c r="BI24" s="596">
        <v>100</v>
      </c>
      <c r="BJ24" s="765">
        <v>100</v>
      </c>
      <c r="BK24" s="597">
        <v>100</v>
      </c>
      <c r="BL24" s="589" t="s">
        <v>6</v>
      </c>
      <c r="BM24" s="575" t="s">
        <v>6</v>
      </c>
      <c r="BN24" s="575" t="s">
        <v>6</v>
      </c>
      <c r="BO24" s="575" t="s">
        <v>6</v>
      </c>
      <c r="BP24" s="590" t="s">
        <v>6</v>
      </c>
      <c r="BQ24" s="595" t="s">
        <v>2685</v>
      </c>
      <c r="BR24" s="596" t="s">
        <v>2685</v>
      </c>
      <c r="BS24" s="596" t="s">
        <v>2685</v>
      </c>
      <c r="BT24" s="596" t="s">
        <v>2685</v>
      </c>
      <c r="BU24" s="597" t="s">
        <v>2685</v>
      </c>
      <c r="BV24" s="595" t="s">
        <v>2685</v>
      </c>
      <c r="BW24" s="596" t="s">
        <v>2685</v>
      </c>
      <c r="BX24" s="596" t="s">
        <v>2685</v>
      </c>
      <c r="BY24" s="596" t="s">
        <v>2685</v>
      </c>
      <c r="BZ24" s="597" t="s">
        <v>2685</v>
      </c>
      <c r="CA24" s="595">
        <v>99</v>
      </c>
      <c r="CB24" s="596">
        <v>99</v>
      </c>
      <c r="CC24" s="596">
        <v>99</v>
      </c>
      <c r="CD24" s="596">
        <v>99</v>
      </c>
      <c r="CE24" s="597">
        <v>99</v>
      </c>
      <c r="CF24" s="595"/>
      <c r="CG24" s="596"/>
      <c r="CH24" s="596"/>
      <c r="CI24" s="596"/>
      <c r="CJ24" s="597"/>
      <c r="CK24" s="595" t="s">
        <v>2685</v>
      </c>
      <c r="CL24" s="596" t="s">
        <v>2685</v>
      </c>
      <c r="CM24" s="596" t="s">
        <v>2685</v>
      </c>
      <c r="CN24" s="596" t="s">
        <v>2685</v>
      </c>
      <c r="CO24" s="597" t="s">
        <v>2685</v>
      </c>
      <c r="CP24" s="595" t="s">
        <v>2685</v>
      </c>
      <c r="CQ24" s="596" t="s">
        <v>2685</v>
      </c>
      <c r="CR24" s="596" t="s">
        <v>2685</v>
      </c>
      <c r="CS24" s="596" t="s">
        <v>2685</v>
      </c>
      <c r="CT24" s="597" t="s">
        <v>2685</v>
      </c>
      <c r="CU24" s="1320">
        <v>-1.5249999999999999</v>
      </c>
      <c r="CV24" s="1321" t="s">
        <v>2685</v>
      </c>
      <c r="CW24" s="1321" t="s">
        <v>2685</v>
      </c>
      <c r="CX24" s="1322" t="s">
        <v>2685</v>
      </c>
      <c r="CY24" s="1321"/>
      <c r="CZ24" s="1321" t="s">
        <v>2685</v>
      </c>
      <c r="DA24" s="1321" t="s">
        <v>2685</v>
      </c>
      <c r="DB24" s="1322" t="s">
        <v>2685</v>
      </c>
      <c r="DC24" s="575" t="s">
        <v>2685</v>
      </c>
      <c r="DD24" s="602" t="s">
        <v>2685</v>
      </c>
      <c r="DE24" s="603" t="s">
        <v>2685</v>
      </c>
      <c r="DF24" s="599"/>
      <c r="DG24" s="600"/>
      <c r="DH24" s="600"/>
      <c r="DI24" s="600"/>
      <c r="DJ24" s="600"/>
      <c r="DK24" s="601"/>
      <c r="DL24" s="599"/>
      <c r="DM24" s="600"/>
      <c r="DN24" s="600"/>
      <c r="DO24" s="600"/>
      <c r="DP24" s="600"/>
      <c r="DQ24" s="601"/>
      <c r="DR24" s="599"/>
      <c r="DS24" s="600"/>
      <c r="DT24" s="600"/>
      <c r="DU24" s="600"/>
      <c r="DV24" s="600"/>
      <c r="DW24" s="601"/>
      <c r="DX24" s="599"/>
      <c r="DY24" s="600"/>
      <c r="DZ24" s="600"/>
      <c r="EA24" s="600"/>
      <c r="EB24" s="600"/>
      <c r="EC24" s="601"/>
      <c r="ED24" s="599">
        <v>-3.2025000000000001</v>
      </c>
      <c r="EE24" s="600">
        <v>-3.2025000000000001</v>
      </c>
      <c r="EF24" s="600">
        <v>-3.2025000000000001</v>
      </c>
      <c r="EG24" s="600">
        <v>-3.2025000000000001</v>
      </c>
      <c r="EH24" s="600">
        <v>-3.2025000000000001</v>
      </c>
      <c r="EI24" s="601">
        <v>-16.012499999999999</v>
      </c>
      <c r="EJ24" s="595">
        <v>96.9</v>
      </c>
      <c r="EK24" s="596">
        <v>96.9</v>
      </c>
      <c r="EL24" s="596">
        <v>96.9</v>
      </c>
      <c r="EM24" s="596">
        <v>96.9</v>
      </c>
      <c r="EN24" s="596">
        <v>96.9</v>
      </c>
      <c r="EO24" s="599">
        <v>0</v>
      </c>
      <c r="EP24" s="600">
        <v>0</v>
      </c>
      <c r="EQ24" s="600">
        <v>0</v>
      </c>
      <c r="ER24" s="600">
        <v>0</v>
      </c>
      <c r="ES24" s="600">
        <v>0</v>
      </c>
      <c r="ET24" s="600">
        <v>0</v>
      </c>
      <c r="EU24" s="595">
        <v>99.7</v>
      </c>
      <c r="EV24" s="596">
        <v>99.7</v>
      </c>
      <c r="EW24" s="596">
        <v>99.7</v>
      </c>
      <c r="EX24" s="596">
        <v>99.7</v>
      </c>
      <c r="EY24" s="596">
        <v>99.7</v>
      </c>
      <c r="EZ24" s="1328" t="s">
        <v>2685</v>
      </c>
      <c r="FA24" s="790" t="s">
        <v>2890</v>
      </c>
      <c r="FB24" s="1332">
        <v>0.47800886464370951</v>
      </c>
      <c r="FC24" s="1332"/>
      <c r="FD24" s="1332"/>
      <c r="FE24" s="1333"/>
      <c r="FF24" s="790"/>
      <c r="FG24" s="1332"/>
      <c r="FH24" s="1332"/>
      <c r="FI24" s="1332"/>
      <c r="FJ24" s="1333"/>
    </row>
    <row r="25" spans="2:166" ht="15.75" customHeight="1">
      <c r="B25" s="582">
        <v>19</v>
      </c>
      <c r="C25" s="828" t="str">
        <f t="shared" si="6"/>
        <v>PR19UU_C03-WR</v>
      </c>
      <c r="D25" s="583" t="s">
        <v>2724</v>
      </c>
      <c r="E25" s="583" t="s">
        <v>42</v>
      </c>
      <c r="F25" s="575" t="s">
        <v>2727</v>
      </c>
      <c r="G25" s="584" t="s">
        <v>2728</v>
      </c>
      <c r="H25" s="584" t="s">
        <v>2729</v>
      </c>
      <c r="I25" s="585">
        <v>1</v>
      </c>
      <c r="J25" s="586" t="s">
        <v>2685</v>
      </c>
      <c r="K25" s="586" t="s">
        <v>2685</v>
      </c>
      <c r="L25" s="586" t="s">
        <v>2685</v>
      </c>
      <c r="M25" s="586" t="s">
        <v>2685</v>
      </c>
      <c r="N25" s="586" t="s">
        <v>2685</v>
      </c>
      <c r="O25" s="586" t="s">
        <v>2685</v>
      </c>
      <c r="P25" s="587" t="s">
        <v>2685</v>
      </c>
      <c r="Q25" s="588">
        <f t="shared" si="7"/>
        <v>1</v>
      </c>
      <c r="R25" s="589" t="s">
        <v>68</v>
      </c>
      <c r="S25" s="583" t="s">
        <v>33</v>
      </c>
      <c r="T25" s="590" t="s">
        <v>32</v>
      </c>
      <c r="U25" s="583" t="s">
        <v>148</v>
      </c>
      <c r="V25" s="583" t="s">
        <v>76</v>
      </c>
      <c r="W25" s="583" t="s">
        <v>2835</v>
      </c>
      <c r="X25" s="596">
        <v>1</v>
      </c>
      <c r="Y25" s="605" t="s">
        <v>40</v>
      </c>
      <c r="Z25" s="593" t="s">
        <v>2685</v>
      </c>
      <c r="AA25" s="575" t="s">
        <v>2685</v>
      </c>
      <c r="AB25" s="575" t="s">
        <v>2685</v>
      </c>
      <c r="AC25" s="575" t="s">
        <v>2685</v>
      </c>
      <c r="AD25" s="575" t="s">
        <v>2685</v>
      </c>
      <c r="AE25" s="575" t="s">
        <v>6</v>
      </c>
      <c r="AF25" s="594" t="s">
        <v>2685</v>
      </c>
      <c r="AG25" s="595" t="s">
        <v>2685</v>
      </c>
      <c r="AH25" s="596" t="s">
        <v>2685</v>
      </c>
      <c r="AI25" s="596" t="s">
        <v>2685</v>
      </c>
      <c r="AJ25" s="596" t="s">
        <v>2685</v>
      </c>
      <c r="AK25" s="596" t="s">
        <v>2685</v>
      </c>
      <c r="AL25" s="596" t="s">
        <v>2685</v>
      </c>
      <c r="AM25" s="596" t="s">
        <v>2685</v>
      </c>
      <c r="AN25" s="596" t="s">
        <v>2685</v>
      </c>
      <c r="AO25" s="596" t="s">
        <v>2685</v>
      </c>
      <c r="AP25" s="597" t="s">
        <v>2685</v>
      </c>
      <c r="AQ25" s="596">
        <v>0</v>
      </c>
      <c r="AR25" s="596">
        <v>0</v>
      </c>
      <c r="AS25" s="596">
        <v>0</v>
      </c>
      <c r="AT25" s="596">
        <v>0</v>
      </c>
      <c r="AU25" s="596">
        <v>0</v>
      </c>
      <c r="AV25" s="595" t="s">
        <v>2685</v>
      </c>
      <c r="AW25" s="596" t="s">
        <v>2685</v>
      </c>
      <c r="AX25" s="596" t="s">
        <v>2685</v>
      </c>
      <c r="AY25" s="596" t="s">
        <v>2685</v>
      </c>
      <c r="AZ25" s="755" t="s">
        <v>2685</v>
      </c>
      <c r="BA25" s="758" t="s">
        <v>2685</v>
      </c>
      <c r="BB25" s="596" t="s">
        <v>2685</v>
      </c>
      <c r="BC25" s="596" t="s">
        <v>2685</v>
      </c>
      <c r="BD25" s="596" t="s">
        <v>2685</v>
      </c>
      <c r="BE25" s="759" t="s">
        <v>2685</v>
      </c>
      <c r="BF25" s="764" t="s">
        <v>2685</v>
      </c>
      <c r="BG25" s="596" t="s">
        <v>2685</v>
      </c>
      <c r="BH25" s="596" t="s">
        <v>2685</v>
      </c>
      <c r="BI25" s="596" t="s">
        <v>2685</v>
      </c>
      <c r="BJ25" s="765" t="s">
        <v>2685</v>
      </c>
      <c r="BK25" s="597" t="s">
        <v>2685</v>
      </c>
      <c r="BL25" s="589" t="s">
        <v>6</v>
      </c>
      <c r="BM25" s="575" t="s">
        <v>6</v>
      </c>
      <c r="BN25" s="575" t="s">
        <v>6</v>
      </c>
      <c r="BO25" s="575" t="s">
        <v>6</v>
      </c>
      <c r="BP25" s="590" t="s">
        <v>6</v>
      </c>
      <c r="BQ25" s="595" t="s">
        <v>2685</v>
      </c>
      <c r="BR25" s="596" t="s">
        <v>2685</v>
      </c>
      <c r="BS25" s="596" t="s">
        <v>2685</v>
      </c>
      <c r="BT25" s="596" t="s">
        <v>2685</v>
      </c>
      <c r="BU25" s="597" t="s">
        <v>2685</v>
      </c>
      <c r="BV25" s="595" t="s">
        <v>2685</v>
      </c>
      <c r="BW25" s="596" t="s">
        <v>2685</v>
      </c>
      <c r="BX25" s="596" t="s">
        <v>2685</v>
      </c>
      <c r="BY25" s="596" t="s">
        <v>2685</v>
      </c>
      <c r="BZ25" s="597" t="s">
        <v>2685</v>
      </c>
      <c r="CA25" s="595"/>
      <c r="CB25" s="596"/>
      <c r="CC25" s="596"/>
      <c r="CD25" s="596"/>
      <c r="CE25" s="597"/>
      <c r="CF25" s="595"/>
      <c r="CG25" s="596"/>
      <c r="CH25" s="596"/>
      <c r="CI25" s="596"/>
      <c r="CJ25" s="597"/>
      <c r="CK25" s="595" t="s">
        <v>2685</v>
      </c>
      <c r="CL25" s="596" t="s">
        <v>2685</v>
      </c>
      <c r="CM25" s="596" t="s">
        <v>2685</v>
      </c>
      <c r="CN25" s="596" t="s">
        <v>2685</v>
      </c>
      <c r="CO25" s="597" t="s">
        <v>2685</v>
      </c>
      <c r="CP25" s="595" t="s">
        <v>2685</v>
      </c>
      <c r="CQ25" s="596" t="s">
        <v>2685</v>
      </c>
      <c r="CR25" s="596" t="s">
        <v>2685</v>
      </c>
      <c r="CS25" s="596" t="s">
        <v>2685</v>
      </c>
      <c r="CT25" s="597" t="s">
        <v>2685</v>
      </c>
      <c r="CU25" s="1320" t="s">
        <v>2685</v>
      </c>
      <c r="CV25" s="1321" t="s">
        <v>2685</v>
      </c>
      <c r="CW25" s="1321" t="s">
        <v>2685</v>
      </c>
      <c r="CX25" s="1322" t="s">
        <v>2685</v>
      </c>
      <c r="CY25" s="1321" t="s">
        <v>2685</v>
      </c>
      <c r="CZ25" s="1321" t="s">
        <v>2685</v>
      </c>
      <c r="DA25" s="1321" t="s">
        <v>2685</v>
      </c>
      <c r="DB25" s="1322" t="s">
        <v>2685</v>
      </c>
      <c r="DC25" s="575" t="s">
        <v>7</v>
      </c>
      <c r="DD25" s="602">
        <v>1</v>
      </c>
      <c r="DE25" s="603" t="s">
        <v>2685</v>
      </c>
      <c r="DF25" s="599"/>
      <c r="DG25" s="600"/>
      <c r="DH25" s="600"/>
      <c r="DI25" s="600"/>
      <c r="DJ25" s="600"/>
      <c r="DK25" s="601"/>
      <c r="DL25" s="599" t="str">
        <f t="shared" si="4"/>
        <v/>
      </c>
      <c r="DM25" s="600" t="str">
        <f t="shared" si="4"/>
        <v/>
      </c>
      <c r="DN25" s="600" t="str">
        <f t="shared" si="4"/>
        <v/>
      </c>
      <c r="DO25" s="600" t="str">
        <f t="shared" si="4"/>
        <v/>
      </c>
      <c r="DP25" s="600" t="str">
        <f t="shared" si="4"/>
        <v/>
      </c>
      <c r="DQ25" s="601" t="str">
        <f t="shared" si="5"/>
        <v/>
      </c>
      <c r="DR25" s="599" t="str">
        <f t="shared" ref="DR25:DV27" si="11" xml:space="preserve"> IF(AND($DC25 = "", BL25 = "Yes"), ABS(CF25 - CK25) * $CY25 * $DD25, "")</f>
        <v/>
      </c>
      <c r="DS25" s="600" t="str">
        <f t="shared" si="11"/>
        <v/>
      </c>
      <c r="DT25" s="600" t="str">
        <f t="shared" si="11"/>
        <v/>
      </c>
      <c r="DU25" s="600" t="str">
        <f t="shared" si="11"/>
        <v/>
      </c>
      <c r="DV25" s="600" t="str">
        <f t="shared" si="11"/>
        <v/>
      </c>
      <c r="DW25" s="601" t="str">
        <f t="shared" si="8"/>
        <v/>
      </c>
      <c r="DX25" s="599"/>
      <c r="DY25" s="600"/>
      <c r="DZ25" s="600"/>
      <c r="EA25" s="600"/>
      <c r="EB25" s="600"/>
      <c r="EC25" s="601"/>
      <c r="ED25" s="599">
        <v>-4.9612999999999997E-2</v>
      </c>
      <c r="EE25" s="600">
        <v>-4.9612999999999997E-2</v>
      </c>
      <c r="EF25" s="600">
        <v>-2.3837000000000001E-2</v>
      </c>
      <c r="EG25" s="600">
        <v>-2.3837000000000001E-2</v>
      </c>
      <c r="EH25" s="600">
        <v>-2.3837000000000001E-2</v>
      </c>
      <c r="EI25" s="601">
        <v>-0.170737</v>
      </c>
      <c r="EJ25" s="595">
        <v>102.6</v>
      </c>
      <c r="EK25" s="596">
        <v>102.6</v>
      </c>
      <c r="EL25" s="596">
        <v>30.6</v>
      </c>
      <c r="EM25" s="596">
        <v>30.6</v>
      </c>
      <c r="EN25" s="596">
        <v>30.6</v>
      </c>
      <c r="EO25" s="599">
        <v>4.9612999999999997E-2</v>
      </c>
      <c r="EP25" s="600">
        <v>4.9612999999999997E-2</v>
      </c>
      <c r="EQ25" s="600">
        <v>2.3837000000000001E-2</v>
      </c>
      <c r="ER25" s="600">
        <v>2.3837000000000001E-2</v>
      </c>
      <c r="ES25" s="600">
        <v>2.3837000000000001E-2</v>
      </c>
      <c r="ET25" s="600">
        <v>0.170737</v>
      </c>
      <c r="EU25" s="595">
        <v>-102.6</v>
      </c>
      <c r="EV25" s="596">
        <v>-102.6</v>
      </c>
      <c r="EW25" s="596">
        <v>-30.6</v>
      </c>
      <c r="EX25" s="596">
        <v>-30.6</v>
      </c>
      <c r="EY25" s="596">
        <v>-30.6</v>
      </c>
      <c r="EZ25" s="1328" t="s">
        <v>2685</v>
      </c>
      <c r="FA25" s="790"/>
      <c r="FB25" s="1332"/>
      <c r="FC25" s="1332"/>
      <c r="FD25" s="1332"/>
      <c r="FE25" s="1333"/>
      <c r="FF25" s="790"/>
      <c r="FG25" s="1332"/>
      <c r="FH25" s="1332"/>
      <c r="FI25" s="1332"/>
      <c r="FJ25" s="1333"/>
    </row>
    <row r="26" spans="2:166" ht="15.75" customHeight="1">
      <c r="B26" s="582">
        <v>20</v>
      </c>
      <c r="C26" s="828" t="str">
        <f t="shared" si="6"/>
        <v>PR19UU_C04-WR</v>
      </c>
      <c r="D26" s="583" t="s">
        <v>2724</v>
      </c>
      <c r="E26" s="583" t="s">
        <v>42</v>
      </c>
      <c r="F26" s="575" t="s">
        <v>2730</v>
      </c>
      <c r="G26" s="584" t="s">
        <v>2731</v>
      </c>
      <c r="H26" s="584" t="s">
        <v>2732</v>
      </c>
      <c r="I26" s="585">
        <v>1</v>
      </c>
      <c r="J26" s="586"/>
      <c r="K26" s="586"/>
      <c r="L26" s="586"/>
      <c r="M26" s="586"/>
      <c r="N26" s="586"/>
      <c r="O26" s="586"/>
      <c r="P26" s="587"/>
      <c r="Q26" s="588">
        <f t="shared" si="7"/>
        <v>1</v>
      </c>
      <c r="R26" s="589" t="s">
        <v>30</v>
      </c>
      <c r="S26" s="583"/>
      <c r="T26" s="590"/>
      <c r="U26" s="583" t="s">
        <v>127</v>
      </c>
      <c r="V26" s="583" t="s">
        <v>76</v>
      </c>
      <c r="W26" s="583" t="s">
        <v>2836</v>
      </c>
      <c r="X26" s="596">
        <v>0</v>
      </c>
      <c r="Y26" s="605" t="s">
        <v>25</v>
      </c>
      <c r="Z26" s="593" t="s">
        <v>2685</v>
      </c>
      <c r="AA26" s="575" t="s">
        <v>2685</v>
      </c>
      <c r="AB26" s="575" t="s">
        <v>2685</v>
      </c>
      <c r="AC26" s="575" t="s">
        <v>2685</v>
      </c>
      <c r="AD26" s="575" t="s">
        <v>26</v>
      </c>
      <c r="AE26" s="575" t="s">
        <v>2685</v>
      </c>
      <c r="AF26" s="594" t="s">
        <v>2834</v>
      </c>
      <c r="AG26" s="595"/>
      <c r="AH26" s="596"/>
      <c r="AI26" s="596"/>
      <c r="AJ26" s="596"/>
      <c r="AK26" s="596"/>
      <c r="AL26" s="596"/>
      <c r="AM26" s="596"/>
      <c r="AN26" s="596"/>
      <c r="AO26" s="596"/>
      <c r="AP26" s="597"/>
      <c r="AQ26" s="596">
        <v>0</v>
      </c>
      <c r="AR26" s="596">
        <v>0</v>
      </c>
      <c r="AS26" s="596">
        <v>0</v>
      </c>
      <c r="AT26" s="596">
        <v>0</v>
      </c>
      <c r="AU26" s="596">
        <v>0</v>
      </c>
      <c r="AV26" s="595">
        <v>0</v>
      </c>
      <c r="AW26" s="596">
        <v>0</v>
      </c>
      <c r="AX26" s="596">
        <v>0</v>
      </c>
      <c r="AY26" s="596">
        <v>0</v>
      </c>
      <c r="AZ26" s="755">
        <v>0</v>
      </c>
      <c r="BA26" s="758"/>
      <c r="BB26" s="596"/>
      <c r="BC26" s="596"/>
      <c r="BD26" s="596"/>
      <c r="BE26" s="759"/>
      <c r="BF26" s="764"/>
      <c r="BG26" s="596"/>
      <c r="BH26" s="596"/>
      <c r="BI26" s="596"/>
      <c r="BJ26" s="765"/>
      <c r="BK26" s="597"/>
      <c r="BL26" s="589"/>
      <c r="BM26" s="575"/>
      <c r="BN26" s="575"/>
      <c r="BO26" s="575"/>
      <c r="BP26" s="590"/>
      <c r="BQ26" s="595" t="s">
        <v>2685</v>
      </c>
      <c r="BR26" s="596" t="s">
        <v>2685</v>
      </c>
      <c r="BS26" s="596" t="s">
        <v>2685</v>
      </c>
      <c r="BT26" s="596" t="s">
        <v>2685</v>
      </c>
      <c r="BU26" s="597" t="s">
        <v>2685</v>
      </c>
      <c r="BV26" s="595" t="s">
        <v>2685</v>
      </c>
      <c r="BW26" s="596" t="s">
        <v>2685</v>
      </c>
      <c r="BX26" s="596" t="s">
        <v>2685</v>
      </c>
      <c r="BY26" s="596" t="s">
        <v>2685</v>
      </c>
      <c r="BZ26" s="597" t="s">
        <v>2685</v>
      </c>
      <c r="CA26" s="595"/>
      <c r="CB26" s="596"/>
      <c r="CC26" s="596"/>
      <c r="CD26" s="596"/>
      <c r="CE26" s="597"/>
      <c r="CF26" s="595"/>
      <c r="CG26" s="596"/>
      <c r="CH26" s="596"/>
      <c r="CI26" s="596"/>
      <c r="CJ26" s="597"/>
      <c r="CK26" s="595" t="s">
        <v>2685</v>
      </c>
      <c r="CL26" s="596" t="s">
        <v>2685</v>
      </c>
      <c r="CM26" s="596" t="s">
        <v>2685</v>
      </c>
      <c r="CN26" s="596" t="s">
        <v>2685</v>
      </c>
      <c r="CO26" s="597" t="s">
        <v>2685</v>
      </c>
      <c r="CP26" s="595" t="s">
        <v>2685</v>
      </c>
      <c r="CQ26" s="596" t="s">
        <v>2685</v>
      </c>
      <c r="CR26" s="596" t="s">
        <v>2685</v>
      </c>
      <c r="CS26" s="596" t="s">
        <v>2685</v>
      </c>
      <c r="CT26" s="597" t="s">
        <v>2685</v>
      </c>
      <c r="CU26" s="1320" t="s">
        <v>2685</v>
      </c>
      <c r="CV26" s="1321" t="s">
        <v>2685</v>
      </c>
      <c r="CW26" s="1321" t="s">
        <v>2685</v>
      </c>
      <c r="CX26" s="1322" t="s">
        <v>2685</v>
      </c>
      <c r="CY26" s="1321" t="s">
        <v>2685</v>
      </c>
      <c r="CZ26" s="1321" t="s">
        <v>2685</v>
      </c>
      <c r="DA26" s="1321" t="s">
        <v>2685</v>
      </c>
      <c r="DB26" s="1322" t="s">
        <v>2685</v>
      </c>
      <c r="DC26" s="575" t="s">
        <v>7</v>
      </c>
      <c r="DD26" s="602">
        <v>1</v>
      </c>
      <c r="DE26" s="603" t="s">
        <v>2685</v>
      </c>
      <c r="DF26" s="599"/>
      <c r="DG26" s="600"/>
      <c r="DH26" s="600"/>
      <c r="DI26" s="600"/>
      <c r="DJ26" s="600"/>
      <c r="DK26" s="601"/>
      <c r="DL26" s="599" t="str">
        <f t="shared" si="4"/>
        <v/>
      </c>
      <c r="DM26" s="600" t="str">
        <f t="shared" si="4"/>
        <v/>
      </c>
      <c r="DN26" s="600" t="str">
        <f t="shared" si="4"/>
        <v/>
      </c>
      <c r="DO26" s="600" t="str">
        <f t="shared" si="4"/>
        <v/>
      </c>
      <c r="DP26" s="600" t="str">
        <f t="shared" si="4"/>
        <v/>
      </c>
      <c r="DQ26" s="601" t="str">
        <f t="shared" si="5"/>
        <v/>
      </c>
      <c r="DR26" s="599" t="str">
        <f t="shared" si="11"/>
        <v/>
      </c>
      <c r="DS26" s="600" t="str">
        <f t="shared" si="11"/>
        <v/>
      </c>
      <c r="DT26" s="600" t="str">
        <f t="shared" si="11"/>
        <v/>
      </c>
      <c r="DU26" s="600" t="str">
        <f t="shared" si="11"/>
        <v/>
      </c>
      <c r="DV26" s="600" t="str">
        <f t="shared" si="11"/>
        <v/>
      </c>
      <c r="DW26" s="601" t="str">
        <f t="shared" si="8"/>
        <v/>
      </c>
      <c r="DX26" s="599"/>
      <c r="DY26" s="600"/>
      <c r="DZ26" s="600"/>
      <c r="EA26" s="600"/>
      <c r="EB26" s="600"/>
      <c r="EC26" s="601"/>
      <c r="ED26" s="599"/>
      <c r="EE26" s="600"/>
      <c r="EF26" s="600"/>
      <c r="EG26" s="600"/>
      <c r="EH26" s="600"/>
      <c r="EI26" s="601"/>
      <c r="EJ26" s="595"/>
      <c r="EK26" s="596"/>
      <c r="EL26" s="596"/>
      <c r="EM26" s="596"/>
      <c r="EN26" s="596"/>
      <c r="EO26" s="599"/>
      <c r="EP26" s="600"/>
      <c r="EQ26" s="600"/>
      <c r="ER26" s="600"/>
      <c r="ES26" s="600"/>
      <c r="ET26" s="600"/>
      <c r="EU26" s="595"/>
      <c r="EV26" s="596"/>
      <c r="EW26" s="596"/>
      <c r="EX26" s="596"/>
      <c r="EY26" s="596"/>
      <c r="EZ26" s="1328" t="s">
        <v>2685</v>
      </c>
      <c r="FA26" s="790" t="s">
        <v>2881</v>
      </c>
      <c r="FB26" s="1332">
        <v>9.216114035240508E-2</v>
      </c>
      <c r="FC26" s="1332">
        <v>0.35019574900518186</v>
      </c>
      <c r="FD26" s="1332">
        <v>0.38354197653940281</v>
      </c>
      <c r="FE26" s="1333">
        <v>1.6638062420610274E-2</v>
      </c>
      <c r="FF26" s="790" t="s">
        <v>2886</v>
      </c>
      <c r="FG26" s="1332"/>
      <c r="FH26" s="1332">
        <v>1.0487555404023186</v>
      </c>
      <c r="FI26" s="1332"/>
      <c r="FJ26" s="1333"/>
    </row>
    <row r="27" spans="2:166" ht="15.75" customHeight="1">
      <c r="B27" s="582">
        <v>21</v>
      </c>
      <c r="C27" s="828" t="str">
        <f t="shared" si="6"/>
        <v>PR19UU_C05-WWN</v>
      </c>
      <c r="D27" s="583" t="s">
        <v>2724</v>
      </c>
      <c r="E27" s="583" t="s">
        <v>42</v>
      </c>
      <c r="F27" s="575" t="s">
        <v>2733</v>
      </c>
      <c r="G27" s="584" t="s">
        <v>2734</v>
      </c>
      <c r="H27" s="584" t="s">
        <v>2732</v>
      </c>
      <c r="I27" s="585" t="s">
        <v>2685</v>
      </c>
      <c r="J27" s="586" t="s">
        <v>2685</v>
      </c>
      <c r="K27" s="586">
        <v>1</v>
      </c>
      <c r="L27" s="586"/>
      <c r="M27" s="586" t="s">
        <v>2685</v>
      </c>
      <c r="N27" s="586" t="s">
        <v>2685</v>
      </c>
      <c r="O27" s="586" t="s">
        <v>2685</v>
      </c>
      <c r="P27" s="587" t="s">
        <v>2685</v>
      </c>
      <c r="Q27" s="588">
        <f t="shared" si="7"/>
        <v>1</v>
      </c>
      <c r="R27" s="589" t="s">
        <v>30</v>
      </c>
      <c r="S27" s="583"/>
      <c r="T27" s="590"/>
      <c r="U27" s="583" t="s">
        <v>127</v>
      </c>
      <c r="V27" s="583" t="s">
        <v>76</v>
      </c>
      <c r="W27" s="583" t="s">
        <v>2837</v>
      </c>
      <c r="X27" s="596">
        <v>0</v>
      </c>
      <c r="Y27" s="605" t="s">
        <v>25</v>
      </c>
      <c r="Z27" s="593" t="s">
        <v>2685</v>
      </c>
      <c r="AA27" s="575" t="s">
        <v>2685</v>
      </c>
      <c r="AB27" s="575" t="s">
        <v>2685</v>
      </c>
      <c r="AC27" s="575" t="s">
        <v>2685</v>
      </c>
      <c r="AD27" s="575" t="s">
        <v>26</v>
      </c>
      <c r="AE27" s="575" t="s">
        <v>2685</v>
      </c>
      <c r="AF27" s="594" t="s">
        <v>2834</v>
      </c>
      <c r="AG27" s="595">
        <v>0</v>
      </c>
      <c r="AH27" s="596">
        <v>0</v>
      </c>
      <c r="AI27" s="596">
        <v>0</v>
      </c>
      <c r="AJ27" s="596">
        <v>0</v>
      </c>
      <c r="AK27" s="596">
        <v>0</v>
      </c>
      <c r="AL27" s="596">
        <v>0</v>
      </c>
      <c r="AM27" s="596">
        <v>0</v>
      </c>
      <c r="AN27" s="596">
        <v>0</v>
      </c>
      <c r="AO27" s="596">
        <v>1098</v>
      </c>
      <c r="AP27" s="597">
        <v>-6109</v>
      </c>
      <c r="AQ27" s="596">
        <v>0</v>
      </c>
      <c r="AR27" s="596">
        <v>0</v>
      </c>
      <c r="AS27" s="596">
        <v>0</v>
      </c>
      <c r="AT27" s="596">
        <v>0</v>
      </c>
      <c r="AU27" s="596">
        <v>0</v>
      </c>
      <c r="AV27" s="595">
        <v>0</v>
      </c>
      <c r="AW27" s="596">
        <v>0</v>
      </c>
      <c r="AX27" s="596">
        <v>0</v>
      </c>
      <c r="AY27" s="596">
        <v>0</v>
      </c>
      <c r="AZ27" s="755">
        <v>0</v>
      </c>
      <c r="BA27" s="758" t="s">
        <v>2685</v>
      </c>
      <c r="BB27" s="596" t="s">
        <v>2685</v>
      </c>
      <c r="BC27" s="596" t="s">
        <v>2685</v>
      </c>
      <c r="BD27" s="596" t="s">
        <v>2685</v>
      </c>
      <c r="BE27" s="759" t="s">
        <v>2685</v>
      </c>
      <c r="BF27" s="764" t="s">
        <v>2685</v>
      </c>
      <c r="BG27" s="596" t="s">
        <v>2685</v>
      </c>
      <c r="BH27" s="596" t="s">
        <v>2685</v>
      </c>
      <c r="BI27" s="596" t="s">
        <v>2685</v>
      </c>
      <c r="BJ27" s="765" t="s">
        <v>2685</v>
      </c>
      <c r="BK27" s="597" t="s">
        <v>2685</v>
      </c>
      <c r="BL27" s="589"/>
      <c r="BM27" s="575"/>
      <c r="BN27" s="575"/>
      <c r="BO27" s="575"/>
      <c r="BP27" s="590"/>
      <c r="BQ27" s="595"/>
      <c r="BR27" s="596"/>
      <c r="BS27" s="596"/>
      <c r="BT27" s="596"/>
      <c r="BU27" s="597"/>
      <c r="BV27" s="595"/>
      <c r="BW27" s="596"/>
      <c r="BX27" s="596"/>
      <c r="BY27" s="596"/>
      <c r="BZ27" s="597"/>
      <c r="CA27" s="595"/>
      <c r="CB27" s="596"/>
      <c r="CC27" s="596"/>
      <c r="CD27" s="596"/>
      <c r="CE27" s="597"/>
      <c r="CF27" s="595"/>
      <c r="CG27" s="596"/>
      <c r="CH27" s="596"/>
      <c r="CI27" s="596"/>
      <c r="CJ27" s="597"/>
      <c r="CK27" s="595"/>
      <c r="CL27" s="596"/>
      <c r="CM27" s="596"/>
      <c r="CN27" s="596"/>
      <c r="CO27" s="597"/>
      <c r="CP27" s="595"/>
      <c r="CQ27" s="596"/>
      <c r="CR27" s="596"/>
      <c r="CS27" s="596"/>
      <c r="CT27" s="597"/>
      <c r="CU27" s="1320"/>
      <c r="CV27" s="1321"/>
      <c r="CW27" s="1321"/>
      <c r="CX27" s="1322"/>
      <c r="CY27" s="1321"/>
      <c r="CZ27" s="1321"/>
      <c r="DA27" s="1321"/>
      <c r="DB27" s="1322"/>
      <c r="DC27" s="575"/>
      <c r="DD27" s="602"/>
      <c r="DE27" s="603"/>
      <c r="DF27" s="599"/>
      <c r="DG27" s="600"/>
      <c r="DH27" s="600"/>
      <c r="DI27" s="600"/>
      <c r="DJ27" s="600"/>
      <c r="DK27" s="601"/>
      <c r="DL27" s="599" t="str">
        <f t="shared" si="4"/>
        <v/>
      </c>
      <c r="DM27" s="600" t="str">
        <f t="shared" si="4"/>
        <v/>
      </c>
      <c r="DN27" s="600" t="str">
        <f t="shared" si="4"/>
        <v/>
      </c>
      <c r="DO27" s="600" t="str">
        <f t="shared" si="4"/>
        <v/>
      </c>
      <c r="DP27" s="600" t="str">
        <f t="shared" si="4"/>
        <v/>
      </c>
      <c r="DQ27" s="601" t="str">
        <f t="shared" si="5"/>
        <v/>
      </c>
      <c r="DR27" s="599" t="str">
        <f t="shared" si="11"/>
        <v/>
      </c>
      <c r="DS27" s="600" t="str">
        <f t="shared" si="11"/>
        <v/>
      </c>
      <c r="DT27" s="600" t="str">
        <f t="shared" si="11"/>
        <v/>
      </c>
      <c r="DU27" s="600" t="str">
        <f t="shared" si="11"/>
        <v/>
      </c>
      <c r="DV27" s="600" t="str">
        <f t="shared" si="11"/>
        <v/>
      </c>
      <c r="DW27" s="601" t="str">
        <f t="shared" si="8"/>
        <v/>
      </c>
      <c r="DX27" s="599"/>
      <c r="DY27" s="600"/>
      <c r="DZ27" s="600"/>
      <c r="EA27" s="600"/>
      <c r="EB27" s="600"/>
      <c r="EC27" s="601"/>
      <c r="ED27" s="599"/>
      <c r="EE27" s="600"/>
      <c r="EF27" s="600"/>
      <c r="EG27" s="600"/>
      <c r="EH27" s="600"/>
      <c r="EI27" s="601"/>
      <c r="EJ27" s="595"/>
      <c r="EK27" s="596"/>
      <c r="EL27" s="596"/>
      <c r="EM27" s="596"/>
      <c r="EN27" s="596"/>
      <c r="EO27" s="599"/>
      <c r="EP27" s="600"/>
      <c r="EQ27" s="600"/>
      <c r="ER27" s="600"/>
      <c r="ES27" s="600"/>
      <c r="ET27" s="600"/>
      <c r="EU27" s="595"/>
      <c r="EV27" s="596"/>
      <c r="EW27" s="596"/>
      <c r="EX27" s="596"/>
      <c r="EY27" s="596"/>
      <c r="EZ27" s="1328" t="s">
        <v>2685</v>
      </c>
      <c r="FA27" s="790" t="s">
        <v>2881</v>
      </c>
      <c r="FB27" s="1332">
        <v>9.216114035240508E-2</v>
      </c>
      <c r="FC27" s="1332">
        <v>0.35019574900518186</v>
      </c>
      <c r="FD27" s="1332">
        <v>0.38354197653940281</v>
      </c>
      <c r="FE27" s="1333">
        <v>1.6638062420610274E-2</v>
      </c>
      <c r="FF27" s="790" t="s">
        <v>2886</v>
      </c>
      <c r="FG27" s="1332"/>
      <c r="FH27" s="1332">
        <v>1.0487555404023186</v>
      </c>
      <c r="FI27" s="1332"/>
      <c r="FJ27" s="1333"/>
    </row>
    <row r="28" spans="2:166" ht="15.75" customHeight="1">
      <c r="B28" s="582">
        <v>22</v>
      </c>
      <c r="C28" s="828" t="str">
        <f t="shared" si="6"/>
        <v>PR19UU_C06-WWN</v>
      </c>
      <c r="D28" s="583" t="s">
        <v>2724</v>
      </c>
      <c r="E28" s="583" t="s">
        <v>42</v>
      </c>
      <c r="F28" s="575" t="s">
        <v>2735</v>
      </c>
      <c r="G28" s="584" t="s">
        <v>2736</v>
      </c>
      <c r="H28" s="584" t="s">
        <v>2737</v>
      </c>
      <c r="I28" s="585"/>
      <c r="J28" s="586"/>
      <c r="K28" s="586">
        <v>1</v>
      </c>
      <c r="L28" s="586"/>
      <c r="M28" s="586"/>
      <c r="N28" s="586"/>
      <c r="O28" s="586"/>
      <c r="P28" s="587"/>
      <c r="Q28" s="588">
        <f t="shared" si="7"/>
        <v>1</v>
      </c>
      <c r="R28" s="589" t="s">
        <v>68</v>
      </c>
      <c r="S28" s="583" t="s">
        <v>33</v>
      </c>
      <c r="T28" s="590" t="s">
        <v>46</v>
      </c>
      <c r="U28" s="583" t="s">
        <v>127</v>
      </c>
      <c r="V28" s="583" t="s">
        <v>76</v>
      </c>
      <c r="W28" s="583" t="s">
        <v>2838</v>
      </c>
      <c r="X28" s="596" t="s">
        <v>29</v>
      </c>
      <c r="Y28" s="605" t="s">
        <v>25</v>
      </c>
      <c r="Z28" s="593" t="s">
        <v>2685</v>
      </c>
      <c r="AA28" s="575" t="s">
        <v>2685</v>
      </c>
      <c r="AB28" s="575" t="s">
        <v>2685</v>
      </c>
      <c r="AC28" s="575" t="s">
        <v>2685</v>
      </c>
      <c r="AD28" s="575" t="s">
        <v>2685</v>
      </c>
      <c r="AE28" s="575" t="s">
        <v>2685</v>
      </c>
      <c r="AF28" s="594" t="s">
        <v>2834</v>
      </c>
      <c r="AG28" s="595">
        <v>0</v>
      </c>
      <c r="AH28" s="596">
        <v>0</v>
      </c>
      <c r="AI28" s="596">
        <v>0</v>
      </c>
      <c r="AJ28" s="596">
        <v>11513</v>
      </c>
      <c r="AK28" s="596">
        <v>39636</v>
      </c>
      <c r="AL28" s="596">
        <v>1728</v>
      </c>
      <c r="AM28" s="596">
        <v>1728</v>
      </c>
      <c r="AN28" s="596">
        <v>287613</v>
      </c>
      <c r="AO28" s="596">
        <v>304238</v>
      </c>
      <c r="AP28" s="597">
        <v>322208</v>
      </c>
      <c r="AQ28" s="596">
        <v>0</v>
      </c>
      <c r="AR28" s="596">
        <v>8848</v>
      </c>
      <c r="AS28" s="596">
        <v>8848</v>
      </c>
      <c r="AT28" s="596">
        <v>8848</v>
      </c>
      <c r="AU28" s="596">
        <v>75113</v>
      </c>
      <c r="AV28" s="595">
        <v>0</v>
      </c>
      <c r="AW28" s="596">
        <v>12077</v>
      </c>
      <c r="AX28" s="596">
        <v>24980</v>
      </c>
      <c r="AY28" s="596">
        <v>25046</v>
      </c>
      <c r="AZ28" s="755">
        <v>67732</v>
      </c>
      <c r="BA28" s="758">
        <v>0</v>
      </c>
      <c r="BB28" s="596">
        <v>10967</v>
      </c>
      <c r="BC28" s="596">
        <v>22685</v>
      </c>
      <c r="BD28" s="596">
        <v>22745</v>
      </c>
      <c r="BE28" s="759">
        <v>61509</v>
      </c>
      <c r="BF28" s="764">
        <v>0</v>
      </c>
      <c r="BG28" s="596">
        <v>10595</v>
      </c>
      <c r="BH28" s="596">
        <v>21914</v>
      </c>
      <c r="BI28" s="596">
        <v>21972</v>
      </c>
      <c r="BJ28" s="765">
        <v>59420</v>
      </c>
      <c r="BK28" s="597">
        <v>55486</v>
      </c>
      <c r="BL28" s="589" t="s">
        <v>6</v>
      </c>
      <c r="BM28" s="575" t="s">
        <v>6</v>
      </c>
      <c r="BN28" s="575" t="s">
        <v>6</v>
      </c>
      <c r="BO28" s="575" t="s">
        <v>6</v>
      </c>
      <c r="BP28" s="590" t="s">
        <v>6</v>
      </c>
      <c r="BQ28" s="595" t="s">
        <v>2685</v>
      </c>
      <c r="BR28" s="596" t="s">
        <v>2685</v>
      </c>
      <c r="BS28" s="596" t="s">
        <v>2685</v>
      </c>
      <c r="BT28" s="596" t="s">
        <v>2685</v>
      </c>
      <c r="BU28" s="597" t="s">
        <v>2685</v>
      </c>
      <c r="BV28" s="595" t="s">
        <v>2685</v>
      </c>
      <c r="BW28" s="596" t="s">
        <v>2685</v>
      </c>
      <c r="BX28" s="596" t="s">
        <v>2685</v>
      </c>
      <c r="BY28" s="596" t="s">
        <v>2685</v>
      </c>
      <c r="BZ28" s="597" t="s">
        <v>2685</v>
      </c>
      <c r="CA28" s="595"/>
      <c r="CB28" s="596"/>
      <c r="CC28" s="596"/>
      <c r="CD28" s="596"/>
      <c r="CE28" s="597"/>
      <c r="CF28" s="595"/>
      <c r="CG28" s="596"/>
      <c r="CH28" s="596"/>
      <c r="CI28" s="596"/>
      <c r="CJ28" s="597"/>
      <c r="CK28" s="595" t="s">
        <v>2685</v>
      </c>
      <c r="CL28" s="596" t="s">
        <v>2685</v>
      </c>
      <c r="CM28" s="596" t="s">
        <v>2685</v>
      </c>
      <c r="CN28" s="596" t="s">
        <v>2685</v>
      </c>
      <c r="CO28" s="597" t="s">
        <v>2685</v>
      </c>
      <c r="CP28" s="595" t="s">
        <v>2685</v>
      </c>
      <c r="CQ28" s="596" t="s">
        <v>2685</v>
      </c>
      <c r="CR28" s="596" t="s">
        <v>2685</v>
      </c>
      <c r="CS28" s="596" t="s">
        <v>2685</v>
      </c>
      <c r="CT28" s="597" t="s">
        <v>2685</v>
      </c>
      <c r="CU28" s="1320">
        <v>-1.7E-5</v>
      </c>
      <c r="CV28" s="1321" t="s">
        <v>2685</v>
      </c>
      <c r="CW28" s="1321" t="s">
        <v>2685</v>
      </c>
      <c r="CX28" s="1322" t="s">
        <v>2685</v>
      </c>
      <c r="CY28" s="1321">
        <v>1.7E-5</v>
      </c>
      <c r="CZ28" s="1321" t="s">
        <v>2685</v>
      </c>
      <c r="DA28" s="1321" t="s">
        <v>2685</v>
      </c>
      <c r="DB28" s="1322" t="s">
        <v>2685</v>
      </c>
      <c r="DC28" s="575" t="s">
        <v>2685</v>
      </c>
      <c r="DD28" s="602">
        <v>1</v>
      </c>
      <c r="DE28" s="603" t="s">
        <v>2685</v>
      </c>
      <c r="DF28" s="599"/>
      <c r="DG28" s="600"/>
      <c r="DH28" s="600"/>
      <c r="DI28" s="600"/>
      <c r="DJ28" s="600"/>
      <c r="DK28" s="601"/>
      <c r="DL28" s="599"/>
      <c r="DM28" s="600"/>
      <c r="DN28" s="600"/>
      <c r="DO28" s="600"/>
      <c r="DP28" s="600"/>
      <c r="DQ28" s="601"/>
      <c r="DR28" s="599"/>
      <c r="DS28" s="600"/>
      <c r="DT28" s="600"/>
      <c r="DU28" s="600"/>
      <c r="DV28" s="600"/>
      <c r="DW28" s="601"/>
      <c r="DX28" s="599"/>
      <c r="DY28" s="600"/>
      <c r="DZ28" s="600"/>
      <c r="EA28" s="600"/>
      <c r="EB28" s="600"/>
      <c r="EC28" s="601"/>
      <c r="ED28" s="599">
        <v>0</v>
      </c>
      <c r="EE28" s="600">
        <v>-0.15041599999999999</v>
      </c>
      <c r="EF28" s="600">
        <v>-5.8989999999999997E-3</v>
      </c>
      <c r="EG28" s="600">
        <v>-5.8989999999999997E-3</v>
      </c>
      <c r="EH28" s="600">
        <v>-0.74516099999999996</v>
      </c>
      <c r="EI28" s="601">
        <v>-1.4109750000000001</v>
      </c>
      <c r="EJ28" s="595">
        <v>0</v>
      </c>
      <c r="EK28" s="596">
        <v>0</v>
      </c>
      <c r="EL28" s="596">
        <v>8501</v>
      </c>
      <c r="EM28" s="596">
        <v>8501</v>
      </c>
      <c r="EN28" s="596">
        <v>31280</v>
      </c>
      <c r="EO28" s="599">
        <v>1.5640000000000001E-2</v>
      </c>
      <c r="EP28" s="600">
        <v>1.5640000000000001E-2</v>
      </c>
      <c r="EQ28" s="600">
        <v>2.6741000000000001E-2</v>
      </c>
      <c r="ER28" s="600">
        <v>2.6741000000000001E-2</v>
      </c>
      <c r="ES28" s="600">
        <v>4.5441000000000002E-2</v>
      </c>
      <c r="ET28" s="600">
        <v>0.13020300000000001</v>
      </c>
      <c r="EU28" s="595">
        <v>920</v>
      </c>
      <c r="EV28" s="596">
        <v>9768</v>
      </c>
      <c r="EW28" s="596">
        <v>10421</v>
      </c>
      <c r="EX28" s="596">
        <v>10421</v>
      </c>
      <c r="EY28" s="596">
        <v>77786</v>
      </c>
      <c r="EZ28" s="1328">
        <v>1.3607000519151244E-5</v>
      </c>
      <c r="FA28" s="790" t="s">
        <v>2890</v>
      </c>
      <c r="FB28" s="1332">
        <v>1.9657959673662316E-3</v>
      </c>
      <c r="FC28" s="1332"/>
      <c r="FD28" s="1332"/>
      <c r="FE28" s="1333"/>
      <c r="FF28" s="790"/>
      <c r="FG28" s="1332"/>
      <c r="FH28" s="1332"/>
      <c r="FI28" s="1332"/>
      <c r="FJ28" s="1333"/>
    </row>
    <row r="29" spans="2:166" ht="15.75" customHeight="1">
      <c r="B29" s="582">
        <v>23</v>
      </c>
      <c r="C29" s="828" t="str">
        <f t="shared" si="6"/>
        <v>PR19UU_C08-CF</v>
      </c>
      <c r="D29" s="583" t="s">
        <v>2724</v>
      </c>
      <c r="E29" s="583" t="s">
        <v>56</v>
      </c>
      <c r="F29" s="575" t="s">
        <v>2738</v>
      </c>
      <c r="G29" s="584" t="s">
        <v>2739</v>
      </c>
      <c r="H29" s="584" t="s">
        <v>2740</v>
      </c>
      <c r="I29" s="585">
        <v>0.1</v>
      </c>
      <c r="J29" s="586">
        <v>0.05</v>
      </c>
      <c r="K29" s="586">
        <v>0.8</v>
      </c>
      <c r="L29" s="586">
        <v>0.05</v>
      </c>
      <c r="M29" s="586"/>
      <c r="N29" s="586"/>
      <c r="O29" s="586"/>
      <c r="P29" s="587"/>
      <c r="Q29" s="588">
        <f t="shared" si="7"/>
        <v>1</v>
      </c>
      <c r="R29" s="589" t="s">
        <v>68</v>
      </c>
      <c r="S29" s="583" t="s">
        <v>33</v>
      </c>
      <c r="T29" s="590" t="s">
        <v>32</v>
      </c>
      <c r="U29" s="583" t="s">
        <v>127</v>
      </c>
      <c r="V29" s="583" t="s">
        <v>43</v>
      </c>
      <c r="W29" s="583" t="s">
        <v>2839</v>
      </c>
      <c r="X29" s="596">
        <v>3</v>
      </c>
      <c r="Y29" s="605" t="s">
        <v>25</v>
      </c>
      <c r="Z29" s="593"/>
      <c r="AA29" s="575"/>
      <c r="AB29" s="575"/>
      <c r="AC29" s="575"/>
      <c r="AD29" s="575"/>
      <c r="AE29" s="575"/>
      <c r="AF29" s="594" t="s">
        <v>2834</v>
      </c>
      <c r="AG29" s="595"/>
      <c r="AH29" s="596"/>
      <c r="AI29" s="596"/>
      <c r="AJ29" s="596"/>
      <c r="AK29" s="596"/>
      <c r="AL29" s="596"/>
      <c r="AM29" s="596"/>
      <c r="AN29" s="596"/>
      <c r="AO29" s="596"/>
      <c r="AP29" s="597"/>
      <c r="AQ29" s="596">
        <v>0</v>
      </c>
      <c r="AR29" s="596">
        <v>1.75</v>
      </c>
      <c r="AS29" s="596">
        <v>0</v>
      </c>
      <c r="AT29" s="596">
        <v>0</v>
      </c>
      <c r="AU29" s="596">
        <v>2.25</v>
      </c>
      <c r="AV29" s="595">
        <v>5</v>
      </c>
      <c r="AW29" s="596">
        <v>5</v>
      </c>
      <c r="AX29" s="596">
        <v>5</v>
      </c>
      <c r="AY29" s="596">
        <v>5</v>
      </c>
      <c r="AZ29" s="755">
        <v>5</v>
      </c>
      <c r="BA29" s="758">
        <v>10</v>
      </c>
      <c r="BB29" s="596">
        <v>10</v>
      </c>
      <c r="BC29" s="596">
        <v>10</v>
      </c>
      <c r="BD29" s="596">
        <v>10</v>
      </c>
      <c r="BE29" s="759">
        <v>10</v>
      </c>
      <c r="BF29" s="764">
        <v>15</v>
      </c>
      <c r="BG29" s="596">
        <v>15</v>
      </c>
      <c r="BH29" s="596">
        <v>15</v>
      </c>
      <c r="BI29" s="596">
        <v>15</v>
      </c>
      <c r="BJ29" s="765">
        <v>15</v>
      </c>
      <c r="BK29" s="597">
        <v>20</v>
      </c>
      <c r="BL29" s="589" t="s">
        <v>6</v>
      </c>
      <c r="BM29" s="575" t="s">
        <v>6</v>
      </c>
      <c r="BN29" s="575" t="s">
        <v>6</v>
      </c>
      <c r="BO29" s="575" t="s">
        <v>6</v>
      </c>
      <c r="BP29" s="590" t="s">
        <v>6</v>
      </c>
      <c r="BQ29" s="595" t="s">
        <v>2685</v>
      </c>
      <c r="BR29" s="596" t="s">
        <v>2685</v>
      </c>
      <c r="BS29" s="596" t="s">
        <v>2685</v>
      </c>
      <c r="BT29" s="596" t="s">
        <v>2685</v>
      </c>
      <c r="BU29" s="597" t="s">
        <v>2685</v>
      </c>
      <c r="BV29" s="595" t="s">
        <v>2685</v>
      </c>
      <c r="BW29" s="596" t="s">
        <v>2685</v>
      </c>
      <c r="BX29" s="596" t="s">
        <v>2685</v>
      </c>
      <c r="BY29" s="596" t="s">
        <v>2685</v>
      </c>
      <c r="BZ29" s="597" t="s">
        <v>2685</v>
      </c>
      <c r="CA29" s="595"/>
      <c r="CB29" s="596"/>
      <c r="CC29" s="596"/>
      <c r="CD29" s="596"/>
      <c r="CE29" s="596"/>
      <c r="CF29" s="595">
        <v>0</v>
      </c>
      <c r="CG29" s="596">
        <v>1.75</v>
      </c>
      <c r="CH29" s="596">
        <v>0</v>
      </c>
      <c r="CI29" s="596">
        <v>0</v>
      </c>
      <c r="CJ29" s="596">
        <v>2.25</v>
      </c>
      <c r="CK29" s="595">
        <v>4.5</v>
      </c>
      <c r="CL29" s="596">
        <v>3.75</v>
      </c>
      <c r="CM29" s="596">
        <v>2</v>
      </c>
      <c r="CN29" s="596">
        <v>2</v>
      </c>
      <c r="CO29" s="597">
        <v>6.75</v>
      </c>
      <c r="CP29" s="595" t="s">
        <v>2685</v>
      </c>
      <c r="CQ29" s="596" t="s">
        <v>2685</v>
      </c>
      <c r="CR29" s="596" t="s">
        <v>2685</v>
      </c>
      <c r="CS29" s="596" t="s">
        <v>2685</v>
      </c>
      <c r="CT29" s="597" t="s">
        <v>2685</v>
      </c>
      <c r="CU29" s="1320" t="s">
        <v>2685</v>
      </c>
      <c r="CV29" s="1321" t="s">
        <v>2685</v>
      </c>
      <c r="CW29" s="1321" t="s">
        <v>2685</v>
      </c>
      <c r="CX29" s="1322" t="s">
        <v>2685</v>
      </c>
      <c r="CY29" s="1321" t="s">
        <v>2685</v>
      </c>
      <c r="CZ29" s="1321" t="s">
        <v>2685</v>
      </c>
      <c r="DA29" s="1321" t="s">
        <v>2685</v>
      </c>
      <c r="DB29" s="1322" t="s">
        <v>2685</v>
      </c>
      <c r="DC29" s="575" t="s">
        <v>7</v>
      </c>
      <c r="DD29" s="602">
        <v>1</v>
      </c>
      <c r="DE29" s="603" t="s">
        <v>2685</v>
      </c>
      <c r="DF29" s="599"/>
      <c r="DG29" s="600"/>
      <c r="DH29" s="600"/>
      <c r="DI29" s="600"/>
      <c r="DJ29" s="600"/>
      <c r="DK29" s="601"/>
      <c r="DL29" s="599" t="str">
        <f t="shared" si="4"/>
        <v/>
      </c>
      <c r="DM29" s="600" t="str">
        <f t="shared" si="4"/>
        <v/>
      </c>
      <c r="DN29" s="600" t="str">
        <f t="shared" si="4"/>
        <v/>
      </c>
      <c r="DO29" s="600" t="str">
        <f t="shared" si="4"/>
        <v/>
      </c>
      <c r="DP29" s="600" t="str">
        <f t="shared" si="4"/>
        <v/>
      </c>
      <c r="DQ29" s="601" t="str">
        <f t="shared" si="5"/>
        <v/>
      </c>
      <c r="DR29" s="599">
        <v>4.5</v>
      </c>
      <c r="DS29" s="600">
        <v>6.5</v>
      </c>
      <c r="DT29" s="600">
        <v>8.5</v>
      </c>
      <c r="DU29" s="600">
        <v>10.5</v>
      </c>
      <c r="DV29" s="600">
        <v>15</v>
      </c>
      <c r="DW29" s="601">
        <v>15</v>
      </c>
      <c r="DX29" s="599"/>
      <c r="DY29" s="600"/>
      <c r="DZ29" s="600"/>
      <c r="EA29" s="600"/>
      <c r="EB29" s="600"/>
      <c r="EC29" s="601"/>
      <c r="ED29" s="599">
        <v>0</v>
      </c>
      <c r="EE29" s="600">
        <v>-1.75</v>
      </c>
      <c r="EF29" s="600">
        <v>0</v>
      </c>
      <c r="EG29" s="600">
        <v>0</v>
      </c>
      <c r="EH29" s="600">
        <v>-2.25</v>
      </c>
      <c r="EI29" s="601">
        <v>-4</v>
      </c>
      <c r="EJ29" s="595">
        <v>0</v>
      </c>
      <c r="EK29" s="596">
        <v>0</v>
      </c>
      <c r="EL29" s="596">
        <v>0</v>
      </c>
      <c r="EM29" s="596">
        <v>0</v>
      </c>
      <c r="EN29" s="596">
        <v>0</v>
      </c>
      <c r="EO29" s="599">
        <v>4.5</v>
      </c>
      <c r="EP29" s="600">
        <v>2</v>
      </c>
      <c r="EQ29" s="600">
        <v>2</v>
      </c>
      <c r="ER29" s="600">
        <v>2</v>
      </c>
      <c r="ES29" s="600">
        <v>4.5</v>
      </c>
      <c r="ET29" s="600">
        <v>15</v>
      </c>
      <c r="EU29" s="595">
        <v>4.5</v>
      </c>
      <c r="EV29" s="596">
        <v>3.75</v>
      </c>
      <c r="EW29" s="596">
        <v>2</v>
      </c>
      <c r="EX29" s="596">
        <v>2</v>
      </c>
      <c r="EY29" s="596">
        <v>6.75</v>
      </c>
      <c r="EZ29" s="1328" t="s">
        <v>2685</v>
      </c>
      <c r="FA29" s="790"/>
      <c r="FB29" s="1332"/>
      <c r="FC29" s="1332"/>
      <c r="FD29" s="1332"/>
      <c r="FE29" s="1333"/>
      <c r="FF29" s="790"/>
      <c r="FG29" s="1332"/>
      <c r="FH29" s="1332"/>
      <c r="FI29" s="1332"/>
      <c r="FJ29" s="1333"/>
    </row>
    <row r="30" spans="2:166" ht="15.75" customHeight="1">
      <c r="B30" s="582">
        <v>24</v>
      </c>
      <c r="C30" s="828" t="str">
        <f t="shared" si="6"/>
        <v>PR19UU_C09-BR</v>
      </c>
      <c r="D30" s="583" t="s">
        <v>2724</v>
      </c>
      <c r="E30" s="583" t="s">
        <v>42</v>
      </c>
      <c r="F30" s="575" t="s">
        <v>2741</v>
      </c>
      <c r="G30" s="584" t="s">
        <v>2742</v>
      </c>
      <c r="H30" s="584" t="s">
        <v>2743</v>
      </c>
      <c r="I30" s="585" t="s">
        <v>2685</v>
      </c>
      <c r="J30" s="586" t="s">
        <v>2685</v>
      </c>
      <c r="K30" s="586" t="s">
        <v>2685</v>
      </c>
      <c r="L30" s="586">
        <v>1</v>
      </c>
      <c r="M30" s="586" t="s">
        <v>2685</v>
      </c>
      <c r="N30" s="586" t="s">
        <v>2685</v>
      </c>
      <c r="O30" s="586" t="s">
        <v>2685</v>
      </c>
      <c r="P30" s="587" t="s">
        <v>2685</v>
      </c>
      <c r="Q30" s="588">
        <f t="shared" si="7"/>
        <v>1</v>
      </c>
      <c r="R30" s="589" t="s">
        <v>68</v>
      </c>
      <c r="S30" s="583" t="s">
        <v>33</v>
      </c>
      <c r="T30" s="590" t="s">
        <v>32</v>
      </c>
      <c r="U30" s="583" t="s">
        <v>65</v>
      </c>
      <c r="V30" s="583" t="s">
        <v>28</v>
      </c>
      <c r="W30" s="583" t="s">
        <v>2840</v>
      </c>
      <c r="X30" s="596">
        <v>2</v>
      </c>
      <c r="Y30" s="605" t="s">
        <v>25</v>
      </c>
      <c r="Z30" s="593" t="s">
        <v>2685</v>
      </c>
      <c r="AA30" s="575" t="s">
        <v>2685</v>
      </c>
      <c r="AB30" s="575" t="s">
        <v>2685</v>
      </c>
      <c r="AC30" s="575" t="s">
        <v>2685</v>
      </c>
      <c r="AD30" s="575" t="s">
        <v>2685</v>
      </c>
      <c r="AE30" s="575" t="s">
        <v>2685</v>
      </c>
      <c r="AF30" s="594" t="s">
        <v>2841</v>
      </c>
      <c r="AG30" s="595">
        <v>99.09</v>
      </c>
      <c r="AH30" s="596">
        <v>99.18</v>
      </c>
      <c r="AI30" s="596">
        <v>99.94</v>
      </c>
      <c r="AJ30" s="596">
        <v>99.88</v>
      </c>
      <c r="AK30" s="596">
        <v>100</v>
      </c>
      <c r="AL30" s="596">
        <v>100</v>
      </c>
      <c r="AM30" s="596">
        <v>98.65</v>
      </c>
      <c r="AN30" s="596">
        <v>98.65</v>
      </c>
      <c r="AO30" s="596">
        <v>99.33</v>
      </c>
      <c r="AP30" s="597">
        <v>100</v>
      </c>
      <c r="AQ30" s="596">
        <v>100</v>
      </c>
      <c r="AR30" s="596">
        <v>100</v>
      </c>
      <c r="AS30" s="596">
        <v>100</v>
      </c>
      <c r="AT30" s="596">
        <v>100</v>
      </c>
      <c r="AU30" s="596">
        <v>100</v>
      </c>
      <c r="AV30" s="595">
        <v>100</v>
      </c>
      <c r="AW30" s="596">
        <v>100</v>
      </c>
      <c r="AX30" s="596">
        <v>100</v>
      </c>
      <c r="AY30" s="596">
        <v>100</v>
      </c>
      <c r="AZ30" s="755">
        <v>100</v>
      </c>
      <c r="BA30" s="758">
        <v>100</v>
      </c>
      <c r="BB30" s="596">
        <v>100</v>
      </c>
      <c r="BC30" s="596">
        <v>100</v>
      </c>
      <c r="BD30" s="596">
        <v>100</v>
      </c>
      <c r="BE30" s="759">
        <v>100</v>
      </c>
      <c r="BF30" s="764">
        <v>100</v>
      </c>
      <c r="BG30" s="596">
        <v>100</v>
      </c>
      <c r="BH30" s="596">
        <v>100</v>
      </c>
      <c r="BI30" s="596">
        <v>100</v>
      </c>
      <c r="BJ30" s="765">
        <v>100</v>
      </c>
      <c r="BK30" s="597">
        <v>100</v>
      </c>
      <c r="BL30" s="589" t="s">
        <v>6</v>
      </c>
      <c r="BM30" s="575" t="s">
        <v>6</v>
      </c>
      <c r="BN30" s="575" t="s">
        <v>6</v>
      </c>
      <c r="BO30" s="575" t="s">
        <v>6</v>
      </c>
      <c r="BP30" s="590" t="s">
        <v>6</v>
      </c>
      <c r="BQ30" s="595" t="s">
        <v>2685</v>
      </c>
      <c r="BR30" s="596" t="s">
        <v>2685</v>
      </c>
      <c r="BS30" s="596" t="s">
        <v>2685</v>
      </c>
      <c r="BT30" s="596" t="s">
        <v>2685</v>
      </c>
      <c r="BU30" s="597" t="s">
        <v>2685</v>
      </c>
      <c r="BV30" s="595" t="s">
        <v>2685</v>
      </c>
      <c r="BW30" s="596" t="s">
        <v>2685</v>
      </c>
      <c r="BX30" s="596" t="s">
        <v>2685</v>
      </c>
      <c r="BY30" s="596" t="s">
        <v>2685</v>
      </c>
      <c r="BZ30" s="597" t="s">
        <v>2685</v>
      </c>
      <c r="CA30" s="595"/>
      <c r="CB30" s="596"/>
      <c r="CC30" s="596"/>
      <c r="CD30" s="596"/>
      <c r="CE30" s="597"/>
      <c r="CF30" s="595"/>
      <c r="CG30" s="596"/>
      <c r="CH30" s="596"/>
      <c r="CI30" s="596"/>
      <c r="CJ30" s="597"/>
      <c r="CK30" s="595" t="s">
        <v>2685</v>
      </c>
      <c r="CL30" s="596" t="s">
        <v>2685</v>
      </c>
      <c r="CM30" s="596" t="s">
        <v>2685</v>
      </c>
      <c r="CN30" s="596" t="s">
        <v>2685</v>
      </c>
      <c r="CO30" s="597" t="s">
        <v>2685</v>
      </c>
      <c r="CP30" s="595" t="s">
        <v>2685</v>
      </c>
      <c r="CQ30" s="596" t="s">
        <v>2685</v>
      </c>
      <c r="CR30" s="596" t="s">
        <v>2685</v>
      </c>
      <c r="CS30" s="596" t="s">
        <v>2685</v>
      </c>
      <c r="CT30" s="597" t="s">
        <v>2685</v>
      </c>
      <c r="CU30" s="1320">
        <v>-0.16</v>
      </c>
      <c r="CV30" s="1321" t="s">
        <v>2685</v>
      </c>
      <c r="CW30" s="1321" t="s">
        <v>2685</v>
      </c>
      <c r="CX30" s="1322" t="s">
        <v>2685</v>
      </c>
      <c r="CY30" s="1321">
        <v>1.5</v>
      </c>
      <c r="CZ30" s="1321">
        <v>1.5</v>
      </c>
      <c r="DA30" s="1321" t="s">
        <v>2685</v>
      </c>
      <c r="DB30" s="1322" t="s">
        <v>2685</v>
      </c>
      <c r="DC30" s="575" t="s">
        <v>7</v>
      </c>
      <c r="DD30" s="602">
        <v>1</v>
      </c>
      <c r="DE30" s="603" t="s">
        <v>2685</v>
      </c>
      <c r="DF30" s="599"/>
      <c r="DG30" s="600"/>
      <c r="DH30" s="600"/>
      <c r="DI30" s="600"/>
      <c r="DJ30" s="600"/>
      <c r="DK30" s="601"/>
      <c r="DL30" s="599" t="str">
        <f t="shared" si="4"/>
        <v/>
      </c>
      <c r="DM30" s="600" t="str">
        <f t="shared" si="4"/>
        <v/>
      </c>
      <c r="DN30" s="600" t="str">
        <f t="shared" si="4"/>
        <v/>
      </c>
      <c r="DO30" s="600" t="str">
        <f t="shared" si="4"/>
        <v/>
      </c>
      <c r="DP30" s="600" t="str">
        <f t="shared" si="4"/>
        <v/>
      </c>
      <c r="DQ30" s="601" t="str">
        <f t="shared" si="5"/>
        <v/>
      </c>
      <c r="DR30" s="599" t="str">
        <f xml:space="preserve"> IF(AND($DC30 = "", BL30 = "Yes"), ABS(CF30 - CK30) * $CY30 * $DD30, "")</f>
        <v/>
      </c>
      <c r="DS30" s="600" t="str">
        <f xml:space="preserve"> IF(AND($DC30 = "", BM30 = "Yes"), ABS(CG30 - CL30) * $CY30 * $DD30, "")</f>
        <v/>
      </c>
      <c r="DT30" s="600" t="str">
        <f xml:space="preserve"> IF(AND($DC30 = "", BN30 = "Yes"), ABS(CH30 - CM30) * $CY30 * $DD30, "")</f>
        <v/>
      </c>
      <c r="DU30" s="600" t="str">
        <f xml:space="preserve"> IF(AND($DC30 = "", BO30 = "Yes"), ABS(CI30 - CN30) * $CY30 * $DD30, "")</f>
        <v/>
      </c>
      <c r="DV30" s="600" t="str">
        <f xml:space="preserve"> IF(AND($DC30 = "", BP30 = "Yes"), ABS(CJ30 - CO30) * $CY30 * $DD30, "")</f>
        <v/>
      </c>
      <c r="DW30" s="601" t="str">
        <f t="shared" si="8"/>
        <v/>
      </c>
      <c r="DX30" s="599"/>
      <c r="DY30" s="600"/>
      <c r="DZ30" s="600"/>
      <c r="EA30" s="600"/>
      <c r="EB30" s="600"/>
      <c r="EC30" s="601"/>
      <c r="ED30" s="599">
        <v>-1.9312</v>
      </c>
      <c r="EE30" s="600">
        <v>-1.9312</v>
      </c>
      <c r="EF30" s="600">
        <v>-1.9312</v>
      </c>
      <c r="EG30" s="600">
        <v>-1.9312</v>
      </c>
      <c r="EH30" s="600">
        <v>-1.9312</v>
      </c>
      <c r="EI30" s="601">
        <v>-9.6560000000000006</v>
      </c>
      <c r="EJ30" s="595">
        <v>87.93</v>
      </c>
      <c r="EK30" s="596">
        <v>87.93</v>
      </c>
      <c r="EL30" s="596">
        <v>87.93</v>
      </c>
      <c r="EM30" s="596">
        <v>87.93</v>
      </c>
      <c r="EN30" s="596">
        <v>87.93</v>
      </c>
      <c r="EO30" s="599">
        <v>0</v>
      </c>
      <c r="EP30" s="600">
        <v>0</v>
      </c>
      <c r="EQ30" s="600">
        <v>1.5</v>
      </c>
      <c r="ER30" s="600">
        <v>0</v>
      </c>
      <c r="ES30" s="600">
        <v>1.5</v>
      </c>
      <c r="ET30" s="600">
        <v>3</v>
      </c>
      <c r="EU30" s="595">
        <v>100</v>
      </c>
      <c r="EV30" s="596">
        <v>100</v>
      </c>
      <c r="EW30" s="596">
        <v>100</v>
      </c>
      <c r="EX30" s="596">
        <v>100</v>
      </c>
      <c r="EY30" s="596">
        <v>100</v>
      </c>
      <c r="EZ30" s="1328" t="s">
        <v>2685</v>
      </c>
      <c r="FA30" s="790"/>
      <c r="FB30" s="1332"/>
      <c r="FC30" s="1332"/>
      <c r="FD30" s="1332"/>
      <c r="FE30" s="1333"/>
      <c r="FF30" s="790"/>
      <c r="FG30" s="1332"/>
      <c r="FH30" s="1332"/>
      <c r="FI30" s="1332"/>
      <c r="FJ30" s="1333"/>
    </row>
    <row r="31" spans="2:166" ht="15.75" customHeight="1">
      <c r="B31" s="582">
        <v>25</v>
      </c>
      <c r="C31" s="828" t="str">
        <f t="shared" si="6"/>
        <v>PR19UU_C10-BR</v>
      </c>
      <c r="D31" s="583" t="s">
        <v>2724</v>
      </c>
      <c r="E31" s="583" t="s">
        <v>56</v>
      </c>
      <c r="F31" s="575" t="s">
        <v>2744</v>
      </c>
      <c r="G31" s="584" t="s">
        <v>2745</v>
      </c>
      <c r="H31" s="584" t="s">
        <v>2746</v>
      </c>
      <c r="I31" s="585" t="s">
        <v>2685</v>
      </c>
      <c r="J31" s="586" t="s">
        <v>2685</v>
      </c>
      <c r="K31" s="586" t="s">
        <v>2685</v>
      </c>
      <c r="L31" s="586">
        <v>1</v>
      </c>
      <c r="M31" s="586" t="s">
        <v>2685</v>
      </c>
      <c r="N31" s="586" t="s">
        <v>2685</v>
      </c>
      <c r="O31" s="586" t="s">
        <v>2685</v>
      </c>
      <c r="P31" s="587" t="s">
        <v>2685</v>
      </c>
      <c r="Q31" s="588">
        <f t="shared" si="7"/>
        <v>1</v>
      </c>
      <c r="R31" s="589" t="s">
        <v>68</v>
      </c>
      <c r="S31" s="583" t="s">
        <v>33</v>
      </c>
      <c r="T31" s="590" t="s">
        <v>32</v>
      </c>
      <c r="U31" s="583" t="s">
        <v>121</v>
      </c>
      <c r="V31" s="583" t="s">
        <v>76</v>
      </c>
      <c r="W31" s="583" t="s">
        <v>2842</v>
      </c>
      <c r="X31" s="596">
        <v>2</v>
      </c>
      <c r="Y31" s="605" t="s">
        <v>40</v>
      </c>
      <c r="Z31" s="593" t="s">
        <v>2685</v>
      </c>
      <c r="AA31" s="575" t="s">
        <v>2685</v>
      </c>
      <c r="AB31" s="575" t="s">
        <v>2685</v>
      </c>
      <c r="AC31" s="575" t="s">
        <v>2685</v>
      </c>
      <c r="AD31" s="575" t="s">
        <v>2685</v>
      </c>
      <c r="AE31" s="575" t="s">
        <v>2685</v>
      </c>
      <c r="AF31" s="594" t="s">
        <v>2841</v>
      </c>
      <c r="AG31" s="595">
        <v>1.82</v>
      </c>
      <c r="AH31" s="596">
        <v>1.84</v>
      </c>
      <c r="AI31" s="596">
        <v>1.9</v>
      </c>
      <c r="AJ31" s="596">
        <v>1.88</v>
      </c>
      <c r="AK31" s="596">
        <v>1.84</v>
      </c>
      <c r="AL31" s="596">
        <v>1.77</v>
      </c>
      <c r="AM31" s="596">
        <v>1.72</v>
      </c>
      <c r="AN31" s="596">
        <v>1.55</v>
      </c>
      <c r="AO31" s="596">
        <v>1.49</v>
      </c>
      <c r="AP31" s="597">
        <v>1.42</v>
      </c>
      <c r="AQ31" s="596">
        <v>1.42</v>
      </c>
      <c r="AR31" s="596">
        <v>1.42</v>
      </c>
      <c r="AS31" s="596">
        <v>1.42</v>
      </c>
      <c r="AT31" s="596">
        <v>1.42</v>
      </c>
      <c r="AU31" s="596">
        <v>1.42</v>
      </c>
      <c r="AV31" s="595">
        <v>1.42</v>
      </c>
      <c r="AW31" s="596">
        <v>1.38</v>
      </c>
      <c r="AX31" s="596">
        <v>1.34</v>
      </c>
      <c r="AY31" s="596">
        <v>1.3</v>
      </c>
      <c r="AZ31" s="755">
        <v>1.26</v>
      </c>
      <c r="BA31" s="758">
        <v>1.22</v>
      </c>
      <c r="BB31" s="596">
        <v>1.18</v>
      </c>
      <c r="BC31" s="596">
        <v>1.1399999999999999</v>
      </c>
      <c r="BD31" s="596">
        <v>1.1100000000000001</v>
      </c>
      <c r="BE31" s="759">
        <v>1.07</v>
      </c>
      <c r="BF31" s="764">
        <v>1.03</v>
      </c>
      <c r="BG31" s="596">
        <v>0.99</v>
      </c>
      <c r="BH31" s="596">
        <v>0.95</v>
      </c>
      <c r="BI31" s="596">
        <v>0.91</v>
      </c>
      <c r="BJ31" s="765">
        <v>0.87</v>
      </c>
      <c r="BK31" s="597">
        <v>0.63</v>
      </c>
      <c r="BL31" s="589" t="s">
        <v>6</v>
      </c>
      <c r="BM31" s="575" t="s">
        <v>6</v>
      </c>
      <c r="BN31" s="575" t="s">
        <v>6</v>
      </c>
      <c r="BO31" s="575" t="s">
        <v>6</v>
      </c>
      <c r="BP31" s="590" t="s">
        <v>6</v>
      </c>
      <c r="BQ31" s="595" t="s">
        <v>2685</v>
      </c>
      <c r="BR31" s="596" t="s">
        <v>2685</v>
      </c>
      <c r="BS31" s="596" t="s">
        <v>2685</v>
      </c>
      <c r="BT31" s="596" t="s">
        <v>2685</v>
      </c>
      <c r="BU31" s="597" t="s">
        <v>2685</v>
      </c>
      <c r="BV31" s="595" t="s">
        <v>2685</v>
      </c>
      <c r="BW31" s="596" t="s">
        <v>2685</v>
      </c>
      <c r="BX31" s="596" t="s">
        <v>2685</v>
      </c>
      <c r="BY31" s="596" t="s">
        <v>2685</v>
      </c>
      <c r="BZ31" s="597" t="s">
        <v>2685</v>
      </c>
      <c r="CA31" s="595"/>
      <c r="CB31" s="596"/>
      <c r="CC31" s="596"/>
      <c r="CD31" s="596"/>
      <c r="CE31" s="597"/>
      <c r="CF31" s="595"/>
      <c r="CG31" s="596"/>
      <c r="CH31" s="596"/>
      <c r="CI31" s="596"/>
      <c r="CJ31" s="597"/>
      <c r="CK31" s="595" t="s">
        <v>2685</v>
      </c>
      <c r="CL31" s="596" t="s">
        <v>2685</v>
      </c>
      <c r="CM31" s="596" t="s">
        <v>2685</v>
      </c>
      <c r="CN31" s="596" t="s">
        <v>2685</v>
      </c>
      <c r="CO31" s="597" t="s">
        <v>2685</v>
      </c>
      <c r="CP31" s="595" t="s">
        <v>2685</v>
      </c>
      <c r="CQ31" s="596" t="s">
        <v>2685</v>
      </c>
      <c r="CR31" s="596" t="s">
        <v>2685</v>
      </c>
      <c r="CS31" s="596" t="s">
        <v>2685</v>
      </c>
      <c r="CT31" s="597" t="s">
        <v>2685</v>
      </c>
      <c r="CU31" s="1320">
        <v>-2.6925000000000001E-2</v>
      </c>
      <c r="CV31" s="1321" t="s">
        <v>2685</v>
      </c>
      <c r="CW31" s="1321" t="s">
        <v>2685</v>
      </c>
      <c r="CX31" s="1322" t="s">
        <v>2685</v>
      </c>
      <c r="CY31" s="1321">
        <v>2.6925000000000001E-2</v>
      </c>
      <c r="CZ31" s="1321" t="s">
        <v>2685</v>
      </c>
      <c r="DA31" s="1321" t="s">
        <v>2685</v>
      </c>
      <c r="DB31" s="1322" t="s">
        <v>2685</v>
      </c>
      <c r="DC31" s="575"/>
      <c r="DD31" s="602">
        <v>100</v>
      </c>
      <c r="DE31" s="603" t="s">
        <v>2843</v>
      </c>
      <c r="DF31" s="599"/>
      <c r="DG31" s="600"/>
      <c r="DH31" s="600"/>
      <c r="DI31" s="600"/>
      <c r="DJ31" s="600"/>
      <c r="DK31" s="601"/>
      <c r="DL31" s="599"/>
      <c r="DM31" s="600"/>
      <c r="DN31" s="600"/>
      <c r="DO31" s="600"/>
      <c r="DP31" s="600"/>
      <c r="DQ31" s="601"/>
      <c r="DR31" s="599"/>
      <c r="DS31" s="600"/>
      <c r="DT31" s="600"/>
      <c r="DU31" s="600"/>
      <c r="DV31" s="600"/>
      <c r="DW31" s="601"/>
      <c r="DX31" s="599"/>
      <c r="DY31" s="600"/>
      <c r="DZ31" s="600"/>
      <c r="EA31" s="600"/>
      <c r="EB31" s="600"/>
      <c r="EC31" s="601"/>
      <c r="ED31" s="599">
        <v>-0.511575</v>
      </c>
      <c r="EE31" s="600">
        <v>-0.511575</v>
      </c>
      <c r="EF31" s="600">
        <v>-0.511575</v>
      </c>
      <c r="EG31" s="600">
        <v>-0.511575</v>
      </c>
      <c r="EH31" s="600">
        <v>-0.511575</v>
      </c>
      <c r="EI31" s="601">
        <v>-2.5578750000000001</v>
      </c>
      <c r="EJ31" s="595">
        <v>1.61</v>
      </c>
      <c r="EK31" s="596">
        <v>1.61</v>
      </c>
      <c r="EL31" s="596">
        <v>1.61</v>
      </c>
      <c r="EM31" s="596">
        <v>1.61</v>
      </c>
      <c r="EN31" s="596">
        <v>1.61</v>
      </c>
      <c r="EO31" s="599">
        <v>0.48465000000000003</v>
      </c>
      <c r="EP31" s="600">
        <v>0.67312499999999997</v>
      </c>
      <c r="EQ31" s="600">
        <v>0.86160000000000003</v>
      </c>
      <c r="ER31" s="600">
        <v>1.0500750000000001</v>
      </c>
      <c r="ES31" s="600">
        <v>1.23855</v>
      </c>
      <c r="ET31" s="600">
        <v>4.3079999999999998</v>
      </c>
      <c r="EU31" s="595">
        <v>1.24</v>
      </c>
      <c r="EV31" s="596">
        <v>1.17</v>
      </c>
      <c r="EW31" s="596">
        <v>1.1000000000000001</v>
      </c>
      <c r="EX31" s="596">
        <v>1.03</v>
      </c>
      <c r="EY31" s="596">
        <v>0.96</v>
      </c>
      <c r="EZ31" s="1328">
        <v>5.8654808182566198E-3</v>
      </c>
      <c r="FA31" s="790" t="s">
        <v>2891</v>
      </c>
      <c r="FB31" s="1332">
        <v>5.22848978673083E-3</v>
      </c>
      <c r="FC31" s="1332"/>
      <c r="FD31" s="1332"/>
      <c r="FE31" s="1333"/>
      <c r="FF31" s="790"/>
      <c r="FG31" s="1332"/>
      <c r="FH31" s="1332"/>
      <c r="FI31" s="1332"/>
      <c r="FJ31" s="1333"/>
    </row>
    <row r="32" spans="2:166" ht="15.75" customHeight="1">
      <c r="B32" s="582">
        <v>26</v>
      </c>
      <c r="C32" s="828" t="str">
        <f t="shared" si="6"/>
        <v>PR19UU_D01-HH</v>
      </c>
      <c r="D32" s="583" t="s">
        <v>2747</v>
      </c>
      <c r="E32" s="583" t="s">
        <v>56</v>
      </c>
      <c r="F32" s="575" t="s">
        <v>2748</v>
      </c>
      <c r="G32" s="584" t="s">
        <v>2749</v>
      </c>
      <c r="H32" s="584" t="s">
        <v>2684</v>
      </c>
      <c r="I32" s="585"/>
      <c r="J32" s="586"/>
      <c r="K32" s="586"/>
      <c r="L32" s="586"/>
      <c r="M32" s="586">
        <v>1</v>
      </c>
      <c r="N32" s="586"/>
      <c r="O32" s="586"/>
      <c r="P32" s="587"/>
      <c r="Q32" s="588">
        <f t="shared" si="7"/>
        <v>1</v>
      </c>
      <c r="R32" s="589" t="s">
        <v>68</v>
      </c>
      <c r="S32" s="583" t="s">
        <v>33</v>
      </c>
      <c r="T32" s="590" t="s">
        <v>32</v>
      </c>
      <c r="U32" s="583" t="s">
        <v>24</v>
      </c>
      <c r="V32" s="583" t="s">
        <v>88</v>
      </c>
      <c r="W32" s="583" t="s">
        <v>2844</v>
      </c>
      <c r="X32" s="596">
        <v>1</v>
      </c>
      <c r="Y32" s="605" t="s">
        <v>25</v>
      </c>
      <c r="Z32" s="593" t="s">
        <v>24</v>
      </c>
      <c r="AA32" s="575"/>
      <c r="AB32" s="575"/>
      <c r="AC32" s="575"/>
      <c r="AD32" s="575"/>
      <c r="AE32" s="575"/>
      <c r="AF32" s="594"/>
      <c r="AG32" s="595"/>
      <c r="AH32" s="596"/>
      <c r="AI32" s="596"/>
      <c r="AJ32" s="596"/>
      <c r="AK32" s="596"/>
      <c r="AL32" s="596"/>
      <c r="AM32" s="596"/>
      <c r="AN32" s="596"/>
      <c r="AO32" s="596"/>
      <c r="AP32" s="597"/>
      <c r="AQ32" s="596"/>
      <c r="AR32" s="596"/>
      <c r="AS32" s="596"/>
      <c r="AT32" s="596"/>
      <c r="AU32" s="596"/>
      <c r="AV32" s="595"/>
      <c r="AW32" s="596"/>
      <c r="AX32" s="596"/>
      <c r="AY32" s="596"/>
      <c r="AZ32" s="755"/>
      <c r="BA32" s="758"/>
      <c r="BB32" s="596"/>
      <c r="BC32" s="596"/>
      <c r="BD32" s="596"/>
      <c r="BE32" s="759"/>
      <c r="BF32" s="764"/>
      <c r="BG32" s="596"/>
      <c r="BH32" s="596"/>
      <c r="BI32" s="596"/>
      <c r="BJ32" s="765"/>
      <c r="BK32" s="597"/>
      <c r="BL32" s="589" t="s">
        <v>6</v>
      </c>
      <c r="BM32" s="575" t="s">
        <v>6</v>
      </c>
      <c r="BN32" s="575" t="s">
        <v>6</v>
      </c>
      <c r="BO32" s="575" t="s">
        <v>6</v>
      </c>
      <c r="BP32" s="590" t="s">
        <v>6</v>
      </c>
      <c r="BQ32" s="595"/>
      <c r="BR32" s="596"/>
      <c r="BS32" s="596"/>
      <c r="BT32" s="596"/>
      <c r="BU32" s="597"/>
      <c r="BV32" s="595"/>
      <c r="BW32" s="596"/>
      <c r="BX32" s="596"/>
      <c r="BY32" s="596"/>
      <c r="BZ32" s="597"/>
      <c r="CA32" s="595"/>
      <c r="CB32" s="596"/>
      <c r="CC32" s="596"/>
      <c r="CD32" s="596"/>
      <c r="CE32" s="597"/>
      <c r="CF32" s="595"/>
      <c r="CG32" s="596"/>
      <c r="CH32" s="596"/>
      <c r="CI32" s="596"/>
      <c r="CJ32" s="597"/>
      <c r="CK32" s="595"/>
      <c r="CL32" s="596"/>
      <c r="CM32" s="596"/>
      <c r="CN32" s="596"/>
      <c r="CO32" s="597"/>
      <c r="CP32" s="595"/>
      <c r="CQ32" s="596"/>
      <c r="CR32" s="596"/>
      <c r="CS32" s="596"/>
      <c r="CT32" s="597"/>
      <c r="CU32" s="1320"/>
      <c r="CV32" s="1321"/>
      <c r="CW32" s="1321"/>
      <c r="CX32" s="1322"/>
      <c r="CY32" s="1321"/>
      <c r="CZ32" s="1321"/>
      <c r="DA32" s="1321"/>
      <c r="DB32" s="1322"/>
      <c r="DC32" s="575" t="s">
        <v>7</v>
      </c>
      <c r="DD32" s="602">
        <v>1</v>
      </c>
      <c r="DE32" s="603"/>
      <c r="DF32" s="599"/>
      <c r="DG32" s="600"/>
      <c r="DH32" s="600"/>
      <c r="DI32" s="600"/>
      <c r="DJ32" s="600"/>
      <c r="DK32" s="601"/>
      <c r="DL32" s="599" t="str">
        <f t="shared" si="4"/>
        <v/>
      </c>
      <c r="DM32" s="600" t="str">
        <f t="shared" si="4"/>
        <v/>
      </c>
      <c r="DN32" s="600" t="str">
        <f t="shared" si="4"/>
        <v/>
      </c>
      <c r="DO32" s="600" t="str">
        <f t="shared" si="4"/>
        <v/>
      </c>
      <c r="DP32" s="600" t="str">
        <f t="shared" si="4"/>
        <v/>
      </c>
      <c r="DQ32" s="601" t="str">
        <f t="shared" si="5"/>
        <v/>
      </c>
      <c r="DR32" s="599" t="str">
        <f t="shared" ref="DR32:DV37" si="12" xml:space="preserve"> IF(AND($DC32 = "", BL32 = "Yes"), ABS(CF32 - CK32) * $CY32 * $DD32, "")</f>
        <v/>
      </c>
      <c r="DS32" s="600" t="str">
        <f t="shared" si="12"/>
        <v/>
      </c>
      <c r="DT32" s="600" t="str">
        <f t="shared" si="12"/>
        <v/>
      </c>
      <c r="DU32" s="600" t="str">
        <f t="shared" si="12"/>
        <v/>
      </c>
      <c r="DV32" s="600" t="str">
        <f t="shared" si="12"/>
        <v/>
      </c>
      <c r="DW32" s="601" t="str">
        <f t="shared" si="8"/>
        <v/>
      </c>
      <c r="DX32" s="599"/>
      <c r="DY32" s="600"/>
      <c r="DZ32" s="600"/>
      <c r="EA32" s="600"/>
      <c r="EB32" s="600"/>
      <c r="EC32" s="601"/>
      <c r="ED32" s="599"/>
      <c r="EE32" s="600"/>
      <c r="EF32" s="600"/>
      <c r="EG32" s="600"/>
      <c r="EH32" s="600"/>
      <c r="EI32" s="601"/>
      <c r="EJ32" s="595"/>
      <c r="EK32" s="596"/>
      <c r="EL32" s="596"/>
      <c r="EM32" s="596"/>
      <c r="EN32" s="596"/>
      <c r="EO32" s="599"/>
      <c r="EP32" s="600"/>
      <c r="EQ32" s="600"/>
      <c r="ER32" s="600"/>
      <c r="ES32" s="600"/>
      <c r="ET32" s="600"/>
      <c r="EU32" s="595"/>
      <c r="EV32" s="596"/>
      <c r="EW32" s="596"/>
      <c r="EX32" s="596"/>
      <c r="EY32" s="596"/>
      <c r="EZ32" s="1328" t="s">
        <v>2685</v>
      </c>
      <c r="FA32" s="790"/>
      <c r="FB32" s="1332"/>
      <c r="FC32" s="1332"/>
      <c r="FD32" s="1332"/>
      <c r="FE32" s="1333"/>
      <c r="FF32" s="790"/>
      <c r="FG32" s="1332"/>
      <c r="FH32" s="1332"/>
      <c r="FI32" s="1332"/>
      <c r="FJ32" s="1333"/>
    </row>
    <row r="33" spans="2:166" ht="15.75" customHeight="1">
      <c r="B33" s="582">
        <v>27</v>
      </c>
      <c r="C33" s="828" t="str">
        <f t="shared" si="6"/>
        <v>PR19UU_D02-CF</v>
      </c>
      <c r="D33" s="583" t="s">
        <v>2747</v>
      </c>
      <c r="E33" s="583" t="s">
        <v>56</v>
      </c>
      <c r="F33" s="575" t="s">
        <v>2750</v>
      </c>
      <c r="G33" s="584" t="s">
        <v>2751</v>
      </c>
      <c r="H33" s="584" t="s">
        <v>2684</v>
      </c>
      <c r="I33" s="585"/>
      <c r="J33" s="586">
        <v>0.23</v>
      </c>
      <c r="K33" s="586">
        <v>0.77</v>
      </c>
      <c r="L33" s="586"/>
      <c r="M33" s="586"/>
      <c r="N33" s="586"/>
      <c r="O33" s="586"/>
      <c r="P33" s="587"/>
      <c r="Q33" s="588">
        <f t="shared" si="7"/>
        <v>1</v>
      </c>
      <c r="R33" s="589" t="s">
        <v>68</v>
      </c>
      <c r="S33" s="583" t="s">
        <v>33</v>
      </c>
      <c r="T33" s="590" t="s">
        <v>32</v>
      </c>
      <c r="U33" s="583" t="s">
        <v>39</v>
      </c>
      <c r="V33" s="583" t="s">
        <v>88</v>
      </c>
      <c r="W33" s="583" t="s">
        <v>2845</v>
      </c>
      <c r="X33" s="596">
        <v>1</v>
      </c>
      <c r="Y33" s="605" t="s">
        <v>25</v>
      </c>
      <c r="Z33" s="593" t="s">
        <v>39</v>
      </c>
      <c r="AA33" s="575" t="s">
        <v>2685</v>
      </c>
      <c r="AB33" s="575" t="s">
        <v>2685</v>
      </c>
      <c r="AC33" s="575" t="s">
        <v>2685</v>
      </c>
      <c r="AD33" s="575" t="s">
        <v>2685</v>
      </c>
      <c r="AE33" s="575" t="s">
        <v>2685</v>
      </c>
      <c r="AF33" s="594" t="s">
        <v>2685</v>
      </c>
      <c r="AG33" s="595" t="s">
        <v>2685</v>
      </c>
      <c r="AH33" s="596" t="s">
        <v>2685</v>
      </c>
      <c r="AI33" s="596" t="s">
        <v>2685</v>
      </c>
      <c r="AJ33" s="596" t="s">
        <v>2685</v>
      </c>
      <c r="AK33" s="596" t="s">
        <v>2685</v>
      </c>
      <c r="AL33" s="596" t="s">
        <v>2685</v>
      </c>
      <c r="AM33" s="596" t="s">
        <v>2685</v>
      </c>
      <c r="AN33" s="596" t="s">
        <v>2685</v>
      </c>
      <c r="AO33" s="596" t="s">
        <v>2685</v>
      </c>
      <c r="AP33" s="597" t="s">
        <v>2685</v>
      </c>
      <c r="AQ33" s="596" t="s">
        <v>2685</v>
      </c>
      <c r="AR33" s="596" t="s">
        <v>2685</v>
      </c>
      <c r="AS33" s="596" t="s">
        <v>2685</v>
      </c>
      <c r="AT33" s="596" t="s">
        <v>2685</v>
      </c>
      <c r="AU33" s="596" t="s">
        <v>2685</v>
      </c>
      <c r="AV33" s="595" t="s">
        <v>2685</v>
      </c>
      <c r="AW33" s="596" t="s">
        <v>2685</v>
      </c>
      <c r="AX33" s="596" t="s">
        <v>2685</v>
      </c>
      <c r="AY33" s="596" t="s">
        <v>2685</v>
      </c>
      <c r="AZ33" s="755" t="s">
        <v>2685</v>
      </c>
      <c r="BA33" s="758" t="s">
        <v>2685</v>
      </c>
      <c r="BB33" s="596" t="s">
        <v>2685</v>
      </c>
      <c r="BC33" s="596" t="s">
        <v>2685</v>
      </c>
      <c r="BD33" s="596" t="s">
        <v>2685</v>
      </c>
      <c r="BE33" s="759" t="s">
        <v>2685</v>
      </c>
      <c r="BF33" s="764" t="s">
        <v>2685</v>
      </c>
      <c r="BG33" s="596" t="s">
        <v>2685</v>
      </c>
      <c r="BH33" s="596" t="s">
        <v>2685</v>
      </c>
      <c r="BI33" s="596" t="s">
        <v>2685</v>
      </c>
      <c r="BJ33" s="765" t="s">
        <v>2685</v>
      </c>
      <c r="BK33" s="597" t="s">
        <v>2685</v>
      </c>
      <c r="BL33" s="589" t="s">
        <v>6</v>
      </c>
      <c r="BM33" s="575" t="s">
        <v>6</v>
      </c>
      <c r="BN33" s="575" t="s">
        <v>6</v>
      </c>
      <c r="BO33" s="575" t="s">
        <v>6</v>
      </c>
      <c r="BP33" s="590" t="s">
        <v>6</v>
      </c>
      <c r="BQ33" s="595" t="s">
        <v>2685</v>
      </c>
      <c r="BR33" s="596" t="s">
        <v>2685</v>
      </c>
      <c r="BS33" s="596" t="s">
        <v>2685</v>
      </c>
      <c r="BT33" s="596" t="s">
        <v>2685</v>
      </c>
      <c r="BU33" s="597" t="s">
        <v>2685</v>
      </c>
      <c r="BV33" s="595" t="s">
        <v>2685</v>
      </c>
      <c r="BW33" s="596" t="s">
        <v>2685</v>
      </c>
      <c r="BX33" s="596" t="s">
        <v>2685</v>
      </c>
      <c r="BY33" s="596" t="s">
        <v>2685</v>
      </c>
      <c r="BZ33" s="597" t="s">
        <v>2685</v>
      </c>
      <c r="CA33" s="595" t="s">
        <v>2685</v>
      </c>
      <c r="CB33" s="596" t="s">
        <v>2685</v>
      </c>
      <c r="CC33" s="596" t="s">
        <v>2685</v>
      </c>
      <c r="CD33" s="596" t="s">
        <v>2685</v>
      </c>
      <c r="CE33" s="597" t="s">
        <v>2685</v>
      </c>
      <c r="CF33" s="595" t="s">
        <v>2685</v>
      </c>
      <c r="CG33" s="596" t="s">
        <v>2685</v>
      </c>
      <c r="CH33" s="596" t="s">
        <v>2685</v>
      </c>
      <c r="CI33" s="596" t="s">
        <v>2685</v>
      </c>
      <c r="CJ33" s="597" t="s">
        <v>2685</v>
      </c>
      <c r="CK33" s="595" t="s">
        <v>2685</v>
      </c>
      <c r="CL33" s="596" t="s">
        <v>2685</v>
      </c>
      <c r="CM33" s="596" t="s">
        <v>2685</v>
      </c>
      <c r="CN33" s="596" t="s">
        <v>2685</v>
      </c>
      <c r="CO33" s="597" t="s">
        <v>2685</v>
      </c>
      <c r="CP33" s="595" t="s">
        <v>2685</v>
      </c>
      <c r="CQ33" s="596" t="s">
        <v>2685</v>
      </c>
      <c r="CR33" s="596" t="s">
        <v>2685</v>
      </c>
      <c r="CS33" s="596" t="s">
        <v>2685</v>
      </c>
      <c r="CT33" s="597" t="s">
        <v>2685</v>
      </c>
      <c r="CU33" s="1320" t="s">
        <v>2685</v>
      </c>
      <c r="CV33" s="1321" t="s">
        <v>2685</v>
      </c>
      <c r="CW33" s="1321" t="s">
        <v>2685</v>
      </c>
      <c r="CX33" s="1322" t="s">
        <v>2685</v>
      </c>
      <c r="CY33" s="1321" t="s">
        <v>2685</v>
      </c>
      <c r="CZ33" s="1321" t="s">
        <v>2685</v>
      </c>
      <c r="DA33" s="1321" t="s">
        <v>2685</v>
      </c>
      <c r="DB33" s="1322" t="s">
        <v>2685</v>
      </c>
      <c r="DC33" s="575" t="s">
        <v>7</v>
      </c>
      <c r="DD33" s="602">
        <v>1</v>
      </c>
      <c r="DE33" s="603" t="s">
        <v>2685</v>
      </c>
      <c r="DF33" s="599"/>
      <c r="DG33" s="600"/>
      <c r="DH33" s="600"/>
      <c r="DI33" s="600"/>
      <c r="DJ33" s="600"/>
      <c r="DK33" s="601"/>
      <c r="DL33" s="599" t="str">
        <f t="shared" si="4"/>
        <v/>
      </c>
      <c r="DM33" s="600" t="str">
        <f t="shared" si="4"/>
        <v/>
      </c>
      <c r="DN33" s="600" t="str">
        <f t="shared" si="4"/>
        <v/>
      </c>
      <c r="DO33" s="600" t="str">
        <f t="shared" si="4"/>
        <v/>
      </c>
      <c r="DP33" s="600" t="str">
        <f t="shared" si="4"/>
        <v/>
      </c>
      <c r="DQ33" s="601" t="str">
        <f t="shared" si="5"/>
        <v/>
      </c>
      <c r="DR33" s="599" t="str">
        <f t="shared" si="12"/>
        <v/>
      </c>
      <c r="DS33" s="600" t="str">
        <f t="shared" si="12"/>
        <v/>
      </c>
      <c r="DT33" s="600" t="str">
        <f t="shared" si="12"/>
        <v/>
      </c>
      <c r="DU33" s="600" t="str">
        <f t="shared" si="12"/>
        <v/>
      </c>
      <c r="DV33" s="600" t="str">
        <f t="shared" si="12"/>
        <v/>
      </c>
      <c r="DW33" s="601" t="str">
        <f t="shared" si="8"/>
        <v/>
      </c>
      <c r="DX33" s="599"/>
      <c r="DY33" s="600"/>
      <c r="DZ33" s="600"/>
      <c r="EA33" s="600"/>
      <c r="EB33" s="600"/>
      <c r="EC33" s="601"/>
      <c r="ED33" s="599"/>
      <c r="EE33" s="600"/>
      <c r="EF33" s="600"/>
      <c r="EG33" s="600"/>
      <c r="EH33" s="600"/>
      <c r="EI33" s="601"/>
      <c r="EJ33" s="595"/>
      <c r="EK33" s="596"/>
      <c r="EL33" s="596"/>
      <c r="EM33" s="596"/>
      <c r="EN33" s="596"/>
      <c r="EO33" s="599"/>
      <c r="EP33" s="600"/>
      <c r="EQ33" s="600"/>
      <c r="ER33" s="600"/>
      <c r="ES33" s="600"/>
      <c r="ET33" s="600"/>
      <c r="EU33" s="595"/>
      <c r="EV33" s="596"/>
      <c r="EW33" s="596"/>
      <c r="EX33" s="596"/>
      <c r="EY33" s="596"/>
      <c r="EZ33" s="1328" t="s">
        <v>2685</v>
      </c>
      <c r="FA33" s="790"/>
      <c r="FB33" s="1332"/>
      <c r="FC33" s="1332"/>
      <c r="FD33" s="1332"/>
      <c r="FE33" s="1333"/>
      <c r="FF33" s="790"/>
      <c r="FG33" s="1332"/>
      <c r="FH33" s="1332"/>
      <c r="FI33" s="1332"/>
      <c r="FJ33" s="1333"/>
    </row>
    <row r="34" spans="2:166" ht="15.75" customHeight="1">
      <c r="B34" s="582">
        <v>28</v>
      </c>
      <c r="C34" s="828" t="str">
        <f t="shared" si="6"/>
        <v>PR19UU_D03-HH</v>
      </c>
      <c r="D34" s="583" t="s">
        <v>2747</v>
      </c>
      <c r="E34" s="583" t="s">
        <v>56</v>
      </c>
      <c r="F34" s="575" t="s">
        <v>2752</v>
      </c>
      <c r="G34" s="584" t="s">
        <v>2753</v>
      </c>
      <c r="H34" s="584" t="s">
        <v>2754</v>
      </c>
      <c r="I34" s="585"/>
      <c r="J34" s="586"/>
      <c r="K34" s="586"/>
      <c r="L34" s="586"/>
      <c r="M34" s="586">
        <v>1</v>
      </c>
      <c r="N34" s="586"/>
      <c r="O34" s="586"/>
      <c r="P34" s="587"/>
      <c r="Q34" s="588">
        <f t="shared" si="7"/>
        <v>1</v>
      </c>
      <c r="R34" s="589" t="s">
        <v>30</v>
      </c>
      <c r="S34" s="583"/>
      <c r="T34" s="590"/>
      <c r="U34" s="583" t="s">
        <v>2846</v>
      </c>
      <c r="V34" s="583" t="s">
        <v>28</v>
      </c>
      <c r="W34" s="583" t="s">
        <v>2847</v>
      </c>
      <c r="X34" s="591">
        <v>1</v>
      </c>
      <c r="Y34" s="605" t="s">
        <v>25</v>
      </c>
      <c r="Z34" s="593"/>
      <c r="AA34" s="575"/>
      <c r="AB34" s="575"/>
      <c r="AC34" s="575"/>
      <c r="AD34" s="575"/>
      <c r="AE34" s="575"/>
      <c r="AF34" s="594" t="s">
        <v>2817</v>
      </c>
      <c r="AG34" s="595"/>
      <c r="AH34" s="596"/>
      <c r="AI34" s="596"/>
      <c r="AJ34" s="596" t="s">
        <v>2848</v>
      </c>
      <c r="AK34" s="596" t="s">
        <v>2849</v>
      </c>
      <c r="AL34" s="596" t="s">
        <v>2849</v>
      </c>
      <c r="AM34" s="596" t="s">
        <v>2850</v>
      </c>
      <c r="AN34" s="596" t="s">
        <v>2851</v>
      </c>
      <c r="AO34" s="596" t="s">
        <v>2852</v>
      </c>
      <c r="AP34" s="597" t="s">
        <v>2853</v>
      </c>
      <c r="AQ34" s="596" t="s">
        <v>2854</v>
      </c>
      <c r="AR34" s="596" t="s">
        <v>2855</v>
      </c>
      <c r="AS34" s="596" t="s">
        <v>2856</v>
      </c>
      <c r="AT34" s="596" t="s">
        <v>2857</v>
      </c>
      <c r="AU34" s="596" t="s">
        <v>2858</v>
      </c>
      <c r="AV34" s="595" t="s">
        <v>2858</v>
      </c>
      <c r="AW34" s="596" t="s">
        <v>2858</v>
      </c>
      <c r="AX34" s="596" t="s">
        <v>2858</v>
      </c>
      <c r="AY34" s="596" t="s">
        <v>2858</v>
      </c>
      <c r="AZ34" s="755" t="s">
        <v>2858</v>
      </c>
      <c r="BA34" s="758" t="s">
        <v>2858</v>
      </c>
      <c r="BB34" s="596" t="s">
        <v>2858</v>
      </c>
      <c r="BC34" s="596" t="s">
        <v>2858</v>
      </c>
      <c r="BD34" s="596" t="s">
        <v>2858</v>
      </c>
      <c r="BE34" s="759" t="s">
        <v>2858</v>
      </c>
      <c r="BF34" s="764" t="s">
        <v>2858</v>
      </c>
      <c r="BG34" s="596" t="s">
        <v>2858</v>
      </c>
      <c r="BH34" s="596" t="s">
        <v>2858</v>
      </c>
      <c r="BI34" s="596" t="s">
        <v>2858</v>
      </c>
      <c r="BJ34" s="765" t="s">
        <v>2858</v>
      </c>
      <c r="BK34" s="597" t="s">
        <v>2858</v>
      </c>
      <c r="BL34" s="589"/>
      <c r="BM34" s="575"/>
      <c r="BN34" s="575"/>
      <c r="BO34" s="575"/>
      <c r="BP34" s="590"/>
      <c r="BQ34" s="595"/>
      <c r="BR34" s="596"/>
      <c r="BS34" s="596"/>
      <c r="BT34" s="596"/>
      <c r="BU34" s="597"/>
      <c r="BV34" s="595"/>
      <c r="BW34" s="596"/>
      <c r="BX34" s="596"/>
      <c r="BY34" s="596"/>
      <c r="BZ34" s="597"/>
      <c r="CA34" s="595"/>
      <c r="CB34" s="596"/>
      <c r="CC34" s="596"/>
      <c r="CD34" s="596"/>
      <c r="CE34" s="597"/>
      <c r="CF34" s="595"/>
      <c r="CG34" s="596"/>
      <c r="CH34" s="596"/>
      <c r="CI34" s="596"/>
      <c r="CJ34" s="597"/>
      <c r="CK34" s="595"/>
      <c r="CL34" s="596"/>
      <c r="CM34" s="596"/>
      <c r="CN34" s="596"/>
      <c r="CO34" s="597"/>
      <c r="CP34" s="595"/>
      <c r="CQ34" s="596"/>
      <c r="CR34" s="596"/>
      <c r="CS34" s="596"/>
      <c r="CT34" s="597"/>
      <c r="CU34" s="1320"/>
      <c r="CV34" s="1321"/>
      <c r="CW34" s="1321"/>
      <c r="CX34" s="1322"/>
      <c r="CY34" s="1321"/>
      <c r="CZ34" s="1321"/>
      <c r="DA34" s="1321"/>
      <c r="DB34" s="1322"/>
      <c r="DC34" s="575"/>
      <c r="DD34" s="602"/>
      <c r="DE34" s="603"/>
      <c r="DF34" s="599"/>
      <c r="DG34" s="600"/>
      <c r="DH34" s="600"/>
      <c r="DI34" s="600"/>
      <c r="DJ34" s="600"/>
      <c r="DK34" s="601"/>
      <c r="DL34" s="599" t="str">
        <f t="shared" si="4"/>
        <v/>
      </c>
      <c r="DM34" s="600" t="str">
        <f t="shared" si="4"/>
        <v/>
      </c>
      <c r="DN34" s="600" t="str">
        <f t="shared" si="4"/>
        <v/>
      </c>
      <c r="DO34" s="600" t="str">
        <f t="shared" si="4"/>
        <v/>
      </c>
      <c r="DP34" s="600" t="str">
        <f t="shared" si="4"/>
        <v/>
      </c>
      <c r="DQ34" s="601" t="str">
        <f t="shared" si="5"/>
        <v/>
      </c>
      <c r="DR34" s="599" t="str">
        <f t="shared" si="12"/>
        <v/>
      </c>
      <c r="DS34" s="600" t="str">
        <f t="shared" si="12"/>
        <v/>
      </c>
      <c r="DT34" s="600" t="str">
        <f t="shared" si="12"/>
        <v/>
      </c>
      <c r="DU34" s="600" t="str">
        <f t="shared" si="12"/>
        <v/>
      </c>
      <c r="DV34" s="600" t="str">
        <f t="shared" si="12"/>
        <v/>
      </c>
      <c r="DW34" s="601" t="str">
        <f t="shared" si="8"/>
        <v/>
      </c>
      <c r="DX34" s="599"/>
      <c r="DY34" s="600"/>
      <c r="DZ34" s="600"/>
      <c r="EA34" s="600"/>
      <c r="EB34" s="600"/>
      <c r="EC34" s="601"/>
      <c r="ED34" s="599"/>
      <c r="EE34" s="600"/>
      <c r="EF34" s="600"/>
      <c r="EG34" s="600"/>
      <c r="EH34" s="600"/>
      <c r="EI34" s="601"/>
      <c r="EJ34" s="595"/>
      <c r="EK34" s="596"/>
      <c r="EL34" s="596"/>
      <c r="EM34" s="596"/>
      <c r="EN34" s="596"/>
      <c r="EO34" s="599"/>
      <c r="EP34" s="600"/>
      <c r="EQ34" s="600"/>
      <c r="ER34" s="600"/>
      <c r="ES34" s="600"/>
      <c r="ET34" s="600"/>
      <c r="EU34" s="595"/>
      <c r="EV34" s="596"/>
      <c r="EW34" s="596"/>
      <c r="EX34" s="596"/>
      <c r="EY34" s="596"/>
      <c r="EZ34" s="1328" t="s">
        <v>2685</v>
      </c>
      <c r="FA34" s="790" t="s">
        <v>2892</v>
      </c>
      <c r="FB34" s="1332">
        <v>9.5090351176270036E-6</v>
      </c>
      <c r="FC34" s="1332"/>
      <c r="FD34" s="1332"/>
      <c r="FE34" s="1333"/>
      <c r="FF34" s="790"/>
      <c r="FG34" s="1332"/>
      <c r="FH34" s="1332"/>
      <c r="FI34" s="1332"/>
      <c r="FJ34" s="1333"/>
    </row>
    <row r="35" spans="2:166" ht="15.75" customHeight="1">
      <c r="B35" s="582">
        <v>29</v>
      </c>
      <c r="C35" s="828" t="str">
        <f t="shared" si="6"/>
        <v>PR19UU_D04-CF</v>
      </c>
      <c r="D35" s="583" t="s">
        <v>2747</v>
      </c>
      <c r="E35" s="583" t="s">
        <v>56</v>
      </c>
      <c r="F35" s="575" t="s">
        <v>2755</v>
      </c>
      <c r="G35" s="584" t="s">
        <v>2756</v>
      </c>
      <c r="H35" s="584" t="s">
        <v>2757</v>
      </c>
      <c r="I35" s="585"/>
      <c r="J35" s="586">
        <v>0.91</v>
      </c>
      <c r="K35" s="586">
        <v>0.09</v>
      </c>
      <c r="L35" s="586"/>
      <c r="M35" s="586" t="s">
        <v>2685</v>
      </c>
      <c r="N35" s="586"/>
      <c r="O35" s="586"/>
      <c r="P35" s="587"/>
      <c r="Q35" s="588">
        <f t="shared" si="7"/>
        <v>1</v>
      </c>
      <c r="R35" s="589" t="s">
        <v>30</v>
      </c>
      <c r="S35" s="583"/>
      <c r="T35" s="590"/>
      <c r="U35" s="583" t="s">
        <v>1717</v>
      </c>
      <c r="V35" s="583" t="s">
        <v>28</v>
      </c>
      <c r="W35" s="583" t="s">
        <v>2859</v>
      </c>
      <c r="X35" s="591">
        <v>2</v>
      </c>
      <c r="Y35" s="604" t="s">
        <v>40</v>
      </c>
      <c r="Z35" s="593"/>
      <c r="AA35" s="575"/>
      <c r="AB35" s="575"/>
      <c r="AC35" s="575"/>
      <c r="AD35" s="575"/>
      <c r="AE35" s="575"/>
      <c r="AF35" s="594" t="s">
        <v>2841</v>
      </c>
      <c r="AG35" s="595"/>
      <c r="AH35" s="596"/>
      <c r="AI35" s="596">
        <v>19.149999999999999</v>
      </c>
      <c r="AJ35" s="596">
        <v>17.34</v>
      </c>
      <c r="AK35" s="596">
        <v>11.21</v>
      </c>
      <c r="AL35" s="596">
        <v>8.68</v>
      </c>
      <c r="AM35" s="596">
        <v>9.5500000000000007</v>
      </c>
      <c r="AN35" s="596">
        <v>10.33</v>
      </c>
      <c r="AO35" s="596">
        <v>11</v>
      </c>
      <c r="AP35" s="597">
        <v>11</v>
      </c>
      <c r="AQ35" s="596">
        <v>11</v>
      </c>
      <c r="AR35" s="596">
        <v>10.5</v>
      </c>
      <c r="AS35" s="596">
        <v>10</v>
      </c>
      <c r="AT35" s="596">
        <v>9.5</v>
      </c>
      <c r="AU35" s="596">
        <v>9</v>
      </c>
      <c r="AV35" s="595">
        <v>8.5</v>
      </c>
      <c r="AW35" s="596">
        <v>8</v>
      </c>
      <c r="AX35" s="596">
        <v>7.5</v>
      </c>
      <c r="AY35" s="596">
        <v>7</v>
      </c>
      <c r="AZ35" s="755">
        <v>6.5</v>
      </c>
      <c r="BA35" s="758">
        <v>6</v>
      </c>
      <c r="BB35" s="596">
        <v>5.5</v>
      </c>
      <c r="BC35" s="596">
        <v>5</v>
      </c>
      <c r="BD35" s="596">
        <v>4.5</v>
      </c>
      <c r="BE35" s="759">
        <v>4</v>
      </c>
      <c r="BF35" s="764">
        <v>3.5</v>
      </c>
      <c r="BG35" s="596">
        <v>3</v>
      </c>
      <c r="BH35" s="596">
        <v>2.5</v>
      </c>
      <c r="BI35" s="596">
        <v>2</v>
      </c>
      <c r="BJ35" s="765">
        <v>2</v>
      </c>
      <c r="BK35" s="597">
        <v>2</v>
      </c>
      <c r="BL35" s="589"/>
      <c r="BM35" s="575"/>
      <c r="BN35" s="575"/>
      <c r="BO35" s="575"/>
      <c r="BP35" s="590"/>
      <c r="BQ35" s="595" t="s">
        <v>2685</v>
      </c>
      <c r="BR35" s="596" t="s">
        <v>2685</v>
      </c>
      <c r="BS35" s="596" t="s">
        <v>2685</v>
      </c>
      <c r="BT35" s="596" t="s">
        <v>2685</v>
      </c>
      <c r="BU35" s="597" t="s">
        <v>2685</v>
      </c>
      <c r="BV35" s="595" t="s">
        <v>2685</v>
      </c>
      <c r="BW35" s="596" t="s">
        <v>2685</v>
      </c>
      <c r="BX35" s="596" t="s">
        <v>2685</v>
      </c>
      <c r="BY35" s="596" t="s">
        <v>2685</v>
      </c>
      <c r="BZ35" s="597" t="s">
        <v>2685</v>
      </c>
      <c r="CA35" s="595"/>
      <c r="CB35" s="596"/>
      <c r="CC35" s="596"/>
      <c r="CD35" s="596"/>
      <c r="CE35" s="597"/>
      <c r="CF35" s="595"/>
      <c r="CG35" s="596"/>
      <c r="CH35" s="596"/>
      <c r="CI35" s="596"/>
      <c r="CJ35" s="597"/>
      <c r="CK35" s="595" t="s">
        <v>2685</v>
      </c>
      <c r="CL35" s="596" t="s">
        <v>2685</v>
      </c>
      <c r="CM35" s="596" t="s">
        <v>2685</v>
      </c>
      <c r="CN35" s="596" t="s">
        <v>2685</v>
      </c>
      <c r="CO35" s="597" t="s">
        <v>2685</v>
      </c>
      <c r="CP35" s="595" t="s">
        <v>2685</v>
      </c>
      <c r="CQ35" s="596" t="s">
        <v>2685</v>
      </c>
      <c r="CR35" s="596" t="s">
        <v>2685</v>
      </c>
      <c r="CS35" s="596" t="s">
        <v>2685</v>
      </c>
      <c r="CT35" s="597" t="s">
        <v>2685</v>
      </c>
      <c r="CU35" s="1320"/>
      <c r="CV35" s="1321" t="s">
        <v>2685</v>
      </c>
      <c r="CW35" s="1321" t="s">
        <v>2685</v>
      </c>
      <c r="CX35" s="1322" t="s">
        <v>2685</v>
      </c>
      <c r="CY35" s="1321"/>
      <c r="CZ35" s="1321" t="s">
        <v>2685</v>
      </c>
      <c r="DA35" s="1321" t="s">
        <v>2685</v>
      </c>
      <c r="DB35" s="1322" t="s">
        <v>2685</v>
      </c>
      <c r="DC35" s="575" t="s">
        <v>2685</v>
      </c>
      <c r="DD35" s="602">
        <v>1</v>
      </c>
      <c r="DE35" s="603" t="s">
        <v>2685</v>
      </c>
      <c r="DF35" s="599"/>
      <c r="DG35" s="600"/>
      <c r="DH35" s="600"/>
      <c r="DI35" s="600"/>
      <c r="DJ35" s="600"/>
      <c r="DK35" s="601"/>
      <c r="DL35" s="599" t="str">
        <f t="shared" si="4"/>
        <v/>
      </c>
      <c r="DM35" s="600" t="str">
        <f t="shared" si="4"/>
        <v/>
      </c>
      <c r="DN35" s="600" t="str">
        <f t="shared" si="4"/>
        <v/>
      </c>
      <c r="DO35" s="600" t="str">
        <f t="shared" si="4"/>
        <v/>
      </c>
      <c r="DP35" s="600" t="str">
        <f t="shared" si="4"/>
        <v/>
      </c>
      <c r="DQ35" s="601" t="str">
        <f t="shared" si="5"/>
        <v/>
      </c>
      <c r="DR35" s="599" t="str">
        <f t="shared" si="12"/>
        <v/>
      </c>
      <c r="DS35" s="600" t="str">
        <f t="shared" si="12"/>
        <v/>
      </c>
      <c r="DT35" s="600" t="str">
        <f t="shared" si="12"/>
        <v/>
      </c>
      <c r="DU35" s="600" t="str">
        <f t="shared" si="12"/>
        <v/>
      </c>
      <c r="DV35" s="600" t="str">
        <f t="shared" si="12"/>
        <v/>
      </c>
      <c r="DW35" s="601" t="str">
        <f t="shared" si="8"/>
        <v/>
      </c>
      <c r="DX35" s="599"/>
      <c r="DY35" s="600"/>
      <c r="DZ35" s="600"/>
      <c r="EA35" s="600"/>
      <c r="EB35" s="600"/>
      <c r="EC35" s="601"/>
      <c r="ED35" s="599"/>
      <c r="EE35" s="600"/>
      <c r="EF35" s="600"/>
      <c r="EG35" s="600"/>
      <c r="EH35" s="600"/>
      <c r="EI35" s="601"/>
      <c r="EJ35" s="595"/>
      <c r="EK35" s="596"/>
      <c r="EL35" s="596"/>
      <c r="EM35" s="596"/>
      <c r="EN35" s="596"/>
      <c r="EO35" s="599"/>
      <c r="EP35" s="600"/>
      <c r="EQ35" s="600"/>
      <c r="ER35" s="600"/>
      <c r="ES35" s="600"/>
      <c r="ET35" s="600"/>
      <c r="EU35" s="595"/>
      <c r="EV35" s="596"/>
      <c r="EW35" s="596"/>
      <c r="EX35" s="596"/>
      <c r="EY35" s="596"/>
      <c r="EZ35" s="1328" t="s">
        <v>2685</v>
      </c>
      <c r="FA35" s="790" t="s">
        <v>2893</v>
      </c>
      <c r="FB35" s="1332">
        <v>0.2052505966587112</v>
      </c>
      <c r="FC35" s="1332"/>
      <c r="FD35" s="1332"/>
      <c r="FE35" s="1333"/>
      <c r="FF35" s="790"/>
      <c r="FG35" s="1332"/>
      <c r="FH35" s="1332"/>
      <c r="FI35" s="1332"/>
      <c r="FJ35" s="1333"/>
    </row>
    <row r="36" spans="2:166" ht="15.75" customHeight="1">
      <c r="B36" s="582">
        <v>30</v>
      </c>
      <c r="C36" s="828" t="str">
        <f t="shared" si="6"/>
        <v>PR19UU_D05-HH</v>
      </c>
      <c r="D36" s="583" t="s">
        <v>2747</v>
      </c>
      <c r="E36" s="583" t="s">
        <v>56</v>
      </c>
      <c r="F36" s="575" t="s">
        <v>2758</v>
      </c>
      <c r="G36" s="584" t="s">
        <v>2759</v>
      </c>
      <c r="H36" s="584" t="s">
        <v>2760</v>
      </c>
      <c r="I36" s="585"/>
      <c r="J36" s="586"/>
      <c r="K36" s="586"/>
      <c r="L36" s="586"/>
      <c r="M36" s="586">
        <v>1</v>
      </c>
      <c r="N36" s="586"/>
      <c r="O36" s="586"/>
      <c r="P36" s="587"/>
      <c r="Q36" s="588">
        <f t="shared" si="7"/>
        <v>1</v>
      </c>
      <c r="R36" s="589" t="s">
        <v>30</v>
      </c>
      <c r="S36" s="583"/>
      <c r="T36" s="590"/>
      <c r="U36" s="583" t="s">
        <v>2846</v>
      </c>
      <c r="V36" s="583" t="s">
        <v>548</v>
      </c>
      <c r="W36" s="583" t="s">
        <v>2860</v>
      </c>
      <c r="X36" s="591">
        <v>0</v>
      </c>
      <c r="Y36" s="604" t="s">
        <v>25</v>
      </c>
      <c r="Z36" s="593"/>
      <c r="AA36" s="575"/>
      <c r="AB36" s="575"/>
      <c r="AC36" s="575"/>
      <c r="AD36" s="575"/>
      <c r="AE36" s="575"/>
      <c r="AF36" s="594"/>
      <c r="AG36" s="595"/>
      <c r="AH36" s="596"/>
      <c r="AI36" s="596"/>
      <c r="AJ36" s="596"/>
      <c r="AK36" s="596"/>
      <c r="AL36" s="596"/>
      <c r="AM36" s="596"/>
      <c r="AN36" s="596"/>
      <c r="AO36" s="596"/>
      <c r="AP36" s="597" t="s">
        <v>2861</v>
      </c>
      <c r="AQ36" s="596" t="s">
        <v>2862</v>
      </c>
      <c r="AR36" s="596" t="s">
        <v>2862</v>
      </c>
      <c r="AS36" s="596" t="s">
        <v>2862</v>
      </c>
      <c r="AT36" s="596" t="s">
        <v>2862</v>
      </c>
      <c r="AU36" s="596" t="s">
        <v>2862</v>
      </c>
      <c r="AV36" s="595" t="s">
        <v>2862</v>
      </c>
      <c r="AW36" s="596" t="s">
        <v>2862</v>
      </c>
      <c r="AX36" s="596" t="s">
        <v>2862</v>
      </c>
      <c r="AY36" s="596" t="s">
        <v>2862</v>
      </c>
      <c r="AZ36" s="755" t="s">
        <v>2862</v>
      </c>
      <c r="BA36" s="758" t="s">
        <v>2862</v>
      </c>
      <c r="BB36" s="596" t="s">
        <v>2862</v>
      </c>
      <c r="BC36" s="596" t="s">
        <v>2862</v>
      </c>
      <c r="BD36" s="596" t="s">
        <v>2862</v>
      </c>
      <c r="BE36" s="759" t="s">
        <v>2862</v>
      </c>
      <c r="BF36" s="764" t="s">
        <v>2862</v>
      </c>
      <c r="BG36" s="596" t="s">
        <v>2862</v>
      </c>
      <c r="BH36" s="596" t="s">
        <v>2862</v>
      </c>
      <c r="BI36" s="596" t="s">
        <v>2862</v>
      </c>
      <c r="BJ36" s="765" t="s">
        <v>2862</v>
      </c>
      <c r="BK36" s="597" t="s">
        <v>2862</v>
      </c>
      <c r="BL36" s="589"/>
      <c r="BM36" s="575"/>
      <c r="BN36" s="575"/>
      <c r="BO36" s="575"/>
      <c r="BP36" s="590"/>
      <c r="BQ36" s="595"/>
      <c r="BR36" s="596"/>
      <c r="BS36" s="596"/>
      <c r="BT36" s="596"/>
      <c r="BU36" s="597"/>
      <c r="BV36" s="595"/>
      <c r="BW36" s="596"/>
      <c r="BX36" s="596"/>
      <c r="BY36" s="596"/>
      <c r="BZ36" s="597"/>
      <c r="CA36" s="595"/>
      <c r="CB36" s="596"/>
      <c r="CC36" s="596"/>
      <c r="CD36" s="596"/>
      <c r="CE36" s="597"/>
      <c r="CF36" s="595"/>
      <c r="CG36" s="596"/>
      <c r="CH36" s="596"/>
      <c r="CI36" s="596"/>
      <c r="CJ36" s="597"/>
      <c r="CK36" s="595"/>
      <c r="CL36" s="596"/>
      <c r="CM36" s="596"/>
      <c r="CN36" s="596"/>
      <c r="CO36" s="597"/>
      <c r="CP36" s="595"/>
      <c r="CQ36" s="596"/>
      <c r="CR36" s="596"/>
      <c r="CS36" s="596"/>
      <c r="CT36" s="597"/>
      <c r="CU36" s="1320"/>
      <c r="CV36" s="1321"/>
      <c r="CW36" s="1321"/>
      <c r="CX36" s="1322"/>
      <c r="CY36" s="1321"/>
      <c r="CZ36" s="1321"/>
      <c r="DA36" s="1321"/>
      <c r="DB36" s="1322"/>
      <c r="DC36" s="575"/>
      <c r="DD36" s="602">
        <v>1</v>
      </c>
      <c r="DE36" s="603"/>
      <c r="DF36" s="599"/>
      <c r="DG36" s="600"/>
      <c r="DH36" s="600"/>
      <c r="DI36" s="600"/>
      <c r="DJ36" s="600"/>
      <c r="DK36" s="601"/>
      <c r="DL36" s="599" t="str">
        <f t="shared" si="4"/>
        <v/>
      </c>
      <c r="DM36" s="600" t="str">
        <f t="shared" si="4"/>
        <v/>
      </c>
      <c r="DN36" s="600" t="str">
        <f t="shared" si="4"/>
        <v/>
      </c>
      <c r="DO36" s="600" t="str">
        <f t="shared" si="4"/>
        <v/>
      </c>
      <c r="DP36" s="600" t="str">
        <f t="shared" si="4"/>
        <v/>
      </c>
      <c r="DQ36" s="601" t="str">
        <f t="shared" si="5"/>
        <v/>
      </c>
      <c r="DR36" s="599" t="str">
        <f t="shared" si="12"/>
        <v/>
      </c>
      <c r="DS36" s="600" t="str">
        <f t="shared" si="12"/>
        <v/>
      </c>
      <c r="DT36" s="600" t="str">
        <f t="shared" si="12"/>
        <v/>
      </c>
      <c r="DU36" s="600" t="str">
        <f t="shared" si="12"/>
        <v/>
      </c>
      <c r="DV36" s="600" t="str">
        <f t="shared" si="12"/>
        <v/>
      </c>
      <c r="DW36" s="601" t="str">
        <f t="shared" si="8"/>
        <v/>
      </c>
      <c r="DX36" s="599"/>
      <c r="DY36" s="600"/>
      <c r="DZ36" s="600"/>
      <c r="EA36" s="600"/>
      <c r="EB36" s="600"/>
      <c r="EC36" s="601"/>
      <c r="ED36" s="599"/>
      <c r="EE36" s="600"/>
      <c r="EF36" s="600"/>
      <c r="EG36" s="600"/>
      <c r="EH36" s="600"/>
      <c r="EI36" s="601"/>
      <c r="EJ36" s="595"/>
      <c r="EK36" s="596"/>
      <c r="EL36" s="596"/>
      <c r="EM36" s="596"/>
      <c r="EN36" s="596"/>
      <c r="EO36" s="599"/>
      <c r="EP36" s="600"/>
      <c r="EQ36" s="600"/>
      <c r="ER36" s="600"/>
      <c r="ES36" s="600"/>
      <c r="ET36" s="600"/>
      <c r="EU36" s="595"/>
      <c r="EV36" s="596"/>
      <c r="EW36" s="596"/>
      <c r="EX36" s="596"/>
      <c r="EY36" s="596"/>
      <c r="EZ36" s="1328" t="s">
        <v>2685</v>
      </c>
      <c r="FA36" s="790"/>
      <c r="FB36" s="1332"/>
      <c r="FC36" s="1332"/>
      <c r="FD36" s="1332"/>
      <c r="FE36" s="1333"/>
      <c r="FF36" s="790"/>
      <c r="FG36" s="1332"/>
      <c r="FH36" s="1332"/>
      <c r="FI36" s="1332"/>
      <c r="FJ36" s="1333"/>
    </row>
    <row r="37" spans="2:166" ht="15.75" customHeight="1">
      <c r="B37" s="582">
        <v>31</v>
      </c>
      <c r="C37" s="828" t="str">
        <f t="shared" si="6"/>
        <v>PR19UU_E01-HH</v>
      </c>
      <c r="D37" s="583" t="s">
        <v>2761</v>
      </c>
      <c r="E37" s="583" t="s">
        <v>56</v>
      </c>
      <c r="F37" s="575" t="s">
        <v>2762</v>
      </c>
      <c r="G37" s="584" t="s">
        <v>2763</v>
      </c>
      <c r="H37" s="584" t="s">
        <v>2764</v>
      </c>
      <c r="I37" s="585"/>
      <c r="J37" s="586"/>
      <c r="K37" s="586"/>
      <c r="L37" s="586"/>
      <c r="M37" s="586">
        <v>1</v>
      </c>
      <c r="N37" s="586"/>
      <c r="O37" s="586"/>
      <c r="P37" s="587"/>
      <c r="Q37" s="588">
        <f t="shared" si="7"/>
        <v>1</v>
      </c>
      <c r="R37" s="589" t="s">
        <v>68</v>
      </c>
      <c r="S37" s="583" t="s">
        <v>33</v>
      </c>
      <c r="T37" s="590" t="s">
        <v>32</v>
      </c>
      <c r="U37" s="583" t="s">
        <v>2846</v>
      </c>
      <c r="V37" s="583" t="s">
        <v>76</v>
      </c>
      <c r="W37" s="583" t="s">
        <v>2863</v>
      </c>
      <c r="X37" s="591" t="s">
        <v>29</v>
      </c>
      <c r="Y37" s="607" t="s">
        <v>25</v>
      </c>
      <c r="Z37" s="593"/>
      <c r="AA37" s="575"/>
      <c r="AB37" s="575"/>
      <c r="AC37" s="575"/>
      <c r="AD37" s="575"/>
      <c r="AE37" s="575"/>
      <c r="AF37" s="594" t="s">
        <v>2819</v>
      </c>
      <c r="AG37" s="595"/>
      <c r="AH37" s="596"/>
      <c r="AI37" s="596"/>
      <c r="AJ37" s="596"/>
      <c r="AK37" s="596"/>
      <c r="AL37" s="596">
        <v>12951</v>
      </c>
      <c r="AM37" s="596">
        <v>30070</v>
      </c>
      <c r="AN37" s="596">
        <v>45898</v>
      </c>
      <c r="AO37" s="596">
        <v>46847</v>
      </c>
      <c r="AP37" s="597">
        <v>55400</v>
      </c>
      <c r="AQ37" s="596">
        <v>57600</v>
      </c>
      <c r="AR37" s="596">
        <v>59800</v>
      </c>
      <c r="AS37" s="596">
        <v>62100</v>
      </c>
      <c r="AT37" s="596">
        <v>64300</v>
      </c>
      <c r="AU37" s="596">
        <v>66500</v>
      </c>
      <c r="AV37" s="595">
        <v>66500</v>
      </c>
      <c r="AW37" s="596">
        <v>66500</v>
      </c>
      <c r="AX37" s="596">
        <v>66500</v>
      </c>
      <c r="AY37" s="596">
        <v>66500</v>
      </c>
      <c r="AZ37" s="755">
        <v>66500</v>
      </c>
      <c r="BA37" s="758">
        <v>66500</v>
      </c>
      <c r="BB37" s="596">
        <v>66500</v>
      </c>
      <c r="BC37" s="596">
        <v>66500</v>
      </c>
      <c r="BD37" s="596">
        <v>66500</v>
      </c>
      <c r="BE37" s="759">
        <v>66500</v>
      </c>
      <c r="BF37" s="764">
        <v>66500</v>
      </c>
      <c r="BG37" s="596">
        <v>66500</v>
      </c>
      <c r="BH37" s="596">
        <v>66500</v>
      </c>
      <c r="BI37" s="596">
        <v>66500</v>
      </c>
      <c r="BJ37" s="765">
        <v>66500</v>
      </c>
      <c r="BK37" s="597">
        <v>66500</v>
      </c>
      <c r="BL37" s="608" t="s">
        <v>6</v>
      </c>
      <c r="BM37" s="609" t="s">
        <v>6</v>
      </c>
      <c r="BN37" s="609" t="s">
        <v>6</v>
      </c>
      <c r="BO37" s="609" t="s">
        <v>6</v>
      </c>
      <c r="BP37" s="610" t="s">
        <v>6</v>
      </c>
      <c r="BQ37" s="595"/>
      <c r="BR37" s="596"/>
      <c r="BS37" s="596"/>
      <c r="BT37" s="596"/>
      <c r="BU37" s="597"/>
      <c r="BV37" s="595">
        <v>46080</v>
      </c>
      <c r="BW37" s="596">
        <v>47840</v>
      </c>
      <c r="BX37" s="596">
        <v>49680</v>
      </c>
      <c r="BY37" s="596">
        <v>51440</v>
      </c>
      <c r="BZ37" s="597">
        <v>53200</v>
      </c>
      <c r="CA37" s="595">
        <v>57600</v>
      </c>
      <c r="CB37" s="596">
        <v>59800</v>
      </c>
      <c r="CC37" s="596">
        <v>62100</v>
      </c>
      <c r="CD37" s="596">
        <v>64300</v>
      </c>
      <c r="CE37" s="597">
        <v>66500</v>
      </c>
      <c r="CF37" s="595">
        <v>57600</v>
      </c>
      <c r="CG37" s="596">
        <v>59800</v>
      </c>
      <c r="CH37" s="596">
        <v>62100</v>
      </c>
      <c r="CI37" s="596">
        <v>64300</v>
      </c>
      <c r="CJ37" s="597">
        <v>66500</v>
      </c>
      <c r="CK37" s="595">
        <v>69120</v>
      </c>
      <c r="CL37" s="596">
        <v>71760</v>
      </c>
      <c r="CM37" s="596">
        <v>74520</v>
      </c>
      <c r="CN37" s="596">
        <v>77160</v>
      </c>
      <c r="CO37" s="597">
        <v>79800</v>
      </c>
      <c r="CP37" s="595"/>
      <c r="CQ37" s="596"/>
      <c r="CR37" s="596"/>
      <c r="CS37" s="596"/>
      <c r="CT37" s="597"/>
      <c r="CU37" s="1320">
        <v>-2.2000000000000001E-4</v>
      </c>
      <c r="CV37" s="1321"/>
      <c r="CW37" s="1321"/>
      <c r="CX37" s="1322"/>
      <c r="CY37" s="1321">
        <v>2.2000000000000001E-4</v>
      </c>
      <c r="CZ37" s="1321"/>
      <c r="DA37" s="1321"/>
      <c r="DB37" s="1322"/>
      <c r="DC37" s="575"/>
      <c r="DD37" s="602">
        <v>1</v>
      </c>
      <c r="DE37" s="603"/>
      <c r="DF37" s="599"/>
      <c r="DG37" s="600"/>
      <c r="DH37" s="600"/>
      <c r="DI37" s="600"/>
      <c r="DJ37" s="600"/>
      <c r="DK37" s="601"/>
      <c r="DL37" s="599">
        <f t="shared" si="4"/>
        <v>-2.5344000000000002</v>
      </c>
      <c r="DM37" s="600">
        <f t="shared" si="4"/>
        <v>-2.6312000000000002</v>
      </c>
      <c r="DN37" s="600">
        <f t="shared" si="4"/>
        <v>-2.7324000000000002</v>
      </c>
      <c r="DO37" s="600">
        <f t="shared" si="4"/>
        <v>-2.8292000000000002</v>
      </c>
      <c r="DP37" s="600">
        <f t="shared" si="4"/>
        <v>-2.9260000000000002</v>
      </c>
      <c r="DQ37" s="601">
        <f t="shared" si="5"/>
        <v>-13.6532</v>
      </c>
      <c r="DR37" s="599">
        <f t="shared" si="12"/>
        <v>2.5344000000000002</v>
      </c>
      <c r="DS37" s="600">
        <f t="shared" si="12"/>
        <v>2.6312000000000002</v>
      </c>
      <c r="DT37" s="600">
        <f t="shared" si="12"/>
        <v>2.7324000000000002</v>
      </c>
      <c r="DU37" s="600">
        <f t="shared" si="12"/>
        <v>2.8292000000000002</v>
      </c>
      <c r="DV37" s="600">
        <f t="shared" si="12"/>
        <v>2.9260000000000002</v>
      </c>
      <c r="DW37" s="601">
        <f t="shared" si="8"/>
        <v>13.6532</v>
      </c>
      <c r="DX37" s="599"/>
      <c r="DY37" s="600"/>
      <c r="DZ37" s="600"/>
      <c r="EA37" s="600"/>
      <c r="EB37" s="600"/>
      <c r="EC37" s="601"/>
      <c r="ED37" s="599">
        <v>-2.5344000000000002</v>
      </c>
      <c r="EE37" s="600">
        <v>-2.6312000000000002</v>
      </c>
      <c r="EF37" s="600">
        <v>-2.7324000000000002</v>
      </c>
      <c r="EG37" s="600">
        <v>-2.8292000000000002</v>
      </c>
      <c r="EH37" s="600">
        <v>-2.9260000000000002</v>
      </c>
      <c r="EI37" s="601">
        <v>-13.6532</v>
      </c>
      <c r="EJ37" s="595">
        <v>46080</v>
      </c>
      <c r="EK37" s="596">
        <v>47840</v>
      </c>
      <c r="EL37" s="596">
        <v>49680</v>
      </c>
      <c r="EM37" s="596">
        <v>51440</v>
      </c>
      <c r="EN37" s="596">
        <v>53200</v>
      </c>
      <c r="EO37" s="599">
        <v>2.5344000000000002</v>
      </c>
      <c r="EP37" s="600">
        <v>2.6312000000000002</v>
      </c>
      <c r="EQ37" s="600">
        <v>2.7324000000000002</v>
      </c>
      <c r="ER37" s="600">
        <v>2.8292000000000002</v>
      </c>
      <c r="ES37" s="600">
        <v>2.9260000000000002</v>
      </c>
      <c r="ET37" s="600">
        <v>13.6532</v>
      </c>
      <c r="EU37" s="595">
        <v>69120</v>
      </c>
      <c r="EV37" s="596">
        <v>71760</v>
      </c>
      <c r="EW37" s="596">
        <v>74520</v>
      </c>
      <c r="EX37" s="596">
        <v>77160</v>
      </c>
      <c r="EY37" s="596">
        <v>79800</v>
      </c>
      <c r="EZ37" s="1328">
        <v>7.2933124965605397E-5</v>
      </c>
      <c r="FA37" s="790" t="s">
        <v>2892</v>
      </c>
      <c r="FB37" s="1332">
        <v>9.9897715649505621E-5</v>
      </c>
      <c r="FC37" s="1332"/>
      <c r="FD37" s="1332"/>
      <c r="FE37" s="1333"/>
      <c r="FF37" s="790"/>
      <c r="FG37" s="1332"/>
      <c r="FH37" s="1332"/>
      <c r="FI37" s="1332"/>
      <c r="FJ37" s="1333"/>
    </row>
    <row r="38" spans="2:166" ht="15.75" customHeight="1">
      <c r="B38" s="582">
        <v>32</v>
      </c>
      <c r="C38" s="828" t="str">
        <f t="shared" si="6"/>
        <v>PR19UU_E02-HH</v>
      </c>
      <c r="D38" s="583" t="s">
        <v>2761</v>
      </c>
      <c r="E38" s="583" t="s">
        <v>56</v>
      </c>
      <c r="F38" s="575" t="s">
        <v>2765</v>
      </c>
      <c r="G38" s="584" t="s">
        <v>2766</v>
      </c>
      <c r="H38" s="584" t="s">
        <v>2767</v>
      </c>
      <c r="I38" s="585"/>
      <c r="J38" s="586"/>
      <c r="K38" s="586"/>
      <c r="L38" s="586"/>
      <c r="M38" s="586">
        <v>1</v>
      </c>
      <c r="N38" s="586"/>
      <c r="O38" s="586"/>
      <c r="P38" s="587"/>
      <c r="Q38" s="588">
        <f t="shared" si="7"/>
        <v>1</v>
      </c>
      <c r="R38" s="589" t="s">
        <v>68</v>
      </c>
      <c r="S38" s="583" t="s">
        <v>33</v>
      </c>
      <c r="T38" s="590" t="s">
        <v>32</v>
      </c>
      <c r="U38" s="583" t="s">
        <v>2846</v>
      </c>
      <c r="V38" s="583" t="s">
        <v>28</v>
      </c>
      <c r="W38" s="583" t="s">
        <v>2864</v>
      </c>
      <c r="X38" s="596">
        <v>1</v>
      </c>
      <c r="Y38" s="605" t="s">
        <v>25</v>
      </c>
      <c r="Z38" s="593"/>
      <c r="AA38" s="575"/>
      <c r="AB38" s="575"/>
      <c r="AC38" s="575"/>
      <c r="AD38" s="575"/>
      <c r="AE38" s="575"/>
      <c r="AF38" s="594"/>
      <c r="AG38" s="595"/>
      <c r="AH38" s="596"/>
      <c r="AI38" s="596"/>
      <c r="AJ38" s="596"/>
      <c r="AK38" s="596"/>
      <c r="AL38" s="596"/>
      <c r="AM38" s="596"/>
      <c r="AN38" s="596">
        <v>95.1</v>
      </c>
      <c r="AO38" s="596">
        <v>95.1</v>
      </c>
      <c r="AP38" s="597">
        <v>95.1</v>
      </c>
      <c r="AQ38" s="596">
        <v>95.3</v>
      </c>
      <c r="AR38" s="596">
        <v>95.5</v>
      </c>
      <c r="AS38" s="596">
        <v>95.7</v>
      </c>
      <c r="AT38" s="596">
        <v>95.9</v>
      </c>
      <c r="AU38" s="596">
        <v>96.1</v>
      </c>
      <c r="AV38" s="595">
        <v>96.1</v>
      </c>
      <c r="AW38" s="596">
        <v>96.1</v>
      </c>
      <c r="AX38" s="596">
        <v>96.1</v>
      </c>
      <c r="AY38" s="596">
        <v>96.1</v>
      </c>
      <c r="AZ38" s="755">
        <v>96.1</v>
      </c>
      <c r="BA38" s="758">
        <v>96.1</v>
      </c>
      <c r="BB38" s="596">
        <v>96.1</v>
      </c>
      <c r="BC38" s="596">
        <v>96.1</v>
      </c>
      <c r="BD38" s="596">
        <v>96.1</v>
      </c>
      <c r="BE38" s="759">
        <v>96.1</v>
      </c>
      <c r="BF38" s="764">
        <v>96.1</v>
      </c>
      <c r="BG38" s="596">
        <v>96.1</v>
      </c>
      <c r="BH38" s="596">
        <v>96.1</v>
      </c>
      <c r="BI38" s="596">
        <v>96.1</v>
      </c>
      <c r="BJ38" s="765">
        <v>96.1</v>
      </c>
      <c r="BK38" s="597">
        <v>96.1</v>
      </c>
      <c r="BL38" s="589" t="s">
        <v>6</v>
      </c>
      <c r="BM38" s="575" t="s">
        <v>6</v>
      </c>
      <c r="BN38" s="575" t="s">
        <v>6</v>
      </c>
      <c r="BO38" s="575" t="s">
        <v>6</v>
      </c>
      <c r="BP38" s="590" t="s">
        <v>6</v>
      </c>
      <c r="BQ38" s="595"/>
      <c r="BR38" s="596"/>
      <c r="BS38" s="596"/>
      <c r="BT38" s="596"/>
      <c r="BU38" s="597"/>
      <c r="BV38" s="595"/>
      <c r="BW38" s="596"/>
      <c r="BX38" s="596"/>
      <c r="BY38" s="596"/>
      <c r="BZ38" s="597"/>
      <c r="CA38" s="595"/>
      <c r="CB38" s="596"/>
      <c r="CC38" s="596"/>
      <c r="CD38" s="596"/>
      <c r="CE38" s="597"/>
      <c r="CF38" s="595"/>
      <c r="CG38" s="596"/>
      <c r="CH38" s="596"/>
      <c r="CI38" s="596"/>
      <c r="CJ38" s="597"/>
      <c r="CK38" s="595"/>
      <c r="CL38" s="596"/>
      <c r="CM38" s="596"/>
      <c r="CN38" s="596"/>
      <c r="CO38" s="597"/>
      <c r="CP38" s="595"/>
      <c r="CQ38" s="596"/>
      <c r="CR38" s="596"/>
      <c r="CS38" s="596"/>
      <c r="CT38" s="597"/>
      <c r="CU38" s="1320">
        <v>-0.23699999999999999</v>
      </c>
      <c r="CV38" s="1321"/>
      <c r="CW38" s="1321"/>
      <c r="CX38" s="1322"/>
      <c r="CY38" s="1321">
        <v>0.23699999999999999</v>
      </c>
      <c r="CZ38" s="1321"/>
      <c r="DA38" s="1321"/>
      <c r="DB38" s="1322"/>
      <c r="DC38" s="575"/>
      <c r="DD38" s="602">
        <v>1</v>
      </c>
      <c r="DE38" s="603"/>
      <c r="DF38" s="599"/>
      <c r="DG38" s="600"/>
      <c r="DH38" s="600"/>
      <c r="DI38" s="600"/>
      <c r="DJ38" s="600"/>
      <c r="DK38" s="601"/>
      <c r="DL38" s="599"/>
      <c r="DM38" s="600"/>
      <c r="DN38" s="600"/>
      <c r="DO38" s="600"/>
      <c r="DP38" s="600"/>
      <c r="DQ38" s="601"/>
      <c r="DR38" s="599"/>
      <c r="DS38" s="600"/>
      <c r="DT38" s="600"/>
      <c r="DU38" s="600"/>
      <c r="DV38" s="600"/>
      <c r="DW38" s="601"/>
      <c r="DX38" s="599"/>
      <c r="DY38" s="600"/>
      <c r="DZ38" s="600"/>
      <c r="EA38" s="600"/>
      <c r="EB38" s="600"/>
      <c r="EC38" s="601"/>
      <c r="ED38" s="599">
        <v>-0.40290000000000004</v>
      </c>
      <c r="EE38" s="600">
        <v>-0.40290000000000004</v>
      </c>
      <c r="EF38" s="600">
        <v>-0.40290000000000004</v>
      </c>
      <c r="EG38" s="600">
        <v>-0.40290000000000004</v>
      </c>
      <c r="EH38" s="600">
        <v>-0.40290000000000004</v>
      </c>
      <c r="EI38" s="601">
        <v>-2.0145</v>
      </c>
      <c r="EJ38" s="595">
        <v>93.6</v>
      </c>
      <c r="EK38" s="596">
        <v>93.8</v>
      </c>
      <c r="EL38" s="596">
        <v>94</v>
      </c>
      <c r="EM38" s="596">
        <v>94.2</v>
      </c>
      <c r="EN38" s="596">
        <v>94.4</v>
      </c>
      <c r="EO38" s="599">
        <v>0.54510000000000003</v>
      </c>
      <c r="EP38" s="600">
        <v>0.54510000000000003</v>
      </c>
      <c r="EQ38" s="600">
        <v>0.54510000000000003</v>
      </c>
      <c r="ER38" s="600">
        <v>0.54510000000000003</v>
      </c>
      <c r="ES38" s="600">
        <v>0.54510000000000003</v>
      </c>
      <c r="ET38" s="600">
        <v>2.7255000000000003</v>
      </c>
      <c r="EU38" s="595">
        <v>97.6</v>
      </c>
      <c r="EV38" s="596">
        <v>97.8</v>
      </c>
      <c r="EW38" s="596">
        <v>98</v>
      </c>
      <c r="EX38" s="596">
        <v>98.2</v>
      </c>
      <c r="EY38" s="596">
        <v>98.4</v>
      </c>
      <c r="EZ38" s="1328">
        <v>7.8568866440220361E-2</v>
      </c>
      <c r="FA38" s="790"/>
      <c r="FB38" s="1332"/>
      <c r="FC38" s="1332"/>
      <c r="FD38" s="1332"/>
      <c r="FE38" s="1333"/>
      <c r="FF38" s="790"/>
      <c r="FG38" s="1332"/>
      <c r="FH38" s="1332"/>
      <c r="FI38" s="1332"/>
      <c r="FJ38" s="1333"/>
    </row>
    <row r="39" spans="2:166" ht="15.75" customHeight="1">
      <c r="B39" s="582">
        <v>33</v>
      </c>
      <c r="C39" s="828" t="str">
        <f t="shared" si="6"/>
        <v>PR19UU_E03-CF</v>
      </c>
      <c r="D39" s="583" t="s">
        <v>2761</v>
      </c>
      <c r="E39" s="583" t="s">
        <v>56</v>
      </c>
      <c r="F39" s="575" t="s">
        <v>2768</v>
      </c>
      <c r="G39" s="584" t="s">
        <v>2769</v>
      </c>
      <c r="H39" s="584" t="s">
        <v>2770</v>
      </c>
      <c r="I39" s="585"/>
      <c r="J39" s="586">
        <v>0.5</v>
      </c>
      <c r="K39" s="586">
        <v>0.5</v>
      </c>
      <c r="L39" s="586"/>
      <c r="M39" s="586"/>
      <c r="N39" s="586"/>
      <c r="O39" s="586"/>
      <c r="P39" s="587"/>
      <c r="Q39" s="588">
        <f t="shared" si="7"/>
        <v>1</v>
      </c>
      <c r="R39" s="589" t="s">
        <v>44</v>
      </c>
      <c r="S39" s="583" t="s">
        <v>33</v>
      </c>
      <c r="T39" s="590" t="s">
        <v>32</v>
      </c>
      <c r="U39" s="583" t="s">
        <v>1719</v>
      </c>
      <c r="V39" s="583" t="s">
        <v>76</v>
      </c>
      <c r="W39" s="583" t="s">
        <v>2865</v>
      </c>
      <c r="X39" s="596" t="s">
        <v>29</v>
      </c>
      <c r="Y39" s="605" t="s">
        <v>25</v>
      </c>
      <c r="Z39" s="593" t="s">
        <v>2685</v>
      </c>
      <c r="AA39" s="575" t="s">
        <v>2685</v>
      </c>
      <c r="AB39" s="575" t="s">
        <v>2685</v>
      </c>
      <c r="AC39" s="575" t="s">
        <v>2685</v>
      </c>
      <c r="AD39" s="575" t="s">
        <v>2685</v>
      </c>
      <c r="AE39" s="575" t="s">
        <v>2685</v>
      </c>
      <c r="AF39" s="594"/>
      <c r="AG39" s="595" t="s">
        <v>2685</v>
      </c>
      <c r="AH39" s="596" t="s">
        <v>2685</v>
      </c>
      <c r="AI39" s="596" t="s">
        <v>2685</v>
      </c>
      <c r="AJ39" s="596" t="s">
        <v>2685</v>
      </c>
      <c r="AK39" s="596" t="s">
        <v>2685</v>
      </c>
      <c r="AL39" s="596" t="s">
        <v>2685</v>
      </c>
      <c r="AM39" s="596" t="s">
        <v>2685</v>
      </c>
      <c r="AN39" s="596" t="s">
        <v>2685</v>
      </c>
      <c r="AO39" s="596" t="s">
        <v>2685</v>
      </c>
      <c r="AP39" s="597" t="s">
        <v>2685</v>
      </c>
      <c r="AQ39" s="596">
        <v>0</v>
      </c>
      <c r="AR39" s="596">
        <v>0</v>
      </c>
      <c r="AS39" s="596">
        <v>0</v>
      </c>
      <c r="AT39" s="596">
        <v>0</v>
      </c>
      <c r="AU39" s="596">
        <v>0</v>
      </c>
      <c r="AV39" s="595">
        <v>0</v>
      </c>
      <c r="AW39" s="596">
        <v>0</v>
      </c>
      <c r="AX39" s="596">
        <v>0</v>
      </c>
      <c r="AY39" s="596">
        <v>0</v>
      </c>
      <c r="AZ39" s="755">
        <v>0</v>
      </c>
      <c r="BA39" s="758" t="s">
        <v>2685</v>
      </c>
      <c r="BB39" s="596">
        <v>0</v>
      </c>
      <c r="BC39" s="596">
        <v>0</v>
      </c>
      <c r="BD39" s="596">
        <v>0</v>
      </c>
      <c r="BE39" s="759">
        <v>0</v>
      </c>
      <c r="BF39" s="764">
        <v>0</v>
      </c>
      <c r="BG39" s="596">
        <v>0</v>
      </c>
      <c r="BH39" s="596">
        <v>0</v>
      </c>
      <c r="BI39" s="596">
        <v>0</v>
      </c>
      <c r="BJ39" s="765">
        <v>0</v>
      </c>
      <c r="BK39" s="597">
        <v>0</v>
      </c>
      <c r="BL39" s="589" t="s">
        <v>6</v>
      </c>
      <c r="BM39" s="575" t="s">
        <v>6</v>
      </c>
      <c r="BN39" s="575" t="s">
        <v>6</v>
      </c>
      <c r="BO39" s="575" t="s">
        <v>6</v>
      </c>
      <c r="BP39" s="590" t="s">
        <v>6</v>
      </c>
      <c r="BQ39" s="595" t="s">
        <v>2685</v>
      </c>
      <c r="BR39" s="596" t="s">
        <v>2685</v>
      </c>
      <c r="BS39" s="596" t="s">
        <v>2685</v>
      </c>
      <c r="BT39" s="596" t="s">
        <v>2685</v>
      </c>
      <c r="BU39" s="597" t="s">
        <v>2685</v>
      </c>
      <c r="BV39" s="595" t="s">
        <v>2685</v>
      </c>
      <c r="BW39" s="596" t="s">
        <v>2685</v>
      </c>
      <c r="BX39" s="596" t="s">
        <v>2685</v>
      </c>
      <c r="BY39" s="596" t="s">
        <v>2685</v>
      </c>
      <c r="BZ39" s="597" t="s">
        <v>2685</v>
      </c>
      <c r="CA39" s="595" t="s">
        <v>2685</v>
      </c>
      <c r="CB39" s="596" t="s">
        <v>2685</v>
      </c>
      <c r="CC39" s="596" t="s">
        <v>2685</v>
      </c>
      <c r="CD39" s="596" t="s">
        <v>2685</v>
      </c>
      <c r="CE39" s="597" t="s">
        <v>2685</v>
      </c>
      <c r="CF39" s="595">
        <v>0</v>
      </c>
      <c r="CG39" s="596">
        <v>0</v>
      </c>
      <c r="CH39" s="596">
        <v>0</v>
      </c>
      <c r="CI39" s="596">
        <v>0</v>
      </c>
      <c r="CJ39" s="597">
        <v>0</v>
      </c>
      <c r="CK39" s="595">
        <v>4590</v>
      </c>
      <c r="CL39" s="596">
        <v>4590</v>
      </c>
      <c r="CM39" s="596">
        <v>4590</v>
      </c>
      <c r="CN39" s="596">
        <v>4590</v>
      </c>
      <c r="CO39" s="597">
        <v>4590</v>
      </c>
      <c r="CP39" s="595" t="s">
        <v>2685</v>
      </c>
      <c r="CQ39" s="596" t="s">
        <v>2685</v>
      </c>
      <c r="CR39" s="596" t="s">
        <v>2685</v>
      </c>
      <c r="CS39" s="596" t="s">
        <v>2685</v>
      </c>
      <c r="CT39" s="597" t="s">
        <v>2685</v>
      </c>
      <c r="CU39" s="1320" t="s">
        <v>2685</v>
      </c>
      <c r="CV39" s="1321" t="s">
        <v>2685</v>
      </c>
      <c r="CW39" s="1321" t="s">
        <v>2685</v>
      </c>
      <c r="CX39" s="1322" t="s">
        <v>2685</v>
      </c>
      <c r="CY39" s="1321">
        <v>1.36E-4</v>
      </c>
      <c r="CZ39" s="1321" t="s">
        <v>2685</v>
      </c>
      <c r="DA39" s="1321" t="s">
        <v>2685</v>
      </c>
      <c r="DB39" s="1322" t="s">
        <v>2685</v>
      </c>
      <c r="DC39" s="575" t="s">
        <v>2685</v>
      </c>
      <c r="DD39" s="602">
        <v>1</v>
      </c>
      <c r="DE39" s="603" t="s">
        <v>2685</v>
      </c>
      <c r="DF39" s="599"/>
      <c r="DG39" s="600"/>
      <c r="DH39" s="600"/>
      <c r="DI39" s="600"/>
      <c r="DJ39" s="600"/>
      <c r="DK39" s="601"/>
      <c r="DL39" s="599"/>
      <c r="DM39" s="600"/>
      <c r="DN39" s="600"/>
      <c r="DO39" s="600"/>
      <c r="DP39" s="600"/>
      <c r="DQ39" s="601"/>
      <c r="DR39" s="599">
        <f xml:space="preserve"> IF(AND($DC39 = "", BL39 = "Yes"), ABS(CF39 - CK39) * $CY39 * $DD39, "")</f>
        <v>0.62424000000000002</v>
      </c>
      <c r="DS39" s="600">
        <f xml:space="preserve"> IF(AND($DC39 = "", BM39 = "Yes"), ABS(CG39 - CL39) * $CY39 * $DD39, "")</f>
        <v>0.62424000000000002</v>
      </c>
      <c r="DT39" s="600">
        <f xml:space="preserve"> IF(AND($DC39 = "", BN39 = "Yes"), ABS(CH39 - CM39) * $CY39 * $DD39, "")</f>
        <v>0.62424000000000002</v>
      </c>
      <c r="DU39" s="600">
        <f xml:space="preserve"> IF(AND($DC39 = "", BO39 = "Yes"), ABS(CI39 - CN39) * $CY39 * $DD39, "")</f>
        <v>0.62424000000000002</v>
      </c>
      <c r="DV39" s="600">
        <f xml:space="preserve"> IF(AND($DC39 = "", BP39 = "Yes"), ABS(CJ39 - CO39) * $CY39 * $DD39, "")</f>
        <v>0.62424000000000002</v>
      </c>
      <c r="DW39" s="601">
        <f t="shared" si="8"/>
        <v>3.1212</v>
      </c>
      <c r="DX39" s="599"/>
      <c r="DY39" s="600"/>
      <c r="DZ39" s="600"/>
      <c r="EA39" s="600"/>
      <c r="EB39" s="600"/>
      <c r="EC39" s="601"/>
      <c r="ED39" s="599">
        <v>0</v>
      </c>
      <c r="EE39" s="600">
        <v>0</v>
      </c>
      <c r="EF39" s="600">
        <v>0</v>
      </c>
      <c r="EG39" s="600">
        <v>0</v>
      </c>
      <c r="EH39" s="600">
        <v>0</v>
      </c>
      <c r="EI39" s="601">
        <v>0</v>
      </c>
      <c r="EJ39" s="595">
        <v>0</v>
      </c>
      <c r="EK39" s="596">
        <v>0</v>
      </c>
      <c r="EL39" s="596">
        <v>0</v>
      </c>
      <c r="EM39" s="596">
        <v>0</v>
      </c>
      <c r="EN39" s="596">
        <v>0</v>
      </c>
      <c r="EO39" s="599">
        <v>0.62424000000000002</v>
      </c>
      <c r="EP39" s="600">
        <v>0.62424000000000002</v>
      </c>
      <c r="EQ39" s="600">
        <v>0.62424000000000002</v>
      </c>
      <c r="ER39" s="600">
        <v>0.62424000000000002</v>
      </c>
      <c r="ES39" s="600">
        <v>0.62424000000000002</v>
      </c>
      <c r="ET39" s="600">
        <v>3.1212</v>
      </c>
      <c r="EU39" s="595">
        <v>4590</v>
      </c>
      <c r="EV39" s="596">
        <v>4590</v>
      </c>
      <c r="EW39" s="596">
        <v>4590</v>
      </c>
      <c r="EX39" s="596">
        <v>4590</v>
      </c>
      <c r="EY39" s="596">
        <v>4590</v>
      </c>
      <c r="EZ39" s="1328">
        <v>9.0503377798228517E-5</v>
      </c>
      <c r="FA39" s="790"/>
      <c r="FB39" s="1332"/>
      <c r="FC39" s="1332"/>
      <c r="FD39" s="1332"/>
      <c r="FE39" s="1333"/>
      <c r="FF39" s="790"/>
      <c r="FG39" s="1332"/>
      <c r="FH39" s="1332"/>
      <c r="FI39" s="1332"/>
      <c r="FJ39" s="1333"/>
    </row>
    <row r="40" spans="2:166" ht="15.75" customHeight="1">
      <c r="B40" s="582">
        <v>34</v>
      </c>
      <c r="C40" s="828" t="str">
        <f t="shared" si="6"/>
        <v>PR19UU_E04-CF</v>
      </c>
      <c r="D40" s="583" t="s">
        <v>2761</v>
      </c>
      <c r="E40" s="583" t="s">
        <v>56</v>
      </c>
      <c r="F40" s="575" t="s">
        <v>2771</v>
      </c>
      <c r="G40" s="584" t="s">
        <v>2772</v>
      </c>
      <c r="H40" s="584" t="s">
        <v>2773</v>
      </c>
      <c r="I40" s="585"/>
      <c r="J40" s="586">
        <v>0.5</v>
      </c>
      <c r="K40" s="586">
        <v>0.5</v>
      </c>
      <c r="L40" s="586"/>
      <c r="M40" s="586"/>
      <c r="N40" s="586"/>
      <c r="O40" s="586"/>
      <c r="P40" s="587"/>
      <c r="Q40" s="588">
        <f t="shared" si="7"/>
        <v>1</v>
      </c>
      <c r="R40" s="589" t="s">
        <v>44</v>
      </c>
      <c r="S40" s="583" t="s">
        <v>33</v>
      </c>
      <c r="T40" s="590" t="s">
        <v>32</v>
      </c>
      <c r="U40" s="583" t="s">
        <v>2846</v>
      </c>
      <c r="V40" s="583" t="s">
        <v>76</v>
      </c>
      <c r="W40" s="583" t="s">
        <v>2866</v>
      </c>
      <c r="X40" s="596">
        <v>0</v>
      </c>
      <c r="Y40" s="605" t="s">
        <v>25</v>
      </c>
      <c r="Z40" s="593" t="s">
        <v>2685</v>
      </c>
      <c r="AA40" s="575" t="s">
        <v>2685</v>
      </c>
      <c r="AB40" s="575" t="s">
        <v>2685</v>
      </c>
      <c r="AC40" s="575" t="s">
        <v>2685</v>
      </c>
      <c r="AD40" s="575" t="s">
        <v>2685</v>
      </c>
      <c r="AE40" s="575" t="s">
        <v>2685</v>
      </c>
      <c r="AF40" s="594"/>
      <c r="AG40" s="595" t="s">
        <v>2685</v>
      </c>
      <c r="AH40" s="596" t="s">
        <v>2685</v>
      </c>
      <c r="AI40" s="596" t="s">
        <v>2685</v>
      </c>
      <c r="AJ40" s="596" t="s">
        <v>2685</v>
      </c>
      <c r="AK40" s="596" t="s">
        <v>2685</v>
      </c>
      <c r="AL40" s="596" t="s">
        <v>2685</v>
      </c>
      <c r="AM40" s="596" t="s">
        <v>2685</v>
      </c>
      <c r="AN40" s="596" t="s">
        <v>2685</v>
      </c>
      <c r="AO40" s="596" t="s">
        <v>2685</v>
      </c>
      <c r="AP40" s="597" t="s">
        <v>2685</v>
      </c>
      <c r="AQ40" s="596">
        <v>0</v>
      </c>
      <c r="AR40" s="596">
        <v>0</v>
      </c>
      <c r="AS40" s="596">
        <v>0</v>
      </c>
      <c r="AT40" s="596">
        <v>0</v>
      </c>
      <c r="AU40" s="596">
        <v>0</v>
      </c>
      <c r="AV40" s="595">
        <v>0</v>
      </c>
      <c r="AW40" s="596">
        <v>0</v>
      </c>
      <c r="AX40" s="596">
        <v>0</v>
      </c>
      <c r="AY40" s="596">
        <v>0</v>
      </c>
      <c r="AZ40" s="755">
        <v>0</v>
      </c>
      <c r="BA40" s="758" t="s">
        <v>2685</v>
      </c>
      <c r="BB40" s="596">
        <v>0</v>
      </c>
      <c r="BC40" s="596">
        <v>0</v>
      </c>
      <c r="BD40" s="596">
        <v>0</v>
      </c>
      <c r="BE40" s="759">
        <v>0</v>
      </c>
      <c r="BF40" s="764">
        <v>0</v>
      </c>
      <c r="BG40" s="596">
        <v>0</v>
      </c>
      <c r="BH40" s="596">
        <v>0</v>
      </c>
      <c r="BI40" s="596">
        <v>0</v>
      </c>
      <c r="BJ40" s="765">
        <v>0</v>
      </c>
      <c r="BK40" s="597">
        <v>0</v>
      </c>
      <c r="BL40" s="589" t="s">
        <v>6</v>
      </c>
      <c r="BM40" s="575" t="s">
        <v>6</v>
      </c>
      <c r="BN40" s="575" t="s">
        <v>6</v>
      </c>
      <c r="BO40" s="575" t="s">
        <v>6</v>
      </c>
      <c r="BP40" s="590" t="s">
        <v>6</v>
      </c>
      <c r="BQ40" s="595" t="s">
        <v>2685</v>
      </c>
      <c r="BR40" s="596" t="s">
        <v>2685</v>
      </c>
      <c r="BS40" s="596" t="s">
        <v>2685</v>
      </c>
      <c r="BT40" s="596" t="s">
        <v>2685</v>
      </c>
      <c r="BU40" s="597" t="s">
        <v>2685</v>
      </c>
      <c r="BV40" s="595" t="s">
        <v>2685</v>
      </c>
      <c r="BW40" s="596" t="s">
        <v>2685</v>
      </c>
      <c r="BX40" s="596" t="s">
        <v>2685</v>
      </c>
      <c r="BY40" s="596" t="s">
        <v>2685</v>
      </c>
      <c r="BZ40" s="597" t="s">
        <v>2685</v>
      </c>
      <c r="CA40" s="595"/>
      <c r="CB40" s="596"/>
      <c r="CC40" s="596"/>
      <c r="CD40" s="596"/>
      <c r="CE40" s="597"/>
      <c r="CF40" s="595"/>
      <c r="CG40" s="596"/>
      <c r="CH40" s="596"/>
      <c r="CI40" s="596"/>
      <c r="CJ40" s="597"/>
      <c r="CK40" s="595" t="s">
        <v>2685</v>
      </c>
      <c r="CL40" s="596" t="s">
        <v>2685</v>
      </c>
      <c r="CM40" s="596" t="s">
        <v>2685</v>
      </c>
      <c r="CN40" s="596" t="s">
        <v>2685</v>
      </c>
      <c r="CO40" s="597" t="s">
        <v>2685</v>
      </c>
      <c r="CP40" s="595" t="s">
        <v>2685</v>
      </c>
      <c r="CQ40" s="596" t="s">
        <v>2685</v>
      </c>
      <c r="CR40" s="596" t="s">
        <v>2685</v>
      </c>
      <c r="CS40" s="596" t="s">
        <v>2685</v>
      </c>
      <c r="CT40" s="597" t="s">
        <v>2685</v>
      </c>
      <c r="CU40" s="1320" t="s">
        <v>2685</v>
      </c>
      <c r="CV40" s="1321" t="s">
        <v>2685</v>
      </c>
      <c r="CW40" s="1321" t="s">
        <v>2685</v>
      </c>
      <c r="CX40" s="1322" t="s">
        <v>2685</v>
      </c>
      <c r="CY40" s="1321">
        <v>3.0600000000000001E-4</v>
      </c>
      <c r="CZ40" s="1321" t="s">
        <v>2685</v>
      </c>
      <c r="DA40" s="1321" t="s">
        <v>2685</v>
      </c>
      <c r="DB40" s="1322" t="s">
        <v>2685</v>
      </c>
      <c r="DC40" s="575" t="s">
        <v>2685</v>
      </c>
      <c r="DD40" s="602">
        <v>1</v>
      </c>
      <c r="DE40" s="603" t="s">
        <v>2685</v>
      </c>
      <c r="DF40" s="599"/>
      <c r="DG40" s="600"/>
      <c r="DH40" s="600"/>
      <c r="DI40" s="600"/>
      <c r="DJ40" s="600"/>
      <c r="DK40" s="601"/>
      <c r="DL40" s="599"/>
      <c r="DM40" s="600"/>
      <c r="DN40" s="600"/>
      <c r="DO40" s="600"/>
      <c r="DP40" s="600"/>
      <c r="DQ40" s="601"/>
      <c r="DR40" s="599"/>
      <c r="DS40" s="600"/>
      <c r="DT40" s="600"/>
      <c r="DU40" s="600"/>
      <c r="DV40" s="600"/>
      <c r="DW40" s="601"/>
      <c r="DX40" s="599"/>
      <c r="DY40" s="600"/>
      <c r="DZ40" s="600"/>
      <c r="EA40" s="600"/>
      <c r="EB40" s="600"/>
      <c r="EC40" s="601"/>
      <c r="ED40" s="599"/>
      <c r="EE40" s="600"/>
      <c r="EF40" s="600"/>
      <c r="EG40" s="600"/>
      <c r="EH40" s="600"/>
      <c r="EI40" s="601"/>
      <c r="EJ40" s="595">
        <v>0</v>
      </c>
      <c r="EK40" s="596">
        <v>0</v>
      </c>
      <c r="EL40" s="596">
        <v>0</v>
      </c>
      <c r="EM40" s="596">
        <v>0</v>
      </c>
      <c r="EN40" s="596">
        <v>0</v>
      </c>
      <c r="EO40" s="599">
        <v>0.19889999999999999</v>
      </c>
      <c r="EP40" s="600">
        <v>0.19889999999999999</v>
      </c>
      <c r="EQ40" s="600">
        <v>0.19889999999999999</v>
      </c>
      <c r="ER40" s="600">
        <v>0.19889999999999999</v>
      </c>
      <c r="ES40" s="600">
        <v>0.19889999999999999</v>
      </c>
      <c r="ET40" s="600">
        <v>0.99450000000000005</v>
      </c>
      <c r="EU40" s="595">
        <v>650</v>
      </c>
      <c r="EV40" s="596">
        <v>650</v>
      </c>
      <c r="EW40" s="596">
        <v>650</v>
      </c>
      <c r="EX40" s="596">
        <v>650</v>
      </c>
      <c r="EY40" s="596">
        <v>650</v>
      </c>
      <c r="EZ40" s="1328">
        <v>2.0321820729052778E-4</v>
      </c>
      <c r="FA40" s="790"/>
      <c r="FB40" s="1332"/>
      <c r="FC40" s="1332"/>
      <c r="FD40" s="1332"/>
      <c r="FE40" s="1333"/>
      <c r="FF40" s="790"/>
      <c r="FG40" s="1332"/>
      <c r="FH40" s="1332"/>
      <c r="FI40" s="1332"/>
      <c r="FJ40" s="1333"/>
    </row>
    <row r="41" spans="2:166" ht="15.75" customHeight="1">
      <c r="B41" s="582">
        <v>35</v>
      </c>
      <c r="C41" s="828" t="str">
        <f t="shared" si="6"/>
        <v>PR19UU_E05-HH</v>
      </c>
      <c r="D41" s="583" t="s">
        <v>2761</v>
      </c>
      <c r="E41" s="583" t="s">
        <v>56</v>
      </c>
      <c r="F41" s="575" t="s">
        <v>2774</v>
      </c>
      <c r="G41" s="584" t="s">
        <v>2775</v>
      </c>
      <c r="H41" s="584" t="s">
        <v>2776</v>
      </c>
      <c r="I41" s="585"/>
      <c r="J41" s="586"/>
      <c r="K41" s="586"/>
      <c r="L41" s="586"/>
      <c r="M41" s="586">
        <v>1</v>
      </c>
      <c r="N41" s="586"/>
      <c r="O41" s="586"/>
      <c r="P41" s="587"/>
      <c r="Q41" s="588">
        <f t="shared" si="7"/>
        <v>1</v>
      </c>
      <c r="R41" s="589" t="s">
        <v>44</v>
      </c>
      <c r="S41" s="583" t="s">
        <v>33</v>
      </c>
      <c r="T41" s="590" t="s">
        <v>32</v>
      </c>
      <c r="U41" s="583" t="s">
        <v>2846</v>
      </c>
      <c r="V41" s="583" t="s">
        <v>76</v>
      </c>
      <c r="W41" s="583" t="s">
        <v>2867</v>
      </c>
      <c r="X41" s="596" t="s">
        <v>29</v>
      </c>
      <c r="Y41" s="605" t="s">
        <v>25</v>
      </c>
      <c r="Z41" s="593"/>
      <c r="AA41" s="575"/>
      <c r="AB41" s="575"/>
      <c r="AC41" s="575"/>
      <c r="AD41" s="575"/>
      <c r="AE41" s="575"/>
      <c r="AF41" s="594"/>
      <c r="AG41" s="595"/>
      <c r="AH41" s="596"/>
      <c r="AI41" s="596"/>
      <c r="AJ41" s="596"/>
      <c r="AK41" s="596"/>
      <c r="AL41" s="596"/>
      <c r="AM41" s="596">
        <v>2276</v>
      </c>
      <c r="AN41" s="596">
        <v>984</v>
      </c>
      <c r="AO41" s="596">
        <v>1630</v>
      </c>
      <c r="AP41" s="597">
        <v>1630</v>
      </c>
      <c r="AQ41" s="596">
        <v>0</v>
      </c>
      <c r="AR41" s="596">
        <v>0</v>
      </c>
      <c r="AS41" s="596">
        <v>0</v>
      </c>
      <c r="AT41" s="596">
        <v>0</v>
      </c>
      <c r="AU41" s="596">
        <v>0</v>
      </c>
      <c r="AV41" s="595">
        <v>0</v>
      </c>
      <c r="AW41" s="596">
        <v>0</v>
      </c>
      <c r="AX41" s="596">
        <v>0</v>
      </c>
      <c r="AY41" s="596">
        <v>0</v>
      </c>
      <c r="AZ41" s="755">
        <v>0</v>
      </c>
      <c r="BA41" s="758">
        <v>0</v>
      </c>
      <c r="BB41" s="596">
        <v>0</v>
      </c>
      <c r="BC41" s="596">
        <v>0</v>
      </c>
      <c r="BD41" s="596">
        <v>0</v>
      </c>
      <c r="BE41" s="759">
        <v>0</v>
      </c>
      <c r="BF41" s="764">
        <v>0</v>
      </c>
      <c r="BG41" s="596">
        <v>0</v>
      </c>
      <c r="BH41" s="596">
        <v>0</v>
      </c>
      <c r="BI41" s="596">
        <v>0</v>
      </c>
      <c r="BJ41" s="765">
        <v>0</v>
      </c>
      <c r="BK41" s="597">
        <v>0</v>
      </c>
      <c r="BL41" s="589" t="s">
        <v>6</v>
      </c>
      <c r="BM41" s="575" t="s">
        <v>6</v>
      </c>
      <c r="BN41" s="575" t="s">
        <v>6</v>
      </c>
      <c r="BO41" s="575" t="s">
        <v>6</v>
      </c>
      <c r="BP41" s="590" t="s">
        <v>6</v>
      </c>
      <c r="BQ41" s="595"/>
      <c r="BR41" s="596"/>
      <c r="BS41" s="596"/>
      <c r="BT41" s="596"/>
      <c r="BU41" s="597"/>
      <c r="BV41" s="595"/>
      <c r="BW41" s="596"/>
      <c r="BX41" s="596"/>
      <c r="BY41" s="596"/>
      <c r="BZ41" s="597"/>
      <c r="CA41" s="595"/>
      <c r="CB41" s="596"/>
      <c r="CC41" s="596"/>
      <c r="CD41" s="596"/>
      <c r="CE41" s="596"/>
      <c r="CF41" s="595"/>
      <c r="CG41" s="596"/>
      <c r="CH41" s="596"/>
      <c r="CI41" s="596"/>
      <c r="CJ41" s="596"/>
      <c r="CK41" s="595"/>
      <c r="CL41" s="596"/>
      <c r="CM41" s="596"/>
      <c r="CN41" s="596"/>
      <c r="CO41" s="597"/>
      <c r="CP41" s="595"/>
      <c r="CQ41" s="596"/>
      <c r="CR41" s="596"/>
      <c r="CS41" s="596"/>
      <c r="CT41" s="597"/>
      <c r="CU41" s="1320">
        <v>0</v>
      </c>
      <c r="CV41" s="1321"/>
      <c r="CW41" s="1321"/>
      <c r="CX41" s="1322"/>
      <c r="CY41" s="1321">
        <v>1.2999999999999999E-5</v>
      </c>
      <c r="CZ41" s="1321"/>
      <c r="DA41" s="1321"/>
      <c r="DB41" s="1322"/>
      <c r="DC41" s="575"/>
      <c r="DD41" s="602">
        <v>1</v>
      </c>
      <c r="DE41" s="603"/>
      <c r="DF41" s="599"/>
      <c r="DG41" s="600"/>
      <c r="DH41" s="600"/>
      <c r="DI41" s="600"/>
      <c r="DJ41" s="600"/>
      <c r="DK41" s="601"/>
      <c r="DL41" s="599"/>
      <c r="DM41" s="600"/>
      <c r="DN41" s="600"/>
      <c r="DO41" s="600"/>
      <c r="DP41" s="600"/>
      <c r="DQ41" s="601"/>
      <c r="DR41" s="599"/>
      <c r="DS41" s="600"/>
      <c r="DT41" s="600"/>
      <c r="DU41" s="600"/>
      <c r="DV41" s="600"/>
      <c r="DW41" s="601"/>
      <c r="DX41" s="599"/>
      <c r="DY41" s="600"/>
      <c r="DZ41" s="600"/>
      <c r="EA41" s="600"/>
      <c r="EB41" s="600"/>
      <c r="EC41" s="601"/>
      <c r="ED41" s="599">
        <v>0</v>
      </c>
      <c r="EE41" s="600">
        <v>0</v>
      </c>
      <c r="EF41" s="600">
        <v>0</v>
      </c>
      <c r="EG41" s="600">
        <v>0</v>
      </c>
      <c r="EH41" s="600">
        <v>0</v>
      </c>
      <c r="EI41" s="601">
        <v>0</v>
      </c>
      <c r="EJ41" s="595">
        <v>0</v>
      </c>
      <c r="EK41" s="596">
        <v>0</v>
      </c>
      <c r="EL41" s="596">
        <v>0</v>
      </c>
      <c r="EM41" s="596">
        <v>0</v>
      </c>
      <c r="EN41" s="596">
        <v>0</v>
      </c>
      <c r="EO41" s="599">
        <v>4.4472999999999999E-2</v>
      </c>
      <c r="EP41" s="600">
        <v>4.4472999999999999E-2</v>
      </c>
      <c r="EQ41" s="600">
        <v>4.4472999999999999E-2</v>
      </c>
      <c r="ER41" s="600">
        <v>4.4472999999999999E-2</v>
      </c>
      <c r="ES41" s="600">
        <v>4.4472999999999999E-2</v>
      </c>
      <c r="ET41" s="600">
        <v>0.22236499999999998</v>
      </c>
      <c r="EU41" s="595">
        <v>3421</v>
      </c>
      <c r="EV41" s="596">
        <v>3421</v>
      </c>
      <c r="EW41" s="596">
        <v>3421</v>
      </c>
      <c r="EX41" s="596">
        <v>3421</v>
      </c>
      <c r="EY41" s="596">
        <v>3421</v>
      </c>
      <c r="EZ41" s="1328">
        <v>4.3096846570585013E-6</v>
      </c>
      <c r="FA41" s="790"/>
      <c r="FB41" s="1332"/>
      <c r="FC41" s="1332"/>
      <c r="FD41" s="1332"/>
      <c r="FE41" s="1333"/>
      <c r="FF41" s="790"/>
      <c r="FG41" s="1332"/>
      <c r="FH41" s="1332"/>
      <c r="FI41" s="1332"/>
      <c r="FJ41" s="1333"/>
    </row>
    <row r="42" spans="2:166" ht="15.75" customHeight="1">
      <c r="B42" s="582">
        <v>36</v>
      </c>
      <c r="C42" s="828" t="str">
        <f t="shared" si="6"/>
        <v>PR19UU_E06-CF</v>
      </c>
      <c r="D42" s="583" t="s">
        <v>2761</v>
      </c>
      <c r="E42" s="583" t="s">
        <v>56</v>
      </c>
      <c r="F42" s="575" t="s">
        <v>2777</v>
      </c>
      <c r="G42" s="584" t="s">
        <v>2778</v>
      </c>
      <c r="H42" s="584" t="s">
        <v>2779</v>
      </c>
      <c r="I42" s="585"/>
      <c r="J42" s="586">
        <v>0.5</v>
      </c>
      <c r="K42" s="586">
        <v>0.5</v>
      </c>
      <c r="L42" s="586"/>
      <c r="M42" s="586"/>
      <c r="N42" s="586"/>
      <c r="O42" s="586"/>
      <c r="P42" s="587"/>
      <c r="Q42" s="588">
        <f t="shared" si="7"/>
        <v>1</v>
      </c>
      <c r="R42" s="589" t="s">
        <v>68</v>
      </c>
      <c r="S42" s="583" t="s">
        <v>33</v>
      </c>
      <c r="T42" s="590" t="s">
        <v>32</v>
      </c>
      <c r="U42" s="583" t="s">
        <v>141</v>
      </c>
      <c r="V42" s="583" t="s">
        <v>76</v>
      </c>
      <c r="W42" s="583" t="s">
        <v>2868</v>
      </c>
      <c r="X42" s="596" t="s">
        <v>29</v>
      </c>
      <c r="Y42" s="605" t="s">
        <v>25</v>
      </c>
      <c r="Z42" s="593"/>
      <c r="AA42" s="575"/>
      <c r="AB42" s="575"/>
      <c r="AC42" s="575"/>
      <c r="AD42" s="575"/>
      <c r="AE42" s="575"/>
      <c r="AF42" s="594"/>
      <c r="AG42" s="595">
        <v>0</v>
      </c>
      <c r="AH42" s="596">
        <v>0</v>
      </c>
      <c r="AI42" s="596">
        <v>0</v>
      </c>
      <c r="AJ42" s="596">
        <v>0</v>
      </c>
      <c r="AK42" s="596">
        <v>0</v>
      </c>
      <c r="AL42" s="596">
        <v>0</v>
      </c>
      <c r="AM42" s="596">
        <v>0</v>
      </c>
      <c r="AN42" s="596">
        <v>0</v>
      </c>
      <c r="AO42" s="596">
        <v>1</v>
      </c>
      <c r="AP42" s="597">
        <v>1</v>
      </c>
      <c r="AQ42" s="596">
        <v>1</v>
      </c>
      <c r="AR42" s="596">
        <v>2</v>
      </c>
      <c r="AS42" s="596">
        <v>2</v>
      </c>
      <c r="AT42" s="596">
        <v>2</v>
      </c>
      <c r="AU42" s="596">
        <v>2</v>
      </c>
      <c r="AV42" s="595">
        <v>2</v>
      </c>
      <c r="AW42" s="596">
        <v>3</v>
      </c>
      <c r="AX42" s="596">
        <v>3</v>
      </c>
      <c r="AY42" s="596">
        <v>3</v>
      </c>
      <c r="AZ42" s="755">
        <v>3</v>
      </c>
      <c r="BA42" s="758">
        <v>3</v>
      </c>
      <c r="BB42" s="596">
        <v>4</v>
      </c>
      <c r="BC42" s="596">
        <v>4</v>
      </c>
      <c r="BD42" s="596">
        <v>4</v>
      </c>
      <c r="BE42" s="759">
        <v>4</v>
      </c>
      <c r="BF42" s="764">
        <v>4</v>
      </c>
      <c r="BG42" s="596">
        <v>5</v>
      </c>
      <c r="BH42" s="596">
        <v>5</v>
      </c>
      <c r="BI42" s="596">
        <v>5</v>
      </c>
      <c r="BJ42" s="765">
        <v>5</v>
      </c>
      <c r="BK42" s="597">
        <v>5</v>
      </c>
      <c r="BL42" s="589" t="s">
        <v>6</v>
      </c>
      <c r="BM42" s="575" t="s">
        <v>6</v>
      </c>
      <c r="BN42" s="575" t="s">
        <v>6</v>
      </c>
      <c r="BO42" s="575" t="s">
        <v>6</v>
      </c>
      <c r="BP42" s="590" t="s">
        <v>6</v>
      </c>
      <c r="BQ42" s="595"/>
      <c r="BR42" s="596"/>
      <c r="BS42" s="596"/>
      <c r="BT42" s="596"/>
      <c r="BU42" s="597"/>
      <c r="BV42" s="595"/>
      <c r="BW42" s="596"/>
      <c r="BX42" s="596"/>
      <c r="BY42" s="596"/>
      <c r="BZ42" s="597"/>
      <c r="CA42" s="595">
        <v>1</v>
      </c>
      <c r="CB42" s="596">
        <v>1</v>
      </c>
      <c r="CC42" s="596">
        <v>1</v>
      </c>
      <c r="CD42" s="596">
        <v>1</v>
      </c>
      <c r="CE42" s="597">
        <v>1</v>
      </c>
      <c r="CF42" s="595">
        <v>2</v>
      </c>
      <c r="CG42" s="596">
        <v>2</v>
      </c>
      <c r="CH42" s="596">
        <v>2</v>
      </c>
      <c r="CI42" s="596">
        <v>2</v>
      </c>
      <c r="CJ42" s="597">
        <v>2</v>
      </c>
      <c r="CK42" s="595"/>
      <c r="CL42" s="596"/>
      <c r="CM42" s="596"/>
      <c r="CN42" s="596"/>
      <c r="CO42" s="597"/>
      <c r="CP42" s="595"/>
      <c r="CQ42" s="596"/>
      <c r="CR42" s="596"/>
      <c r="CS42" s="596"/>
      <c r="CT42" s="597"/>
      <c r="CU42" s="1320">
        <v>-37</v>
      </c>
      <c r="CV42" s="1321"/>
      <c r="CW42" s="1321"/>
      <c r="CX42" s="1322"/>
      <c r="CY42" s="1321">
        <v>37</v>
      </c>
      <c r="CZ42" s="1321"/>
      <c r="DA42" s="1321"/>
      <c r="DB42" s="1322"/>
      <c r="DC42" s="575" t="s">
        <v>7</v>
      </c>
      <c r="DD42" s="602">
        <v>1</v>
      </c>
      <c r="DE42" s="603" t="s">
        <v>2685</v>
      </c>
      <c r="DF42" s="599"/>
      <c r="DG42" s="600"/>
      <c r="DH42" s="600"/>
      <c r="DI42" s="600"/>
      <c r="DJ42" s="600"/>
      <c r="DK42" s="601"/>
      <c r="DL42" s="599" t="s">
        <v>2880</v>
      </c>
      <c r="DM42" s="600"/>
      <c r="DN42" s="600"/>
      <c r="DO42" s="600"/>
      <c r="DP42" s="600"/>
      <c r="DQ42" s="601">
        <v>-37</v>
      </c>
      <c r="DR42" s="599"/>
      <c r="DS42" s="600"/>
      <c r="DT42" s="600"/>
      <c r="DU42" s="600"/>
      <c r="DV42" s="600"/>
      <c r="DW42" s="601">
        <v>74</v>
      </c>
      <c r="DX42" s="599"/>
      <c r="DY42" s="600"/>
      <c r="DZ42" s="600"/>
      <c r="EA42" s="600"/>
      <c r="EB42" s="600"/>
      <c r="EC42" s="601"/>
      <c r="ED42" s="599" t="s">
        <v>2880</v>
      </c>
      <c r="EE42" s="600" t="s">
        <v>2880</v>
      </c>
      <c r="EF42" s="600" t="s">
        <v>2880</v>
      </c>
      <c r="EG42" s="600" t="s">
        <v>2880</v>
      </c>
      <c r="EH42" s="600" t="s">
        <v>2880</v>
      </c>
      <c r="EI42" s="601">
        <v>-37</v>
      </c>
      <c r="EJ42" s="595">
        <v>0</v>
      </c>
      <c r="EK42" s="596">
        <v>0</v>
      </c>
      <c r="EL42" s="596">
        <v>0</v>
      </c>
      <c r="EM42" s="596">
        <v>0</v>
      </c>
      <c r="EN42" s="596">
        <v>0</v>
      </c>
      <c r="EO42" s="599">
        <v>0</v>
      </c>
      <c r="EP42" s="600">
        <v>0</v>
      </c>
      <c r="EQ42" s="600">
        <v>37</v>
      </c>
      <c r="ER42" s="600">
        <v>0</v>
      </c>
      <c r="ES42" s="600">
        <v>37</v>
      </c>
      <c r="ET42" s="600">
        <v>74</v>
      </c>
      <c r="EU42" s="595">
        <v>1</v>
      </c>
      <c r="EV42" s="596">
        <v>2</v>
      </c>
      <c r="EW42" s="596">
        <v>3</v>
      </c>
      <c r="EX42" s="596">
        <v>3</v>
      </c>
      <c r="EY42" s="596">
        <v>4</v>
      </c>
      <c r="EZ42" s="1328" t="s">
        <v>2685</v>
      </c>
      <c r="FA42" s="790"/>
      <c r="FB42" s="1332"/>
      <c r="FC42" s="1332"/>
      <c r="FD42" s="1332"/>
      <c r="FE42" s="1333"/>
      <c r="FF42" s="790"/>
      <c r="FG42" s="1332"/>
      <c r="FH42" s="1332"/>
      <c r="FI42" s="1332"/>
      <c r="FJ42" s="1333"/>
    </row>
    <row r="43" spans="2:166" ht="15.75" customHeight="1">
      <c r="B43" s="582">
        <v>37</v>
      </c>
      <c r="C43" s="828" t="str">
        <f t="shared" si="6"/>
        <v>PR19UU_E07-DP</v>
      </c>
      <c r="D43" s="583" t="s">
        <v>2761</v>
      </c>
      <c r="E43" s="583" t="s">
        <v>56</v>
      </c>
      <c r="F43" s="575" t="s">
        <v>2780</v>
      </c>
      <c r="G43" s="584" t="s">
        <v>2781</v>
      </c>
      <c r="H43" s="584" t="s">
        <v>2782</v>
      </c>
      <c r="I43" s="585"/>
      <c r="J43" s="586">
        <v>1</v>
      </c>
      <c r="K43" s="586" t="s">
        <v>2685</v>
      </c>
      <c r="L43" s="586"/>
      <c r="M43" s="586" t="s">
        <v>2685</v>
      </c>
      <c r="N43" s="586" t="s">
        <v>2685</v>
      </c>
      <c r="O43" s="586"/>
      <c r="P43" s="587" t="s">
        <v>2685</v>
      </c>
      <c r="Q43" s="588">
        <f t="shared" si="7"/>
        <v>1</v>
      </c>
      <c r="R43" s="589" t="s">
        <v>44</v>
      </c>
      <c r="S43" s="583" t="s">
        <v>33</v>
      </c>
      <c r="T43" s="590" t="s">
        <v>32</v>
      </c>
      <c r="U43" s="583" t="s">
        <v>135</v>
      </c>
      <c r="V43" s="583" t="s">
        <v>76</v>
      </c>
      <c r="W43" s="583" t="s">
        <v>2869</v>
      </c>
      <c r="X43" s="596">
        <v>0</v>
      </c>
      <c r="Y43" s="605" t="s">
        <v>25</v>
      </c>
      <c r="Z43" s="593" t="s">
        <v>2685</v>
      </c>
      <c r="AA43" s="575" t="s">
        <v>2685</v>
      </c>
      <c r="AB43" s="575" t="s">
        <v>2685</v>
      </c>
      <c r="AC43" s="575" t="s">
        <v>2685</v>
      </c>
      <c r="AD43" s="575" t="s">
        <v>2685</v>
      </c>
      <c r="AE43" s="575" t="s">
        <v>2685</v>
      </c>
      <c r="AF43" s="594" t="s">
        <v>2685</v>
      </c>
      <c r="AG43" s="595" t="s">
        <v>2685</v>
      </c>
      <c r="AH43" s="596" t="s">
        <v>2685</v>
      </c>
      <c r="AI43" s="596" t="s">
        <v>2685</v>
      </c>
      <c r="AJ43" s="596" t="s">
        <v>2685</v>
      </c>
      <c r="AK43" s="596" t="s">
        <v>2685</v>
      </c>
      <c r="AL43" s="596" t="s">
        <v>2685</v>
      </c>
      <c r="AM43" s="596" t="s">
        <v>2685</v>
      </c>
      <c r="AN43" s="596" t="s">
        <v>2685</v>
      </c>
      <c r="AO43" s="596" t="s">
        <v>2685</v>
      </c>
      <c r="AP43" s="597"/>
      <c r="AQ43" s="596">
        <v>0</v>
      </c>
      <c r="AR43" s="596">
        <v>0</v>
      </c>
      <c r="AS43" s="596">
        <v>0</v>
      </c>
      <c r="AT43" s="596">
        <v>0</v>
      </c>
      <c r="AU43" s="596">
        <v>0</v>
      </c>
      <c r="AV43" s="595"/>
      <c r="AW43" s="596"/>
      <c r="AX43" s="596"/>
      <c r="AY43" s="596"/>
      <c r="AZ43" s="755"/>
      <c r="BA43" s="758" t="s">
        <v>2685</v>
      </c>
      <c r="BB43" s="596" t="s">
        <v>2685</v>
      </c>
      <c r="BC43" s="596" t="s">
        <v>2685</v>
      </c>
      <c r="BD43" s="596" t="s">
        <v>2685</v>
      </c>
      <c r="BE43" s="759" t="s">
        <v>2685</v>
      </c>
      <c r="BF43" s="764" t="s">
        <v>2685</v>
      </c>
      <c r="BG43" s="596" t="s">
        <v>2685</v>
      </c>
      <c r="BH43" s="596" t="s">
        <v>2685</v>
      </c>
      <c r="BI43" s="596" t="s">
        <v>2685</v>
      </c>
      <c r="BJ43" s="765" t="s">
        <v>2685</v>
      </c>
      <c r="BK43" s="597" t="s">
        <v>2685</v>
      </c>
      <c r="BL43" s="589" t="s">
        <v>6</v>
      </c>
      <c r="BM43" s="575" t="s">
        <v>6</v>
      </c>
      <c r="BN43" s="575" t="s">
        <v>6</v>
      </c>
      <c r="BO43" s="575" t="s">
        <v>6</v>
      </c>
      <c r="BP43" s="590" t="s">
        <v>6</v>
      </c>
      <c r="BQ43" s="595" t="s">
        <v>2685</v>
      </c>
      <c r="BR43" s="596" t="s">
        <v>2685</v>
      </c>
      <c r="BS43" s="596" t="s">
        <v>2685</v>
      </c>
      <c r="BT43" s="596" t="s">
        <v>2685</v>
      </c>
      <c r="BU43" s="597" t="s">
        <v>2685</v>
      </c>
      <c r="BV43" s="595" t="s">
        <v>2685</v>
      </c>
      <c r="BW43" s="596" t="s">
        <v>2685</v>
      </c>
      <c r="BX43" s="596" t="s">
        <v>2685</v>
      </c>
      <c r="BY43" s="596" t="s">
        <v>2685</v>
      </c>
      <c r="BZ43" s="597" t="s">
        <v>2685</v>
      </c>
      <c r="CA43" s="595"/>
      <c r="CB43" s="596"/>
      <c r="CC43" s="596"/>
      <c r="CD43" s="596"/>
      <c r="CE43" s="597"/>
      <c r="CF43" s="595"/>
      <c r="CG43" s="596"/>
      <c r="CH43" s="596"/>
      <c r="CI43" s="596"/>
      <c r="CJ43" s="597"/>
      <c r="CK43" s="595" t="s">
        <v>2685</v>
      </c>
      <c r="CL43" s="596" t="s">
        <v>2685</v>
      </c>
      <c r="CM43" s="596" t="s">
        <v>2685</v>
      </c>
      <c r="CN43" s="596" t="s">
        <v>2685</v>
      </c>
      <c r="CO43" s="597" t="s">
        <v>2685</v>
      </c>
      <c r="CP43" s="595" t="s">
        <v>2685</v>
      </c>
      <c r="CQ43" s="596" t="s">
        <v>2685</v>
      </c>
      <c r="CR43" s="596" t="s">
        <v>2685</v>
      </c>
      <c r="CS43" s="596" t="s">
        <v>2685</v>
      </c>
      <c r="CT43" s="597" t="s">
        <v>2685</v>
      </c>
      <c r="CU43" s="1320" t="s">
        <v>2685</v>
      </c>
      <c r="CV43" s="1321" t="s">
        <v>2685</v>
      </c>
      <c r="CW43" s="1321" t="s">
        <v>2685</v>
      </c>
      <c r="CX43" s="1322" t="s">
        <v>2685</v>
      </c>
      <c r="CY43" s="1321">
        <v>6</v>
      </c>
      <c r="CZ43" s="1321" t="s">
        <v>2685</v>
      </c>
      <c r="DA43" s="1321" t="s">
        <v>2685</v>
      </c>
      <c r="DB43" s="1322" t="s">
        <v>2685</v>
      </c>
      <c r="DC43" s="575" t="s">
        <v>7</v>
      </c>
      <c r="DD43" s="602"/>
      <c r="DE43" s="603"/>
      <c r="DF43" s="599"/>
      <c r="DG43" s="600"/>
      <c r="DH43" s="600"/>
      <c r="DI43" s="600"/>
      <c r="DJ43" s="600"/>
      <c r="DK43" s="601"/>
      <c r="DL43" s="599"/>
      <c r="DM43" s="600"/>
      <c r="DN43" s="600"/>
      <c r="DO43" s="600"/>
      <c r="DP43" s="600"/>
      <c r="DQ43" s="601"/>
      <c r="DR43" s="599">
        <v>0</v>
      </c>
      <c r="DS43" s="600">
        <v>0</v>
      </c>
      <c r="DT43" s="600">
        <v>6</v>
      </c>
      <c r="DU43" s="600">
        <v>0</v>
      </c>
      <c r="DV43" s="600">
        <v>0</v>
      </c>
      <c r="DW43" s="601">
        <v>6</v>
      </c>
      <c r="DX43" s="599"/>
      <c r="DY43" s="600"/>
      <c r="DZ43" s="600"/>
      <c r="EA43" s="600"/>
      <c r="EB43" s="600"/>
      <c r="EC43" s="601"/>
      <c r="ED43" s="599">
        <v>0</v>
      </c>
      <c r="EE43" s="600">
        <v>0</v>
      </c>
      <c r="EF43" s="600">
        <v>0</v>
      </c>
      <c r="EG43" s="600">
        <v>0</v>
      </c>
      <c r="EH43" s="600">
        <v>0</v>
      </c>
      <c r="EI43" s="601">
        <v>0</v>
      </c>
      <c r="EJ43" s="595">
        <v>0</v>
      </c>
      <c r="EK43" s="596">
        <v>0</v>
      </c>
      <c r="EL43" s="596">
        <v>0</v>
      </c>
      <c r="EM43" s="596">
        <v>0</v>
      </c>
      <c r="EN43" s="596">
        <v>0</v>
      </c>
      <c r="EO43" s="599">
        <v>0</v>
      </c>
      <c r="EP43" s="600">
        <v>0</v>
      </c>
      <c r="EQ43" s="600">
        <v>6</v>
      </c>
      <c r="ER43" s="600">
        <v>0</v>
      </c>
      <c r="ES43" s="600">
        <v>0</v>
      </c>
      <c r="ET43" s="600">
        <v>6</v>
      </c>
      <c r="EU43" s="595">
        <v>0</v>
      </c>
      <c r="EV43" s="596">
        <v>0</v>
      </c>
      <c r="EW43" s="596">
        <v>1</v>
      </c>
      <c r="EX43" s="596">
        <v>0</v>
      </c>
      <c r="EY43" s="596">
        <v>0</v>
      </c>
      <c r="EZ43" s="1328" t="s">
        <v>2685</v>
      </c>
      <c r="FA43" s="790"/>
      <c r="FB43" s="1332"/>
      <c r="FC43" s="1332"/>
      <c r="FD43" s="1332"/>
      <c r="FE43" s="1333"/>
      <c r="FF43" s="790"/>
      <c r="FG43" s="1332"/>
      <c r="FH43" s="1332"/>
      <c r="FI43" s="1332"/>
      <c r="FJ43" s="1333"/>
    </row>
    <row r="44" spans="2:166" ht="15.75" customHeight="1">
      <c r="B44" s="582">
        <v>38</v>
      </c>
      <c r="C44" s="828" t="str">
        <f t="shared" si="6"/>
        <v>PR19UU_E08-WR</v>
      </c>
      <c r="D44" s="583" t="s">
        <v>2761</v>
      </c>
      <c r="E44" s="583" t="s">
        <v>56</v>
      </c>
      <c r="F44" s="575" t="s">
        <v>2783</v>
      </c>
      <c r="G44" s="584" t="s">
        <v>2784</v>
      </c>
      <c r="H44" s="584"/>
      <c r="I44" s="585">
        <v>1</v>
      </c>
      <c r="J44" s="586"/>
      <c r="K44" s="586"/>
      <c r="L44" s="586"/>
      <c r="M44" s="586"/>
      <c r="N44" s="586"/>
      <c r="O44" s="586"/>
      <c r="P44" s="587"/>
      <c r="Q44" s="588">
        <f t="shared" si="7"/>
        <v>1</v>
      </c>
      <c r="R44" s="589"/>
      <c r="S44" s="583"/>
      <c r="T44" s="590"/>
      <c r="U44" s="583"/>
      <c r="V44" s="583"/>
      <c r="W44" s="583"/>
      <c r="X44" s="596"/>
      <c r="Y44" s="605"/>
      <c r="Z44" s="593"/>
      <c r="AA44" s="575"/>
      <c r="AB44" s="575"/>
      <c r="AC44" s="575"/>
      <c r="AD44" s="575"/>
      <c r="AE44" s="575"/>
      <c r="AF44" s="594"/>
      <c r="AG44" s="595"/>
      <c r="AH44" s="596"/>
      <c r="AI44" s="596"/>
      <c r="AJ44" s="596"/>
      <c r="AK44" s="596"/>
      <c r="AL44" s="596"/>
      <c r="AM44" s="596"/>
      <c r="AN44" s="596"/>
      <c r="AO44" s="596"/>
      <c r="AP44" s="597"/>
      <c r="AQ44" s="596"/>
      <c r="AR44" s="596"/>
      <c r="AS44" s="596"/>
      <c r="AT44" s="596"/>
      <c r="AU44" s="596"/>
      <c r="AV44" s="595"/>
      <c r="AW44" s="596"/>
      <c r="AX44" s="596"/>
      <c r="AY44" s="596"/>
      <c r="AZ44" s="755"/>
      <c r="BA44" s="758"/>
      <c r="BB44" s="596"/>
      <c r="BC44" s="596"/>
      <c r="BD44" s="596"/>
      <c r="BE44" s="759"/>
      <c r="BF44" s="764"/>
      <c r="BG44" s="596"/>
      <c r="BH44" s="596"/>
      <c r="BI44" s="596"/>
      <c r="BJ44" s="765"/>
      <c r="BK44" s="597"/>
      <c r="BL44" s="611"/>
      <c r="BM44" s="612"/>
      <c r="BN44" s="612"/>
      <c r="BO44" s="612"/>
      <c r="BP44" s="613"/>
      <c r="BQ44" s="595"/>
      <c r="BR44" s="596"/>
      <c r="BS44" s="596"/>
      <c r="BT44" s="596"/>
      <c r="BU44" s="597"/>
      <c r="BV44" s="595"/>
      <c r="BW44" s="596"/>
      <c r="BX44" s="596"/>
      <c r="BY44" s="596"/>
      <c r="BZ44" s="597"/>
      <c r="CA44" s="595"/>
      <c r="CB44" s="596"/>
      <c r="CC44" s="596"/>
      <c r="CD44" s="596"/>
      <c r="CE44" s="597"/>
      <c r="CF44" s="595"/>
      <c r="CG44" s="596"/>
      <c r="CH44" s="596"/>
      <c r="CI44" s="596"/>
      <c r="CJ44" s="597"/>
      <c r="CK44" s="595"/>
      <c r="CL44" s="596"/>
      <c r="CM44" s="596"/>
      <c r="CN44" s="596"/>
      <c r="CO44" s="597"/>
      <c r="CP44" s="595"/>
      <c r="CQ44" s="596"/>
      <c r="CR44" s="596"/>
      <c r="CS44" s="596"/>
      <c r="CT44" s="597"/>
      <c r="CU44" s="1320"/>
      <c r="CV44" s="1321"/>
      <c r="CW44" s="1321"/>
      <c r="CX44" s="1322"/>
      <c r="CY44" s="1321"/>
      <c r="CZ44" s="1321"/>
      <c r="DA44" s="1321"/>
      <c r="DB44" s="1322"/>
      <c r="DC44" s="575"/>
      <c r="DD44" s="602">
        <v>1</v>
      </c>
      <c r="DE44" s="603"/>
      <c r="DF44" s="599"/>
      <c r="DG44" s="600"/>
      <c r="DH44" s="600"/>
      <c r="DI44" s="600"/>
      <c r="DJ44" s="600"/>
      <c r="DK44" s="601"/>
      <c r="DL44" s="599" t="str">
        <f t="shared" si="4"/>
        <v/>
      </c>
      <c r="DM44" s="600" t="str">
        <f t="shared" si="4"/>
        <v/>
      </c>
      <c r="DN44" s="600" t="str">
        <f t="shared" si="4"/>
        <v/>
      </c>
      <c r="DO44" s="600" t="str">
        <f t="shared" si="4"/>
        <v/>
      </c>
      <c r="DP44" s="600" t="str">
        <f t="shared" si="4"/>
        <v/>
      </c>
      <c r="DQ44" s="601" t="str">
        <f t="shared" si="5"/>
        <v/>
      </c>
      <c r="DR44" s="599" t="str">
        <f t="shared" ref="DR44:DV45" si="13" xml:space="preserve"> IF(AND($DC44 = "", BL44 = "Yes"), ABS(CF44 - CK44) * $CY44 * $DD44, "")</f>
        <v/>
      </c>
      <c r="DS44" s="600" t="str">
        <f t="shared" si="13"/>
        <v/>
      </c>
      <c r="DT44" s="600" t="str">
        <f t="shared" si="13"/>
        <v/>
      </c>
      <c r="DU44" s="600" t="str">
        <f t="shared" si="13"/>
        <v/>
      </c>
      <c r="DV44" s="600" t="str">
        <f t="shared" si="13"/>
        <v/>
      </c>
      <c r="DW44" s="601" t="str">
        <f t="shared" si="8"/>
        <v/>
      </c>
      <c r="DX44" s="599"/>
      <c r="DY44" s="600"/>
      <c r="DZ44" s="600"/>
      <c r="EA44" s="600"/>
      <c r="EB44" s="600"/>
      <c r="EC44" s="601"/>
      <c r="ED44" s="599"/>
      <c r="EE44" s="600"/>
      <c r="EF44" s="600"/>
      <c r="EG44" s="600"/>
      <c r="EH44" s="600"/>
      <c r="EI44" s="601"/>
      <c r="EJ44" s="595"/>
      <c r="EK44" s="596"/>
      <c r="EL44" s="596"/>
      <c r="EM44" s="596"/>
      <c r="EN44" s="596"/>
      <c r="EO44" s="599"/>
      <c r="EP44" s="600"/>
      <c r="EQ44" s="600"/>
      <c r="ER44" s="600"/>
      <c r="ES44" s="600"/>
      <c r="ET44" s="600"/>
      <c r="EU44" s="595"/>
      <c r="EV44" s="596"/>
      <c r="EW44" s="596"/>
      <c r="EX44" s="596"/>
      <c r="EY44" s="596"/>
      <c r="EZ44" s="1328">
        <v>8.5240916701382154</v>
      </c>
      <c r="FA44" s="790"/>
      <c r="FB44" s="1332"/>
      <c r="FC44" s="1332"/>
      <c r="FD44" s="1332"/>
      <c r="FE44" s="1333"/>
      <c r="FF44" s="790"/>
      <c r="FG44" s="1332"/>
      <c r="FH44" s="1332"/>
      <c r="FI44" s="1332"/>
      <c r="FJ44" s="1333"/>
    </row>
    <row r="45" spans="2:166" ht="15.75" customHeight="1">
      <c r="B45" s="582">
        <v>39</v>
      </c>
      <c r="C45" s="828" t="str">
        <f t="shared" si="6"/>
        <v>PR19UU_E09-HH</v>
      </c>
      <c r="D45" s="583" t="s">
        <v>2761</v>
      </c>
      <c r="E45" s="583" t="s">
        <v>27</v>
      </c>
      <c r="F45" s="575" t="s">
        <v>2785</v>
      </c>
      <c r="G45" s="584" t="s">
        <v>2786</v>
      </c>
      <c r="H45" s="584" t="s">
        <v>2787</v>
      </c>
      <c r="I45" s="585"/>
      <c r="J45" s="586"/>
      <c r="K45" s="586"/>
      <c r="L45" s="586"/>
      <c r="M45" s="586">
        <v>1</v>
      </c>
      <c r="N45" s="586"/>
      <c r="O45" s="586"/>
      <c r="P45" s="587"/>
      <c r="Q45" s="588">
        <f t="shared" si="7"/>
        <v>1</v>
      </c>
      <c r="R45" s="589" t="s">
        <v>30</v>
      </c>
      <c r="S45" s="583"/>
      <c r="T45" s="590"/>
      <c r="U45" s="583" t="s">
        <v>1710</v>
      </c>
      <c r="V45" s="583" t="s">
        <v>28</v>
      </c>
      <c r="W45" s="583" t="s">
        <v>2870</v>
      </c>
      <c r="X45" s="596" t="s">
        <v>29</v>
      </c>
      <c r="Y45" s="605" t="s">
        <v>25</v>
      </c>
      <c r="Z45" s="593"/>
      <c r="AA45" s="575"/>
      <c r="AB45" s="575"/>
      <c r="AC45" s="575"/>
      <c r="AD45" s="575"/>
      <c r="AE45" s="575"/>
      <c r="AF45" s="594"/>
      <c r="AG45" s="595"/>
      <c r="AH45" s="596"/>
      <c r="AI45" s="596"/>
      <c r="AJ45" s="596"/>
      <c r="AK45" s="596"/>
      <c r="AL45" s="596"/>
      <c r="AM45" s="596"/>
      <c r="AN45" s="596">
        <v>0.57999999999999996</v>
      </c>
      <c r="AO45" s="596">
        <v>0.59</v>
      </c>
      <c r="AP45" s="597">
        <v>0.6</v>
      </c>
      <c r="AQ45" s="596">
        <v>0.71</v>
      </c>
      <c r="AR45" s="596">
        <v>0.72</v>
      </c>
      <c r="AS45" s="596">
        <v>0.73</v>
      </c>
      <c r="AT45" s="596">
        <v>0.74</v>
      </c>
      <c r="AU45" s="596">
        <v>0.75</v>
      </c>
      <c r="AV45" s="595">
        <v>0.75</v>
      </c>
      <c r="AW45" s="596">
        <v>0.75</v>
      </c>
      <c r="AX45" s="596">
        <v>0.75</v>
      </c>
      <c r="AY45" s="596">
        <v>0.75</v>
      </c>
      <c r="AZ45" s="755">
        <v>0.75</v>
      </c>
      <c r="BA45" s="758">
        <v>0.75</v>
      </c>
      <c r="BB45" s="596">
        <v>0.75</v>
      </c>
      <c r="BC45" s="596">
        <v>0.75</v>
      </c>
      <c r="BD45" s="596">
        <v>0.75</v>
      </c>
      <c r="BE45" s="759">
        <v>0.75</v>
      </c>
      <c r="BF45" s="764">
        <v>0.75</v>
      </c>
      <c r="BG45" s="596">
        <v>0.75</v>
      </c>
      <c r="BH45" s="596">
        <v>0.75</v>
      </c>
      <c r="BI45" s="596">
        <v>0.75</v>
      </c>
      <c r="BJ45" s="765">
        <v>0.75</v>
      </c>
      <c r="BK45" s="597">
        <v>0.75</v>
      </c>
      <c r="BL45" s="589"/>
      <c r="BM45" s="575"/>
      <c r="BN45" s="575"/>
      <c r="BO45" s="575"/>
      <c r="BP45" s="590"/>
      <c r="BQ45" s="595"/>
      <c r="BR45" s="596"/>
      <c r="BS45" s="596"/>
      <c r="BT45" s="596"/>
      <c r="BU45" s="597"/>
      <c r="BV45" s="595"/>
      <c r="BW45" s="596"/>
      <c r="BX45" s="596"/>
      <c r="BY45" s="596"/>
      <c r="BZ45" s="597"/>
      <c r="CA45" s="595"/>
      <c r="CB45" s="596"/>
      <c r="CC45" s="596"/>
      <c r="CD45" s="596"/>
      <c r="CE45" s="597"/>
      <c r="CF45" s="595"/>
      <c r="CG45" s="596"/>
      <c r="CH45" s="596"/>
      <c r="CI45" s="596"/>
      <c r="CJ45" s="597"/>
      <c r="CK45" s="595"/>
      <c r="CL45" s="596"/>
      <c r="CM45" s="596"/>
      <c r="CN45" s="596"/>
      <c r="CO45" s="597"/>
      <c r="CP45" s="595"/>
      <c r="CQ45" s="596"/>
      <c r="CR45" s="596"/>
      <c r="CS45" s="596"/>
      <c r="CT45" s="597"/>
      <c r="CU45" s="1320"/>
      <c r="CV45" s="1321"/>
      <c r="CW45" s="1321"/>
      <c r="CX45" s="1322"/>
      <c r="CY45" s="1321"/>
      <c r="CZ45" s="1321"/>
      <c r="DA45" s="1321"/>
      <c r="DB45" s="1322"/>
      <c r="DC45" s="575"/>
      <c r="DD45" s="602">
        <v>1</v>
      </c>
      <c r="DE45" s="603"/>
      <c r="DF45" s="599"/>
      <c r="DG45" s="600"/>
      <c r="DH45" s="600"/>
      <c r="DI45" s="600"/>
      <c r="DJ45" s="600"/>
      <c r="DK45" s="601"/>
      <c r="DL45" s="599" t="str">
        <f t="shared" si="4"/>
        <v/>
      </c>
      <c r="DM45" s="600" t="str">
        <f t="shared" si="4"/>
        <v/>
      </c>
      <c r="DN45" s="600" t="str">
        <f t="shared" si="4"/>
        <v/>
      </c>
      <c r="DO45" s="600" t="str">
        <f t="shared" si="4"/>
        <v/>
      </c>
      <c r="DP45" s="600" t="str">
        <f t="shared" si="4"/>
        <v/>
      </c>
      <c r="DQ45" s="601" t="str">
        <f t="shared" si="5"/>
        <v/>
      </c>
      <c r="DR45" s="599" t="str">
        <f t="shared" si="13"/>
        <v/>
      </c>
      <c r="DS45" s="600" t="str">
        <f t="shared" si="13"/>
        <v/>
      </c>
      <c r="DT45" s="600" t="str">
        <f t="shared" si="13"/>
        <v/>
      </c>
      <c r="DU45" s="600" t="str">
        <f t="shared" si="13"/>
        <v/>
      </c>
      <c r="DV45" s="600" t="str">
        <f t="shared" si="13"/>
        <v/>
      </c>
      <c r="DW45" s="601" t="str">
        <f t="shared" si="8"/>
        <v/>
      </c>
      <c r="DX45" s="599"/>
      <c r="DY45" s="600"/>
      <c r="DZ45" s="600"/>
      <c r="EA45" s="600"/>
      <c r="EB45" s="600"/>
      <c r="EC45" s="601"/>
      <c r="ED45" s="599"/>
      <c r="EE45" s="600"/>
      <c r="EF45" s="600"/>
      <c r="EG45" s="600"/>
      <c r="EH45" s="600"/>
      <c r="EI45" s="601"/>
      <c r="EJ45" s="595"/>
      <c r="EK45" s="596"/>
      <c r="EL45" s="596"/>
      <c r="EM45" s="596"/>
      <c r="EN45" s="596"/>
      <c r="EO45" s="599"/>
      <c r="EP45" s="600"/>
      <c r="EQ45" s="600"/>
      <c r="ER45" s="600"/>
      <c r="ES45" s="600"/>
      <c r="ET45" s="600"/>
      <c r="EU45" s="595"/>
      <c r="EV45" s="596"/>
      <c r="EW45" s="596"/>
      <c r="EX45" s="596"/>
      <c r="EY45" s="596"/>
      <c r="EZ45" s="1328" t="s">
        <v>2685</v>
      </c>
      <c r="FA45" s="790"/>
      <c r="FB45" s="1332"/>
      <c r="FC45" s="1332"/>
      <c r="FD45" s="1332"/>
      <c r="FE45" s="1333"/>
      <c r="FF45" s="790"/>
      <c r="FG45" s="1332"/>
      <c r="FH45" s="1332"/>
      <c r="FI45" s="1332"/>
      <c r="FJ45" s="1333"/>
    </row>
    <row r="46" spans="2:166" ht="15.75" customHeight="1">
      <c r="B46" s="582">
        <v>40</v>
      </c>
      <c r="C46" s="828" t="str">
        <f t="shared" si="6"/>
        <v>PR19UU_F01-WWN</v>
      </c>
      <c r="D46" s="583" t="s">
        <v>2788</v>
      </c>
      <c r="E46" s="583" t="s">
        <v>42</v>
      </c>
      <c r="F46" s="575" t="s">
        <v>2789</v>
      </c>
      <c r="G46" s="584" t="s">
        <v>113</v>
      </c>
      <c r="H46" s="584" t="s">
        <v>2684</v>
      </c>
      <c r="I46" s="585"/>
      <c r="J46" s="586" t="s">
        <v>2685</v>
      </c>
      <c r="K46" s="586">
        <v>1</v>
      </c>
      <c r="L46" s="586"/>
      <c r="M46" s="586" t="s">
        <v>2685</v>
      </c>
      <c r="N46" s="586" t="s">
        <v>2685</v>
      </c>
      <c r="O46" s="586" t="s">
        <v>2685</v>
      </c>
      <c r="P46" s="587" t="s">
        <v>2685</v>
      </c>
      <c r="Q46" s="588">
        <f t="shared" si="7"/>
        <v>1</v>
      </c>
      <c r="R46" s="589" t="s">
        <v>58</v>
      </c>
      <c r="S46" s="583" t="s">
        <v>33</v>
      </c>
      <c r="T46" s="590" t="s">
        <v>32</v>
      </c>
      <c r="U46" s="583" t="s">
        <v>1716</v>
      </c>
      <c r="V46" s="583" t="s">
        <v>76</v>
      </c>
      <c r="W46" s="583" t="s">
        <v>2871</v>
      </c>
      <c r="X46" s="596">
        <v>3</v>
      </c>
      <c r="Y46" s="605" t="s">
        <v>40</v>
      </c>
      <c r="Z46" s="593" t="s">
        <v>113</v>
      </c>
      <c r="AA46" s="575" t="s">
        <v>2685</v>
      </c>
      <c r="AB46" s="575" t="s">
        <v>2685</v>
      </c>
      <c r="AC46" s="575" t="s">
        <v>26</v>
      </c>
      <c r="AD46" s="575" t="s">
        <v>2685</v>
      </c>
      <c r="AE46" s="575" t="s">
        <v>2685</v>
      </c>
      <c r="AF46" s="594" t="s">
        <v>2872</v>
      </c>
      <c r="AG46" s="595" t="s">
        <v>2685</v>
      </c>
      <c r="AH46" s="596" t="s">
        <v>2685</v>
      </c>
      <c r="AI46" s="596" t="s">
        <v>2685</v>
      </c>
      <c r="AJ46" s="596">
        <v>4.2930000000000001</v>
      </c>
      <c r="AK46" s="596">
        <v>4.4690000000000003</v>
      </c>
      <c r="AL46" s="596">
        <v>3.956</v>
      </c>
      <c r="AM46" s="596">
        <v>4.1120000000000001</v>
      </c>
      <c r="AN46" s="596">
        <v>3.4649999999999999</v>
      </c>
      <c r="AO46" s="596">
        <v>4.1769999999999996</v>
      </c>
      <c r="AP46" s="597">
        <v>4.1719999999999997</v>
      </c>
      <c r="AQ46" s="596">
        <v>4.1399999999999997</v>
      </c>
      <c r="AR46" s="596">
        <v>4.0570000000000004</v>
      </c>
      <c r="AS46" s="596">
        <v>3.9750000000000001</v>
      </c>
      <c r="AT46" s="596">
        <v>3.8929999999999998</v>
      </c>
      <c r="AU46" s="596">
        <v>3.8109999999999999</v>
      </c>
      <c r="AV46" s="595">
        <v>3.806</v>
      </c>
      <c r="AW46" s="596">
        <v>3.8010000000000002</v>
      </c>
      <c r="AX46" s="596">
        <v>3.7959999999999998</v>
      </c>
      <c r="AY46" s="596">
        <v>3.7909999999999999</v>
      </c>
      <c r="AZ46" s="755">
        <v>3.7869999999999999</v>
      </c>
      <c r="BA46" s="758">
        <v>3.782</v>
      </c>
      <c r="BB46" s="596">
        <v>3.7770000000000001</v>
      </c>
      <c r="BC46" s="596">
        <v>3.7719999999999998</v>
      </c>
      <c r="BD46" s="596">
        <v>3.7669999999999999</v>
      </c>
      <c r="BE46" s="759">
        <v>3.7629999999999999</v>
      </c>
      <c r="BF46" s="764">
        <v>3.758</v>
      </c>
      <c r="BG46" s="596">
        <v>3.7530000000000001</v>
      </c>
      <c r="BH46" s="596">
        <v>3.7480000000000002</v>
      </c>
      <c r="BI46" s="596">
        <v>3.7440000000000002</v>
      </c>
      <c r="BJ46" s="765">
        <v>3.7389999999999999</v>
      </c>
      <c r="BK46" s="597">
        <v>3.7160000000000002</v>
      </c>
      <c r="BL46" s="589" t="s">
        <v>6</v>
      </c>
      <c r="BM46" s="575" t="s">
        <v>6</v>
      </c>
      <c r="BN46" s="575" t="s">
        <v>6</v>
      </c>
      <c r="BO46" s="575" t="s">
        <v>6</v>
      </c>
      <c r="BP46" s="590" t="s">
        <v>6</v>
      </c>
      <c r="BQ46" s="595" t="s">
        <v>2685</v>
      </c>
      <c r="BR46" s="596" t="s">
        <v>2685</v>
      </c>
      <c r="BS46" s="596" t="s">
        <v>2685</v>
      </c>
      <c r="BT46" s="596" t="s">
        <v>2685</v>
      </c>
      <c r="BU46" s="597" t="s">
        <v>2685</v>
      </c>
      <c r="BV46" s="595" t="s">
        <v>2685</v>
      </c>
      <c r="BW46" s="596" t="s">
        <v>2685</v>
      </c>
      <c r="BX46" s="596" t="s">
        <v>2685</v>
      </c>
      <c r="BY46" s="596" t="s">
        <v>2685</v>
      </c>
      <c r="BZ46" s="597" t="s">
        <v>2685</v>
      </c>
      <c r="CA46" s="595"/>
      <c r="CB46" s="596"/>
      <c r="CC46" s="596"/>
      <c r="CD46" s="596"/>
      <c r="CE46" s="597"/>
      <c r="CF46" s="595"/>
      <c r="CG46" s="596"/>
      <c r="CH46" s="596"/>
      <c r="CI46" s="596"/>
      <c r="CJ46" s="597"/>
      <c r="CK46" s="595" t="s">
        <v>2685</v>
      </c>
      <c r="CL46" s="596" t="s">
        <v>2685</v>
      </c>
      <c r="CM46" s="596" t="s">
        <v>2685</v>
      </c>
      <c r="CN46" s="596" t="s">
        <v>2685</v>
      </c>
      <c r="CO46" s="597" t="s">
        <v>2685</v>
      </c>
      <c r="CP46" s="595" t="s">
        <v>2685</v>
      </c>
      <c r="CQ46" s="596" t="s">
        <v>2685</v>
      </c>
      <c r="CR46" s="596" t="s">
        <v>2685</v>
      </c>
      <c r="CS46" s="596" t="s">
        <v>2685</v>
      </c>
      <c r="CT46" s="597" t="s">
        <v>2685</v>
      </c>
      <c r="CU46" s="1320">
        <v>-0.82</v>
      </c>
      <c r="CV46" s="1321" t="s">
        <v>2685</v>
      </c>
      <c r="CW46" s="1321" t="s">
        <v>2685</v>
      </c>
      <c r="CX46" s="1322" t="s">
        <v>2685</v>
      </c>
      <c r="CY46" s="1321"/>
      <c r="CZ46" s="1321" t="s">
        <v>2685</v>
      </c>
      <c r="DA46" s="1321" t="s">
        <v>2685</v>
      </c>
      <c r="DB46" s="1322" t="s">
        <v>2685</v>
      </c>
      <c r="DC46" s="575" t="s">
        <v>2685</v>
      </c>
      <c r="DD46" s="602">
        <v>1</v>
      </c>
      <c r="DE46" s="603" t="s">
        <v>2685</v>
      </c>
      <c r="DF46" s="599"/>
      <c r="DG46" s="600"/>
      <c r="DH46" s="600"/>
      <c r="DI46" s="600"/>
      <c r="DJ46" s="600"/>
      <c r="DK46" s="601"/>
      <c r="DL46" s="599"/>
      <c r="DM46" s="600"/>
      <c r="DN46" s="600"/>
      <c r="DO46" s="600"/>
      <c r="DP46" s="600"/>
      <c r="DQ46" s="601"/>
      <c r="DR46" s="599"/>
      <c r="DS46" s="600"/>
      <c r="DT46" s="600"/>
      <c r="DU46" s="600"/>
      <c r="DV46" s="600"/>
      <c r="DW46" s="601"/>
      <c r="DX46" s="599"/>
      <c r="DY46" s="600"/>
      <c r="DZ46" s="600"/>
      <c r="EA46" s="600"/>
      <c r="EB46" s="600"/>
      <c r="EC46" s="601"/>
      <c r="ED46" s="599">
        <v>-1.3423400000000003</v>
      </c>
      <c r="EE46" s="600">
        <v>-1.3160999999999996</v>
      </c>
      <c r="EF46" s="600">
        <v>-1.2890399999999995</v>
      </c>
      <c r="EG46" s="600">
        <v>-1.2627999999999999</v>
      </c>
      <c r="EH46" s="600">
        <v>-1.2357399999999996</v>
      </c>
      <c r="EI46" s="601">
        <v>-6.446019999999999</v>
      </c>
      <c r="EJ46" s="595">
        <v>5.7770000000000001</v>
      </c>
      <c r="EK46" s="596">
        <v>5.6619999999999999</v>
      </c>
      <c r="EL46" s="596">
        <v>5.5469999999999997</v>
      </c>
      <c r="EM46" s="596">
        <v>5.4329999999999998</v>
      </c>
      <c r="EN46" s="596">
        <v>5.3179999999999996</v>
      </c>
      <c r="EO46" s="599">
        <v>0</v>
      </c>
      <c r="EP46" s="600">
        <v>0</v>
      </c>
      <c r="EQ46" s="600">
        <v>0</v>
      </c>
      <c r="ER46" s="600">
        <v>0</v>
      </c>
      <c r="ES46" s="600">
        <v>0</v>
      </c>
      <c r="ET46" s="600">
        <v>0</v>
      </c>
      <c r="EU46" s="595">
        <v>2.3039999999999998</v>
      </c>
      <c r="EV46" s="596">
        <v>2.258</v>
      </c>
      <c r="EW46" s="596">
        <v>2.2120000000000002</v>
      </c>
      <c r="EX46" s="596">
        <v>2.1669999999999998</v>
      </c>
      <c r="EY46" s="596">
        <v>2.121</v>
      </c>
      <c r="EZ46" s="1328" t="s">
        <v>2685</v>
      </c>
      <c r="FA46" s="790" t="s">
        <v>2887</v>
      </c>
      <c r="FB46" s="1332">
        <v>0.21002386634844869</v>
      </c>
      <c r="FC46" s="1332"/>
      <c r="FD46" s="1332"/>
      <c r="FE46" s="1333"/>
      <c r="FF46" s="790"/>
      <c r="FG46" s="1332"/>
      <c r="FH46" s="1332"/>
      <c r="FI46" s="1332"/>
      <c r="FJ46" s="1333"/>
    </row>
    <row r="47" spans="2:166" ht="15.75" customHeight="1">
      <c r="B47" s="582">
        <v>41</v>
      </c>
      <c r="C47" s="828" t="str">
        <f t="shared" si="6"/>
        <v>PR19UU_F02-WWN</v>
      </c>
      <c r="D47" s="583" t="s">
        <v>2788</v>
      </c>
      <c r="E47" s="583" t="s">
        <v>42</v>
      </c>
      <c r="F47" s="575" t="s">
        <v>2790</v>
      </c>
      <c r="G47" s="584" t="s">
        <v>527</v>
      </c>
      <c r="H47" s="584" t="s">
        <v>2791</v>
      </c>
      <c r="I47" s="585"/>
      <c r="J47" s="586" t="s">
        <v>2685</v>
      </c>
      <c r="K47" s="586">
        <v>1</v>
      </c>
      <c r="L47" s="586"/>
      <c r="M47" s="586" t="s">
        <v>2685</v>
      </c>
      <c r="N47" s="586" t="s">
        <v>2685</v>
      </c>
      <c r="O47" s="586" t="s">
        <v>2685</v>
      </c>
      <c r="P47" s="587" t="s">
        <v>2685</v>
      </c>
      <c r="Q47" s="588">
        <f t="shared" si="7"/>
        <v>1</v>
      </c>
      <c r="R47" s="589" t="s">
        <v>68</v>
      </c>
      <c r="S47" s="583" t="s">
        <v>33</v>
      </c>
      <c r="T47" s="590" t="s">
        <v>32</v>
      </c>
      <c r="U47" s="583" t="s">
        <v>1716</v>
      </c>
      <c r="V47" s="583" t="s">
        <v>76</v>
      </c>
      <c r="W47" s="583" t="s">
        <v>2873</v>
      </c>
      <c r="X47" s="596" t="s">
        <v>29</v>
      </c>
      <c r="Y47" s="605" t="s">
        <v>40</v>
      </c>
      <c r="Z47" s="593" t="s">
        <v>2685</v>
      </c>
      <c r="AA47" s="575" t="s">
        <v>2685</v>
      </c>
      <c r="AB47" s="575" t="s">
        <v>2685</v>
      </c>
      <c r="AC47" s="575" t="s">
        <v>26</v>
      </c>
      <c r="AD47" s="575" t="s">
        <v>2685</v>
      </c>
      <c r="AE47" s="575" t="s">
        <v>2685</v>
      </c>
      <c r="AF47" s="594" t="s">
        <v>2872</v>
      </c>
      <c r="AG47" s="595" t="s">
        <v>2685</v>
      </c>
      <c r="AH47" s="596" t="s">
        <v>2685</v>
      </c>
      <c r="AI47" s="596" t="s">
        <v>2685</v>
      </c>
      <c r="AJ47" s="596">
        <v>23975</v>
      </c>
      <c r="AK47" s="596">
        <v>22420</v>
      </c>
      <c r="AL47" s="596">
        <v>21379</v>
      </c>
      <c r="AM47" s="596">
        <v>21500</v>
      </c>
      <c r="AN47" s="596">
        <v>20856</v>
      </c>
      <c r="AO47" s="596">
        <v>21686</v>
      </c>
      <c r="AP47" s="597">
        <v>21686</v>
      </c>
      <c r="AQ47" s="596">
        <v>20664</v>
      </c>
      <c r="AR47" s="596">
        <v>20328</v>
      </c>
      <c r="AS47" s="596">
        <v>19992</v>
      </c>
      <c r="AT47" s="596">
        <v>19656</v>
      </c>
      <c r="AU47" s="596">
        <v>19320</v>
      </c>
      <c r="AV47" s="595">
        <v>18984</v>
      </c>
      <c r="AW47" s="596">
        <v>18648</v>
      </c>
      <c r="AX47" s="596">
        <v>18312</v>
      </c>
      <c r="AY47" s="596">
        <v>17976</v>
      </c>
      <c r="AZ47" s="755">
        <v>17640</v>
      </c>
      <c r="BA47" s="758">
        <v>17307</v>
      </c>
      <c r="BB47" s="596">
        <v>16976</v>
      </c>
      <c r="BC47" s="596">
        <v>16649</v>
      </c>
      <c r="BD47" s="596">
        <v>16324</v>
      </c>
      <c r="BE47" s="759">
        <v>16003</v>
      </c>
      <c r="BF47" s="764">
        <v>15686</v>
      </c>
      <c r="BG47" s="596">
        <v>15374</v>
      </c>
      <c r="BH47" s="596">
        <v>15067</v>
      </c>
      <c r="BI47" s="596">
        <v>14764</v>
      </c>
      <c r="BJ47" s="765">
        <v>14466</v>
      </c>
      <c r="BK47" s="597">
        <v>13063</v>
      </c>
      <c r="BL47" s="589" t="s">
        <v>6</v>
      </c>
      <c r="BM47" s="575" t="s">
        <v>6</v>
      </c>
      <c r="BN47" s="575" t="s">
        <v>6</v>
      </c>
      <c r="BO47" s="575" t="s">
        <v>6</v>
      </c>
      <c r="BP47" s="590" t="s">
        <v>6</v>
      </c>
      <c r="BQ47" s="595" t="s">
        <v>2685</v>
      </c>
      <c r="BR47" s="596" t="s">
        <v>2685</v>
      </c>
      <c r="BS47" s="596" t="s">
        <v>2685</v>
      </c>
      <c r="BT47" s="596" t="s">
        <v>2685</v>
      </c>
      <c r="BU47" s="597" t="s">
        <v>2685</v>
      </c>
      <c r="BV47" s="595" t="s">
        <v>2685</v>
      </c>
      <c r="BW47" s="596" t="s">
        <v>2685</v>
      </c>
      <c r="BX47" s="596" t="s">
        <v>2685</v>
      </c>
      <c r="BY47" s="596" t="s">
        <v>2685</v>
      </c>
      <c r="BZ47" s="597" t="s">
        <v>2685</v>
      </c>
      <c r="CA47" s="595"/>
      <c r="CB47" s="596"/>
      <c r="CC47" s="596"/>
      <c r="CD47" s="596"/>
      <c r="CE47" s="597"/>
      <c r="CF47" s="595">
        <v>20664</v>
      </c>
      <c r="CG47" s="596">
        <v>20328</v>
      </c>
      <c r="CH47" s="596">
        <v>19992</v>
      </c>
      <c r="CI47" s="596">
        <v>19656</v>
      </c>
      <c r="CJ47" s="597">
        <v>19320</v>
      </c>
      <c r="CK47" s="595">
        <v>17505</v>
      </c>
      <c r="CL47" s="596">
        <v>17220</v>
      </c>
      <c r="CM47" s="596">
        <v>16935</v>
      </c>
      <c r="CN47" s="596">
        <v>16651</v>
      </c>
      <c r="CO47" s="597">
        <v>16366</v>
      </c>
      <c r="CP47" s="595" t="s">
        <v>2685</v>
      </c>
      <c r="CQ47" s="596" t="s">
        <v>2685</v>
      </c>
      <c r="CR47" s="596" t="s">
        <v>2685</v>
      </c>
      <c r="CS47" s="596" t="s">
        <v>2685</v>
      </c>
      <c r="CT47" s="597" t="s">
        <v>2685</v>
      </c>
      <c r="CU47" s="1320">
        <v>-1.3600000000000001E-3</v>
      </c>
      <c r="CV47" s="1321" t="s">
        <v>2685</v>
      </c>
      <c r="CW47" s="1321" t="s">
        <v>2685</v>
      </c>
      <c r="CX47" s="1322" t="s">
        <v>2685</v>
      </c>
      <c r="CY47" s="1321">
        <v>1.3600000000000001E-3</v>
      </c>
      <c r="CZ47" s="1321" t="s">
        <v>2685</v>
      </c>
      <c r="DA47" s="1321" t="s">
        <v>2685</v>
      </c>
      <c r="DB47" s="1322" t="s">
        <v>2685</v>
      </c>
      <c r="DC47" s="575" t="s">
        <v>2685</v>
      </c>
      <c r="DD47" s="602">
        <v>1</v>
      </c>
      <c r="DE47" s="603" t="s">
        <v>2685</v>
      </c>
      <c r="DF47" s="599"/>
      <c r="DG47" s="600"/>
      <c r="DH47" s="600"/>
      <c r="DI47" s="600"/>
      <c r="DJ47" s="600"/>
      <c r="DK47" s="601"/>
      <c r="DL47" s="599"/>
      <c r="DM47" s="600"/>
      <c r="DN47" s="600"/>
      <c r="DO47" s="600"/>
      <c r="DP47" s="600"/>
      <c r="DQ47" s="601"/>
      <c r="DR47" s="599">
        <f t="shared" ref="DR47:DV48" si="14" xml:space="preserve"> IF(AND($DC47 = "", BL47 = "Yes"), ABS(CF47 - CK47) * $CY47 * $DD47, "")</f>
        <v>4.2962400000000001</v>
      </c>
      <c r="DS47" s="600">
        <f t="shared" si="14"/>
        <v>4.2268800000000004</v>
      </c>
      <c r="DT47" s="600">
        <f t="shared" si="14"/>
        <v>4.1575199999999999</v>
      </c>
      <c r="DU47" s="600">
        <f t="shared" si="14"/>
        <v>4.0868000000000002</v>
      </c>
      <c r="DV47" s="600">
        <f t="shared" si="14"/>
        <v>4.0174400000000006</v>
      </c>
      <c r="DW47" s="601">
        <f t="shared" si="8"/>
        <v>20.784880000000001</v>
      </c>
      <c r="DX47" s="599"/>
      <c r="DY47" s="600"/>
      <c r="DZ47" s="600"/>
      <c r="EA47" s="600"/>
      <c r="EB47" s="600"/>
      <c r="EC47" s="601"/>
      <c r="ED47" s="599">
        <v>-4.5872799999999998</v>
      </c>
      <c r="EE47" s="600">
        <v>-4.51248</v>
      </c>
      <c r="EF47" s="600">
        <v>-4.4376800000000003</v>
      </c>
      <c r="EG47" s="600">
        <v>-4.3628799999999996</v>
      </c>
      <c r="EH47" s="600">
        <v>-4.2880799999999999</v>
      </c>
      <c r="EI47" s="601">
        <v>-22.188400000000001</v>
      </c>
      <c r="EJ47" s="595">
        <v>24037</v>
      </c>
      <c r="EK47" s="596">
        <v>23646</v>
      </c>
      <c r="EL47" s="596">
        <v>23255</v>
      </c>
      <c r="EM47" s="596">
        <v>22864</v>
      </c>
      <c r="EN47" s="596">
        <v>22473</v>
      </c>
      <c r="EO47" s="599">
        <v>4.2962400000000001</v>
      </c>
      <c r="EP47" s="600">
        <v>4.2268800000000004</v>
      </c>
      <c r="EQ47" s="600">
        <v>4.1575199999999999</v>
      </c>
      <c r="ER47" s="600">
        <v>4.0868000000000002</v>
      </c>
      <c r="ES47" s="600">
        <v>4.0174399999999997</v>
      </c>
      <c r="ET47" s="600">
        <v>20.784880000000001</v>
      </c>
      <c r="EU47" s="595">
        <v>17505</v>
      </c>
      <c r="EV47" s="596">
        <v>17220</v>
      </c>
      <c r="EW47" s="596">
        <v>16935</v>
      </c>
      <c r="EX47" s="596">
        <v>16651</v>
      </c>
      <c r="EY47" s="596">
        <v>16366</v>
      </c>
      <c r="EZ47" s="1328" t="s">
        <v>2685</v>
      </c>
      <c r="FA47" s="790" t="s">
        <v>2887</v>
      </c>
      <c r="FB47" s="1332">
        <v>9.2737811114899417E-4</v>
      </c>
      <c r="FC47" s="1332"/>
      <c r="FD47" s="1332"/>
      <c r="FE47" s="1333"/>
      <c r="FF47" s="790"/>
      <c r="FG47" s="1332"/>
      <c r="FH47" s="1332"/>
      <c r="FI47" s="1332"/>
      <c r="FJ47" s="1333"/>
    </row>
    <row r="48" spans="2:166" ht="15.75" customHeight="1">
      <c r="B48" s="582">
        <v>42</v>
      </c>
      <c r="C48" s="828" t="str">
        <f t="shared" si="6"/>
        <v>PR19UU_G01-WWN</v>
      </c>
      <c r="D48" s="583" t="s">
        <v>2792</v>
      </c>
      <c r="E48" s="583" t="s">
        <v>56</v>
      </c>
      <c r="F48" s="575" t="s">
        <v>2793</v>
      </c>
      <c r="G48" s="584" t="s">
        <v>120</v>
      </c>
      <c r="H48" s="584" t="s">
        <v>2684</v>
      </c>
      <c r="I48" s="585"/>
      <c r="J48" s="586" t="s">
        <v>2685</v>
      </c>
      <c r="K48" s="586">
        <v>1</v>
      </c>
      <c r="L48" s="586"/>
      <c r="M48" s="586" t="s">
        <v>2685</v>
      </c>
      <c r="N48" s="586" t="s">
        <v>2685</v>
      </c>
      <c r="O48" s="586" t="s">
        <v>2685</v>
      </c>
      <c r="P48" s="587" t="s">
        <v>2685</v>
      </c>
      <c r="Q48" s="588">
        <f t="shared" si="7"/>
        <v>1</v>
      </c>
      <c r="R48" s="589" t="s">
        <v>30</v>
      </c>
      <c r="S48" s="583" t="s">
        <v>2685</v>
      </c>
      <c r="T48" s="590" t="s">
        <v>2685</v>
      </c>
      <c r="U48" s="583" t="s">
        <v>138</v>
      </c>
      <c r="V48" s="583" t="s">
        <v>28</v>
      </c>
      <c r="W48" s="583" t="s">
        <v>2874</v>
      </c>
      <c r="X48" s="591">
        <v>2</v>
      </c>
      <c r="Y48" s="605" t="s">
        <v>40</v>
      </c>
      <c r="Z48" s="593" t="s">
        <v>120</v>
      </c>
      <c r="AA48" s="575" t="s">
        <v>2685</v>
      </c>
      <c r="AB48" s="575" t="s">
        <v>2685</v>
      </c>
      <c r="AC48" s="575" t="s">
        <v>2685</v>
      </c>
      <c r="AD48" s="575" t="s">
        <v>2685</v>
      </c>
      <c r="AE48" s="575" t="s">
        <v>2685</v>
      </c>
      <c r="AF48" s="594" t="s">
        <v>2685</v>
      </c>
      <c r="AG48" s="595" t="s">
        <v>2685</v>
      </c>
      <c r="AH48" s="596" t="s">
        <v>2685</v>
      </c>
      <c r="AI48" s="596" t="s">
        <v>2685</v>
      </c>
      <c r="AJ48" s="596" t="s">
        <v>2685</v>
      </c>
      <c r="AK48" s="596" t="s">
        <v>2685</v>
      </c>
      <c r="AL48" s="596" t="s">
        <v>2685</v>
      </c>
      <c r="AM48" s="596">
        <v>15.99</v>
      </c>
      <c r="AN48" s="596">
        <v>15.85</v>
      </c>
      <c r="AO48" s="596">
        <v>15.71</v>
      </c>
      <c r="AP48" s="597">
        <v>15.56</v>
      </c>
      <c r="AQ48" s="596">
        <v>15.44</v>
      </c>
      <c r="AR48" s="596">
        <v>15.33</v>
      </c>
      <c r="AS48" s="596">
        <v>15.22</v>
      </c>
      <c r="AT48" s="596">
        <v>15.12</v>
      </c>
      <c r="AU48" s="596">
        <v>15.02</v>
      </c>
      <c r="AV48" s="595">
        <v>14.94</v>
      </c>
      <c r="AW48" s="596">
        <v>14.87</v>
      </c>
      <c r="AX48" s="596">
        <v>14.79</v>
      </c>
      <c r="AY48" s="596">
        <v>14.72</v>
      </c>
      <c r="AZ48" s="755">
        <v>14.66</v>
      </c>
      <c r="BA48" s="758">
        <v>14.6</v>
      </c>
      <c r="BB48" s="596">
        <v>14.53</v>
      </c>
      <c r="BC48" s="596">
        <v>14.47</v>
      </c>
      <c r="BD48" s="596">
        <v>14.41</v>
      </c>
      <c r="BE48" s="759">
        <v>14.35</v>
      </c>
      <c r="BF48" s="764">
        <v>14.29</v>
      </c>
      <c r="BG48" s="596">
        <v>14.23</v>
      </c>
      <c r="BH48" s="596">
        <v>14.17</v>
      </c>
      <c r="BI48" s="596">
        <v>14.12</v>
      </c>
      <c r="BJ48" s="765">
        <v>14.05</v>
      </c>
      <c r="BK48" s="597">
        <v>13.79</v>
      </c>
      <c r="BL48" s="589" t="s">
        <v>2685</v>
      </c>
      <c r="BM48" s="575" t="s">
        <v>2685</v>
      </c>
      <c r="BN48" s="575" t="s">
        <v>2685</v>
      </c>
      <c r="BO48" s="575" t="s">
        <v>2685</v>
      </c>
      <c r="BP48" s="590" t="s">
        <v>2685</v>
      </c>
      <c r="BQ48" s="595" t="s">
        <v>2685</v>
      </c>
      <c r="BR48" s="596" t="s">
        <v>2685</v>
      </c>
      <c r="BS48" s="596" t="s">
        <v>2685</v>
      </c>
      <c r="BT48" s="596" t="s">
        <v>2685</v>
      </c>
      <c r="BU48" s="597" t="s">
        <v>2685</v>
      </c>
      <c r="BV48" s="595" t="s">
        <v>2685</v>
      </c>
      <c r="BW48" s="596" t="s">
        <v>2685</v>
      </c>
      <c r="BX48" s="596" t="s">
        <v>2685</v>
      </c>
      <c r="BY48" s="596" t="s">
        <v>2685</v>
      </c>
      <c r="BZ48" s="597" t="s">
        <v>2685</v>
      </c>
      <c r="CA48" s="595"/>
      <c r="CB48" s="596"/>
      <c r="CC48" s="596"/>
      <c r="CD48" s="596"/>
      <c r="CE48" s="597"/>
      <c r="CF48" s="595"/>
      <c r="CG48" s="596"/>
      <c r="CH48" s="596"/>
      <c r="CI48" s="596"/>
      <c r="CJ48" s="597"/>
      <c r="CK48" s="595" t="s">
        <v>2685</v>
      </c>
      <c r="CL48" s="596" t="s">
        <v>2685</v>
      </c>
      <c r="CM48" s="596" t="s">
        <v>2685</v>
      </c>
      <c r="CN48" s="596" t="s">
        <v>2685</v>
      </c>
      <c r="CO48" s="597" t="s">
        <v>2685</v>
      </c>
      <c r="CP48" s="595" t="s">
        <v>2685</v>
      </c>
      <c r="CQ48" s="596" t="s">
        <v>2685</v>
      </c>
      <c r="CR48" s="596" t="s">
        <v>2685</v>
      </c>
      <c r="CS48" s="596" t="s">
        <v>2685</v>
      </c>
      <c r="CT48" s="597" t="s">
        <v>2685</v>
      </c>
      <c r="CU48" s="1320" t="s">
        <v>2685</v>
      </c>
      <c r="CV48" s="1321" t="s">
        <v>2685</v>
      </c>
      <c r="CW48" s="1321" t="s">
        <v>2685</v>
      </c>
      <c r="CX48" s="1322" t="s">
        <v>2685</v>
      </c>
      <c r="CY48" s="1321" t="s">
        <v>2685</v>
      </c>
      <c r="CZ48" s="1321" t="s">
        <v>2685</v>
      </c>
      <c r="DA48" s="1321" t="s">
        <v>2685</v>
      </c>
      <c r="DB48" s="1322" t="s">
        <v>2685</v>
      </c>
      <c r="DC48" s="575" t="s">
        <v>2685</v>
      </c>
      <c r="DD48" s="602">
        <v>1</v>
      </c>
      <c r="DE48" s="603" t="s">
        <v>2685</v>
      </c>
      <c r="DF48" s="599"/>
      <c r="DG48" s="600"/>
      <c r="DH48" s="600"/>
      <c r="DI48" s="600"/>
      <c r="DJ48" s="600"/>
      <c r="DK48" s="601"/>
      <c r="DL48" s="599" t="str">
        <f t="shared" si="4"/>
        <v/>
      </c>
      <c r="DM48" s="600" t="str">
        <f t="shared" si="4"/>
        <v/>
      </c>
      <c r="DN48" s="600" t="str">
        <f t="shared" si="4"/>
        <v/>
      </c>
      <c r="DO48" s="600" t="str">
        <f t="shared" si="4"/>
        <v/>
      </c>
      <c r="DP48" s="600" t="str">
        <f t="shared" si="4"/>
        <v/>
      </c>
      <c r="DQ48" s="601" t="str">
        <f t="shared" si="5"/>
        <v/>
      </c>
      <c r="DR48" s="599" t="str">
        <f t="shared" si="14"/>
        <v/>
      </c>
      <c r="DS48" s="600" t="str">
        <f t="shared" si="14"/>
        <v/>
      </c>
      <c r="DT48" s="600" t="str">
        <f t="shared" si="14"/>
        <v/>
      </c>
      <c r="DU48" s="600" t="str">
        <f t="shared" si="14"/>
        <v/>
      </c>
      <c r="DV48" s="600" t="str">
        <f t="shared" si="14"/>
        <v/>
      </c>
      <c r="DW48" s="601" t="str">
        <f t="shared" si="8"/>
        <v/>
      </c>
      <c r="DX48" s="599"/>
      <c r="DY48" s="600"/>
      <c r="DZ48" s="600"/>
      <c r="EA48" s="600"/>
      <c r="EB48" s="600"/>
      <c r="EC48" s="601"/>
      <c r="ED48" s="599" t="s">
        <v>2685</v>
      </c>
      <c r="EE48" s="600" t="s">
        <v>2685</v>
      </c>
      <c r="EF48" s="600" t="s">
        <v>2685</v>
      </c>
      <c r="EG48" s="600" t="s">
        <v>2685</v>
      </c>
      <c r="EH48" s="600" t="s">
        <v>2685</v>
      </c>
      <c r="EI48" s="601" t="s">
        <v>2685</v>
      </c>
      <c r="EJ48" s="595"/>
      <c r="EK48" s="596"/>
      <c r="EL48" s="596"/>
      <c r="EM48" s="596"/>
      <c r="EN48" s="596"/>
      <c r="EO48" s="599" t="s">
        <v>2685</v>
      </c>
      <c r="EP48" s="600" t="s">
        <v>2685</v>
      </c>
      <c r="EQ48" s="600" t="s">
        <v>2685</v>
      </c>
      <c r="ER48" s="600" t="s">
        <v>2685</v>
      </c>
      <c r="ES48" s="600" t="s">
        <v>2685</v>
      </c>
      <c r="ET48" s="600" t="s">
        <v>2685</v>
      </c>
      <c r="EU48" s="595"/>
      <c r="EV48" s="596"/>
      <c r="EW48" s="596"/>
      <c r="EX48" s="596"/>
      <c r="EY48" s="596"/>
      <c r="EZ48" s="1328" t="s">
        <v>2685</v>
      </c>
      <c r="FA48" s="790"/>
      <c r="FB48" s="1332"/>
      <c r="FC48" s="1332"/>
      <c r="FD48" s="1332"/>
      <c r="FE48" s="1333"/>
      <c r="FF48" s="790"/>
      <c r="FG48" s="1332"/>
      <c r="FH48" s="1332"/>
      <c r="FI48" s="1332"/>
      <c r="FJ48" s="1333"/>
    </row>
    <row r="49" spans="2:166" ht="15.75" customHeight="1">
      <c r="B49" s="582">
        <v>43</v>
      </c>
      <c r="C49" s="828" t="str">
        <f t="shared" si="6"/>
        <v>PR19UU_G02-WWN</v>
      </c>
      <c r="D49" s="583" t="s">
        <v>2792</v>
      </c>
      <c r="E49" s="583" t="s">
        <v>42</v>
      </c>
      <c r="F49" s="575" t="s">
        <v>2794</v>
      </c>
      <c r="G49" s="584" t="s">
        <v>2795</v>
      </c>
      <c r="H49" s="584" t="s">
        <v>2684</v>
      </c>
      <c r="I49" s="585"/>
      <c r="J49" s="586" t="s">
        <v>2685</v>
      </c>
      <c r="K49" s="586">
        <v>1</v>
      </c>
      <c r="L49" s="586"/>
      <c r="M49" s="586" t="s">
        <v>2685</v>
      </c>
      <c r="N49" s="586" t="s">
        <v>2685</v>
      </c>
      <c r="O49" s="586" t="s">
        <v>2685</v>
      </c>
      <c r="P49" s="587" t="s">
        <v>2685</v>
      </c>
      <c r="Q49" s="588">
        <f t="shared" si="7"/>
        <v>1</v>
      </c>
      <c r="R49" s="589" t="s">
        <v>68</v>
      </c>
      <c r="S49" s="583" t="s">
        <v>33</v>
      </c>
      <c r="T49" s="590" t="s">
        <v>32</v>
      </c>
      <c r="U49" s="583" t="s">
        <v>138</v>
      </c>
      <c r="V49" s="583" t="s">
        <v>76</v>
      </c>
      <c r="W49" s="583" t="s">
        <v>2875</v>
      </c>
      <c r="X49" s="591">
        <v>0</v>
      </c>
      <c r="Y49" s="604" t="s">
        <v>40</v>
      </c>
      <c r="Z49" s="593" t="s">
        <v>109</v>
      </c>
      <c r="AA49" s="575" t="s">
        <v>41</v>
      </c>
      <c r="AB49" s="575" t="s">
        <v>2685</v>
      </c>
      <c r="AC49" s="575" t="s">
        <v>26</v>
      </c>
      <c r="AD49" s="575" t="s">
        <v>2685</v>
      </c>
      <c r="AE49" s="575" t="s">
        <v>2685</v>
      </c>
      <c r="AF49" s="594" t="s">
        <v>2872</v>
      </c>
      <c r="AG49" s="595" t="s">
        <v>2685</v>
      </c>
      <c r="AH49" s="596" t="s">
        <v>2685</v>
      </c>
      <c r="AI49" s="596" t="s">
        <v>2685</v>
      </c>
      <c r="AJ49" s="596">
        <v>1565</v>
      </c>
      <c r="AK49" s="596">
        <v>1267</v>
      </c>
      <c r="AL49" s="596">
        <v>1679</v>
      </c>
      <c r="AM49" s="596">
        <v>2788</v>
      </c>
      <c r="AN49" s="596">
        <v>1341</v>
      </c>
      <c r="AO49" s="596">
        <v>1500</v>
      </c>
      <c r="AP49" s="597">
        <v>1659</v>
      </c>
      <c r="AQ49" s="596">
        <v>576</v>
      </c>
      <c r="AR49" s="596">
        <v>559</v>
      </c>
      <c r="AS49" s="596">
        <v>542</v>
      </c>
      <c r="AT49" s="596">
        <v>494</v>
      </c>
      <c r="AU49" s="596">
        <v>459</v>
      </c>
      <c r="AV49" s="595">
        <v>456</v>
      </c>
      <c r="AW49" s="596">
        <v>453</v>
      </c>
      <c r="AX49" s="596">
        <v>450</v>
      </c>
      <c r="AY49" s="596">
        <v>447</v>
      </c>
      <c r="AZ49" s="755">
        <v>444</v>
      </c>
      <c r="BA49" s="758">
        <v>440</v>
      </c>
      <c r="BB49" s="596">
        <v>437</v>
      </c>
      <c r="BC49" s="596">
        <v>434</v>
      </c>
      <c r="BD49" s="596">
        <v>431</v>
      </c>
      <c r="BE49" s="759">
        <v>428</v>
      </c>
      <c r="BF49" s="764">
        <v>425</v>
      </c>
      <c r="BG49" s="596">
        <v>422</v>
      </c>
      <c r="BH49" s="596">
        <v>418</v>
      </c>
      <c r="BI49" s="596">
        <v>415</v>
      </c>
      <c r="BJ49" s="765">
        <v>412</v>
      </c>
      <c r="BK49" s="597">
        <v>396</v>
      </c>
      <c r="BL49" s="589" t="s">
        <v>6</v>
      </c>
      <c r="BM49" s="575" t="s">
        <v>6</v>
      </c>
      <c r="BN49" s="575" t="s">
        <v>6</v>
      </c>
      <c r="BO49" s="575" t="s">
        <v>6</v>
      </c>
      <c r="BP49" s="590" t="s">
        <v>6</v>
      </c>
      <c r="BQ49" s="595" t="s">
        <v>2685</v>
      </c>
      <c r="BR49" s="596" t="s">
        <v>2685</v>
      </c>
      <c r="BS49" s="596" t="s">
        <v>2685</v>
      </c>
      <c r="BT49" s="596" t="s">
        <v>2685</v>
      </c>
      <c r="BU49" s="597" t="s">
        <v>2685</v>
      </c>
      <c r="BV49" s="595">
        <v>1028</v>
      </c>
      <c r="BW49" s="596">
        <v>1200</v>
      </c>
      <c r="BX49" s="596">
        <v>1371</v>
      </c>
      <c r="BY49" s="596">
        <v>1543</v>
      </c>
      <c r="BZ49" s="597">
        <v>1714</v>
      </c>
      <c r="CA49" s="595">
        <v>576</v>
      </c>
      <c r="CB49" s="596">
        <v>559</v>
      </c>
      <c r="CC49" s="596">
        <v>542</v>
      </c>
      <c r="CD49" s="596">
        <v>494</v>
      </c>
      <c r="CE49" s="597">
        <v>459</v>
      </c>
      <c r="CF49" s="595"/>
      <c r="CG49" s="596"/>
      <c r="CH49" s="596"/>
      <c r="CI49" s="596"/>
      <c r="CJ49" s="597"/>
      <c r="CK49" s="595" t="s">
        <v>2685</v>
      </c>
      <c r="CL49" s="596" t="s">
        <v>2685</v>
      </c>
      <c r="CM49" s="596" t="s">
        <v>2685</v>
      </c>
      <c r="CN49" s="596" t="s">
        <v>2685</v>
      </c>
      <c r="CO49" s="597" t="s">
        <v>2685</v>
      </c>
      <c r="CP49" s="595" t="s">
        <v>2685</v>
      </c>
      <c r="CQ49" s="596" t="s">
        <v>2685</v>
      </c>
      <c r="CR49" s="596" t="s">
        <v>2685</v>
      </c>
      <c r="CS49" s="596" t="s">
        <v>2685</v>
      </c>
      <c r="CT49" s="597" t="s">
        <v>2685</v>
      </c>
      <c r="CU49" s="1320">
        <v>-2.4140999999999999E-2</v>
      </c>
      <c r="CV49" s="1321" t="s">
        <v>2685</v>
      </c>
      <c r="CW49" s="1321" t="s">
        <v>2685</v>
      </c>
      <c r="CX49" s="1322" t="s">
        <v>2685</v>
      </c>
      <c r="CY49" s="1321">
        <v>2.4140999999999999E-2</v>
      </c>
      <c r="CZ49" s="1321" t="s">
        <v>2685</v>
      </c>
      <c r="DA49" s="1321" t="s">
        <v>2685</v>
      </c>
      <c r="DB49" s="1322" t="s">
        <v>2685</v>
      </c>
      <c r="DC49" s="575" t="s">
        <v>2685</v>
      </c>
      <c r="DD49" s="602">
        <v>1</v>
      </c>
      <c r="DE49" s="603" t="s">
        <v>2685</v>
      </c>
      <c r="DF49" s="599"/>
      <c r="DG49" s="600"/>
      <c r="DH49" s="600"/>
      <c r="DI49" s="600"/>
      <c r="DJ49" s="600"/>
      <c r="DK49" s="601"/>
      <c r="DL49" s="599">
        <f t="shared" si="4"/>
        <v>-10.911731999999999</v>
      </c>
      <c r="DM49" s="600">
        <f t="shared" si="4"/>
        <v>-15.474380999999999</v>
      </c>
      <c r="DN49" s="600">
        <f t="shared" si="4"/>
        <v>-20.012888999999998</v>
      </c>
      <c r="DO49" s="600">
        <f t="shared" si="4"/>
        <v>-25.323909</v>
      </c>
      <c r="DP49" s="600">
        <f t="shared" si="4"/>
        <v>-30.296955000000001</v>
      </c>
      <c r="DQ49" s="601">
        <f t="shared" si="5"/>
        <v>-102.01986599999999</v>
      </c>
      <c r="DR49" s="599"/>
      <c r="DS49" s="600"/>
      <c r="DT49" s="600"/>
      <c r="DU49" s="600"/>
      <c r="DV49" s="600"/>
      <c r="DW49" s="601"/>
      <c r="DX49" s="599"/>
      <c r="DY49" s="600"/>
      <c r="DZ49" s="600"/>
      <c r="EA49" s="600"/>
      <c r="EB49" s="600"/>
      <c r="EC49" s="601"/>
      <c r="ED49" s="599">
        <v>-10.911731999999999</v>
      </c>
      <c r="EE49" s="600">
        <v>-15.474380999999999</v>
      </c>
      <c r="EF49" s="600">
        <v>-20.012888999999998</v>
      </c>
      <c r="EG49" s="600">
        <v>-25.323909</v>
      </c>
      <c r="EH49" s="600">
        <v>-27.593163000000001</v>
      </c>
      <c r="EI49" s="601">
        <v>-99.316074</v>
      </c>
      <c r="EJ49" s="595">
        <v>1984</v>
      </c>
      <c r="EK49" s="596">
        <v>1886</v>
      </c>
      <c r="EL49" s="596">
        <v>1790</v>
      </c>
      <c r="EM49" s="596">
        <v>1695</v>
      </c>
      <c r="EN49" s="596">
        <v>1602</v>
      </c>
      <c r="EO49" s="599">
        <v>-10.911731999999999</v>
      </c>
      <c r="EP49" s="600">
        <v>-9.7771049999999988</v>
      </c>
      <c r="EQ49" s="600">
        <v>-8.5941960000000002</v>
      </c>
      <c r="ER49" s="600">
        <v>-8.1837990000000005</v>
      </c>
      <c r="ES49" s="600">
        <v>-7.4595690000000001</v>
      </c>
      <c r="ET49" s="600">
        <v>-44.926400999999998</v>
      </c>
      <c r="EU49" s="595">
        <v>1029</v>
      </c>
      <c r="EV49" s="596">
        <v>964</v>
      </c>
      <c r="EW49" s="596">
        <v>898</v>
      </c>
      <c r="EX49" s="596">
        <v>833</v>
      </c>
      <c r="EY49" s="596">
        <v>768</v>
      </c>
      <c r="EZ49" s="1328">
        <v>2.3631658545673707E-2</v>
      </c>
      <c r="FA49" s="790" t="s">
        <v>2881</v>
      </c>
      <c r="FB49" s="1332">
        <v>3.9003663750231854E-3</v>
      </c>
      <c r="FC49" s="1332">
        <v>1.4788474812692456E-2</v>
      </c>
      <c r="FD49" s="1332">
        <v>2.3102901372229707E-2</v>
      </c>
      <c r="FE49" s="1333">
        <v>1.6473681985577353E-3</v>
      </c>
      <c r="FF49" s="790" t="s">
        <v>2882</v>
      </c>
      <c r="FG49" s="1332">
        <v>2.3497185985299839E-2</v>
      </c>
      <c r="FH49" s="1332">
        <v>1.5736325233485962E-2</v>
      </c>
      <c r="FI49" s="1332"/>
      <c r="FJ49" s="1333"/>
    </row>
    <row r="50" spans="2:166" ht="15.75" customHeight="1">
      <c r="B50" s="582">
        <v>44</v>
      </c>
      <c r="C50" s="828" t="str">
        <f t="shared" si="6"/>
        <v>PR19UU_G03-WWN</v>
      </c>
      <c r="D50" s="583" t="s">
        <v>2792</v>
      </c>
      <c r="E50" s="583" t="s">
        <v>42</v>
      </c>
      <c r="F50" s="575" t="s">
        <v>2796</v>
      </c>
      <c r="G50" s="584" t="s">
        <v>2797</v>
      </c>
      <c r="H50" s="584" t="s">
        <v>2798</v>
      </c>
      <c r="I50" s="585"/>
      <c r="J50" s="586" t="s">
        <v>2685</v>
      </c>
      <c r="K50" s="586">
        <v>1</v>
      </c>
      <c r="L50" s="586"/>
      <c r="M50" s="586" t="s">
        <v>2685</v>
      </c>
      <c r="N50" s="586" t="s">
        <v>2685</v>
      </c>
      <c r="O50" s="586" t="s">
        <v>2685</v>
      </c>
      <c r="P50" s="587" t="s">
        <v>2685</v>
      </c>
      <c r="Q50" s="588">
        <f t="shared" si="7"/>
        <v>1</v>
      </c>
      <c r="R50" s="589" t="s">
        <v>68</v>
      </c>
      <c r="S50" s="583" t="s">
        <v>33</v>
      </c>
      <c r="T50" s="590" t="s">
        <v>32</v>
      </c>
      <c r="U50" s="583" t="s">
        <v>138</v>
      </c>
      <c r="V50" s="583" t="s">
        <v>76</v>
      </c>
      <c r="W50" s="583" t="s">
        <v>2876</v>
      </c>
      <c r="X50" s="591">
        <v>0</v>
      </c>
      <c r="Y50" s="604" t="s">
        <v>40</v>
      </c>
      <c r="Z50" s="593" t="s">
        <v>2685</v>
      </c>
      <c r="AA50" s="575" t="s">
        <v>41</v>
      </c>
      <c r="AB50" s="575" t="s">
        <v>2685</v>
      </c>
      <c r="AC50" s="575" t="s">
        <v>26</v>
      </c>
      <c r="AD50" s="575" t="s">
        <v>2685</v>
      </c>
      <c r="AE50" s="575" t="s">
        <v>2685</v>
      </c>
      <c r="AF50" s="594" t="s">
        <v>2877</v>
      </c>
      <c r="AG50" s="595" t="s">
        <v>2685</v>
      </c>
      <c r="AH50" s="596" t="s">
        <v>2685</v>
      </c>
      <c r="AI50" s="596" t="s">
        <v>2685</v>
      </c>
      <c r="AJ50" s="596">
        <v>6970</v>
      </c>
      <c r="AK50" s="596">
        <v>7699</v>
      </c>
      <c r="AL50" s="596">
        <v>7776</v>
      </c>
      <c r="AM50" s="596">
        <v>7986</v>
      </c>
      <c r="AN50" s="596">
        <v>6617</v>
      </c>
      <c r="AO50" s="596">
        <v>7059</v>
      </c>
      <c r="AP50" s="597">
        <v>7502</v>
      </c>
      <c r="AQ50" s="596">
        <v>6845</v>
      </c>
      <c r="AR50" s="596">
        <v>6599</v>
      </c>
      <c r="AS50" s="596">
        <v>6352</v>
      </c>
      <c r="AT50" s="596">
        <v>6106</v>
      </c>
      <c r="AU50" s="596">
        <v>5859</v>
      </c>
      <c r="AV50" s="595">
        <v>5832</v>
      </c>
      <c r="AW50" s="596">
        <v>5804</v>
      </c>
      <c r="AX50" s="596">
        <v>5777</v>
      </c>
      <c r="AY50" s="596">
        <v>5750</v>
      </c>
      <c r="AZ50" s="755">
        <v>5722</v>
      </c>
      <c r="BA50" s="758">
        <v>5695</v>
      </c>
      <c r="BB50" s="596">
        <v>5668</v>
      </c>
      <c r="BC50" s="596">
        <v>5640</v>
      </c>
      <c r="BD50" s="596">
        <v>5613</v>
      </c>
      <c r="BE50" s="759">
        <v>5586</v>
      </c>
      <c r="BF50" s="764">
        <v>5558</v>
      </c>
      <c r="BG50" s="596">
        <v>5531</v>
      </c>
      <c r="BH50" s="596">
        <v>5503</v>
      </c>
      <c r="BI50" s="596">
        <v>5476</v>
      </c>
      <c r="BJ50" s="765">
        <v>5449</v>
      </c>
      <c r="BK50" s="597">
        <v>5312</v>
      </c>
      <c r="BL50" s="589" t="s">
        <v>6</v>
      </c>
      <c r="BM50" s="575" t="s">
        <v>6</v>
      </c>
      <c r="BN50" s="575" t="s">
        <v>6</v>
      </c>
      <c r="BO50" s="575" t="s">
        <v>6</v>
      </c>
      <c r="BP50" s="590" t="s">
        <v>6</v>
      </c>
      <c r="BQ50" s="595" t="s">
        <v>2685</v>
      </c>
      <c r="BR50" s="596" t="s">
        <v>2685</v>
      </c>
      <c r="BS50" s="596" t="s">
        <v>2685</v>
      </c>
      <c r="BT50" s="596" t="s">
        <v>2685</v>
      </c>
      <c r="BU50" s="597" t="s">
        <v>2685</v>
      </c>
      <c r="BV50" s="595" t="s">
        <v>2685</v>
      </c>
      <c r="BW50" s="596" t="s">
        <v>2685</v>
      </c>
      <c r="BX50" s="596" t="s">
        <v>2685</v>
      </c>
      <c r="BY50" s="596" t="s">
        <v>2685</v>
      </c>
      <c r="BZ50" s="597" t="s">
        <v>2685</v>
      </c>
      <c r="CA50" s="595"/>
      <c r="CB50" s="596"/>
      <c r="CC50" s="596"/>
      <c r="CD50" s="596"/>
      <c r="CE50" s="597"/>
      <c r="CF50" s="595"/>
      <c r="CG50" s="596"/>
      <c r="CH50" s="596"/>
      <c r="CI50" s="596"/>
      <c r="CJ50" s="597"/>
      <c r="CK50" s="595" t="s">
        <v>2685</v>
      </c>
      <c r="CL50" s="596" t="s">
        <v>2685</v>
      </c>
      <c r="CM50" s="596" t="s">
        <v>2685</v>
      </c>
      <c r="CN50" s="596" t="s">
        <v>2685</v>
      </c>
      <c r="CO50" s="597" t="s">
        <v>2685</v>
      </c>
      <c r="CP50" s="595" t="s">
        <v>2685</v>
      </c>
      <c r="CQ50" s="596" t="s">
        <v>2685</v>
      </c>
      <c r="CR50" s="596" t="s">
        <v>2685</v>
      </c>
      <c r="CS50" s="596" t="s">
        <v>2685</v>
      </c>
      <c r="CT50" s="597" t="s">
        <v>2685</v>
      </c>
      <c r="CU50" s="1320">
        <v>-5.6699999999999997E-3</v>
      </c>
      <c r="CV50" s="1321" t="s">
        <v>2685</v>
      </c>
      <c r="CW50" s="1321" t="s">
        <v>2685</v>
      </c>
      <c r="CX50" s="1322" t="s">
        <v>2685</v>
      </c>
      <c r="CY50" s="1321">
        <v>4.9740000000000001E-3</v>
      </c>
      <c r="CZ50" s="1321" t="s">
        <v>2685</v>
      </c>
      <c r="DA50" s="1321" t="s">
        <v>2685</v>
      </c>
      <c r="DB50" s="1322" t="s">
        <v>2685</v>
      </c>
      <c r="DC50" s="575" t="s">
        <v>2685</v>
      </c>
      <c r="DD50" s="602">
        <v>1</v>
      </c>
      <c r="DE50" s="603" t="s">
        <v>2685</v>
      </c>
      <c r="DF50" s="599"/>
      <c r="DG50" s="600"/>
      <c r="DH50" s="600"/>
      <c r="DI50" s="600"/>
      <c r="DJ50" s="600"/>
      <c r="DK50" s="601"/>
      <c r="DL50" s="599"/>
      <c r="DM50" s="600"/>
      <c r="DN50" s="600"/>
      <c r="DO50" s="600"/>
      <c r="DP50" s="600"/>
      <c r="DQ50" s="601"/>
      <c r="DR50" s="599"/>
      <c r="DS50" s="600"/>
      <c r="DT50" s="600"/>
      <c r="DU50" s="600"/>
      <c r="DV50" s="600"/>
      <c r="DW50" s="601"/>
      <c r="DX50" s="599"/>
      <c r="DY50" s="600"/>
      <c r="DZ50" s="600"/>
      <c r="EA50" s="600"/>
      <c r="EB50" s="600"/>
      <c r="EC50" s="601"/>
      <c r="ED50" s="599">
        <v>-3.80457</v>
      </c>
      <c r="EE50" s="600">
        <v>-4.49064</v>
      </c>
      <c r="EF50" s="600">
        <v>-5.3581499999999993</v>
      </c>
      <c r="EG50" s="600">
        <v>-6.4014299999999995</v>
      </c>
      <c r="EH50" s="600">
        <v>-7.1838899999999999</v>
      </c>
      <c r="EI50" s="601">
        <v>-27.238679999999995</v>
      </c>
      <c r="EJ50" s="595">
        <v>7516</v>
      </c>
      <c r="EK50" s="596">
        <v>7391</v>
      </c>
      <c r="EL50" s="596">
        <v>7297</v>
      </c>
      <c r="EM50" s="596">
        <v>7235</v>
      </c>
      <c r="EN50" s="596">
        <v>7126</v>
      </c>
      <c r="EO50" s="599">
        <v>1.596654</v>
      </c>
      <c r="EP50" s="600">
        <v>0.91521600000000003</v>
      </c>
      <c r="EQ50" s="600">
        <v>0.26362200000000002</v>
      </c>
      <c r="ER50" s="600">
        <v>-0.39689999999999998</v>
      </c>
      <c r="ES50" s="600">
        <v>-1.28142</v>
      </c>
      <c r="ET50" s="600">
        <v>1.0971719999999998</v>
      </c>
      <c r="EU50" s="595">
        <v>6524</v>
      </c>
      <c r="EV50" s="596">
        <v>6415</v>
      </c>
      <c r="EW50" s="596">
        <v>6299</v>
      </c>
      <c r="EX50" s="596">
        <v>6176</v>
      </c>
      <c r="EY50" s="596">
        <v>6085</v>
      </c>
      <c r="EZ50" s="1328">
        <v>2.8357725043444935E-3</v>
      </c>
      <c r="FA50" s="790" t="s">
        <v>2881</v>
      </c>
      <c r="FB50" s="1332">
        <v>5.674967759481585E-4</v>
      </c>
      <c r="FC50" s="1332">
        <v>1.4295687646735502E-3</v>
      </c>
      <c r="FD50" s="1332">
        <v>1.8439982673055673E-3</v>
      </c>
      <c r="FE50" s="1333">
        <v>7.7274784026574382E-5</v>
      </c>
      <c r="FF50" s="790" t="s">
        <v>2882</v>
      </c>
      <c r="FG50" s="1332">
        <v>1.5130639656757284E-3</v>
      </c>
      <c r="FH50" s="1332">
        <v>1.3267795184899735E-3</v>
      </c>
      <c r="FI50" s="1332"/>
      <c r="FJ50" s="1333"/>
    </row>
    <row r="51" spans="2:166" ht="15.75" customHeight="1">
      <c r="B51" s="582">
        <v>45</v>
      </c>
      <c r="C51" s="828" t="str">
        <f t="shared" si="6"/>
        <v>PR19UU_G04-WWN</v>
      </c>
      <c r="D51" s="583" t="s">
        <v>2792</v>
      </c>
      <c r="E51" s="583" t="s">
        <v>56</v>
      </c>
      <c r="F51" s="575" t="s">
        <v>2799</v>
      </c>
      <c r="G51" s="584" t="s">
        <v>2800</v>
      </c>
      <c r="H51" s="584" t="s">
        <v>2801</v>
      </c>
      <c r="I51" s="585"/>
      <c r="J51" s="586" t="s">
        <v>2685</v>
      </c>
      <c r="K51" s="586">
        <v>1</v>
      </c>
      <c r="L51" s="586"/>
      <c r="M51" s="586" t="s">
        <v>2685</v>
      </c>
      <c r="N51" s="586" t="s">
        <v>2685</v>
      </c>
      <c r="O51" s="586" t="s">
        <v>2685</v>
      </c>
      <c r="P51" s="587" t="s">
        <v>2685</v>
      </c>
      <c r="Q51" s="588">
        <f t="shared" si="7"/>
        <v>1</v>
      </c>
      <c r="R51" s="589" t="s">
        <v>68</v>
      </c>
      <c r="S51" s="583" t="s">
        <v>33</v>
      </c>
      <c r="T51" s="590" t="s">
        <v>32</v>
      </c>
      <c r="U51" s="583" t="s">
        <v>103</v>
      </c>
      <c r="V51" s="583" t="s">
        <v>28</v>
      </c>
      <c r="W51" s="583" t="s">
        <v>2878</v>
      </c>
      <c r="X51" s="591">
        <v>1</v>
      </c>
      <c r="Y51" s="604" t="s">
        <v>25</v>
      </c>
      <c r="Z51" s="593" t="s">
        <v>2685</v>
      </c>
      <c r="AA51" s="575" t="s">
        <v>2685</v>
      </c>
      <c r="AB51" s="575" t="s">
        <v>2685</v>
      </c>
      <c r="AC51" s="575" t="s">
        <v>2685</v>
      </c>
      <c r="AD51" s="575" t="s">
        <v>2685</v>
      </c>
      <c r="AE51" s="575" t="s">
        <v>2685</v>
      </c>
      <c r="AF51" s="594" t="s">
        <v>2872</v>
      </c>
      <c r="AG51" s="595" t="s">
        <v>2685</v>
      </c>
      <c r="AH51" s="596" t="s">
        <v>2685</v>
      </c>
      <c r="AI51" s="596" t="s">
        <v>2685</v>
      </c>
      <c r="AJ51" s="596" t="s">
        <v>2685</v>
      </c>
      <c r="AK51" s="596" t="s">
        <v>2685</v>
      </c>
      <c r="AL51" s="596" t="s">
        <v>2685</v>
      </c>
      <c r="AM51" s="596" t="s">
        <v>2685</v>
      </c>
      <c r="AN51" s="596" t="s">
        <v>2685</v>
      </c>
      <c r="AO51" s="596" t="s">
        <v>2685</v>
      </c>
      <c r="AP51" s="597">
        <v>0</v>
      </c>
      <c r="AQ51" s="596">
        <v>2</v>
      </c>
      <c r="AR51" s="596">
        <v>4</v>
      </c>
      <c r="AS51" s="596">
        <v>6</v>
      </c>
      <c r="AT51" s="596">
        <v>8</v>
      </c>
      <c r="AU51" s="596">
        <v>10</v>
      </c>
      <c r="AV51" s="595">
        <v>12</v>
      </c>
      <c r="AW51" s="596">
        <v>14</v>
      </c>
      <c r="AX51" s="596">
        <v>16</v>
      </c>
      <c r="AY51" s="596">
        <v>18</v>
      </c>
      <c r="AZ51" s="755">
        <v>20</v>
      </c>
      <c r="BA51" s="758">
        <v>22</v>
      </c>
      <c r="BB51" s="596">
        <v>24</v>
      </c>
      <c r="BC51" s="596">
        <v>26</v>
      </c>
      <c r="BD51" s="596">
        <v>28</v>
      </c>
      <c r="BE51" s="759">
        <v>30</v>
      </c>
      <c r="BF51" s="764" t="s">
        <v>2685</v>
      </c>
      <c r="BG51" s="596" t="s">
        <v>2685</v>
      </c>
      <c r="BH51" s="596" t="s">
        <v>2685</v>
      </c>
      <c r="BI51" s="596" t="s">
        <v>2685</v>
      </c>
      <c r="BJ51" s="765" t="s">
        <v>2685</v>
      </c>
      <c r="BK51" s="597" t="s">
        <v>2685</v>
      </c>
      <c r="BL51" s="589" t="s">
        <v>6</v>
      </c>
      <c r="BM51" s="575" t="s">
        <v>6</v>
      </c>
      <c r="BN51" s="575" t="s">
        <v>6</v>
      </c>
      <c r="BO51" s="575" t="s">
        <v>6</v>
      </c>
      <c r="BP51" s="590" t="s">
        <v>6</v>
      </c>
      <c r="BQ51" s="595" t="s">
        <v>2685</v>
      </c>
      <c r="BR51" s="596" t="s">
        <v>2685</v>
      </c>
      <c r="BS51" s="596" t="s">
        <v>2685</v>
      </c>
      <c r="BT51" s="596" t="s">
        <v>2685</v>
      </c>
      <c r="BU51" s="597" t="s">
        <v>2685</v>
      </c>
      <c r="BV51" s="595" t="s">
        <v>2685</v>
      </c>
      <c r="BW51" s="596" t="s">
        <v>2685</v>
      </c>
      <c r="BX51" s="596" t="s">
        <v>2685</v>
      </c>
      <c r="BY51" s="596" t="s">
        <v>2685</v>
      </c>
      <c r="BZ51" s="597" t="s">
        <v>2685</v>
      </c>
      <c r="CA51" s="595"/>
      <c r="CB51" s="596"/>
      <c r="CC51" s="596"/>
      <c r="CD51" s="596"/>
      <c r="CE51" s="597"/>
      <c r="CF51" s="595"/>
      <c r="CG51" s="596"/>
      <c r="CH51" s="596"/>
      <c r="CI51" s="596"/>
      <c r="CJ51" s="597"/>
      <c r="CK51" s="595" t="s">
        <v>2685</v>
      </c>
      <c r="CL51" s="596" t="s">
        <v>2685</v>
      </c>
      <c r="CM51" s="596" t="s">
        <v>2685</v>
      </c>
      <c r="CN51" s="596" t="s">
        <v>2685</v>
      </c>
      <c r="CO51" s="597" t="s">
        <v>2685</v>
      </c>
      <c r="CP51" s="595" t="s">
        <v>2685</v>
      </c>
      <c r="CQ51" s="596" t="s">
        <v>2685</v>
      </c>
      <c r="CR51" s="596" t="s">
        <v>2685</v>
      </c>
      <c r="CS51" s="596" t="s">
        <v>2685</v>
      </c>
      <c r="CT51" s="597" t="s">
        <v>2685</v>
      </c>
      <c r="CU51" s="1320">
        <v>-8.5999999999999993E-2</v>
      </c>
      <c r="CV51" s="1321" t="s">
        <v>2685</v>
      </c>
      <c r="CW51" s="1321" t="s">
        <v>2685</v>
      </c>
      <c r="CX51" s="1322" t="s">
        <v>2685</v>
      </c>
      <c r="CY51" s="1321">
        <v>8.5999999999999993E-2</v>
      </c>
      <c r="CZ51" s="1321" t="s">
        <v>2685</v>
      </c>
      <c r="DA51" s="1321" t="s">
        <v>2685</v>
      </c>
      <c r="DB51" s="1322" t="s">
        <v>2685</v>
      </c>
      <c r="DC51" s="575" t="s">
        <v>2685</v>
      </c>
      <c r="DD51" s="602">
        <v>1</v>
      </c>
      <c r="DE51" s="603" t="s">
        <v>2685</v>
      </c>
      <c r="DF51" s="599"/>
      <c r="DG51" s="600"/>
      <c r="DH51" s="600"/>
      <c r="DI51" s="600"/>
      <c r="DJ51" s="600"/>
      <c r="DK51" s="601"/>
      <c r="DL51" s="599"/>
      <c r="DM51" s="600"/>
      <c r="DN51" s="600"/>
      <c r="DO51" s="600"/>
      <c r="DP51" s="600"/>
      <c r="DQ51" s="601"/>
      <c r="DR51" s="599"/>
      <c r="DS51" s="600"/>
      <c r="DT51" s="600"/>
      <c r="DU51" s="600"/>
      <c r="DV51" s="600"/>
      <c r="DW51" s="601"/>
      <c r="DX51" s="599"/>
      <c r="DY51" s="600"/>
      <c r="DZ51" s="600"/>
      <c r="EA51" s="600"/>
      <c r="EB51" s="600"/>
      <c r="EC51" s="601"/>
      <c r="ED51" s="599">
        <v>-0.17199999999999999</v>
      </c>
      <c r="EE51" s="600">
        <v>-0.43</v>
      </c>
      <c r="EF51" s="600">
        <v>-0.60199999999999998</v>
      </c>
      <c r="EG51" s="600">
        <v>-0.77400000000000002</v>
      </c>
      <c r="EH51" s="600">
        <v>-1.032</v>
      </c>
      <c r="EI51" s="601">
        <v>-3.01</v>
      </c>
      <c r="EJ51" s="595">
        <v>0</v>
      </c>
      <c r="EK51" s="596">
        <v>-1</v>
      </c>
      <c r="EL51" s="596">
        <v>-1</v>
      </c>
      <c r="EM51" s="596">
        <v>-1</v>
      </c>
      <c r="EN51" s="596">
        <v>-2</v>
      </c>
      <c r="EO51" s="599">
        <v>0.60199999999999998</v>
      </c>
      <c r="EP51" s="600">
        <v>0.60199999999999998</v>
      </c>
      <c r="EQ51" s="600">
        <v>0.60199999999999998</v>
      </c>
      <c r="ER51" s="600">
        <v>0.60199999999999998</v>
      </c>
      <c r="ES51" s="600">
        <v>0.60199999999999998</v>
      </c>
      <c r="ET51" s="600">
        <v>3.01</v>
      </c>
      <c r="EU51" s="595">
        <v>9</v>
      </c>
      <c r="EV51" s="596">
        <v>11</v>
      </c>
      <c r="EW51" s="596">
        <v>13</v>
      </c>
      <c r="EX51" s="596">
        <v>15</v>
      </c>
      <c r="EY51" s="596">
        <v>17</v>
      </c>
      <c r="EZ51" s="1328">
        <v>0.66302840877823088</v>
      </c>
      <c r="FA51" s="790" t="s">
        <v>2887</v>
      </c>
      <c r="FB51" s="1332">
        <v>4.1050119331742241E-2</v>
      </c>
      <c r="FC51" s="1332"/>
      <c r="FD51" s="1332"/>
      <c r="FE51" s="1333"/>
      <c r="FF51" s="790"/>
      <c r="FG51" s="1332"/>
      <c r="FH51" s="1332"/>
      <c r="FI51" s="1332"/>
      <c r="FJ51" s="1333"/>
    </row>
    <row r="52" spans="2:166" ht="15.75" customHeight="1">
      <c r="B52" s="582">
        <v>46</v>
      </c>
      <c r="C52" s="828" t="str">
        <f t="shared" si="6"/>
        <v>PR19UU_G05-WWN</v>
      </c>
      <c r="D52" s="583" t="s">
        <v>2792</v>
      </c>
      <c r="E52" s="583" t="s">
        <v>56</v>
      </c>
      <c r="F52" s="575" t="s">
        <v>2802</v>
      </c>
      <c r="G52" s="584" t="s">
        <v>2803</v>
      </c>
      <c r="H52" s="584" t="s">
        <v>2804</v>
      </c>
      <c r="I52" s="585"/>
      <c r="J52" s="586" t="s">
        <v>2685</v>
      </c>
      <c r="K52" s="586">
        <v>1</v>
      </c>
      <c r="L52" s="586"/>
      <c r="M52" s="586" t="s">
        <v>2685</v>
      </c>
      <c r="N52" s="586" t="s">
        <v>2685</v>
      </c>
      <c r="O52" s="586" t="s">
        <v>2685</v>
      </c>
      <c r="P52" s="587" t="s">
        <v>2685</v>
      </c>
      <c r="Q52" s="588">
        <f t="shared" si="7"/>
        <v>1</v>
      </c>
      <c r="R52" s="589" t="s">
        <v>68</v>
      </c>
      <c r="S52" s="583" t="s">
        <v>33</v>
      </c>
      <c r="T52" s="590" t="s">
        <v>32</v>
      </c>
      <c r="U52" s="583" t="s">
        <v>138</v>
      </c>
      <c r="V52" s="583" t="s">
        <v>76</v>
      </c>
      <c r="W52" s="583" t="s">
        <v>2879</v>
      </c>
      <c r="X52" s="596">
        <v>2</v>
      </c>
      <c r="Y52" s="605" t="s">
        <v>40</v>
      </c>
      <c r="Z52" s="593" t="s">
        <v>2685</v>
      </c>
      <c r="AA52" s="575" t="s">
        <v>41</v>
      </c>
      <c r="AB52" s="575" t="s">
        <v>2685</v>
      </c>
      <c r="AC52" s="575" t="s">
        <v>2685</v>
      </c>
      <c r="AD52" s="575" t="s">
        <v>2685</v>
      </c>
      <c r="AE52" s="575" t="s">
        <v>2685</v>
      </c>
      <c r="AF52" s="594" t="s">
        <v>2872</v>
      </c>
      <c r="AG52" s="595" t="s">
        <v>2685</v>
      </c>
      <c r="AH52" s="596" t="s">
        <v>2685</v>
      </c>
      <c r="AI52" s="596" t="s">
        <v>2685</v>
      </c>
      <c r="AJ52" s="596" t="s">
        <v>2685</v>
      </c>
      <c r="AK52" s="596" t="s">
        <v>2685</v>
      </c>
      <c r="AL52" s="596" t="s">
        <v>2685</v>
      </c>
      <c r="AM52" s="596" t="s">
        <v>2685</v>
      </c>
      <c r="AN52" s="596" t="s">
        <v>2685</v>
      </c>
      <c r="AO52" s="596" t="s">
        <v>2685</v>
      </c>
      <c r="AP52" s="597">
        <v>59.65</v>
      </c>
      <c r="AQ52" s="596">
        <v>58.65</v>
      </c>
      <c r="AR52" s="596">
        <v>57.65</v>
      </c>
      <c r="AS52" s="596">
        <v>56.65</v>
      </c>
      <c r="AT52" s="596">
        <v>55.65</v>
      </c>
      <c r="AU52" s="596">
        <v>54.65</v>
      </c>
      <c r="AV52" s="595">
        <v>54.15</v>
      </c>
      <c r="AW52" s="596">
        <v>53.65</v>
      </c>
      <c r="AX52" s="596">
        <v>53.15</v>
      </c>
      <c r="AY52" s="596">
        <v>52.65</v>
      </c>
      <c r="AZ52" s="755">
        <v>52.15</v>
      </c>
      <c r="BA52" s="758">
        <v>51.9</v>
      </c>
      <c r="BB52" s="596">
        <v>51.65</v>
      </c>
      <c r="BC52" s="596">
        <v>51.4</v>
      </c>
      <c r="BD52" s="596">
        <v>51.15</v>
      </c>
      <c r="BE52" s="759">
        <v>50.9</v>
      </c>
      <c r="BF52" s="764" t="s">
        <v>2685</v>
      </c>
      <c r="BG52" s="596" t="s">
        <v>2685</v>
      </c>
      <c r="BH52" s="596" t="s">
        <v>2685</v>
      </c>
      <c r="BI52" s="596" t="s">
        <v>2685</v>
      </c>
      <c r="BJ52" s="765" t="s">
        <v>2685</v>
      </c>
      <c r="BK52" s="597" t="s">
        <v>2685</v>
      </c>
      <c r="BL52" s="589" t="s">
        <v>6</v>
      </c>
      <c r="BM52" s="575" t="s">
        <v>6</v>
      </c>
      <c r="BN52" s="575" t="s">
        <v>6</v>
      </c>
      <c r="BO52" s="575" t="s">
        <v>6</v>
      </c>
      <c r="BP52" s="590" t="s">
        <v>6</v>
      </c>
      <c r="BQ52" s="595" t="s">
        <v>2685</v>
      </c>
      <c r="BR52" s="596" t="s">
        <v>2685</v>
      </c>
      <c r="BS52" s="596" t="s">
        <v>2685</v>
      </c>
      <c r="BT52" s="596" t="s">
        <v>2685</v>
      </c>
      <c r="BU52" s="597" t="s">
        <v>2685</v>
      </c>
      <c r="BV52" s="595">
        <v>76.650000000000006</v>
      </c>
      <c r="BW52" s="596">
        <v>77.150000000000006</v>
      </c>
      <c r="BX52" s="596">
        <v>77.650000000000006</v>
      </c>
      <c r="BY52" s="596">
        <v>78.150000000000006</v>
      </c>
      <c r="BZ52" s="597">
        <v>78.650000000000006</v>
      </c>
      <c r="CA52" s="595">
        <v>58.65</v>
      </c>
      <c r="CB52" s="596">
        <v>57.65</v>
      </c>
      <c r="CC52" s="596">
        <v>56.65</v>
      </c>
      <c r="CD52" s="596">
        <v>55.65</v>
      </c>
      <c r="CE52" s="597">
        <v>54.65</v>
      </c>
      <c r="CF52" s="595">
        <v>58.65</v>
      </c>
      <c r="CG52" s="596">
        <v>57.65</v>
      </c>
      <c r="CH52" s="596">
        <v>56.65</v>
      </c>
      <c r="CI52" s="596">
        <v>55.65</v>
      </c>
      <c r="CJ52" s="597">
        <v>54.65</v>
      </c>
      <c r="CK52" s="595">
        <v>36.510000000000005</v>
      </c>
      <c r="CL52" s="596">
        <v>35.510000000000005</v>
      </c>
      <c r="CM52" s="596">
        <v>34.510000000000005</v>
      </c>
      <c r="CN52" s="596">
        <v>33.510000000000005</v>
      </c>
      <c r="CO52" s="597">
        <v>32.510000000000005</v>
      </c>
      <c r="CP52" s="595" t="s">
        <v>2685</v>
      </c>
      <c r="CQ52" s="596" t="s">
        <v>2685</v>
      </c>
      <c r="CR52" s="596" t="s">
        <v>2685</v>
      </c>
      <c r="CS52" s="596" t="s">
        <v>2685</v>
      </c>
      <c r="CT52" s="597" t="s">
        <v>2685</v>
      </c>
      <c r="CU52" s="1320">
        <v>-0.41489799999999999</v>
      </c>
      <c r="CV52" s="1321" t="s">
        <v>2685</v>
      </c>
      <c r="CW52" s="1321" t="s">
        <v>2685</v>
      </c>
      <c r="CX52" s="1322" t="s">
        <v>2685</v>
      </c>
      <c r="CY52" s="1321">
        <v>0.41489799999999999</v>
      </c>
      <c r="CZ52" s="1321" t="s">
        <v>2685</v>
      </c>
      <c r="DA52" s="1321" t="s">
        <v>2685</v>
      </c>
      <c r="DB52" s="1322" t="s">
        <v>2685</v>
      </c>
      <c r="DC52" s="575" t="s">
        <v>7</v>
      </c>
      <c r="DD52" s="602">
        <v>1</v>
      </c>
      <c r="DE52" s="603" t="s">
        <v>2685</v>
      </c>
      <c r="DF52" s="599"/>
      <c r="DG52" s="600"/>
      <c r="DH52" s="600"/>
      <c r="DI52" s="600"/>
      <c r="DJ52" s="600"/>
      <c r="DK52" s="601"/>
      <c r="DL52" s="599">
        <v>-7.4681639999999998</v>
      </c>
      <c r="DM52" s="600">
        <v>-15.558674999999999</v>
      </c>
      <c r="DN52" s="600">
        <v>-24.271533000000002</v>
      </c>
      <c r="DO52" s="600">
        <v>-33.606738</v>
      </c>
      <c r="DP52" s="600">
        <v>-43.56429</v>
      </c>
      <c r="DQ52" s="601">
        <v>-43.56429</v>
      </c>
      <c r="DR52" s="599">
        <v>9.1858419999999992</v>
      </c>
      <c r="DS52" s="600">
        <v>18.371683999999998</v>
      </c>
      <c r="DT52" s="600">
        <v>27.557525999999999</v>
      </c>
      <c r="DU52" s="600">
        <v>36.743367999999997</v>
      </c>
      <c r="DV52" s="600">
        <v>45.929209999999998</v>
      </c>
      <c r="DW52" s="601">
        <v>45.929209999999998</v>
      </c>
      <c r="DX52" s="599"/>
      <c r="DY52" s="600"/>
      <c r="DZ52" s="600"/>
      <c r="EA52" s="600"/>
      <c r="EB52" s="600"/>
      <c r="EC52" s="601"/>
      <c r="ED52" s="599">
        <v>-7.4681639999999998</v>
      </c>
      <c r="EE52" s="600">
        <v>-8.0905109999999993</v>
      </c>
      <c r="EF52" s="600">
        <v>-8.7128580000000007</v>
      </c>
      <c r="EG52" s="600">
        <v>-9.3352050000000002</v>
      </c>
      <c r="EH52" s="600">
        <v>-9.9575519999999997</v>
      </c>
      <c r="EI52" s="601">
        <v>-43.56429</v>
      </c>
      <c r="EJ52" s="595">
        <v>76.650000000000006</v>
      </c>
      <c r="EK52" s="596">
        <v>77.150000000000006</v>
      </c>
      <c r="EL52" s="596">
        <v>77.650000000000006</v>
      </c>
      <c r="EM52" s="596">
        <v>78.150000000000006</v>
      </c>
      <c r="EN52" s="596">
        <v>78.650000000000006</v>
      </c>
      <c r="EO52" s="599">
        <v>9.1858419999999992</v>
      </c>
      <c r="EP52" s="600">
        <v>9.1858419999999992</v>
      </c>
      <c r="EQ52" s="600">
        <v>9.1858419999999992</v>
      </c>
      <c r="ER52" s="600">
        <v>9.1858419999999992</v>
      </c>
      <c r="ES52" s="600">
        <v>9.1858419999999992</v>
      </c>
      <c r="ET52" s="600">
        <v>45.929209</v>
      </c>
      <c r="EU52" s="595">
        <v>36.510000000000005</v>
      </c>
      <c r="EV52" s="596">
        <v>35.510000000000005</v>
      </c>
      <c r="EW52" s="596">
        <v>34.510000000000005</v>
      </c>
      <c r="EX52" s="596">
        <v>33.510000000000005</v>
      </c>
      <c r="EY52" s="596">
        <v>32.510000000000005</v>
      </c>
      <c r="EZ52" s="1328">
        <v>0.45452652809814942</v>
      </c>
      <c r="FA52" s="790" t="s">
        <v>2887</v>
      </c>
      <c r="FB52" s="1332">
        <v>0.56322297430082569</v>
      </c>
      <c r="FC52" s="1332"/>
      <c r="FD52" s="1332"/>
      <c r="FE52" s="1333"/>
      <c r="FF52" s="790"/>
      <c r="FG52" s="1332"/>
      <c r="FH52" s="1332"/>
      <c r="FI52" s="1332"/>
      <c r="FJ52" s="1333"/>
    </row>
    <row r="53" spans="2:166" ht="15.75" customHeight="1">
      <c r="B53" s="582">
        <v>47</v>
      </c>
      <c r="C53" s="828" t="str">
        <f t="shared" si="6"/>
        <v>PR19UU_G06-WWN</v>
      </c>
      <c r="D53" s="583" t="s">
        <v>2792</v>
      </c>
      <c r="E53" s="583" t="s">
        <v>56</v>
      </c>
      <c r="F53" s="575" t="s">
        <v>2805</v>
      </c>
      <c r="G53" s="584" t="s">
        <v>2806</v>
      </c>
      <c r="H53" s="584" t="s">
        <v>2807</v>
      </c>
      <c r="I53" s="585"/>
      <c r="J53" s="586" t="s">
        <v>2685</v>
      </c>
      <c r="K53" s="586">
        <v>1</v>
      </c>
      <c r="L53" s="586"/>
      <c r="M53" s="586" t="s">
        <v>2685</v>
      </c>
      <c r="N53" s="586" t="s">
        <v>2685</v>
      </c>
      <c r="O53" s="586" t="s">
        <v>2685</v>
      </c>
      <c r="P53" s="587" t="s">
        <v>2685</v>
      </c>
      <c r="Q53" s="588">
        <f t="shared" si="7"/>
        <v>1</v>
      </c>
      <c r="R53" s="589" t="s">
        <v>68</v>
      </c>
      <c r="S53" s="583" t="s">
        <v>33</v>
      </c>
      <c r="T53" s="590" t="s">
        <v>32</v>
      </c>
      <c r="U53" s="583" t="s">
        <v>138</v>
      </c>
      <c r="V53" s="583" t="s">
        <v>76</v>
      </c>
      <c r="W53" s="583" t="s">
        <v>2879</v>
      </c>
      <c r="X53" s="591">
        <v>2</v>
      </c>
      <c r="Y53" s="604" t="s">
        <v>40</v>
      </c>
      <c r="Z53" s="593" t="s">
        <v>2685</v>
      </c>
      <c r="AA53" s="575" t="s">
        <v>41</v>
      </c>
      <c r="AB53" s="575" t="s">
        <v>2685</v>
      </c>
      <c r="AC53" s="575" t="s">
        <v>2685</v>
      </c>
      <c r="AD53" s="575" t="s">
        <v>2685</v>
      </c>
      <c r="AE53" s="575" t="s">
        <v>2685</v>
      </c>
      <c r="AF53" s="594" t="s">
        <v>2872</v>
      </c>
      <c r="AG53" s="595" t="s">
        <v>2685</v>
      </c>
      <c r="AH53" s="596" t="s">
        <v>2685</v>
      </c>
      <c r="AI53" s="596" t="s">
        <v>2685</v>
      </c>
      <c r="AJ53" s="596" t="s">
        <v>2685</v>
      </c>
      <c r="AK53" s="596" t="s">
        <v>2685</v>
      </c>
      <c r="AL53" s="596" t="s">
        <v>2685</v>
      </c>
      <c r="AM53" s="596" t="s">
        <v>2685</v>
      </c>
      <c r="AN53" s="596" t="s">
        <v>2685</v>
      </c>
      <c r="AO53" s="596" t="s">
        <v>2685</v>
      </c>
      <c r="AP53" s="597">
        <v>272.58</v>
      </c>
      <c r="AQ53" s="596">
        <v>250.38</v>
      </c>
      <c r="AR53" s="596">
        <v>228.18</v>
      </c>
      <c r="AS53" s="596">
        <v>205.98</v>
      </c>
      <c r="AT53" s="596">
        <v>183.78</v>
      </c>
      <c r="AU53" s="596">
        <v>161.58000000000001</v>
      </c>
      <c r="AV53" s="595">
        <v>150.47999999999999</v>
      </c>
      <c r="AW53" s="596">
        <v>139.38</v>
      </c>
      <c r="AX53" s="596">
        <v>128.28</v>
      </c>
      <c r="AY53" s="596">
        <v>117.18</v>
      </c>
      <c r="AZ53" s="755">
        <v>106.08</v>
      </c>
      <c r="BA53" s="758">
        <v>100.53</v>
      </c>
      <c r="BB53" s="596">
        <v>94.98</v>
      </c>
      <c r="BC53" s="596">
        <v>89.43</v>
      </c>
      <c r="BD53" s="596">
        <v>83.88</v>
      </c>
      <c r="BE53" s="759">
        <v>78.33</v>
      </c>
      <c r="BF53" s="764" t="s">
        <v>2685</v>
      </c>
      <c r="BG53" s="596" t="s">
        <v>2685</v>
      </c>
      <c r="BH53" s="596" t="s">
        <v>2685</v>
      </c>
      <c r="BI53" s="596" t="s">
        <v>2685</v>
      </c>
      <c r="BJ53" s="765" t="s">
        <v>2685</v>
      </c>
      <c r="BK53" s="597" t="s">
        <v>2685</v>
      </c>
      <c r="BL53" s="589" t="s">
        <v>6</v>
      </c>
      <c r="BM53" s="575" t="s">
        <v>6</v>
      </c>
      <c r="BN53" s="575" t="s">
        <v>6</v>
      </c>
      <c r="BO53" s="575" t="s">
        <v>6</v>
      </c>
      <c r="BP53" s="590" t="s">
        <v>6</v>
      </c>
      <c r="BQ53" s="595" t="s">
        <v>2685</v>
      </c>
      <c r="BR53" s="596" t="s">
        <v>2685</v>
      </c>
      <c r="BS53" s="596" t="s">
        <v>2685</v>
      </c>
      <c r="BT53" s="596" t="s">
        <v>2685</v>
      </c>
      <c r="BU53" s="597" t="s">
        <v>2685</v>
      </c>
      <c r="BV53" s="595">
        <v>285.78000000000003</v>
      </c>
      <c r="BW53" s="596">
        <v>296.88</v>
      </c>
      <c r="BX53" s="596">
        <v>307.98</v>
      </c>
      <c r="BY53" s="596">
        <v>319.08000000000004</v>
      </c>
      <c r="BZ53" s="597">
        <v>330.18000000000006</v>
      </c>
      <c r="CA53" s="595">
        <v>250.38</v>
      </c>
      <c r="CB53" s="596">
        <v>228.18</v>
      </c>
      <c r="CC53" s="596">
        <v>205.98</v>
      </c>
      <c r="CD53" s="596">
        <v>183.78</v>
      </c>
      <c r="CE53" s="597">
        <v>161.58000000000001</v>
      </c>
      <c r="CF53" s="595">
        <v>250.38</v>
      </c>
      <c r="CG53" s="596">
        <v>228.18</v>
      </c>
      <c r="CH53" s="596">
        <v>205.98</v>
      </c>
      <c r="CI53" s="596">
        <v>183.78</v>
      </c>
      <c r="CJ53" s="597">
        <v>161.58000000000001</v>
      </c>
      <c r="CK53" s="595">
        <v>149.27999999999997</v>
      </c>
      <c r="CL53" s="596">
        <v>127.08</v>
      </c>
      <c r="CM53" s="596">
        <v>104.88000000000002</v>
      </c>
      <c r="CN53" s="596">
        <v>82.679999999999993</v>
      </c>
      <c r="CO53" s="597">
        <v>60.480000000000004</v>
      </c>
      <c r="CP53" s="595" t="s">
        <v>2685</v>
      </c>
      <c r="CQ53" s="596" t="s">
        <v>2685</v>
      </c>
      <c r="CR53" s="596" t="s">
        <v>2685</v>
      </c>
      <c r="CS53" s="596" t="s">
        <v>2685</v>
      </c>
      <c r="CT53" s="597" t="s">
        <v>2685</v>
      </c>
      <c r="CU53" s="1320">
        <v>-4.1911999999999998E-2</v>
      </c>
      <c r="CV53" s="1321" t="s">
        <v>2685</v>
      </c>
      <c r="CW53" s="1321" t="s">
        <v>2685</v>
      </c>
      <c r="CX53" s="1322" t="s">
        <v>2685</v>
      </c>
      <c r="CY53" s="1321">
        <v>4.1911999999999998E-2</v>
      </c>
      <c r="CZ53" s="1321" t="s">
        <v>2685</v>
      </c>
      <c r="DA53" s="1321" t="s">
        <v>2685</v>
      </c>
      <c r="DB53" s="1322" t="s">
        <v>2685</v>
      </c>
      <c r="DC53" s="575" t="s">
        <v>7</v>
      </c>
      <c r="DD53" s="602">
        <v>1</v>
      </c>
      <c r="DE53" s="603" t="s">
        <v>2685</v>
      </c>
      <c r="DF53" s="599"/>
      <c r="DG53" s="600"/>
      <c r="DH53" s="600"/>
      <c r="DI53" s="600"/>
      <c r="DJ53" s="600"/>
      <c r="DK53" s="601"/>
      <c r="DL53" s="599">
        <v>-1.4836849999999999</v>
      </c>
      <c r="DM53" s="600">
        <v>-4.3630389999999997</v>
      </c>
      <c r="DN53" s="600">
        <v>-8.6380630000000007</v>
      </c>
      <c r="DO53" s="600">
        <v>-14.308757</v>
      </c>
      <c r="DP53" s="600">
        <v>-21.375119999999999</v>
      </c>
      <c r="DQ53" s="601">
        <v>-21.375119999999999</v>
      </c>
      <c r="DR53" s="599">
        <v>4.2373029999999998</v>
      </c>
      <c r="DS53" s="600">
        <v>8.4746059999999996</v>
      </c>
      <c r="DT53" s="600">
        <v>12.711909</v>
      </c>
      <c r="DU53" s="600">
        <v>16.949211999999999</v>
      </c>
      <c r="DV53" s="600">
        <v>21.186515</v>
      </c>
      <c r="DW53" s="601">
        <v>21.186515</v>
      </c>
      <c r="DX53" s="599"/>
      <c r="DY53" s="600"/>
      <c r="DZ53" s="600"/>
      <c r="EA53" s="600"/>
      <c r="EB53" s="600"/>
      <c r="EC53" s="601"/>
      <c r="ED53" s="599">
        <v>-1.4836849999999999</v>
      </c>
      <c r="EE53" s="600">
        <v>-2.8793540000000002</v>
      </c>
      <c r="EF53" s="600">
        <v>-4.2750240000000002</v>
      </c>
      <c r="EG53" s="600">
        <v>-5.6706940000000001</v>
      </c>
      <c r="EH53" s="600">
        <v>-7.0663629999999999</v>
      </c>
      <c r="EI53" s="601">
        <v>-21.375119999999999</v>
      </c>
      <c r="EJ53" s="595">
        <v>285.78000000000003</v>
      </c>
      <c r="EK53" s="596">
        <v>296.88</v>
      </c>
      <c r="EL53" s="596">
        <v>307.98</v>
      </c>
      <c r="EM53" s="596">
        <v>319.08000000000004</v>
      </c>
      <c r="EN53" s="596">
        <v>330.18000000000006</v>
      </c>
      <c r="EO53" s="599">
        <v>4.2373029999999998</v>
      </c>
      <c r="EP53" s="600">
        <v>4.2373029999999998</v>
      </c>
      <c r="EQ53" s="600">
        <v>4.2373029999999998</v>
      </c>
      <c r="ER53" s="600">
        <v>4.2373029999999998</v>
      </c>
      <c r="ES53" s="600">
        <v>4.2373029999999998</v>
      </c>
      <c r="ET53" s="600">
        <v>21.186516000000001</v>
      </c>
      <c r="EU53" s="595">
        <v>149.27999999999997</v>
      </c>
      <c r="EV53" s="596">
        <v>127.08</v>
      </c>
      <c r="EW53" s="596">
        <v>104.88000000000002</v>
      </c>
      <c r="EX53" s="596">
        <v>82.679999999999993</v>
      </c>
      <c r="EY53" s="596">
        <v>60.480000000000004</v>
      </c>
      <c r="EZ53" s="1328">
        <v>0.31701874580220141</v>
      </c>
      <c r="FA53" s="790" t="s">
        <v>2887</v>
      </c>
      <c r="FB53" s="1332">
        <v>5.6896038999828744E-2</v>
      </c>
      <c r="FC53" s="1332"/>
      <c r="FD53" s="1332"/>
      <c r="FE53" s="1333"/>
      <c r="FF53" s="790"/>
      <c r="FG53" s="1332"/>
      <c r="FH53" s="1332"/>
      <c r="FI53" s="1332"/>
      <c r="FJ53" s="1333"/>
    </row>
    <row r="54" spans="2:166" ht="15.75" customHeight="1">
      <c r="B54" s="582">
        <v>48</v>
      </c>
      <c r="C54" s="828" t="str">
        <f t="shared" si="6"/>
        <v/>
      </c>
      <c r="D54" s="583"/>
      <c r="E54" s="583"/>
      <c r="F54" s="575"/>
      <c r="G54" s="584"/>
      <c r="H54" s="584"/>
      <c r="I54" s="585"/>
      <c r="J54" s="586"/>
      <c r="K54" s="586"/>
      <c r="L54" s="586"/>
      <c r="M54" s="586"/>
      <c r="N54" s="586"/>
      <c r="O54" s="586"/>
      <c r="P54" s="587"/>
      <c r="Q54" s="588">
        <f t="shared" si="7"/>
        <v>0</v>
      </c>
      <c r="R54" s="589"/>
      <c r="S54" s="583"/>
      <c r="T54" s="590"/>
      <c r="U54" s="583"/>
      <c r="V54" s="583"/>
      <c r="W54" s="583"/>
      <c r="X54" s="596"/>
      <c r="Y54" s="605"/>
      <c r="Z54" s="593"/>
      <c r="AA54" s="575"/>
      <c r="AB54" s="575"/>
      <c r="AC54" s="575"/>
      <c r="AD54" s="575"/>
      <c r="AE54" s="575"/>
      <c r="AF54" s="594"/>
      <c r="AG54" s="595"/>
      <c r="AH54" s="596"/>
      <c r="AI54" s="596"/>
      <c r="AJ54" s="596"/>
      <c r="AK54" s="596"/>
      <c r="AL54" s="596"/>
      <c r="AM54" s="596"/>
      <c r="AN54" s="596"/>
      <c r="AO54" s="596"/>
      <c r="AP54" s="597"/>
      <c r="AQ54" s="596"/>
      <c r="AR54" s="596"/>
      <c r="AS54" s="596"/>
      <c r="AT54" s="596"/>
      <c r="AU54" s="596"/>
      <c r="AV54" s="595"/>
      <c r="AW54" s="596"/>
      <c r="AX54" s="596"/>
      <c r="AY54" s="596"/>
      <c r="AZ54" s="755"/>
      <c r="BA54" s="758"/>
      <c r="BB54" s="596"/>
      <c r="BC54" s="596"/>
      <c r="BD54" s="596"/>
      <c r="BE54" s="759"/>
      <c r="BF54" s="764"/>
      <c r="BG54" s="596"/>
      <c r="BH54" s="596"/>
      <c r="BI54" s="596"/>
      <c r="BJ54" s="765"/>
      <c r="BK54" s="597"/>
      <c r="BL54" s="589"/>
      <c r="BM54" s="575"/>
      <c r="BN54" s="575"/>
      <c r="BO54" s="575"/>
      <c r="BP54" s="590"/>
      <c r="BQ54" s="595"/>
      <c r="BR54" s="596"/>
      <c r="BS54" s="596"/>
      <c r="BT54" s="596"/>
      <c r="BU54" s="597"/>
      <c r="BV54" s="595"/>
      <c r="BW54" s="596"/>
      <c r="BX54" s="596"/>
      <c r="BY54" s="596"/>
      <c r="BZ54" s="597"/>
      <c r="CA54" s="595"/>
      <c r="CB54" s="596"/>
      <c r="CC54" s="596"/>
      <c r="CD54" s="596"/>
      <c r="CE54" s="596"/>
      <c r="CF54" s="595"/>
      <c r="CG54" s="596"/>
      <c r="CH54" s="596"/>
      <c r="CI54" s="596"/>
      <c r="CJ54" s="596"/>
      <c r="CK54" s="595"/>
      <c r="CL54" s="596"/>
      <c r="CM54" s="596"/>
      <c r="CN54" s="596"/>
      <c r="CO54" s="597"/>
      <c r="CP54" s="595"/>
      <c r="CQ54" s="596"/>
      <c r="CR54" s="596"/>
      <c r="CS54" s="596"/>
      <c r="CT54" s="597"/>
      <c r="CU54" s="1320"/>
      <c r="CV54" s="1321"/>
      <c r="CW54" s="1321"/>
      <c r="CX54" s="1322"/>
      <c r="CY54" s="1321"/>
      <c r="CZ54" s="1321"/>
      <c r="DA54" s="1321"/>
      <c r="DB54" s="1322"/>
      <c r="DC54" s="575"/>
      <c r="DD54" s="602">
        <v>1</v>
      </c>
      <c r="DE54" s="603"/>
      <c r="DF54" s="599"/>
      <c r="DG54" s="600"/>
      <c r="DH54" s="600"/>
      <c r="DI54" s="600"/>
      <c r="DJ54" s="600"/>
      <c r="DK54" s="601"/>
      <c r="DL54" s="599" t="str">
        <f t="shared" si="4"/>
        <v/>
      </c>
      <c r="DM54" s="600" t="str">
        <f t="shared" si="4"/>
        <v/>
      </c>
      <c r="DN54" s="600" t="str">
        <f t="shared" si="4"/>
        <v/>
      </c>
      <c r="DO54" s="600" t="str">
        <f t="shared" si="4"/>
        <v/>
      </c>
      <c r="DP54" s="600" t="str">
        <f t="shared" si="4"/>
        <v/>
      </c>
      <c r="DQ54" s="601" t="str">
        <f t="shared" si="5"/>
        <v/>
      </c>
      <c r="DR54" s="599" t="str">
        <f xml:space="preserve"> IF(AND($DC54 = "", BL54 = "Yes"), ABS(CF54 - CK54) * $CY54 * $DD54, "")</f>
        <v/>
      </c>
      <c r="DS54" s="600" t="str">
        <f xml:space="preserve"> IF(AND($DC54 = "", BM54 = "Yes"), ABS(CG54 - CL54) * $CY54 * $DD54, "")</f>
        <v/>
      </c>
      <c r="DT54" s="600" t="str">
        <f xml:space="preserve"> IF(AND($DC54 = "", BN54 = "Yes"), ABS(CH54 - CM54) * $CY54 * $DD54, "")</f>
        <v/>
      </c>
      <c r="DU54" s="600" t="str">
        <f xml:space="preserve"> IF(AND($DC54 = "", BO54 = "Yes"), ABS(CI54 - CN54) * $CY54 * $DD54, "")</f>
        <v/>
      </c>
      <c r="DV54" s="600" t="str">
        <f xml:space="preserve"> IF(AND($DC54 = "", BP54 = "Yes"), ABS(CJ54 - CO54) * $CY54 * $DD54, "")</f>
        <v/>
      </c>
      <c r="DW54" s="601" t="str">
        <f t="shared" si="8"/>
        <v/>
      </c>
      <c r="DX54" s="599" t="str">
        <f t="shared" ref="DX54:EB58" si="15" xml:space="preserve"> IF(AND($DC54 = "", BL54 = "Yes"), ABS(CK54 - CP54) * $DB54 * $DD54, "")</f>
        <v/>
      </c>
      <c r="DY54" s="600" t="str">
        <f t="shared" si="15"/>
        <v/>
      </c>
      <c r="DZ54" s="600" t="str">
        <f t="shared" si="15"/>
        <v/>
      </c>
      <c r="EA54" s="600" t="str">
        <f t="shared" si="15"/>
        <v/>
      </c>
      <c r="EB54" s="600" t="str">
        <f t="shared" si="15"/>
        <v/>
      </c>
      <c r="EC54" s="601" t="str">
        <f t="shared" ref="EC54:EC71" si="16" xml:space="preserve"> IF(SUM(DX54:EB54) = 0, "", SUM(DX54:EB54))</f>
        <v/>
      </c>
      <c r="ED54" s="599"/>
      <c r="EE54" s="600"/>
      <c r="EF54" s="600"/>
      <c r="EG54" s="600"/>
      <c r="EH54" s="600"/>
      <c r="EI54" s="601"/>
      <c r="EJ54" s="595"/>
      <c r="EK54" s="596"/>
      <c r="EL54" s="596"/>
      <c r="EM54" s="596"/>
      <c r="EN54" s="596"/>
      <c r="EO54" s="599"/>
      <c r="EP54" s="600"/>
      <c r="EQ54" s="600"/>
      <c r="ER54" s="600"/>
      <c r="ES54" s="600"/>
      <c r="ET54" s="600"/>
      <c r="EU54" s="595"/>
      <c r="EV54" s="596"/>
      <c r="EW54" s="596"/>
      <c r="EX54" s="596"/>
      <c r="EY54" s="596"/>
      <c r="EZ54" s="1328"/>
      <c r="FA54" s="790"/>
      <c r="FB54" s="1332"/>
      <c r="FC54" s="1332"/>
      <c r="FD54" s="1332"/>
      <c r="FE54" s="1333"/>
      <c r="FF54" s="790"/>
      <c r="FG54" s="1332"/>
      <c r="FH54" s="1332"/>
      <c r="FI54" s="1332"/>
      <c r="FJ54" s="1333"/>
    </row>
    <row r="55" spans="2:166" ht="15.75" customHeight="1">
      <c r="B55" s="582">
        <v>49</v>
      </c>
      <c r="C55" s="828" t="str">
        <f t="shared" si="6"/>
        <v/>
      </c>
      <c r="D55" s="583"/>
      <c r="E55" s="583"/>
      <c r="F55" s="575"/>
      <c r="G55" s="584"/>
      <c r="H55" s="584"/>
      <c r="I55" s="585"/>
      <c r="J55" s="586"/>
      <c r="K55" s="586"/>
      <c r="L55" s="586"/>
      <c r="M55" s="586"/>
      <c r="N55" s="586"/>
      <c r="O55" s="586"/>
      <c r="P55" s="587"/>
      <c r="Q55" s="588">
        <f t="shared" si="7"/>
        <v>0</v>
      </c>
      <c r="R55" s="589"/>
      <c r="S55" s="583"/>
      <c r="T55" s="590"/>
      <c r="U55" s="583"/>
      <c r="V55" s="583"/>
      <c r="W55" s="583"/>
      <c r="X55" s="596"/>
      <c r="Y55" s="605"/>
      <c r="Z55" s="593"/>
      <c r="AA55" s="575"/>
      <c r="AB55" s="575"/>
      <c r="AC55" s="575"/>
      <c r="AD55" s="575"/>
      <c r="AE55" s="575"/>
      <c r="AF55" s="594"/>
      <c r="AG55" s="595"/>
      <c r="AH55" s="596"/>
      <c r="AI55" s="596"/>
      <c r="AJ55" s="596"/>
      <c r="AK55" s="596"/>
      <c r="AL55" s="596"/>
      <c r="AM55" s="596"/>
      <c r="AN55" s="596"/>
      <c r="AO55" s="596"/>
      <c r="AP55" s="597"/>
      <c r="AQ55" s="596"/>
      <c r="AR55" s="596"/>
      <c r="AS55" s="596"/>
      <c r="AT55" s="596"/>
      <c r="AU55" s="596"/>
      <c r="AV55" s="595"/>
      <c r="AW55" s="596"/>
      <c r="AX55" s="596"/>
      <c r="AY55" s="596"/>
      <c r="AZ55" s="755"/>
      <c r="BA55" s="758"/>
      <c r="BB55" s="596"/>
      <c r="BC55" s="596"/>
      <c r="BD55" s="596"/>
      <c r="BE55" s="759"/>
      <c r="BF55" s="764"/>
      <c r="BG55" s="596"/>
      <c r="BH55" s="596"/>
      <c r="BI55" s="596"/>
      <c r="BJ55" s="765"/>
      <c r="BK55" s="597"/>
      <c r="BL55" s="589"/>
      <c r="BM55" s="575"/>
      <c r="BN55" s="575"/>
      <c r="BO55" s="575"/>
      <c r="BP55" s="590"/>
      <c r="BQ55" s="595"/>
      <c r="BR55" s="596"/>
      <c r="BS55" s="596"/>
      <c r="BT55" s="596"/>
      <c r="BU55" s="597"/>
      <c r="BV55" s="595"/>
      <c r="BW55" s="596"/>
      <c r="BX55" s="596"/>
      <c r="BY55" s="596"/>
      <c r="BZ55" s="597"/>
      <c r="CA55" s="595"/>
      <c r="CB55" s="596"/>
      <c r="CC55" s="596"/>
      <c r="CD55" s="596"/>
      <c r="CE55" s="596"/>
      <c r="CF55" s="595"/>
      <c r="CG55" s="596"/>
      <c r="CH55" s="596"/>
      <c r="CI55" s="596"/>
      <c r="CJ55" s="596"/>
      <c r="CK55" s="595"/>
      <c r="CL55" s="596"/>
      <c r="CM55" s="596"/>
      <c r="CN55" s="596"/>
      <c r="CO55" s="597"/>
      <c r="CP55" s="595"/>
      <c r="CQ55" s="596"/>
      <c r="CR55" s="596"/>
      <c r="CS55" s="596"/>
      <c r="CT55" s="597"/>
      <c r="CU55" s="1320"/>
      <c r="CV55" s="1321"/>
      <c r="CW55" s="1321"/>
      <c r="CX55" s="1322"/>
      <c r="CY55" s="1321"/>
      <c r="CZ55" s="1321"/>
      <c r="DA55" s="1321"/>
      <c r="DB55" s="1322"/>
      <c r="DC55" s="575"/>
      <c r="DD55" s="602">
        <v>1</v>
      </c>
      <c r="DE55" s="603"/>
      <c r="DF55" s="599" t="str">
        <f t="shared" ref="DF55:DJ58" si="17" xml:space="preserve"> IF(AND($DC55 = "", BL55 = "Yes"), ABS(BQ55 - BV55) * $CX55 * $DD55, "")</f>
        <v/>
      </c>
      <c r="DG55" s="600" t="str">
        <f t="shared" si="17"/>
        <v/>
      </c>
      <c r="DH55" s="600" t="str">
        <f t="shared" si="17"/>
        <v/>
      </c>
      <c r="DI55" s="600" t="str">
        <f t="shared" si="17"/>
        <v/>
      </c>
      <c r="DJ55" s="600" t="str">
        <f t="shared" si="17"/>
        <v/>
      </c>
      <c r="DK55" s="601" t="str">
        <f t="shared" ref="DK55:DK71" si="18" xml:space="preserve"> IF(SUM(DF55:DJ55) = 0, "", SUM(DF55:DJ55))</f>
        <v/>
      </c>
      <c r="DL55" s="599" t="str">
        <f t="shared" ref="DL55:DP58" si="19" xml:space="preserve"> IF(AND($DC55 = "", BL55 = "Yes"), ABS(BV55 - CA55) * $CU55 * $DD55, "")</f>
        <v/>
      </c>
      <c r="DM55" s="600" t="str">
        <f t="shared" si="19"/>
        <v/>
      </c>
      <c r="DN55" s="600" t="str">
        <f t="shared" si="19"/>
        <v/>
      </c>
      <c r="DO55" s="600" t="str">
        <f t="shared" si="19"/>
        <v/>
      </c>
      <c r="DP55" s="600" t="str">
        <f t="shared" si="19"/>
        <v/>
      </c>
      <c r="DQ55" s="601" t="str">
        <f t="shared" si="5"/>
        <v/>
      </c>
      <c r="DR55" s="599" t="str">
        <f t="shared" ref="DR55:DV58" si="20" xml:space="preserve"> IF(AND($DC55 = "", BL55 = "Yes"), ABS(CF55 - CK55) * $CY55 * $DD55, "")</f>
        <v/>
      </c>
      <c r="DS55" s="600" t="str">
        <f t="shared" si="20"/>
        <v/>
      </c>
      <c r="DT55" s="600" t="str">
        <f t="shared" si="20"/>
        <v/>
      </c>
      <c r="DU55" s="600" t="str">
        <f t="shared" si="20"/>
        <v/>
      </c>
      <c r="DV55" s="600" t="str">
        <f t="shared" si="20"/>
        <v/>
      </c>
      <c r="DW55" s="601" t="str">
        <f t="shared" si="8"/>
        <v/>
      </c>
      <c r="DX55" s="599" t="str">
        <f t="shared" si="15"/>
        <v/>
      </c>
      <c r="DY55" s="600" t="str">
        <f t="shared" si="15"/>
        <v/>
      </c>
      <c r="DZ55" s="600" t="str">
        <f t="shared" si="15"/>
        <v/>
      </c>
      <c r="EA55" s="600" t="str">
        <f t="shared" si="15"/>
        <v/>
      </c>
      <c r="EB55" s="600" t="str">
        <f t="shared" si="15"/>
        <v/>
      </c>
      <c r="EC55" s="601" t="str">
        <f t="shared" si="16"/>
        <v/>
      </c>
      <c r="ED55" s="599"/>
      <c r="EE55" s="600"/>
      <c r="EF55" s="600"/>
      <c r="EG55" s="600"/>
      <c r="EH55" s="600"/>
      <c r="EI55" s="601"/>
      <c r="EJ55" s="595"/>
      <c r="EK55" s="596"/>
      <c r="EL55" s="596"/>
      <c r="EM55" s="596"/>
      <c r="EN55" s="596"/>
      <c r="EO55" s="599"/>
      <c r="EP55" s="600"/>
      <c r="EQ55" s="600"/>
      <c r="ER55" s="600"/>
      <c r="ES55" s="600"/>
      <c r="ET55" s="600"/>
      <c r="EU55" s="595"/>
      <c r="EV55" s="596"/>
      <c r="EW55" s="596"/>
      <c r="EX55" s="596"/>
      <c r="EY55" s="596"/>
      <c r="EZ55" s="1328"/>
      <c r="FA55" s="790"/>
      <c r="FB55" s="1332"/>
      <c r="FC55" s="1332"/>
      <c r="FD55" s="1332"/>
      <c r="FE55" s="1333"/>
      <c r="FF55" s="790"/>
      <c r="FG55" s="1332"/>
      <c r="FH55" s="1332"/>
      <c r="FI55" s="1332"/>
      <c r="FJ55" s="1333"/>
    </row>
    <row r="56" spans="2:166" ht="15.75" customHeight="1">
      <c r="B56" s="582">
        <v>50</v>
      </c>
      <c r="C56" s="828" t="str">
        <f t="shared" si="6"/>
        <v/>
      </c>
      <c r="D56" s="583"/>
      <c r="E56" s="583"/>
      <c r="F56" s="575"/>
      <c r="G56" s="584"/>
      <c r="H56" s="584"/>
      <c r="I56" s="585"/>
      <c r="J56" s="586"/>
      <c r="K56" s="586"/>
      <c r="L56" s="586"/>
      <c r="M56" s="586"/>
      <c r="N56" s="586"/>
      <c r="O56" s="586"/>
      <c r="P56" s="587"/>
      <c r="Q56" s="588">
        <f t="shared" si="7"/>
        <v>0</v>
      </c>
      <c r="R56" s="589"/>
      <c r="S56" s="583"/>
      <c r="T56" s="590"/>
      <c r="U56" s="583"/>
      <c r="V56" s="583"/>
      <c r="W56" s="583"/>
      <c r="X56" s="596"/>
      <c r="Y56" s="605"/>
      <c r="Z56" s="593"/>
      <c r="AA56" s="575"/>
      <c r="AB56" s="575"/>
      <c r="AC56" s="575"/>
      <c r="AD56" s="575"/>
      <c r="AE56" s="575"/>
      <c r="AF56" s="594"/>
      <c r="AG56" s="595"/>
      <c r="AH56" s="596"/>
      <c r="AI56" s="596"/>
      <c r="AJ56" s="596"/>
      <c r="AK56" s="596"/>
      <c r="AL56" s="596"/>
      <c r="AM56" s="596"/>
      <c r="AN56" s="596"/>
      <c r="AO56" s="596"/>
      <c r="AP56" s="597"/>
      <c r="AQ56" s="596"/>
      <c r="AR56" s="596"/>
      <c r="AS56" s="596"/>
      <c r="AT56" s="596"/>
      <c r="AU56" s="596"/>
      <c r="AV56" s="595"/>
      <c r="AW56" s="596"/>
      <c r="AX56" s="596"/>
      <c r="AY56" s="596"/>
      <c r="AZ56" s="755"/>
      <c r="BA56" s="758"/>
      <c r="BB56" s="596"/>
      <c r="BC56" s="596"/>
      <c r="BD56" s="596"/>
      <c r="BE56" s="759"/>
      <c r="BF56" s="764"/>
      <c r="BG56" s="596"/>
      <c r="BH56" s="596"/>
      <c r="BI56" s="596"/>
      <c r="BJ56" s="765"/>
      <c r="BK56" s="597"/>
      <c r="BL56" s="589"/>
      <c r="BM56" s="575"/>
      <c r="BN56" s="575"/>
      <c r="BO56" s="575"/>
      <c r="BP56" s="590"/>
      <c r="BQ56" s="595"/>
      <c r="BR56" s="596"/>
      <c r="BS56" s="596"/>
      <c r="BT56" s="596"/>
      <c r="BU56" s="597"/>
      <c r="BV56" s="595"/>
      <c r="BW56" s="596"/>
      <c r="BX56" s="596"/>
      <c r="BY56" s="596"/>
      <c r="BZ56" s="597"/>
      <c r="CA56" s="595"/>
      <c r="CB56" s="596"/>
      <c r="CC56" s="596"/>
      <c r="CD56" s="596"/>
      <c r="CE56" s="597"/>
      <c r="CF56" s="595"/>
      <c r="CG56" s="596"/>
      <c r="CH56" s="596"/>
      <c r="CI56" s="596"/>
      <c r="CJ56" s="597"/>
      <c r="CK56" s="595"/>
      <c r="CL56" s="596"/>
      <c r="CM56" s="596"/>
      <c r="CN56" s="596"/>
      <c r="CO56" s="597"/>
      <c r="CP56" s="595"/>
      <c r="CQ56" s="596"/>
      <c r="CR56" s="596"/>
      <c r="CS56" s="596"/>
      <c r="CT56" s="597"/>
      <c r="CU56" s="1320"/>
      <c r="CV56" s="1321"/>
      <c r="CW56" s="1321"/>
      <c r="CX56" s="1322"/>
      <c r="CY56" s="1321"/>
      <c r="CZ56" s="1321"/>
      <c r="DA56" s="1321"/>
      <c r="DB56" s="1322"/>
      <c r="DC56" s="575"/>
      <c r="DD56" s="602">
        <v>1</v>
      </c>
      <c r="DE56" s="603"/>
      <c r="DF56" s="599" t="str">
        <f t="shared" si="17"/>
        <v/>
      </c>
      <c r="DG56" s="600" t="str">
        <f t="shared" si="17"/>
        <v/>
      </c>
      <c r="DH56" s="600" t="str">
        <f t="shared" si="17"/>
        <v/>
      </c>
      <c r="DI56" s="600" t="str">
        <f t="shared" si="17"/>
        <v/>
      </c>
      <c r="DJ56" s="600" t="str">
        <f t="shared" si="17"/>
        <v/>
      </c>
      <c r="DK56" s="601" t="str">
        <f t="shared" si="18"/>
        <v/>
      </c>
      <c r="DL56" s="599" t="str">
        <f t="shared" si="19"/>
        <v/>
      </c>
      <c r="DM56" s="600" t="str">
        <f t="shared" si="19"/>
        <v/>
      </c>
      <c r="DN56" s="600" t="str">
        <f t="shared" si="19"/>
        <v/>
      </c>
      <c r="DO56" s="600" t="str">
        <f t="shared" si="19"/>
        <v/>
      </c>
      <c r="DP56" s="600" t="str">
        <f t="shared" si="19"/>
        <v/>
      </c>
      <c r="DQ56" s="601" t="str">
        <f t="shared" si="5"/>
        <v/>
      </c>
      <c r="DR56" s="599" t="str">
        <f t="shared" si="20"/>
        <v/>
      </c>
      <c r="DS56" s="600" t="str">
        <f t="shared" si="20"/>
        <v/>
      </c>
      <c r="DT56" s="600" t="str">
        <f t="shared" si="20"/>
        <v/>
      </c>
      <c r="DU56" s="600" t="str">
        <f t="shared" si="20"/>
        <v/>
      </c>
      <c r="DV56" s="600" t="str">
        <f t="shared" si="20"/>
        <v/>
      </c>
      <c r="DW56" s="601" t="str">
        <f t="shared" si="8"/>
        <v/>
      </c>
      <c r="DX56" s="599" t="str">
        <f t="shared" si="15"/>
        <v/>
      </c>
      <c r="DY56" s="600" t="str">
        <f t="shared" si="15"/>
        <v/>
      </c>
      <c r="DZ56" s="600" t="str">
        <f t="shared" si="15"/>
        <v/>
      </c>
      <c r="EA56" s="600" t="str">
        <f t="shared" si="15"/>
        <v/>
      </c>
      <c r="EB56" s="600" t="str">
        <f t="shared" si="15"/>
        <v/>
      </c>
      <c r="EC56" s="601" t="str">
        <f t="shared" si="16"/>
        <v/>
      </c>
      <c r="ED56" s="599"/>
      <c r="EE56" s="600"/>
      <c r="EF56" s="600"/>
      <c r="EG56" s="600"/>
      <c r="EH56" s="600"/>
      <c r="EI56" s="601"/>
      <c r="EJ56" s="595"/>
      <c r="EK56" s="596"/>
      <c r="EL56" s="596"/>
      <c r="EM56" s="596"/>
      <c r="EN56" s="596"/>
      <c r="EO56" s="599"/>
      <c r="EP56" s="600"/>
      <c r="EQ56" s="600"/>
      <c r="ER56" s="600"/>
      <c r="ES56" s="600"/>
      <c r="ET56" s="600"/>
      <c r="EU56" s="595"/>
      <c r="EV56" s="596"/>
      <c r="EW56" s="596"/>
      <c r="EX56" s="596"/>
      <c r="EY56" s="596"/>
      <c r="EZ56" s="1328"/>
      <c r="FA56" s="790"/>
      <c r="FB56" s="1332"/>
      <c r="FC56" s="1332"/>
      <c r="FD56" s="1332"/>
      <c r="FE56" s="1333"/>
      <c r="FF56" s="790"/>
      <c r="FG56" s="1332"/>
      <c r="FH56" s="1332"/>
      <c r="FI56" s="1332"/>
      <c r="FJ56" s="1333"/>
    </row>
    <row r="57" spans="2:166" ht="15.75" customHeight="1">
      <c r="B57" s="582">
        <v>51</v>
      </c>
      <c r="C57" s="828" t="str">
        <f t="shared" si="6"/>
        <v/>
      </c>
      <c r="D57" s="583"/>
      <c r="E57" s="583"/>
      <c r="F57" s="575"/>
      <c r="G57" s="584"/>
      <c r="H57" s="584"/>
      <c r="I57" s="585"/>
      <c r="J57" s="586"/>
      <c r="K57" s="586"/>
      <c r="L57" s="586"/>
      <c r="M57" s="586"/>
      <c r="N57" s="586"/>
      <c r="O57" s="586"/>
      <c r="P57" s="587"/>
      <c r="Q57" s="588">
        <f t="shared" si="7"/>
        <v>0</v>
      </c>
      <c r="R57" s="589"/>
      <c r="S57" s="583"/>
      <c r="T57" s="590"/>
      <c r="U57" s="583"/>
      <c r="V57" s="583"/>
      <c r="W57" s="583"/>
      <c r="X57" s="596"/>
      <c r="Y57" s="605"/>
      <c r="Z57" s="593"/>
      <c r="AA57" s="575"/>
      <c r="AB57" s="575"/>
      <c r="AC57" s="575"/>
      <c r="AD57" s="575"/>
      <c r="AE57" s="575"/>
      <c r="AF57" s="594"/>
      <c r="AG57" s="595"/>
      <c r="AH57" s="596"/>
      <c r="AI57" s="596"/>
      <c r="AJ57" s="596"/>
      <c r="AK57" s="596"/>
      <c r="AL57" s="596"/>
      <c r="AM57" s="596"/>
      <c r="AN57" s="596"/>
      <c r="AO57" s="596"/>
      <c r="AP57" s="597"/>
      <c r="AQ57" s="596"/>
      <c r="AR57" s="596"/>
      <c r="AS57" s="596"/>
      <c r="AT57" s="596"/>
      <c r="AU57" s="596"/>
      <c r="AV57" s="595"/>
      <c r="AW57" s="596"/>
      <c r="AX57" s="596"/>
      <c r="AY57" s="596"/>
      <c r="AZ57" s="755"/>
      <c r="BA57" s="758"/>
      <c r="BB57" s="596"/>
      <c r="BC57" s="596"/>
      <c r="BD57" s="596"/>
      <c r="BE57" s="759"/>
      <c r="BF57" s="764"/>
      <c r="BG57" s="596"/>
      <c r="BH57" s="596"/>
      <c r="BI57" s="596"/>
      <c r="BJ57" s="765"/>
      <c r="BK57" s="597"/>
      <c r="BL57" s="589"/>
      <c r="BM57" s="575"/>
      <c r="BN57" s="575"/>
      <c r="BO57" s="575"/>
      <c r="BP57" s="590"/>
      <c r="BQ57" s="595"/>
      <c r="BR57" s="596"/>
      <c r="BS57" s="596"/>
      <c r="BT57" s="596"/>
      <c r="BU57" s="597"/>
      <c r="BV57" s="595"/>
      <c r="BW57" s="596"/>
      <c r="BX57" s="596"/>
      <c r="BY57" s="596"/>
      <c r="BZ57" s="597"/>
      <c r="CA57" s="595"/>
      <c r="CB57" s="596"/>
      <c r="CC57" s="596"/>
      <c r="CD57" s="596"/>
      <c r="CE57" s="597"/>
      <c r="CF57" s="595"/>
      <c r="CG57" s="596"/>
      <c r="CH57" s="596"/>
      <c r="CI57" s="596"/>
      <c r="CJ57" s="597"/>
      <c r="CK57" s="595"/>
      <c r="CL57" s="596"/>
      <c r="CM57" s="596"/>
      <c r="CN57" s="596"/>
      <c r="CO57" s="597"/>
      <c r="CP57" s="595"/>
      <c r="CQ57" s="596"/>
      <c r="CR57" s="596"/>
      <c r="CS57" s="596"/>
      <c r="CT57" s="597"/>
      <c r="CU57" s="1320"/>
      <c r="CV57" s="1321"/>
      <c r="CW57" s="1321"/>
      <c r="CX57" s="1322"/>
      <c r="CY57" s="1321"/>
      <c r="CZ57" s="1321"/>
      <c r="DA57" s="1321"/>
      <c r="DB57" s="1322"/>
      <c r="DC57" s="575"/>
      <c r="DD57" s="602">
        <v>1</v>
      </c>
      <c r="DE57" s="603"/>
      <c r="DF57" s="599" t="str">
        <f t="shared" si="17"/>
        <v/>
      </c>
      <c r="DG57" s="600" t="str">
        <f t="shared" si="17"/>
        <v/>
      </c>
      <c r="DH57" s="600" t="str">
        <f t="shared" si="17"/>
        <v/>
      </c>
      <c r="DI57" s="600" t="str">
        <f t="shared" si="17"/>
        <v/>
      </c>
      <c r="DJ57" s="600" t="str">
        <f t="shared" si="17"/>
        <v/>
      </c>
      <c r="DK57" s="601" t="str">
        <f t="shared" si="18"/>
        <v/>
      </c>
      <c r="DL57" s="599" t="str">
        <f t="shared" si="19"/>
        <v/>
      </c>
      <c r="DM57" s="600" t="str">
        <f t="shared" si="19"/>
        <v/>
      </c>
      <c r="DN57" s="600" t="str">
        <f t="shared" si="19"/>
        <v/>
      </c>
      <c r="DO57" s="600" t="str">
        <f t="shared" si="19"/>
        <v/>
      </c>
      <c r="DP57" s="600" t="str">
        <f t="shared" si="19"/>
        <v/>
      </c>
      <c r="DQ57" s="601" t="str">
        <f t="shared" si="5"/>
        <v/>
      </c>
      <c r="DR57" s="599" t="str">
        <f t="shared" si="20"/>
        <v/>
      </c>
      <c r="DS57" s="600" t="str">
        <f t="shared" si="20"/>
        <v/>
      </c>
      <c r="DT57" s="600" t="str">
        <f t="shared" si="20"/>
        <v/>
      </c>
      <c r="DU57" s="600" t="str">
        <f t="shared" si="20"/>
        <v/>
      </c>
      <c r="DV57" s="600" t="str">
        <f t="shared" si="20"/>
        <v/>
      </c>
      <c r="DW57" s="601" t="str">
        <f t="shared" si="8"/>
        <v/>
      </c>
      <c r="DX57" s="599" t="str">
        <f t="shared" si="15"/>
        <v/>
      </c>
      <c r="DY57" s="600" t="str">
        <f t="shared" si="15"/>
        <v/>
      </c>
      <c r="DZ57" s="600" t="str">
        <f t="shared" si="15"/>
        <v/>
      </c>
      <c r="EA57" s="600" t="str">
        <f t="shared" si="15"/>
        <v/>
      </c>
      <c r="EB57" s="600" t="str">
        <f t="shared" si="15"/>
        <v/>
      </c>
      <c r="EC57" s="601" t="str">
        <f t="shared" si="16"/>
        <v/>
      </c>
      <c r="ED57" s="599"/>
      <c r="EE57" s="600"/>
      <c r="EF57" s="600"/>
      <c r="EG57" s="600"/>
      <c r="EH57" s="600"/>
      <c r="EI57" s="601"/>
      <c r="EJ57" s="595"/>
      <c r="EK57" s="596"/>
      <c r="EL57" s="596"/>
      <c r="EM57" s="596"/>
      <c r="EN57" s="596"/>
      <c r="EO57" s="599"/>
      <c r="EP57" s="600"/>
      <c r="EQ57" s="600"/>
      <c r="ER57" s="600"/>
      <c r="ES57" s="600"/>
      <c r="ET57" s="600"/>
      <c r="EU57" s="595"/>
      <c r="EV57" s="596"/>
      <c r="EW57" s="596"/>
      <c r="EX57" s="596"/>
      <c r="EY57" s="596"/>
      <c r="EZ57" s="1328"/>
      <c r="FA57" s="790"/>
      <c r="FB57" s="1332"/>
      <c r="FC57" s="1332"/>
      <c r="FD57" s="1332"/>
      <c r="FE57" s="1333"/>
      <c r="FF57" s="790"/>
      <c r="FG57" s="1332"/>
      <c r="FH57" s="1332"/>
      <c r="FI57" s="1332"/>
      <c r="FJ57" s="1333"/>
    </row>
    <row r="58" spans="2:166" ht="15.75" customHeight="1">
      <c r="B58" s="582">
        <v>52</v>
      </c>
      <c r="C58" s="828" t="str">
        <f t="shared" si="6"/>
        <v/>
      </c>
      <c r="D58" s="583"/>
      <c r="E58" s="583"/>
      <c r="F58" s="575"/>
      <c r="G58" s="584"/>
      <c r="H58" s="584"/>
      <c r="I58" s="585"/>
      <c r="J58" s="586"/>
      <c r="K58" s="586"/>
      <c r="L58" s="586"/>
      <c r="M58" s="586"/>
      <c r="N58" s="586"/>
      <c r="O58" s="586"/>
      <c r="P58" s="587"/>
      <c r="Q58" s="588">
        <f t="shared" si="7"/>
        <v>0</v>
      </c>
      <c r="R58" s="589"/>
      <c r="S58" s="583"/>
      <c r="T58" s="590"/>
      <c r="U58" s="583"/>
      <c r="V58" s="583"/>
      <c r="W58" s="583"/>
      <c r="X58" s="591"/>
      <c r="Y58" s="605"/>
      <c r="Z58" s="593"/>
      <c r="AA58" s="575"/>
      <c r="AB58" s="575"/>
      <c r="AC58" s="575"/>
      <c r="AD58" s="575"/>
      <c r="AE58" s="575"/>
      <c r="AF58" s="594"/>
      <c r="AG58" s="595"/>
      <c r="AH58" s="596"/>
      <c r="AI58" s="596"/>
      <c r="AJ58" s="596"/>
      <c r="AK58" s="596"/>
      <c r="AL58" s="596"/>
      <c r="AM58" s="596"/>
      <c r="AN58" s="596"/>
      <c r="AO58" s="596"/>
      <c r="AP58" s="597"/>
      <c r="AQ58" s="596"/>
      <c r="AR58" s="596"/>
      <c r="AS58" s="596"/>
      <c r="AT58" s="596"/>
      <c r="AU58" s="596"/>
      <c r="AV58" s="595"/>
      <c r="AW58" s="596"/>
      <c r="AX58" s="596"/>
      <c r="AY58" s="596"/>
      <c r="AZ58" s="755"/>
      <c r="BA58" s="758"/>
      <c r="BB58" s="596"/>
      <c r="BC58" s="596"/>
      <c r="BD58" s="596"/>
      <c r="BE58" s="759"/>
      <c r="BF58" s="764"/>
      <c r="BG58" s="596"/>
      <c r="BH58" s="596"/>
      <c r="BI58" s="596"/>
      <c r="BJ58" s="765"/>
      <c r="BK58" s="597"/>
      <c r="BL58" s="589"/>
      <c r="BM58" s="575"/>
      <c r="BN58" s="575"/>
      <c r="BO58" s="575"/>
      <c r="BP58" s="590"/>
      <c r="BQ58" s="595"/>
      <c r="BR58" s="596"/>
      <c r="BS58" s="596"/>
      <c r="BT58" s="596"/>
      <c r="BU58" s="597"/>
      <c r="BV58" s="595"/>
      <c r="BW58" s="596"/>
      <c r="BX58" s="596"/>
      <c r="BY58" s="596"/>
      <c r="BZ58" s="597"/>
      <c r="CA58" s="595"/>
      <c r="CB58" s="596"/>
      <c r="CC58" s="596"/>
      <c r="CD58" s="596"/>
      <c r="CE58" s="597"/>
      <c r="CF58" s="595"/>
      <c r="CG58" s="596"/>
      <c r="CH58" s="596"/>
      <c r="CI58" s="596"/>
      <c r="CJ58" s="597"/>
      <c r="CK58" s="595"/>
      <c r="CL58" s="596"/>
      <c r="CM58" s="596"/>
      <c r="CN58" s="596"/>
      <c r="CO58" s="597"/>
      <c r="CP58" s="595"/>
      <c r="CQ58" s="596"/>
      <c r="CR58" s="596"/>
      <c r="CS58" s="596"/>
      <c r="CT58" s="597"/>
      <c r="CU58" s="1320"/>
      <c r="CV58" s="1321"/>
      <c r="CW58" s="1321"/>
      <c r="CX58" s="1322"/>
      <c r="CY58" s="1321"/>
      <c r="CZ58" s="1321"/>
      <c r="DA58" s="1321"/>
      <c r="DB58" s="1322"/>
      <c r="DC58" s="575"/>
      <c r="DD58" s="602">
        <v>1</v>
      </c>
      <c r="DE58" s="603"/>
      <c r="DF58" s="599" t="str">
        <f t="shared" si="17"/>
        <v/>
      </c>
      <c r="DG58" s="600" t="str">
        <f t="shared" si="17"/>
        <v/>
      </c>
      <c r="DH58" s="600" t="str">
        <f t="shared" si="17"/>
        <v/>
      </c>
      <c r="DI58" s="600" t="str">
        <f t="shared" si="17"/>
        <v/>
      </c>
      <c r="DJ58" s="600" t="str">
        <f t="shared" si="17"/>
        <v/>
      </c>
      <c r="DK58" s="601" t="str">
        <f t="shared" si="18"/>
        <v/>
      </c>
      <c r="DL58" s="599" t="str">
        <f t="shared" si="19"/>
        <v/>
      </c>
      <c r="DM58" s="600" t="str">
        <f t="shared" si="19"/>
        <v/>
      </c>
      <c r="DN58" s="600" t="str">
        <f t="shared" si="19"/>
        <v/>
      </c>
      <c r="DO58" s="600" t="str">
        <f t="shared" si="19"/>
        <v/>
      </c>
      <c r="DP58" s="600" t="str">
        <f t="shared" si="19"/>
        <v/>
      </c>
      <c r="DQ58" s="601" t="str">
        <f t="shared" si="5"/>
        <v/>
      </c>
      <c r="DR58" s="599" t="str">
        <f t="shared" si="20"/>
        <v/>
      </c>
      <c r="DS58" s="600" t="str">
        <f t="shared" si="20"/>
        <v/>
      </c>
      <c r="DT58" s="600" t="str">
        <f t="shared" si="20"/>
        <v/>
      </c>
      <c r="DU58" s="600" t="str">
        <f t="shared" si="20"/>
        <v/>
      </c>
      <c r="DV58" s="600" t="str">
        <f t="shared" si="20"/>
        <v/>
      </c>
      <c r="DW58" s="601" t="str">
        <f t="shared" si="8"/>
        <v/>
      </c>
      <c r="DX58" s="599" t="str">
        <f t="shared" si="15"/>
        <v/>
      </c>
      <c r="DY58" s="600" t="str">
        <f t="shared" si="15"/>
        <v/>
      </c>
      <c r="DZ58" s="600" t="str">
        <f t="shared" si="15"/>
        <v/>
      </c>
      <c r="EA58" s="600" t="str">
        <f t="shared" si="15"/>
        <v/>
      </c>
      <c r="EB58" s="600" t="str">
        <f t="shared" si="15"/>
        <v/>
      </c>
      <c r="EC58" s="601" t="str">
        <f t="shared" si="16"/>
        <v/>
      </c>
      <c r="ED58" s="599"/>
      <c r="EE58" s="600"/>
      <c r="EF58" s="600"/>
      <c r="EG58" s="600"/>
      <c r="EH58" s="600"/>
      <c r="EI58" s="601"/>
      <c r="EJ58" s="595"/>
      <c r="EK58" s="596"/>
      <c r="EL58" s="596"/>
      <c r="EM58" s="596"/>
      <c r="EN58" s="596"/>
      <c r="EO58" s="599"/>
      <c r="EP58" s="600"/>
      <c r="EQ58" s="600"/>
      <c r="ER58" s="600"/>
      <c r="ES58" s="600"/>
      <c r="ET58" s="600"/>
      <c r="EU58" s="595"/>
      <c r="EV58" s="596"/>
      <c r="EW58" s="596"/>
      <c r="EX58" s="596"/>
      <c r="EY58" s="596"/>
      <c r="EZ58" s="1328"/>
      <c r="FA58" s="790"/>
      <c r="FB58" s="1332"/>
      <c r="FC58" s="1332"/>
      <c r="FD58" s="1332"/>
      <c r="FE58" s="1333"/>
      <c r="FF58" s="790"/>
      <c r="FG58" s="1332"/>
      <c r="FH58" s="1332"/>
      <c r="FI58" s="1332"/>
      <c r="FJ58" s="1333"/>
    </row>
    <row r="59" spans="2:166" ht="15.75" customHeight="1">
      <c r="B59" s="582">
        <v>53</v>
      </c>
      <c r="C59" s="828" t="str">
        <f t="shared" si="6"/>
        <v/>
      </c>
      <c r="D59" s="583"/>
      <c r="E59" s="583"/>
      <c r="F59" s="575"/>
      <c r="G59" s="584"/>
      <c r="H59" s="584"/>
      <c r="I59" s="585"/>
      <c r="J59" s="586"/>
      <c r="K59" s="586"/>
      <c r="L59" s="586"/>
      <c r="M59" s="586"/>
      <c r="N59" s="586"/>
      <c r="O59" s="586"/>
      <c r="P59" s="587"/>
      <c r="Q59" s="588">
        <f t="shared" si="7"/>
        <v>0</v>
      </c>
      <c r="R59" s="589"/>
      <c r="S59" s="583"/>
      <c r="T59" s="590"/>
      <c r="U59" s="583"/>
      <c r="V59" s="583"/>
      <c r="W59" s="583"/>
      <c r="X59" s="591"/>
      <c r="Y59" s="607"/>
      <c r="Z59" s="593"/>
      <c r="AA59" s="575"/>
      <c r="AB59" s="575"/>
      <c r="AC59" s="575"/>
      <c r="AD59" s="575"/>
      <c r="AE59" s="575"/>
      <c r="AF59" s="594"/>
      <c r="AG59" s="595"/>
      <c r="AH59" s="596"/>
      <c r="AI59" s="596"/>
      <c r="AJ59" s="596"/>
      <c r="AK59" s="596"/>
      <c r="AL59" s="596"/>
      <c r="AM59" s="596"/>
      <c r="AN59" s="596"/>
      <c r="AO59" s="596"/>
      <c r="AP59" s="597"/>
      <c r="AQ59" s="596"/>
      <c r="AR59" s="596"/>
      <c r="AS59" s="596"/>
      <c r="AT59" s="596"/>
      <c r="AU59" s="596"/>
      <c r="AV59" s="595"/>
      <c r="AW59" s="596"/>
      <c r="AX59" s="596"/>
      <c r="AY59" s="596"/>
      <c r="AZ59" s="755"/>
      <c r="BA59" s="758"/>
      <c r="BB59" s="596"/>
      <c r="BC59" s="596"/>
      <c r="BD59" s="596"/>
      <c r="BE59" s="759"/>
      <c r="BF59" s="764"/>
      <c r="BG59" s="596"/>
      <c r="BH59" s="596"/>
      <c r="BI59" s="596"/>
      <c r="BJ59" s="765"/>
      <c r="BK59" s="597"/>
      <c r="BL59" s="589"/>
      <c r="BM59" s="575"/>
      <c r="BN59" s="575"/>
      <c r="BO59" s="575"/>
      <c r="BP59" s="590"/>
      <c r="BQ59" s="595"/>
      <c r="BR59" s="596"/>
      <c r="BS59" s="596"/>
      <c r="BT59" s="596"/>
      <c r="BU59" s="597"/>
      <c r="BV59" s="595"/>
      <c r="BW59" s="596"/>
      <c r="BX59" s="596"/>
      <c r="BY59" s="596"/>
      <c r="BZ59" s="597"/>
      <c r="CA59" s="595"/>
      <c r="CB59" s="596"/>
      <c r="CC59" s="596"/>
      <c r="CD59" s="596"/>
      <c r="CE59" s="597"/>
      <c r="CF59" s="595"/>
      <c r="CG59" s="596"/>
      <c r="CH59" s="596"/>
      <c r="CI59" s="596"/>
      <c r="CJ59" s="597"/>
      <c r="CK59" s="595"/>
      <c r="CL59" s="596"/>
      <c r="CM59" s="596"/>
      <c r="CN59" s="596"/>
      <c r="CO59" s="597"/>
      <c r="CP59" s="595"/>
      <c r="CQ59" s="596"/>
      <c r="CR59" s="596"/>
      <c r="CS59" s="596"/>
      <c r="CT59" s="597"/>
      <c r="CU59" s="1320"/>
      <c r="CV59" s="1321"/>
      <c r="CW59" s="1321"/>
      <c r="CX59" s="1322"/>
      <c r="CY59" s="1321"/>
      <c r="CZ59" s="1321"/>
      <c r="DA59" s="1321"/>
      <c r="DB59" s="1322"/>
      <c r="DC59" s="575"/>
      <c r="DD59" s="602">
        <v>1</v>
      </c>
      <c r="DE59" s="603"/>
      <c r="DF59" s="599" t="str">
        <f t="shared" ref="DF59:DF71" si="21" xml:space="preserve"> IF(AND($DC59 = "", BL59 = "Yes"), ABS(BQ59 - BV59) * $CX59 * $DD59, "")</f>
        <v/>
      </c>
      <c r="DG59" s="600" t="str">
        <f t="shared" ref="DG59:DG71" si="22" xml:space="preserve"> IF(AND($DC59 = "", BM59 = "Yes"), ABS(BR59 - BW59) * $CX59 * $DD59, "")</f>
        <v/>
      </c>
      <c r="DH59" s="600" t="str">
        <f t="shared" ref="DH59:DH71" si="23" xml:space="preserve"> IF(AND($DC59 = "", BN59 = "Yes"), ABS(BS59 - BX59) * $CX59 * $DD59, "")</f>
        <v/>
      </c>
      <c r="DI59" s="600" t="str">
        <f t="shared" ref="DI59:DI71" si="24" xml:space="preserve"> IF(AND($DC59 = "", BO59 = "Yes"), ABS(BT59 - BY59) * $CX59 * $DD59, "")</f>
        <v/>
      </c>
      <c r="DJ59" s="600" t="str">
        <f t="shared" ref="DJ59:DJ71" si="25" xml:space="preserve"> IF(AND($DC59 = "", BP59 = "Yes"), ABS(BU59 - BZ59) * $CX59 * $DD59, "")</f>
        <v/>
      </c>
      <c r="DK59" s="601" t="str">
        <f t="shared" si="18"/>
        <v/>
      </c>
      <c r="DL59" s="599" t="str">
        <f t="shared" ref="DL59:DL71" si="26" xml:space="preserve"> IF(AND($DC59 = "", BL59 = "Yes"), ABS(BV59 - CA59) * $CU59 * $DD59, "")</f>
        <v/>
      </c>
      <c r="DM59" s="600" t="str">
        <f t="shared" ref="DM59:DM71" si="27" xml:space="preserve"> IF(AND($DC59 = "", BM59 = "Yes"), ABS(BW59 - CB59) * $CU59 * $DD59, "")</f>
        <v/>
      </c>
      <c r="DN59" s="600" t="str">
        <f t="shared" ref="DN59:DN71" si="28" xml:space="preserve"> IF(AND($DC59 = "", BN59 = "Yes"), ABS(BX59 - CC59) * $CU59 * $DD59, "")</f>
        <v/>
      </c>
      <c r="DO59" s="600" t="str">
        <f t="shared" ref="DO59:DO71" si="29" xml:space="preserve"> IF(AND($DC59 = "", BO59 = "Yes"), ABS(BY59 - CD59) * $CU59 * $DD59, "")</f>
        <v/>
      </c>
      <c r="DP59" s="600" t="str">
        <f t="shared" ref="DP59:DP71" si="30" xml:space="preserve"> IF(AND($DC59 = "", BP59 = "Yes"), ABS(BZ59 - CE59) * $CU59 * $DD59, "")</f>
        <v/>
      </c>
      <c r="DQ59" s="601" t="str">
        <f t="shared" ref="DQ59:DQ71" si="31" xml:space="preserve"> IF(SUM(DL59:DP59) = 0, "", SUM(DL59:DP59))</f>
        <v/>
      </c>
      <c r="DR59" s="599" t="str">
        <f t="shared" ref="DR59:DR71" si="32" xml:space="preserve"> IF(AND($DC59 = "", BL59 = "Yes"), ABS(CF59 - CK59) * $CY59 * $DD59, "")</f>
        <v/>
      </c>
      <c r="DS59" s="600" t="str">
        <f t="shared" ref="DS59:DS71" si="33" xml:space="preserve"> IF(AND($DC59 = "", BM59 = "Yes"), ABS(CG59 - CL59) * $CY59 * $DD59, "")</f>
        <v/>
      </c>
      <c r="DT59" s="600" t="str">
        <f t="shared" ref="DT59:DT71" si="34" xml:space="preserve"> IF(AND($DC59 = "", BN59 = "Yes"), ABS(CH59 - CM59) * $CY59 * $DD59, "")</f>
        <v/>
      </c>
      <c r="DU59" s="600" t="str">
        <f t="shared" ref="DU59:DU71" si="35" xml:space="preserve"> IF(AND($DC59 = "", BO59 = "Yes"), ABS(CI59 - CN59) * $CY59 * $DD59, "")</f>
        <v/>
      </c>
      <c r="DV59" s="600" t="str">
        <f t="shared" ref="DV59:DV71" si="36" xml:space="preserve"> IF(AND($DC59 = "", BP59 = "Yes"), ABS(CJ59 - CO59) * $CY59 * $DD59, "")</f>
        <v/>
      </c>
      <c r="DW59" s="601" t="str">
        <f t="shared" ref="DW59:DW71" si="37" xml:space="preserve"> IF(SUM(DR59:DV59) = 0, "", SUM(DR59:DV59))</f>
        <v/>
      </c>
      <c r="DX59" s="599" t="str">
        <f t="shared" ref="DX59:DX71" si="38" xml:space="preserve"> IF(AND($DC59 = "", BL59 = "Yes"), ABS(CK59 - CP59) * $DB59 * $DD59, "")</f>
        <v/>
      </c>
      <c r="DY59" s="600" t="str">
        <f t="shared" ref="DY59:DY71" si="39" xml:space="preserve"> IF(AND($DC59 = "", BM59 = "Yes"), ABS(CL59 - CQ59) * $DB59 * $DD59, "")</f>
        <v/>
      </c>
      <c r="DZ59" s="600" t="str">
        <f t="shared" ref="DZ59:DZ71" si="40" xml:space="preserve"> IF(AND($DC59 = "", BN59 = "Yes"), ABS(CM59 - CR59) * $DB59 * $DD59, "")</f>
        <v/>
      </c>
      <c r="EA59" s="600" t="str">
        <f t="shared" ref="EA59:EA71" si="41" xml:space="preserve"> IF(AND($DC59 = "", BO59 = "Yes"), ABS(CN59 - CS59) * $DB59 * $DD59, "")</f>
        <v/>
      </c>
      <c r="EB59" s="600" t="str">
        <f t="shared" ref="EB59:EB71" si="42" xml:space="preserve"> IF(AND($DC59 = "", BP59 = "Yes"), ABS(CO59 - CT59) * $DB59 * $DD59, "")</f>
        <v/>
      </c>
      <c r="EC59" s="601" t="str">
        <f t="shared" si="16"/>
        <v/>
      </c>
      <c r="ED59" s="599"/>
      <c r="EE59" s="600"/>
      <c r="EF59" s="600"/>
      <c r="EG59" s="600"/>
      <c r="EH59" s="600"/>
      <c r="EI59" s="601"/>
      <c r="EJ59" s="595"/>
      <c r="EK59" s="596"/>
      <c r="EL59" s="596"/>
      <c r="EM59" s="596"/>
      <c r="EN59" s="596"/>
      <c r="EO59" s="599"/>
      <c r="EP59" s="600"/>
      <c r="EQ59" s="600"/>
      <c r="ER59" s="600"/>
      <c r="ES59" s="600"/>
      <c r="ET59" s="600"/>
      <c r="EU59" s="595"/>
      <c r="EV59" s="596"/>
      <c r="EW59" s="596"/>
      <c r="EX59" s="596"/>
      <c r="EY59" s="596"/>
      <c r="EZ59" s="1328"/>
      <c r="FA59" s="790"/>
      <c r="FB59" s="1332"/>
      <c r="FC59" s="1332"/>
      <c r="FD59" s="1332"/>
      <c r="FE59" s="1333"/>
      <c r="FF59" s="790"/>
      <c r="FG59" s="1332"/>
      <c r="FH59" s="1332"/>
      <c r="FI59" s="1332"/>
      <c r="FJ59" s="1333"/>
    </row>
    <row r="60" spans="2:166" ht="15.75" customHeight="1">
      <c r="B60" s="582">
        <v>54</v>
      </c>
      <c r="C60" s="828" t="str">
        <f t="shared" si="6"/>
        <v/>
      </c>
      <c r="D60" s="583"/>
      <c r="E60" s="583"/>
      <c r="F60" s="575"/>
      <c r="G60" s="584"/>
      <c r="H60" s="584"/>
      <c r="I60" s="585"/>
      <c r="J60" s="586"/>
      <c r="K60" s="586"/>
      <c r="L60" s="586"/>
      <c r="M60" s="586"/>
      <c r="N60" s="586"/>
      <c r="O60" s="586"/>
      <c r="P60" s="587"/>
      <c r="Q60" s="588">
        <f t="shared" si="7"/>
        <v>0</v>
      </c>
      <c r="R60" s="589"/>
      <c r="S60" s="583"/>
      <c r="T60" s="590"/>
      <c r="U60" s="583"/>
      <c r="V60" s="583"/>
      <c r="W60" s="583"/>
      <c r="X60" s="591"/>
      <c r="Y60" s="604"/>
      <c r="Z60" s="593"/>
      <c r="AA60" s="575"/>
      <c r="AB60" s="575"/>
      <c r="AC60" s="575"/>
      <c r="AD60" s="575"/>
      <c r="AE60" s="575"/>
      <c r="AF60" s="594"/>
      <c r="AG60" s="595"/>
      <c r="AH60" s="596"/>
      <c r="AI60" s="596"/>
      <c r="AJ60" s="596"/>
      <c r="AK60" s="596"/>
      <c r="AL60" s="596"/>
      <c r="AM60" s="596"/>
      <c r="AN60" s="596"/>
      <c r="AO60" s="596"/>
      <c r="AP60" s="597"/>
      <c r="AQ60" s="596"/>
      <c r="AR60" s="596"/>
      <c r="AS60" s="596"/>
      <c r="AT60" s="596"/>
      <c r="AU60" s="596"/>
      <c r="AV60" s="595"/>
      <c r="AW60" s="596"/>
      <c r="AX60" s="596"/>
      <c r="AY60" s="596"/>
      <c r="AZ60" s="755"/>
      <c r="BA60" s="758"/>
      <c r="BB60" s="596"/>
      <c r="BC60" s="596"/>
      <c r="BD60" s="596"/>
      <c r="BE60" s="759"/>
      <c r="BF60" s="764"/>
      <c r="BG60" s="596"/>
      <c r="BH60" s="596"/>
      <c r="BI60" s="596"/>
      <c r="BJ60" s="765"/>
      <c r="BK60" s="597"/>
      <c r="BL60" s="589"/>
      <c r="BM60" s="575"/>
      <c r="BN60" s="575"/>
      <c r="BO60" s="575"/>
      <c r="BP60" s="590"/>
      <c r="BQ60" s="598"/>
      <c r="BR60" s="614"/>
      <c r="BS60" s="614"/>
      <c r="BT60" s="614"/>
      <c r="BU60" s="604"/>
      <c r="BV60" s="598"/>
      <c r="BW60" s="614"/>
      <c r="BX60" s="614"/>
      <c r="BY60" s="614"/>
      <c r="BZ60" s="604"/>
      <c r="CA60" s="598"/>
      <c r="CB60" s="614"/>
      <c r="CC60" s="614"/>
      <c r="CD60" s="614"/>
      <c r="CE60" s="604"/>
      <c r="CF60" s="598"/>
      <c r="CG60" s="614"/>
      <c r="CH60" s="614"/>
      <c r="CI60" s="614"/>
      <c r="CJ60" s="604"/>
      <c r="CK60" s="598"/>
      <c r="CL60" s="614"/>
      <c r="CM60" s="614"/>
      <c r="CN60" s="614"/>
      <c r="CO60" s="604"/>
      <c r="CP60" s="598"/>
      <c r="CQ60" s="614"/>
      <c r="CR60" s="614"/>
      <c r="CS60" s="614"/>
      <c r="CT60" s="604"/>
      <c r="CU60" s="1320"/>
      <c r="CV60" s="1321"/>
      <c r="CW60" s="1321"/>
      <c r="CX60" s="1322"/>
      <c r="CY60" s="1321"/>
      <c r="CZ60" s="1321"/>
      <c r="DA60" s="1321"/>
      <c r="DB60" s="1322"/>
      <c r="DC60" s="575"/>
      <c r="DD60" s="602">
        <v>1</v>
      </c>
      <c r="DE60" s="603"/>
      <c r="DF60" s="599" t="str">
        <f t="shared" si="21"/>
        <v/>
      </c>
      <c r="DG60" s="600" t="str">
        <f t="shared" si="22"/>
        <v/>
      </c>
      <c r="DH60" s="600" t="str">
        <f t="shared" si="23"/>
        <v/>
      </c>
      <c r="DI60" s="600" t="str">
        <f t="shared" si="24"/>
        <v/>
      </c>
      <c r="DJ60" s="600" t="str">
        <f t="shared" si="25"/>
        <v/>
      </c>
      <c r="DK60" s="601" t="str">
        <f t="shared" si="18"/>
        <v/>
      </c>
      <c r="DL60" s="599" t="str">
        <f t="shared" si="26"/>
        <v/>
      </c>
      <c r="DM60" s="600" t="str">
        <f t="shared" si="27"/>
        <v/>
      </c>
      <c r="DN60" s="600" t="str">
        <f t="shared" si="28"/>
        <v/>
      </c>
      <c r="DO60" s="600" t="str">
        <f t="shared" si="29"/>
        <v/>
      </c>
      <c r="DP60" s="600" t="str">
        <f t="shared" si="30"/>
        <v/>
      </c>
      <c r="DQ60" s="601" t="str">
        <f t="shared" si="31"/>
        <v/>
      </c>
      <c r="DR60" s="599" t="str">
        <f t="shared" si="32"/>
        <v/>
      </c>
      <c r="DS60" s="600" t="str">
        <f t="shared" si="33"/>
        <v/>
      </c>
      <c r="DT60" s="600" t="str">
        <f t="shared" si="34"/>
        <v/>
      </c>
      <c r="DU60" s="600" t="str">
        <f t="shared" si="35"/>
        <v/>
      </c>
      <c r="DV60" s="600" t="str">
        <f t="shared" si="36"/>
        <v/>
      </c>
      <c r="DW60" s="601" t="str">
        <f t="shared" si="37"/>
        <v/>
      </c>
      <c r="DX60" s="599" t="str">
        <f t="shared" si="38"/>
        <v/>
      </c>
      <c r="DY60" s="600" t="str">
        <f t="shared" si="39"/>
        <v/>
      </c>
      <c r="DZ60" s="600" t="str">
        <f t="shared" si="40"/>
        <v/>
      </c>
      <c r="EA60" s="600" t="str">
        <f t="shared" si="41"/>
        <v/>
      </c>
      <c r="EB60" s="600" t="str">
        <f t="shared" si="42"/>
        <v/>
      </c>
      <c r="EC60" s="601" t="str">
        <f t="shared" si="16"/>
        <v/>
      </c>
      <c r="ED60" s="599"/>
      <c r="EE60" s="600"/>
      <c r="EF60" s="600"/>
      <c r="EG60" s="600"/>
      <c r="EH60" s="600"/>
      <c r="EI60" s="601"/>
      <c r="EJ60" s="595"/>
      <c r="EK60" s="596"/>
      <c r="EL60" s="596"/>
      <c r="EM60" s="596"/>
      <c r="EN60" s="596"/>
      <c r="EO60" s="599"/>
      <c r="EP60" s="600"/>
      <c r="EQ60" s="600"/>
      <c r="ER60" s="600"/>
      <c r="ES60" s="600"/>
      <c r="ET60" s="600"/>
      <c r="EU60" s="595"/>
      <c r="EV60" s="596"/>
      <c r="EW60" s="596"/>
      <c r="EX60" s="596"/>
      <c r="EY60" s="596"/>
      <c r="EZ60" s="1328"/>
      <c r="FA60" s="790"/>
      <c r="FB60" s="1332"/>
      <c r="FC60" s="1332"/>
      <c r="FD60" s="1332"/>
      <c r="FE60" s="1333"/>
      <c r="FF60" s="790"/>
      <c r="FG60" s="1332"/>
      <c r="FH60" s="1332"/>
      <c r="FI60" s="1332"/>
      <c r="FJ60" s="1333"/>
    </row>
    <row r="61" spans="2:166" ht="15.75" customHeight="1">
      <c r="B61" s="582">
        <v>55</v>
      </c>
      <c r="C61" s="828" t="str">
        <f t="shared" si="6"/>
        <v/>
      </c>
      <c r="D61" s="583"/>
      <c r="E61" s="583"/>
      <c r="F61" s="575"/>
      <c r="G61" s="584"/>
      <c r="H61" s="584"/>
      <c r="I61" s="585"/>
      <c r="J61" s="586"/>
      <c r="K61" s="586"/>
      <c r="L61" s="586"/>
      <c r="M61" s="586"/>
      <c r="N61" s="586"/>
      <c r="O61" s="586"/>
      <c r="P61" s="587"/>
      <c r="Q61" s="588">
        <f t="shared" si="7"/>
        <v>0</v>
      </c>
      <c r="R61" s="589"/>
      <c r="S61" s="583"/>
      <c r="T61" s="590"/>
      <c r="U61" s="583"/>
      <c r="V61" s="583"/>
      <c r="W61" s="583"/>
      <c r="X61" s="591"/>
      <c r="Y61" s="604"/>
      <c r="Z61" s="593"/>
      <c r="AA61" s="575"/>
      <c r="AB61" s="575"/>
      <c r="AC61" s="575"/>
      <c r="AD61" s="575"/>
      <c r="AE61" s="575"/>
      <c r="AF61" s="594"/>
      <c r="AG61" s="595"/>
      <c r="AH61" s="596"/>
      <c r="AI61" s="596"/>
      <c r="AJ61" s="596"/>
      <c r="AK61" s="596"/>
      <c r="AL61" s="596"/>
      <c r="AM61" s="596"/>
      <c r="AN61" s="596"/>
      <c r="AO61" s="596"/>
      <c r="AP61" s="597"/>
      <c r="AQ61" s="596"/>
      <c r="AR61" s="596"/>
      <c r="AS61" s="596"/>
      <c r="AT61" s="596"/>
      <c r="AU61" s="596"/>
      <c r="AV61" s="595"/>
      <c r="AW61" s="596"/>
      <c r="AX61" s="596"/>
      <c r="AY61" s="596"/>
      <c r="AZ61" s="755"/>
      <c r="BA61" s="758"/>
      <c r="BB61" s="596"/>
      <c r="BC61" s="596"/>
      <c r="BD61" s="596"/>
      <c r="BE61" s="759"/>
      <c r="BF61" s="764"/>
      <c r="BG61" s="596"/>
      <c r="BH61" s="596"/>
      <c r="BI61" s="596"/>
      <c r="BJ61" s="765"/>
      <c r="BK61" s="597"/>
      <c r="BL61" s="589"/>
      <c r="BM61" s="575"/>
      <c r="BN61" s="575"/>
      <c r="BO61" s="575"/>
      <c r="BP61" s="590"/>
      <c r="BQ61" s="598"/>
      <c r="BR61" s="614"/>
      <c r="BS61" s="614"/>
      <c r="BT61" s="614"/>
      <c r="BU61" s="604"/>
      <c r="BV61" s="598"/>
      <c r="BW61" s="614"/>
      <c r="BX61" s="614"/>
      <c r="BY61" s="614"/>
      <c r="BZ61" s="604"/>
      <c r="CA61" s="598"/>
      <c r="CB61" s="614"/>
      <c r="CC61" s="614"/>
      <c r="CD61" s="614"/>
      <c r="CE61" s="604"/>
      <c r="CF61" s="598"/>
      <c r="CG61" s="614"/>
      <c r="CH61" s="614"/>
      <c r="CI61" s="614"/>
      <c r="CJ61" s="604"/>
      <c r="CK61" s="598"/>
      <c r="CL61" s="614"/>
      <c r="CM61" s="614"/>
      <c r="CN61" s="614"/>
      <c r="CO61" s="604"/>
      <c r="CP61" s="598"/>
      <c r="CQ61" s="614"/>
      <c r="CR61" s="614"/>
      <c r="CS61" s="614"/>
      <c r="CT61" s="604"/>
      <c r="CU61" s="1320"/>
      <c r="CV61" s="1321"/>
      <c r="CW61" s="1321"/>
      <c r="CX61" s="1322"/>
      <c r="CY61" s="1321"/>
      <c r="CZ61" s="1321"/>
      <c r="DA61" s="1321"/>
      <c r="DB61" s="1322"/>
      <c r="DC61" s="575"/>
      <c r="DD61" s="602">
        <v>1</v>
      </c>
      <c r="DE61" s="603"/>
      <c r="DF61" s="599" t="str">
        <f t="shared" si="21"/>
        <v/>
      </c>
      <c r="DG61" s="600" t="str">
        <f t="shared" si="22"/>
        <v/>
      </c>
      <c r="DH61" s="600" t="str">
        <f t="shared" si="23"/>
        <v/>
      </c>
      <c r="DI61" s="600" t="str">
        <f t="shared" si="24"/>
        <v/>
      </c>
      <c r="DJ61" s="600" t="str">
        <f t="shared" si="25"/>
        <v/>
      </c>
      <c r="DK61" s="601" t="str">
        <f t="shared" si="18"/>
        <v/>
      </c>
      <c r="DL61" s="599" t="str">
        <f t="shared" si="26"/>
        <v/>
      </c>
      <c r="DM61" s="600" t="str">
        <f t="shared" si="27"/>
        <v/>
      </c>
      <c r="DN61" s="600" t="str">
        <f t="shared" si="28"/>
        <v/>
      </c>
      <c r="DO61" s="600" t="str">
        <f t="shared" si="29"/>
        <v/>
      </c>
      <c r="DP61" s="600" t="str">
        <f t="shared" si="30"/>
        <v/>
      </c>
      <c r="DQ61" s="601" t="str">
        <f t="shared" si="31"/>
        <v/>
      </c>
      <c r="DR61" s="599" t="str">
        <f t="shared" si="32"/>
        <v/>
      </c>
      <c r="DS61" s="600" t="str">
        <f t="shared" si="33"/>
        <v/>
      </c>
      <c r="DT61" s="600" t="str">
        <f t="shared" si="34"/>
        <v/>
      </c>
      <c r="DU61" s="600" t="str">
        <f t="shared" si="35"/>
        <v/>
      </c>
      <c r="DV61" s="600" t="str">
        <f t="shared" si="36"/>
        <v/>
      </c>
      <c r="DW61" s="601" t="str">
        <f t="shared" si="37"/>
        <v/>
      </c>
      <c r="DX61" s="599" t="str">
        <f t="shared" si="38"/>
        <v/>
      </c>
      <c r="DY61" s="600" t="str">
        <f t="shared" si="39"/>
        <v/>
      </c>
      <c r="DZ61" s="600" t="str">
        <f t="shared" si="40"/>
        <v/>
      </c>
      <c r="EA61" s="600" t="str">
        <f t="shared" si="41"/>
        <v/>
      </c>
      <c r="EB61" s="600" t="str">
        <f t="shared" si="42"/>
        <v/>
      </c>
      <c r="EC61" s="601" t="str">
        <f t="shared" si="16"/>
        <v/>
      </c>
      <c r="ED61" s="599"/>
      <c r="EE61" s="600"/>
      <c r="EF61" s="600"/>
      <c r="EG61" s="600"/>
      <c r="EH61" s="600"/>
      <c r="EI61" s="601"/>
      <c r="EJ61" s="595"/>
      <c r="EK61" s="596"/>
      <c r="EL61" s="596"/>
      <c r="EM61" s="596"/>
      <c r="EN61" s="596"/>
      <c r="EO61" s="599"/>
      <c r="EP61" s="600"/>
      <c r="EQ61" s="600"/>
      <c r="ER61" s="600"/>
      <c r="ES61" s="600"/>
      <c r="ET61" s="600"/>
      <c r="EU61" s="595"/>
      <c r="EV61" s="596"/>
      <c r="EW61" s="596"/>
      <c r="EX61" s="596"/>
      <c r="EY61" s="596"/>
      <c r="EZ61" s="1328"/>
      <c r="FA61" s="790"/>
      <c r="FB61" s="1332"/>
      <c r="FC61" s="1332"/>
      <c r="FD61" s="1332"/>
      <c r="FE61" s="1333"/>
      <c r="FF61" s="790"/>
      <c r="FG61" s="1332"/>
      <c r="FH61" s="1332"/>
      <c r="FI61" s="1332"/>
      <c r="FJ61" s="1333"/>
    </row>
    <row r="62" spans="2:166" ht="15.75" customHeight="1">
      <c r="B62" s="582">
        <v>56</v>
      </c>
      <c r="C62" s="828" t="str">
        <f t="shared" si="6"/>
        <v/>
      </c>
      <c r="D62" s="583"/>
      <c r="E62" s="583"/>
      <c r="F62" s="575"/>
      <c r="G62" s="584"/>
      <c r="H62" s="584"/>
      <c r="I62" s="585"/>
      <c r="J62" s="586"/>
      <c r="K62" s="586"/>
      <c r="L62" s="586"/>
      <c r="M62" s="586"/>
      <c r="N62" s="586"/>
      <c r="O62" s="586"/>
      <c r="P62" s="587"/>
      <c r="Q62" s="588">
        <f t="shared" si="7"/>
        <v>0</v>
      </c>
      <c r="R62" s="589"/>
      <c r="S62" s="583"/>
      <c r="T62" s="590"/>
      <c r="U62" s="583"/>
      <c r="V62" s="583"/>
      <c r="W62" s="583"/>
      <c r="X62" s="596"/>
      <c r="Y62" s="605"/>
      <c r="Z62" s="593"/>
      <c r="AA62" s="575"/>
      <c r="AB62" s="575"/>
      <c r="AC62" s="575"/>
      <c r="AD62" s="575"/>
      <c r="AE62" s="575"/>
      <c r="AF62" s="594"/>
      <c r="AG62" s="595"/>
      <c r="AH62" s="596"/>
      <c r="AI62" s="596"/>
      <c r="AJ62" s="596"/>
      <c r="AK62" s="596"/>
      <c r="AL62" s="596"/>
      <c r="AM62" s="596"/>
      <c r="AN62" s="596"/>
      <c r="AO62" s="596"/>
      <c r="AP62" s="597"/>
      <c r="AQ62" s="596"/>
      <c r="AR62" s="596"/>
      <c r="AS62" s="596"/>
      <c r="AT62" s="596"/>
      <c r="AU62" s="596"/>
      <c r="AV62" s="595"/>
      <c r="AW62" s="596"/>
      <c r="AX62" s="596"/>
      <c r="AY62" s="596"/>
      <c r="AZ62" s="755"/>
      <c r="BA62" s="758"/>
      <c r="BB62" s="596"/>
      <c r="BC62" s="596"/>
      <c r="BD62" s="596"/>
      <c r="BE62" s="759"/>
      <c r="BF62" s="764"/>
      <c r="BG62" s="596"/>
      <c r="BH62" s="596"/>
      <c r="BI62" s="596"/>
      <c r="BJ62" s="765"/>
      <c r="BK62" s="597"/>
      <c r="BL62" s="589"/>
      <c r="BM62" s="575"/>
      <c r="BN62" s="575"/>
      <c r="BO62" s="575"/>
      <c r="BP62" s="590"/>
      <c r="BQ62" s="595"/>
      <c r="BR62" s="596"/>
      <c r="BS62" s="596"/>
      <c r="BT62" s="596"/>
      <c r="BU62" s="597"/>
      <c r="BV62" s="595"/>
      <c r="BW62" s="596"/>
      <c r="BX62" s="596"/>
      <c r="BY62" s="596"/>
      <c r="BZ62" s="597"/>
      <c r="CA62" s="595"/>
      <c r="CB62" s="596"/>
      <c r="CC62" s="596"/>
      <c r="CD62" s="596"/>
      <c r="CE62" s="597"/>
      <c r="CF62" s="595"/>
      <c r="CG62" s="596"/>
      <c r="CH62" s="596"/>
      <c r="CI62" s="596"/>
      <c r="CJ62" s="597"/>
      <c r="CK62" s="595"/>
      <c r="CL62" s="596"/>
      <c r="CM62" s="596"/>
      <c r="CN62" s="596"/>
      <c r="CO62" s="597"/>
      <c r="CP62" s="595"/>
      <c r="CQ62" s="596"/>
      <c r="CR62" s="596"/>
      <c r="CS62" s="596"/>
      <c r="CT62" s="597"/>
      <c r="CU62" s="1320"/>
      <c r="CV62" s="1321"/>
      <c r="CW62" s="1321"/>
      <c r="CX62" s="1322"/>
      <c r="CY62" s="1321"/>
      <c r="CZ62" s="1321"/>
      <c r="DA62" s="1321"/>
      <c r="DB62" s="1322"/>
      <c r="DC62" s="575"/>
      <c r="DD62" s="602">
        <v>1</v>
      </c>
      <c r="DE62" s="603"/>
      <c r="DF62" s="599" t="str">
        <f t="shared" si="21"/>
        <v/>
      </c>
      <c r="DG62" s="600" t="str">
        <f t="shared" si="22"/>
        <v/>
      </c>
      <c r="DH62" s="600" t="str">
        <f t="shared" si="23"/>
        <v/>
      </c>
      <c r="DI62" s="600" t="str">
        <f t="shared" si="24"/>
        <v/>
      </c>
      <c r="DJ62" s="600" t="str">
        <f t="shared" si="25"/>
        <v/>
      </c>
      <c r="DK62" s="601" t="str">
        <f t="shared" si="18"/>
        <v/>
      </c>
      <c r="DL62" s="599" t="str">
        <f t="shared" si="26"/>
        <v/>
      </c>
      <c r="DM62" s="600" t="str">
        <f t="shared" si="27"/>
        <v/>
      </c>
      <c r="DN62" s="600" t="str">
        <f t="shared" si="28"/>
        <v/>
      </c>
      <c r="DO62" s="600" t="str">
        <f t="shared" si="29"/>
        <v/>
      </c>
      <c r="DP62" s="600" t="str">
        <f t="shared" si="30"/>
        <v/>
      </c>
      <c r="DQ62" s="601" t="str">
        <f t="shared" si="31"/>
        <v/>
      </c>
      <c r="DR62" s="599" t="str">
        <f t="shared" si="32"/>
        <v/>
      </c>
      <c r="DS62" s="600" t="str">
        <f t="shared" si="33"/>
        <v/>
      </c>
      <c r="DT62" s="600" t="str">
        <f t="shared" si="34"/>
        <v/>
      </c>
      <c r="DU62" s="600" t="str">
        <f t="shared" si="35"/>
        <v/>
      </c>
      <c r="DV62" s="600" t="str">
        <f t="shared" si="36"/>
        <v/>
      </c>
      <c r="DW62" s="601" t="str">
        <f t="shared" si="37"/>
        <v/>
      </c>
      <c r="DX62" s="599" t="str">
        <f t="shared" si="38"/>
        <v/>
      </c>
      <c r="DY62" s="600" t="str">
        <f t="shared" si="39"/>
        <v/>
      </c>
      <c r="DZ62" s="600" t="str">
        <f t="shared" si="40"/>
        <v/>
      </c>
      <c r="EA62" s="600" t="str">
        <f t="shared" si="41"/>
        <v/>
      </c>
      <c r="EB62" s="600" t="str">
        <f t="shared" si="42"/>
        <v/>
      </c>
      <c r="EC62" s="601" t="str">
        <f t="shared" si="16"/>
        <v/>
      </c>
      <c r="ED62" s="599"/>
      <c r="EE62" s="600"/>
      <c r="EF62" s="600"/>
      <c r="EG62" s="600"/>
      <c r="EH62" s="600"/>
      <c r="EI62" s="601"/>
      <c r="EJ62" s="595"/>
      <c r="EK62" s="596"/>
      <c r="EL62" s="596"/>
      <c r="EM62" s="596"/>
      <c r="EN62" s="596"/>
      <c r="EO62" s="599"/>
      <c r="EP62" s="600"/>
      <c r="EQ62" s="600"/>
      <c r="ER62" s="600"/>
      <c r="ES62" s="600"/>
      <c r="ET62" s="600"/>
      <c r="EU62" s="595"/>
      <c r="EV62" s="596"/>
      <c r="EW62" s="596"/>
      <c r="EX62" s="596"/>
      <c r="EY62" s="596"/>
      <c r="EZ62" s="1328"/>
      <c r="FA62" s="790"/>
      <c r="FB62" s="1332"/>
      <c r="FC62" s="1332"/>
      <c r="FD62" s="1332"/>
      <c r="FE62" s="1333"/>
      <c r="FF62" s="790"/>
      <c r="FG62" s="1332"/>
      <c r="FH62" s="1332"/>
      <c r="FI62" s="1332"/>
      <c r="FJ62" s="1333"/>
    </row>
    <row r="63" spans="2:166" ht="15.75" customHeight="1">
      <c r="B63" s="582">
        <v>57</v>
      </c>
      <c r="C63" s="828" t="str">
        <f t="shared" si="6"/>
        <v/>
      </c>
      <c r="D63" s="583"/>
      <c r="E63" s="583"/>
      <c r="F63" s="575"/>
      <c r="G63" s="584"/>
      <c r="H63" s="584"/>
      <c r="I63" s="585"/>
      <c r="J63" s="586"/>
      <c r="K63" s="586"/>
      <c r="L63" s="586"/>
      <c r="M63" s="586"/>
      <c r="N63" s="586"/>
      <c r="O63" s="586"/>
      <c r="P63" s="587"/>
      <c r="Q63" s="588">
        <f t="shared" si="7"/>
        <v>0</v>
      </c>
      <c r="R63" s="589"/>
      <c r="S63" s="583"/>
      <c r="T63" s="590"/>
      <c r="U63" s="583"/>
      <c r="V63" s="583"/>
      <c r="W63" s="583"/>
      <c r="X63" s="596"/>
      <c r="Y63" s="605"/>
      <c r="Z63" s="593"/>
      <c r="AA63" s="575"/>
      <c r="AB63" s="575"/>
      <c r="AC63" s="575"/>
      <c r="AD63" s="575"/>
      <c r="AE63" s="575"/>
      <c r="AF63" s="594"/>
      <c r="AG63" s="595"/>
      <c r="AH63" s="596"/>
      <c r="AI63" s="596"/>
      <c r="AJ63" s="596"/>
      <c r="AK63" s="596"/>
      <c r="AL63" s="596"/>
      <c r="AM63" s="596"/>
      <c r="AN63" s="596"/>
      <c r="AO63" s="596"/>
      <c r="AP63" s="597"/>
      <c r="AQ63" s="596"/>
      <c r="AR63" s="596"/>
      <c r="AS63" s="596"/>
      <c r="AT63" s="596"/>
      <c r="AU63" s="596"/>
      <c r="AV63" s="595"/>
      <c r="AW63" s="596"/>
      <c r="AX63" s="596"/>
      <c r="AY63" s="596"/>
      <c r="AZ63" s="755"/>
      <c r="BA63" s="758"/>
      <c r="BB63" s="596"/>
      <c r="BC63" s="596"/>
      <c r="BD63" s="596"/>
      <c r="BE63" s="759"/>
      <c r="BF63" s="764"/>
      <c r="BG63" s="596"/>
      <c r="BH63" s="596"/>
      <c r="BI63" s="596"/>
      <c r="BJ63" s="765"/>
      <c r="BK63" s="597"/>
      <c r="BL63" s="589"/>
      <c r="BM63" s="575"/>
      <c r="BN63" s="575"/>
      <c r="BO63" s="575"/>
      <c r="BP63" s="590"/>
      <c r="BQ63" s="595"/>
      <c r="BR63" s="596"/>
      <c r="BS63" s="596"/>
      <c r="BT63" s="596"/>
      <c r="BU63" s="597"/>
      <c r="BV63" s="595"/>
      <c r="BW63" s="596"/>
      <c r="BX63" s="596"/>
      <c r="BY63" s="596"/>
      <c r="BZ63" s="597"/>
      <c r="CA63" s="595"/>
      <c r="CB63" s="596"/>
      <c r="CC63" s="596"/>
      <c r="CD63" s="596"/>
      <c r="CE63" s="597"/>
      <c r="CF63" s="595"/>
      <c r="CG63" s="596"/>
      <c r="CH63" s="596"/>
      <c r="CI63" s="596"/>
      <c r="CJ63" s="597"/>
      <c r="CK63" s="595"/>
      <c r="CL63" s="596"/>
      <c r="CM63" s="596"/>
      <c r="CN63" s="596"/>
      <c r="CO63" s="597"/>
      <c r="CP63" s="595"/>
      <c r="CQ63" s="596"/>
      <c r="CR63" s="596"/>
      <c r="CS63" s="596"/>
      <c r="CT63" s="597"/>
      <c r="CU63" s="1320"/>
      <c r="CV63" s="1321"/>
      <c r="CW63" s="1321"/>
      <c r="CX63" s="1322"/>
      <c r="CY63" s="1321"/>
      <c r="CZ63" s="1321"/>
      <c r="DA63" s="1321"/>
      <c r="DB63" s="1322"/>
      <c r="DC63" s="575"/>
      <c r="DD63" s="602">
        <v>1</v>
      </c>
      <c r="DE63" s="603"/>
      <c r="DF63" s="599" t="str">
        <f t="shared" si="21"/>
        <v/>
      </c>
      <c r="DG63" s="600" t="str">
        <f t="shared" si="22"/>
        <v/>
      </c>
      <c r="DH63" s="600" t="str">
        <f t="shared" si="23"/>
        <v/>
      </c>
      <c r="DI63" s="600" t="str">
        <f t="shared" si="24"/>
        <v/>
      </c>
      <c r="DJ63" s="600" t="str">
        <f t="shared" si="25"/>
        <v/>
      </c>
      <c r="DK63" s="601" t="str">
        <f t="shared" si="18"/>
        <v/>
      </c>
      <c r="DL63" s="599" t="str">
        <f t="shared" si="26"/>
        <v/>
      </c>
      <c r="DM63" s="600" t="str">
        <f t="shared" si="27"/>
        <v/>
      </c>
      <c r="DN63" s="600" t="str">
        <f t="shared" si="28"/>
        <v/>
      </c>
      <c r="DO63" s="600" t="str">
        <f t="shared" si="29"/>
        <v/>
      </c>
      <c r="DP63" s="600" t="str">
        <f t="shared" si="30"/>
        <v/>
      </c>
      <c r="DQ63" s="601" t="str">
        <f t="shared" si="31"/>
        <v/>
      </c>
      <c r="DR63" s="599" t="str">
        <f t="shared" si="32"/>
        <v/>
      </c>
      <c r="DS63" s="600" t="str">
        <f t="shared" si="33"/>
        <v/>
      </c>
      <c r="DT63" s="600" t="str">
        <f t="shared" si="34"/>
        <v/>
      </c>
      <c r="DU63" s="600" t="str">
        <f t="shared" si="35"/>
        <v/>
      </c>
      <c r="DV63" s="600" t="str">
        <f t="shared" si="36"/>
        <v/>
      </c>
      <c r="DW63" s="601" t="str">
        <f t="shared" si="37"/>
        <v/>
      </c>
      <c r="DX63" s="599" t="str">
        <f t="shared" si="38"/>
        <v/>
      </c>
      <c r="DY63" s="600" t="str">
        <f t="shared" si="39"/>
        <v/>
      </c>
      <c r="DZ63" s="600" t="str">
        <f t="shared" si="40"/>
        <v/>
      </c>
      <c r="EA63" s="600" t="str">
        <f t="shared" si="41"/>
        <v/>
      </c>
      <c r="EB63" s="600" t="str">
        <f t="shared" si="42"/>
        <v/>
      </c>
      <c r="EC63" s="601" t="str">
        <f t="shared" si="16"/>
        <v/>
      </c>
      <c r="ED63" s="599"/>
      <c r="EE63" s="600"/>
      <c r="EF63" s="600"/>
      <c r="EG63" s="600"/>
      <c r="EH63" s="600"/>
      <c r="EI63" s="601"/>
      <c r="EJ63" s="595"/>
      <c r="EK63" s="596"/>
      <c r="EL63" s="596"/>
      <c r="EM63" s="596"/>
      <c r="EN63" s="596"/>
      <c r="EO63" s="599"/>
      <c r="EP63" s="600"/>
      <c r="EQ63" s="600"/>
      <c r="ER63" s="600"/>
      <c r="ES63" s="600"/>
      <c r="ET63" s="600"/>
      <c r="EU63" s="595"/>
      <c r="EV63" s="596"/>
      <c r="EW63" s="596"/>
      <c r="EX63" s="596"/>
      <c r="EY63" s="596"/>
      <c r="EZ63" s="1328"/>
      <c r="FA63" s="790"/>
      <c r="FB63" s="1332"/>
      <c r="FC63" s="1332"/>
      <c r="FD63" s="1332"/>
      <c r="FE63" s="1333"/>
      <c r="FF63" s="790"/>
      <c r="FG63" s="1332"/>
      <c r="FH63" s="1332"/>
      <c r="FI63" s="1332"/>
      <c r="FJ63" s="1333"/>
    </row>
    <row r="64" spans="2:166" ht="15.75" customHeight="1">
      <c r="B64" s="582">
        <v>58</v>
      </c>
      <c r="C64" s="828" t="str">
        <f t="shared" si="6"/>
        <v/>
      </c>
      <c r="D64" s="583"/>
      <c r="E64" s="583"/>
      <c r="F64" s="575"/>
      <c r="G64" s="584"/>
      <c r="H64" s="584"/>
      <c r="I64" s="585"/>
      <c r="J64" s="586"/>
      <c r="K64" s="586"/>
      <c r="L64" s="586"/>
      <c r="M64" s="586"/>
      <c r="N64" s="586"/>
      <c r="O64" s="586"/>
      <c r="P64" s="587"/>
      <c r="Q64" s="588">
        <f t="shared" si="7"/>
        <v>0</v>
      </c>
      <c r="R64" s="589"/>
      <c r="S64" s="583"/>
      <c r="T64" s="590"/>
      <c r="U64" s="583"/>
      <c r="V64" s="583"/>
      <c r="W64" s="583"/>
      <c r="X64" s="591"/>
      <c r="Y64" s="592"/>
      <c r="Z64" s="593"/>
      <c r="AA64" s="575"/>
      <c r="AB64" s="575"/>
      <c r="AC64" s="575"/>
      <c r="AD64" s="575"/>
      <c r="AE64" s="575"/>
      <c r="AF64" s="594"/>
      <c r="AG64" s="595"/>
      <c r="AH64" s="596"/>
      <c r="AI64" s="596"/>
      <c r="AJ64" s="596"/>
      <c r="AK64" s="596"/>
      <c r="AL64" s="596"/>
      <c r="AM64" s="596"/>
      <c r="AN64" s="596"/>
      <c r="AO64" s="596"/>
      <c r="AP64" s="597"/>
      <c r="AQ64" s="596"/>
      <c r="AR64" s="596"/>
      <c r="AS64" s="596"/>
      <c r="AT64" s="596"/>
      <c r="AU64" s="596"/>
      <c r="AV64" s="595"/>
      <c r="AW64" s="596"/>
      <c r="AX64" s="596"/>
      <c r="AY64" s="596"/>
      <c r="AZ64" s="755"/>
      <c r="BA64" s="758"/>
      <c r="BB64" s="596"/>
      <c r="BC64" s="596"/>
      <c r="BD64" s="596"/>
      <c r="BE64" s="759"/>
      <c r="BF64" s="764"/>
      <c r="BG64" s="596"/>
      <c r="BH64" s="596"/>
      <c r="BI64" s="596"/>
      <c r="BJ64" s="765"/>
      <c r="BK64" s="597"/>
      <c r="BL64" s="589"/>
      <c r="BM64" s="575"/>
      <c r="BN64" s="575"/>
      <c r="BO64" s="575"/>
      <c r="BP64" s="590"/>
      <c r="BQ64" s="595"/>
      <c r="BR64" s="596"/>
      <c r="BS64" s="596"/>
      <c r="BT64" s="596"/>
      <c r="BU64" s="597"/>
      <c r="BV64" s="595"/>
      <c r="BW64" s="596"/>
      <c r="BX64" s="596"/>
      <c r="BY64" s="596"/>
      <c r="BZ64" s="597"/>
      <c r="CA64" s="595"/>
      <c r="CB64" s="596"/>
      <c r="CC64" s="596"/>
      <c r="CD64" s="596"/>
      <c r="CE64" s="597"/>
      <c r="CF64" s="595"/>
      <c r="CG64" s="596"/>
      <c r="CH64" s="596"/>
      <c r="CI64" s="596"/>
      <c r="CJ64" s="597"/>
      <c r="CK64" s="595"/>
      <c r="CL64" s="596"/>
      <c r="CM64" s="596"/>
      <c r="CN64" s="596"/>
      <c r="CO64" s="597"/>
      <c r="CP64" s="595"/>
      <c r="CQ64" s="596"/>
      <c r="CR64" s="596"/>
      <c r="CS64" s="596"/>
      <c r="CT64" s="597"/>
      <c r="CU64" s="1320"/>
      <c r="CV64" s="1321"/>
      <c r="CW64" s="1321"/>
      <c r="CX64" s="1322"/>
      <c r="CY64" s="1321"/>
      <c r="CZ64" s="1321"/>
      <c r="DA64" s="1321"/>
      <c r="DB64" s="1322"/>
      <c r="DC64" s="575"/>
      <c r="DD64" s="602">
        <v>1</v>
      </c>
      <c r="DE64" s="603"/>
      <c r="DF64" s="599" t="str">
        <f t="shared" si="21"/>
        <v/>
      </c>
      <c r="DG64" s="600" t="str">
        <f t="shared" si="22"/>
        <v/>
      </c>
      <c r="DH64" s="600" t="str">
        <f t="shared" si="23"/>
        <v/>
      </c>
      <c r="DI64" s="600" t="str">
        <f t="shared" si="24"/>
        <v/>
      </c>
      <c r="DJ64" s="600" t="str">
        <f t="shared" si="25"/>
        <v/>
      </c>
      <c r="DK64" s="601" t="str">
        <f t="shared" si="18"/>
        <v/>
      </c>
      <c r="DL64" s="599" t="str">
        <f t="shared" si="26"/>
        <v/>
      </c>
      <c r="DM64" s="600" t="str">
        <f t="shared" si="27"/>
        <v/>
      </c>
      <c r="DN64" s="600" t="str">
        <f t="shared" si="28"/>
        <v/>
      </c>
      <c r="DO64" s="600" t="str">
        <f t="shared" si="29"/>
        <v/>
      </c>
      <c r="DP64" s="600" t="str">
        <f t="shared" si="30"/>
        <v/>
      </c>
      <c r="DQ64" s="601" t="str">
        <f t="shared" si="31"/>
        <v/>
      </c>
      <c r="DR64" s="599" t="str">
        <f t="shared" si="32"/>
        <v/>
      </c>
      <c r="DS64" s="600" t="str">
        <f t="shared" si="33"/>
        <v/>
      </c>
      <c r="DT64" s="600" t="str">
        <f t="shared" si="34"/>
        <v/>
      </c>
      <c r="DU64" s="600" t="str">
        <f t="shared" si="35"/>
        <v/>
      </c>
      <c r="DV64" s="600" t="str">
        <f t="shared" si="36"/>
        <v/>
      </c>
      <c r="DW64" s="601" t="str">
        <f t="shared" si="37"/>
        <v/>
      </c>
      <c r="DX64" s="599" t="str">
        <f t="shared" si="38"/>
        <v/>
      </c>
      <c r="DY64" s="600" t="str">
        <f t="shared" si="39"/>
        <v/>
      </c>
      <c r="DZ64" s="600" t="str">
        <f t="shared" si="40"/>
        <v/>
      </c>
      <c r="EA64" s="600" t="str">
        <f t="shared" si="41"/>
        <v/>
      </c>
      <c r="EB64" s="600" t="str">
        <f t="shared" si="42"/>
        <v/>
      </c>
      <c r="EC64" s="601" t="str">
        <f t="shared" si="16"/>
        <v/>
      </c>
      <c r="ED64" s="599"/>
      <c r="EE64" s="600"/>
      <c r="EF64" s="600"/>
      <c r="EG64" s="600"/>
      <c r="EH64" s="600"/>
      <c r="EI64" s="601"/>
      <c r="EJ64" s="595"/>
      <c r="EK64" s="596"/>
      <c r="EL64" s="596"/>
      <c r="EM64" s="596"/>
      <c r="EN64" s="596"/>
      <c r="EO64" s="599"/>
      <c r="EP64" s="600"/>
      <c r="EQ64" s="600"/>
      <c r="ER64" s="600"/>
      <c r="ES64" s="600"/>
      <c r="ET64" s="600"/>
      <c r="EU64" s="595"/>
      <c r="EV64" s="596"/>
      <c r="EW64" s="596"/>
      <c r="EX64" s="596"/>
      <c r="EY64" s="596"/>
      <c r="EZ64" s="1328"/>
      <c r="FA64" s="790"/>
      <c r="FB64" s="1332"/>
      <c r="FC64" s="1332"/>
      <c r="FD64" s="1332"/>
      <c r="FE64" s="1333"/>
      <c r="FF64" s="790"/>
      <c r="FG64" s="1332"/>
      <c r="FH64" s="1332"/>
      <c r="FI64" s="1332"/>
      <c r="FJ64" s="1333"/>
    </row>
    <row r="65" spans="2:166" ht="15.75" customHeight="1">
      <c r="B65" s="582">
        <v>59</v>
      </c>
      <c r="C65" s="828" t="str">
        <f t="shared" si="6"/>
        <v/>
      </c>
      <c r="D65" s="583"/>
      <c r="E65" s="583"/>
      <c r="F65" s="575"/>
      <c r="G65" s="584"/>
      <c r="H65" s="584"/>
      <c r="I65" s="585"/>
      <c r="J65" s="586"/>
      <c r="K65" s="586"/>
      <c r="L65" s="586"/>
      <c r="M65" s="586"/>
      <c r="N65" s="586"/>
      <c r="O65" s="586"/>
      <c r="P65" s="587"/>
      <c r="Q65" s="588">
        <f t="shared" si="7"/>
        <v>0</v>
      </c>
      <c r="R65" s="589"/>
      <c r="S65" s="583"/>
      <c r="T65" s="590"/>
      <c r="U65" s="583"/>
      <c r="V65" s="583"/>
      <c r="W65" s="583"/>
      <c r="X65" s="591"/>
      <c r="Y65" s="607"/>
      <c r="Z65" s="593"/>
      <c r="AA65" s="575"/>
      <c r="AB65" s="575"/>
      <c r="AC65" s="575"/>
      <c r="AD65" s="575"/>
      <c r="AE65" s="575"/>
      <c r="AF65" s="594"/>
      <c r="AG65" s="595"/>
      <c r="AH65" s="596"/>
      <c r="AI65" s="596"/>
      <c r="AJ65" s="596"/>
      <c r="AK65" s="596"/>
      <c r="AL65" s="596"/>
      <c r="AM65" s="596"/>
      <c r="AN65" s="596"/>
      <c r="AO65" s="596"/>
      <c r="AP65" s="597"/>
      <c r="AQ65" s="596"/>
      <c r="AR65" s="596"/>
      <c r="AS65" s="596"/>
      <c r="AT65" s="596"/>
      <c r="AU65" s="596"/>
      <c r="AV65" s="595"/>
      <c r="AW65" s="596"/>
      <c r="AX65" s="596"/>
      <c r="AY65" s="596"/>
      <c r="AZ65" s="755"/>
      <c r="BA65" s="758"/>
      <c r="BB65" s="596"/>
      <c r="BC65" s="596"/>
      <c r="BD65" s="596"/>
      <c r="BE65" s="759"/>
      <c r="BF65" s="764"/>
      <c r="BG65" s="596"/>
      <c r="BH65" s="596"/>
      <c r="BI65" s="596"/>
      <c r="BJ65" s="765"/>
      <c r="BK65" s="597"/>
      <c r="BL65" s="589"/>
      <c r="BM65" s="575"/>
      <c r="BN65" s="575"/>
      <c r="BO65" s="575"/>
      <c r="BP65" s="590"/>
      <c r="BQ65" s="595"/>
      <c r="BR65" s="596"/>
      <c r="BS65" s="596"/>
      <c r="BT65" s="596"/>
      <c r="BU65" s="597"/>
      <c r="BV65" s="595"/>
      <c r="BW65" s="596"/>
      <c r="BX65" s="596"/>
      <c r="BY65" s="596"/>
      <c r="BZ65" s="597"/>
      <c r="CA65" s="595"/>
      <c r="CB65" s="596"/>
      <c r="CC65" s="596"/>
      <c r="CD65" s="596"/>
      <c r="CE65" s="597"/>
      <c r="CF65" s="595"/>
      <c r="CG65" s="596"/>
      <c r="CH65" s="596"/>
      <c r="CI65" s="596"/>
      <c r="CJ65" s="597"/>
      <c r="CK65" s="595"/>
      <c r="CL65" s="596"/>
      <c r="CM65" s="596"/>
      <c r="CN65" s="596"/>
      <c r="CO65" s="597"/>
      <c r="CP65" s="595"/>
      <c r="CQ65" s="596"/>
      <c r="CR65" s="596"/>
      <c r="CS65" s="596"/>
      <c r="CT65" s="597"/>
      <c r="CU65" s="1320"/>
      <c r="CV65" s="1321"/>
      <c r="CW65" s="1321"/>
      <c r="CX65" s="1322"/>
      <c r="CY65" s="1321"/>
      <c r="CZ65" s="1321"/>
      <c r="DA65" s="1321"/>
      <c r="DB65" s="1322"/>
      <c r="DC65" s="575"/>
      <c r="DD65" s="602">
        <v>1</v>
      </c>
      <c r="DE65" s="603"/>
      <c r="DF65" s="599" t="str">
        <f t="shared" si="21"/>
        <v/>
      </c>
      <c r="DG65" s="600" t="str">
        <f t="shared" si="22"/>
        <v/>
      </c>
      <c r="DH65" s="600" t="str">
        <f t="shared" si="23"/>
        <v/>
      </c>
      <c r="DI65" s="600" t="str">
        <f t="shared" si="24"/>
        <v/>
      </c>
      <c r="DJ65" s="600" t="str">
        <f t="shared" si="25"/>
        <v/>
      </c>
      <c r="DK65" s="601" t="str">
        <f t="shared" si="18"/>
        <v/>
      </c>
      <c r="DL65" s="599" t="str">
        <f t="shared" si="26"/>
        <v/>
      </c>
      <c r="DM65" s="600" t="str">
        <f t="shared" si="27"/>
        <v/>
      </c>
      <c r="DN65" s="600" t="str">
        <f t="shared" si="28"/>
        <v/>
      </c>
      <c r="DO65" s="600" t="str">
        <f t="shared" si="29"/>
        <v/>
      </c>
      <c r="DP65" s="600" t="str">
        <f t="shared" si="30"/>
        <v/>
      </c>
      <c r="DQ65" s="601" t="str">
        <f t="shared" si="31"/>
        <v/>
      </c>
      <c r="DR65" s="599" t="str">
        <f t="shared" si="32"/>
        <v/>
      </c>
      <c r="DS65" s="600" t="str">
        <f t="shared" si="33"/>
        <v/>
      </c>
      <c r="DT65" s="600" t="str">
        <f t="shared" si="34"/>
        <v/>
      </c>
      <c r="DU65" s="600" t="str">
        <f t="shared" si="35"/>
        <v/>
      </c>
      <c r="DV65" s="600" t="str">
        <f t="shared" si="36"/>
        <v/>
      </c>
      <c r="DW65" s="601" t="str">
        <f t="shared" si="37"/>
        <v/>
      </c>
      <c r="DX65" s="599" t="str">
        <f t="shared" si="38"/>
        <v/>
      </c>
      <c r="DY65" s="600" t="str">
        <f t="shared" si="39"/>
        <v/>
      </c>
      <c r="DZ65" s="600" t="str">
        <f t="shared" si="40"/>
        <v/>
      </c>
      <c r="EA65" s="600" t="str">
        <f t="shared" si="41"/>
        <v/>
      </c>
      <c r="EB65" s="600" t="str">
        <f t="shared" si="42"/>
        <v/>
      </c>
      <c r="EC65" s="601" t="str">
        <f t="shared" si="16"/>
        <v/>
      </c>
      <c r="ED65" s="599"/>
      <c r="EE65" s="600"/>
      <c r="EF65" s="600"/>
      <c r="EG65" s="600"/>
      <c r="EH65" s="600"/>
      <c r="EI65" s="601"/>
      <c r="EJ65" s="595"/>
      <c r="EK65" s="596"/>
      <c r="EL65" s="596"/>
      <c r="EM65" s="596"/>
      <c r="EN65" s="596"/>
      <c r="EO65" s="599"/>
      <c r="EP65" s="600"/>
      <c r="EQ65" s="600"/>
      <c r="ER65" s="600"/>
      <c r="ES65" s="600"/>
      <c r="ET65" s="600"/>
      <c r="EU65" s="595"/>
      <c r="EV65" s="596"/>
      <c r="EW65" s="596"/>
      <c r="EX65" s="596"/>
      <c r="EY65" s="596"/>
      <c r="EZ65" s="1328"/>
      <c r="FA65" s="790"/>
      <c r="FB65" s="1332"/>
      <c r="FC65" s="1332"/>
      <c r="FD65" s="1332"/>
      <c r="FE65" s="1333"/>
      <c r="FF65" s="790"/>
      <c r="FG65" s="1332"/>
      <c r="FH65" s="1332"/>
      <c r="FI65" s="1332"/>
      <c r="FJ65" s="1333"/>
    </row>
    <row r="66" spans="2:166" ht="15.75" customHeight="1">
      <c r="B66" s="582">
        <v>60</v>
      </c>
      <c r="C66" s="828" t="str">
        <f t="shared" si="6"/>
        <v/>
      </c>
      <c r="D66" s="583"/>
      <c r="E66" s="583"/>
      <c r="F66" s="575"/>
      <c r="G66" s="584"/>
      <c r="H66" s="584"/>
      <c r="I66" s="585"/>
      <c r="J66" s="586"/>
      <c r="K66" s="586"/>
      <c r="L66" s="586"/>
      <c r="M66" s="586"/>
      <c r="N66" s="586"/>
      <c r="O66" s="586"/>
      <c r="P66" s="587"/>
      <c r="Q66" s="588">
        <f t="shared" si="7"/>
        <v>0</v>
      </c>
      <c r="R66" s="589"/>
      <c r="S66" s="583"/>
      <c r="T66" s="590"/>
      <c r="U66" s="583"/>
      <c r="V66" s="583"/>
      <c r="W66" s="583"/>
      <c r="X66" s="596"/>
      <c r="Y66" s="605"/>
      <c r="Z66" s="593"/>
      <c r="AA66" s="575"/>
      <c r="AB66" s="575"/>
      <c r="AC66" s="575"/>
      <c r="AD66" s="575"/>
      <c r="AE66" s="575"/>
      <c r="AF66" s="594"/>
      <c r="AG66" s="595"/>
      <c r="AH66" s="596"/>
      <c r="AI66" s="596"/>
      <c r="AJ66" s="596"/>
      <c r="AK66" s="596"/>
      <c r="AL66" s="596"/>
      <c r="AM66" s="596"/>
      <c r="AN66" s="596"/>
      <c r="AO66" s="596"/>
      <c r="AP66" s="597"/>
      <c r="AQ66" s="596"/>
      <c r="AR66" s="596"/>
      <c r="AS66" s="596"/>
      <c r="AT66" s="596"/>
      <c r="AU66" s="596"/>
      <c r="AV66" s="595"/>
      <c r="AW66" s="596"/>
      <c r="AX66" s="596"/>
      <c r="AY66" s="596"/>
      <c r="AZ66" s="755"/>
      <c r="BA66" s="758"/>
      <c r="BB66" s="596"/>
      <c r="BC66" s="596"/>
      <c r="BD66" s="596"/>
      <c r="BE66" s="759"/>
      <c r="BF66" s="764"/>
      <c r="BG66" s="596"/>
      <c r="BH66" s="596"/>
      <c r="BI66" s="596"/>
      <c r="BJ66" s="765"/>
      <c r="BK66" s="597"/>
      <c r="BL66" s="589"/>
      <c r="BM66" s="575"/>
      <c r="BN66" s="575"/>
      <c r="BO66" s="575"/>
      <c r="BP66" s="590"/>
      <c r="BQ66" s="595"/>
      <c r="BR66" s="596"/>
      <c r="BS66" s="596"/>
      <c r="BT66" s="596"/>
      <c r="BU66" s="597"/>
      <c r="BV66" s="595"/>
      <c r="BW66" s="596"/>
      <c r="BX66" s="596"/>
      <c r="BY66" s="596"/>
      <c r="BZ66" s="597"/>
      <c r="CA66" s="595"/>
      <c r="CB66" s="596"/>
      <c r="CC66" s="596"/>
      <c r="CD66" s="596"/>
      <c r="CE66" s="597"/>
      <c r="CF66" s="595"/>
      <c r="CG66" s="596"/>
      <c r="CH66" s="596"/>
      <c r="CI66" s="596"/>
      <c r="CJ66" s="597"/>
      <c r="CK66" s="595"/>
      <c r="CL66" s="596"/>
      <c r="CM66" s="596"/>
      <c r="CN66" s="596"/>
      <c r="CO66" s="597"/>
      <c r="CP66" s="595"/>
      <c r="CQ66" s="596"/>
      <c r="CR66" s="596"/>
      <c r="CS66" s="596"/>
      <c r="CT66" s="597"/>
      <c r="CU66" s="1320"/>
      <c r="CV66" s="1321"/>
      <c r="CW66" s="1321"/>
      <c r="CX66" s="1322"/>
      <c r="CY66" s="1321"/>
      <c r="CZ66" s="1321"/>
      <c r="DA66" s="1321"/>
      <c r="DB66" s="1322"/>
      <c r="DC66" s="575"/>
      <c r="DD66" s="602">
        <v>1</v>
      </c>
      <c r="DE66" s="603"/>
      <c r="DF66" s="599" t="str">
        <f t="shared" si="21"/>
        <v/>
      </c>
      <c r="DG66" s="600" t="str">
        <f t="shared" si="22"/>
        <v/>
      </c>
      <c r="DH66" s="600" t="str">
        <f t="shared" si="23"/>
        <v/>
      </c>
      <c r="DI66" s="600" t="str">
        <f t="shared" si="24"/>
        <v/>
      </c>
      <c r="DJ66" s="600" t="str">
        <f t="shared" si="25"/>
        <v/>
      </c>
      <c r="DK66" s="601" t="str">
        <f t="shared" si="18"/>
        <v/>
      </c>
      <c r="DL66" s="599" t="str">
        <f t="shared" si="26"/>
        <v/>
      </c>
      <c r="DM66" s="600" t="str">
        <f t="shared" si="27"/>
        <v/>
      </c>
      <c r="DN66" s="600" t="str">
        <f t="shared" si="28"/>
        <v/>
      </c>
      <c r="DO66" s="600" t="str">
        <f t="shared" si="29"/>
        <v/>
      </c>
      <c r="DP66" s="600" t="str">
        <f t="shared" si="30"/>
        <v/>
      </c>
      <c r="DQ66" s="601" t="str">
        <f t="shared" si="31"/>
        <v/>
      </c>
      <c r="DR66" s="599" t="str">
        <f t="shared" si="32"/>
        <v/>
      </c>
      <c r="DS66" s="600" t="str">
        <f t="shared" si="33"/>
        <v/>
      </c>
      <c r="DT66" s="600" t="str">
        <f t="shared" si="34"/>
        <v/>
      </c>
      <c r="DU66" s="600" t="str">
        <f t="shared" si="35"/>
        <v/>
      </c>
      <c r="DV66" s="600" t="str">
        <f t="shared" si="36"/>
        <v/>
      </c>
      <c r="DW66" s="601" t="str">
        <f t="shared" si="37"/>
        <v/>
      </c>
      <c r="DX66" s="599" t="str">
        <f t="shared" si="38"/>
        <v/>
      </c>
      <c r="DY66" s="600" t="str">
        <f t="shared" si="39"/>
        <v/>
      </c>
      <c r="DZ66" s="600" t="str">
        <f t="shared" si="40"/>
        <v/>
      </c>
      <c r="EA66" s="600" t="str">
        <f t="shared" si="41"/>
        <v/>
      </c>
      <c r="EB66" s="600" t="str">
        <f t="shared" si="42"/>
        <v/>
      </c>
      <c r="EC66" s="601" t="str">
        <f t="shared" si="16"/>
        <v/>
      </c>
      <c r="ED66" s="599"/>
      <c r="EE66" s="600"/>
      <c r="EF66" s="600"/>
      <c r="EG66" s="600"/>
      <c r="EH66" s="600"/>
      <c r="EI66" s="601"/>
      <c r="EJ66" s="595"/>
      <c r="EK66" s="596"/>
      <c r="EL66" s="596"/>
      <c r="EM66" s="596"/>
      <c r="EN66" s="596"/>
      <c r="EO66" s="599"/>
      <c r="EP66" s="600"/>
      <c r="EQ66" s="600"/>
      <c r="ER66" s="600"/>
      <c r="ES66" s="600"/>
      <c r="ET66" s="600"/>
      <c r="EU66" s="595"/>
      <c r="EV66" s="596"/>
      <c r="EW66" s="596"/>
      <c r="EX66" s="596"/>
      <c r="EY66" s="596"/>
      <c r="EZ66" s="1328"/>
      <c r="FA66" s="790"/>
      <c r="FB66" s="1332"/>
      <c r="FC66" s="1332"/>
      <c r="FD66" s="1332"/>
      <c r="FE66" s="1333"/>
      <c r="FF66" s="790"/>
      <c r="FG66" s="1332"/>
      <c r="FH66" s="1332"/>
      <c r="FI66" s="1332"/>
      <c r="FJ66" s="1333"/>
    </row>
    <row r="67" spans="2:166" ht="15.75" customHeight="1">
      <c r="B67" s="582">
        <v>61</v>
      </c>
      <c r="C67" s="828" t="str">
        <f t="shared" si="6"/>
        <v/>
      </c>
      <c r="D67" s="583"/>
      <c r="E67" s="583"/>
      <c r="F67" s="575"/>
      <c r="G67" s="584"/>
      <c r="H67" s="584"/>
      <c r="I67" s="585"/>
      <c r="J67" s="586"/>
      <c r="K67" s="586"/>
      <c r="L67" s="586"/>
      <c r="M67" s="586"/>
      <c r="N67" s="586"/>
      <c r="O67" s="586"/>
      <c r="P67" s="587"/>
      <c r="Q67" s="588">
        <f t="shared" si="7"/>
        <v>0</v>
      </c>
      <c r="R67" s="589"/>
      <c r="S67" s="583"/>
      <c r="T67" s="590"/>
      <c r="U67" s="583"/>
      <c r="V67" s="583"/>
      <c r="W67" s="583"/>
      <c r="X67" s="596"/>
      <c r="Y67" s="605"/>
      <c r="Z67" s="593"/>
      <c r="AA67" s="575"/>
      <c r="AB67" s="575"/>
      <c r="AC67" s="575"/>
      <c r="AD67" s="575"/>
      <c r="AE67" s="575"/>
      <c r="AF67" s="594"/>
      <c r="AG67" s="595"/>
      <c r="AH67" s="596"/>
      <c r="AI67" s="596"/>
      <c r="AJ67" s="596"/>
      <c r="AK67" s="596"/>
      <c r="AL67" s="596"/>
      <c r="AM67" s="596"/>
      <c r="AN67" s="596"/>
      <c r="AO67" s="596"/>
      <c r="AP67" s="597"/>
      <c r="AQ67" s="596"/>
      <c r="AR67" s="596"/>
      <c r="AS67" s="596"/>
      <c r="AT67" s="596"/>
      <c r="AU67" s="596"/>
      <c r="AV67" s="595"/>
      <c r="AW67" s="596"/>
      <c r="AX67" s="596"/>
      <c r="AY67" s="596"/>
      <c r="AZ67" s="755"/>
      <c r="BA67" s="758"/>
      <c r="BB67" s="596"/>
      <c r="BC67" s="596"/>
      <c r="BD67" s="596"/>
      <c r="BE67" s="759"/>
      <c r="BF67" s="764"/>
      <c r="BG67" s="596"/>
      <c r="BH67" s="596"/>
      <c r="BI67" s="596"/>
      <c r="BJ67" s="765"/>
      <c r="BK67" s="597"/>
      <c r="BL67" s="589"/>
      <c r="BM67" s="575"/>
      <c r="BN67" s="575"/>
      <c r="BO67" s="575"/>
      <c r="BP67" s="590"/>
      <c r="BQ67" s="595"/>
      <c r="BR67" s="596"/>
      <c r="BS67" s="596"/>
      <c r="BT67" s="596"/>
      <c r="BU67" s="597"/>
      <c r="BV67" s="595"/>
      <c r="BW67" s="596"/>
      <c r="BX67" s="596"/>
      <c r="BY67" s="596"/>
      <c r="BZ67" s="597"/>
      <c r="CA67" s="595"/>
      <c r="CB67" s="596"/>
      <c r="CC67" s="596"/>
      <c r="CD67" s="596"/>
      <c r="CE67" s="597"/>
      <c r="CF67" s="595"/>
      <c r="CG67" s="596"/>
      <c r="CH67" s="596"/>
      <c r="CI67" s="596"/>
      <c r="CJ67" s="597"/>
      <c r="CK67" s="595"/>
      <c r="CL67" s="596"/>
      <c r="CM67" s="596"/>
      <c r="CN67" s="596"/>
      <c r="CO67" s="597"/>
      <c r="CP67" s="595"/>
      <c r="CQ67" s="596"/>
      <c r="CR67" s="596"/>
      <c r="CS67" s="596"/>
      <c r="CT67" s="597"/>
      <c r="CU67" s="1320"/>
      <c r="CV67" s="1321"/>
      <c r="CW67" s="1321"/>
      <c r="CX67" s="1322"/>
      <c r="CY67" s="1321"/>
      <c r="CZ67" s="1321"/>
      <c r="DA67" s="1321"/>
      <c r="DB67" s="1322"/>
      <c r="DC67" s="575"/>
      <c r="DD67" s="602">
        <v>1</v>
      </c>
      <c r="DE67" s="603"/>
      <c r="DF67" s="599" t="str">
        <f t="shared" si="21"/>
        <v/>
      </c>
      <c r="DG67" s="600" t="str">
        <f t="shared" si="22"/>
        <v/>
      </c>
      <c r="DH67" s="600" t="str">
        <f t="shared" si="23"/>
        <v/>
      </c>
      <c r="DI67" s="600" t="str">
        <f t="shared" si="24"/>
        <v/>
      </c>
      <c r="DJ67" s="600" t="str">
        <f t="shared" si="25"/>
        <v/>
      </c>
      <c r="DK67" s="601" t="str">
        <f t="shared" si="18"/>
        <v/>
      </c>
      <c r="DL67" s="599" t="str">
        <f t="shared" si="26"/>
        <v/>
      </c>
      <c r="DM67" s="600" t="str">
        <f t="shared" si="27"/>
        <v/>
      </c>
      <c r="DN67" s="600" t="str">
        <f t="shared" si="28"/>
        <v/>
      </c>
      <c r="DO67" s="600" t="str">
        <f t="shared" si="29"/>
        <v/>
      </c>
      <c r="DP67" s="600" t="str">
        <f t="shared" si="30"/>
        <v/>
      </c>
      <c r="DQ67" s="601" t="str">
        <f t="shared" si="31"/>
        <v/>
      </c>
      <c r="DR67" s="599" t="str">
        <f t="shared" si="32"/>
        <v/>
      </c>
      <c r="DS67" s="600" t="str">
        <f t="shared" si="33"/>
        <v/>
      </c>
      <c r="DT67" s="600" t="str">
        <f t="shared" si="34"/>
        <v/>
      </c>
      <c r="DU67" s="600" t="str">
        <f t="shared" si="35"/>
        <v/>
      </c>
      <c r="DV67" s="600" t="str">
        <f t="shared" si="36"/>
        <v/>
      </c>
      <c r="DW67" s="601" t="str">
        <f t="shared" si="37"/>
        <v/>
      </c>
      <c r="DX67" s="599" t="str">
        <f t="shared" si="38"/>
        <v/>
      </c>
      <c r="DY67" s="600" t="str">
        <f t="shared" si="39"/>
        <v/>
      </c>
      <c r="DZ67" s="600" t="str">
        <f t="shared" si="40"/>
        <v/>
      </c>
      <c r="EA67" s="600" t="str">
        <f t="shared" si="41"/>
        <v/>
      </c>
      <c r="EB67" s="600" t="str">
        <f t="shared" si="42"/>
        <v/>
      </c>
      <c r="EC67" s="601" t="str">
        <f t="shared" si="16"/>
        <v/>
      </c>
      <c r="ED67" s="599"/>
      <c r="EE67" s="600"/>
      <c r="EF67" s="600"/>
      <c r="EG67" s="600"/>
      <c r="EH67" s="600"/>
      <c r="EI67" s="601"/>
      <c r="EJ67" s="595"/>
      <c r="EK67" s="596"/>
      <c r="EL67" s="596"/>
      <c r="EM67" s="596"/>
      <c r="EN67" s="596"/>
      <c r="EO67" s="599"/>
      <c r="EP67" s="600"/>
      <c r="EQ67" s="600"/>
      <c r="ER67" s="600"/>
      <c r="ES67" s="600"/>
      <c r="ET67" s="600"/>
      <c r="EU67" s="595"/>
      <c r="EV67" s="596"/>
      <c r="EW67" s="596"/>
      <c r="EX67" s="596"/>
      <c r="EY67" s="596"/>
      <c r="EZ67" s="1328"/>
      <c r="FA67" s="790"/>
      <c r="FB67" s="1332"/>
      <c r="FC67" s="1332"/>
      <c r="FD67" s="1332"/>
      <c r="FE67" s="1333"/>
      <c r="FF67" s="790"/>
      <c r="FG67" s="1332"/>
      <c r="FH67" s="1332"/>
      <c r="FI67" s="1332"/>
      <c r="FJ67" s="1333"/>
    </row>
    <row r="68" spans="2:166" ht="15.75" customHeight="1">
      <c r="B68" s="582">
        <v>62</v>
      </c>
      <c r="C68" s="828" t="str">
        <f t="shared" si="6"/>
        <v/>
      </c>
      <c r="D68" s="583"/>
      <c r="E68" s="583"/>
      <c r="F68" s="575"/>
      <c r="G68" s="584"/>
      <c r="H68" s="584"/>
      <c r="I68" s="585"/>
      <c r="J68" s="586"/>
      <c r="K68" s="586"/>
      <c r="L68" s="586"/>
      <c r="M68" s="586"/>
      <c r="N68" s="586"/>
      <c r="O68" s="586"/>
      <c r="P68" s="587"/>
      <c r="Q68" s="588">
        <f t="shared" si="7"/>
        <v>0</v>
      </c>
      <c r="R68" s="589"/>
      <c r="S68" s="583"/>
      <c r="T68" s="590"/>
      <c r="U68" s="583"/>
      <c r="V68" s="583"/>
      <c r="W68" s="583"/>
      <c r="X68" s="591"/>
      <c r="Y68" s="592"/>
      <c r="Z68" s="593"/>
      <c r="AA68" s="575"/>
      <c r="AB68" s="575"/>
      <c r="AC68" s="575"/>
      <c r="AD68" s="575"/>
      <c r="AE68" s="575"/>
      <c r="AF68" s="594"/>
      <c r="AG68" s="595"/>
      <c r="AH68" s="596"/>
      <c r="AI68" s="596"/>
      <c r="AJ68" s="596"/>
      <c r="AK68" s="596"/>
      <c r="AL68" s="596"/>
      <c r="AM68" s="596"/>
      <c r="AN68" s="596"/>
      <c r="AO68" s="596"/>
      <c r="AP68" s="597"/>
      <c r="AQ68" s="596"/>
      <c r="AR68" s="596"/>
      <c r="AS68" s="596"/>
      <c r="AT68" s="596"/>
      <c r="AU68" s="596"/>
      <c r="AV68" s="595"/>
      <c r="AW68" s="596"/>
      <c r="AX68" s="596"/>
      <c r="AY68" s="596"/>
      <c r="AZ68" s="755"/>
      <c r="BA68" s="758"/>
      <c r="BB68" s="596"/>
      <c r="BC68" s="596"/>
      <c r="BD68" s="596"/>
      <c r="BE68" s="759"/>
      <c r="BF68" s="764"/>
      <c r="BG68" s="596"/>
      <c r="BH68" s="596"/>
      <c r="BI68" s="596"/>
      <c r="BJ68" s="765"/>
      <c r="BK68" s="597"/>
      <c r="BL68" s="589"/>
      <c r="BM68" s="575"/>
      <c r="BN68" s="575"/>
      <c r="BO68" s="575"/>
      <c r="BP68" s="590"/>
      <c r="BQ68" s="595"/>
      <c r="BR68" s="596"/>
      <c r="BS68" s="596"/>
      <c r="BT68" s="596"/>
      <c r="BU68" s="597"/>
      <c r="BV68" s="595"/>
      <c r="BW68" s="596"/>
      <c r="BX68" s="596"/>
      <c r="BY68" s="596"/>
      <c r="BZ68" s="597"/>
      <c r="CA68" s="595"/>
      <c r="CB68" s="596"/>
      <c r="CC68" s="596"/>
      <c r="CD68" s="596"/>
      <c r="CE68" s="597"/>
      <c r="CF68" s="595"/>
      <c r="CG68" s="596"/>
      <c r="CH68" s="596"/>
      <c r="CI68" s="596"/>
      <c r="CJ68" s="597"/>
      <c r="CK68" s="595"/>
      <c r="CL68" s="596"/>
      <c r="CM68" s="596"/>
      <c r="CN68" s="596"/>
      <c r="CO68" s="597"/>
      <c r="CP68" s="595"/>
      <c r="CQ68" s="596"/>
      <c r="CR68" s="596"/>
      <c r="CS68" s="596"/>
      <c r="CT68" s="597"/>
      <c r="CU68" s="1320"/>
      <c r="CV68" s="1321"/>
      <c r="CW68" s="1321"/>
      <c r="CX68" s="1322"/>
      <c r="CY68" s="1321"/>
      <c r="CZ68" s="1321"/>
      <c r="DA68" s="1321"/>
      <c r="DB68" s="1322"/>
      <c r="DC68" s="575"/>
      <c r="DD68" s="602">
        <v>1</v>
      </c>
      <c r="DE68" s="603"/>
      <c r="DF68" s="599" t="str">
        <f t="shared" si="21"/>
        <v/>
      </c>
      <c r="DG68" s="600" t="str">
        <f t="shared" si="22"/>
        <v/>
      </c>
      <c r="DH68" s="600" t="str">
        <f t="shared" si="23"/>
        <v/>
      </c>
      <c r="DI68" s="600" t="str">
        <f t="shared" si="24"/>
        <v/>
      </c>
      <c r="DJ68" s="600" t="str">
        <f t="shared" si="25"/>
        <v/>
      </c>
      <c r="DK68" s="601" t="str">
        <f t="shared" si="18"/>
        <v/>
      </c>
      <c r="DL68" s="599" t="str">
        <f t="shared" si="26"/>
        <v/>
      </c>
      <c r="DM68" s="600" t="str">
        <f t="shared" si="27"/>
        <v/>
      </c>
      <c r="DN68" s="600" t="str">
        <f t="shared" si="28"/>
        <v/>
      </c>
      <c r="DO68" s="600" t="str">
        <f t="shared" si="29"/>
        <v/>
      </c>
      <c r="DP68" s="600" t="str">
        <f t="shared" si="30"/>
        <v/>
      </c>
      <c r="DQ68" s="601" t="str">
        <f t="shared" si="31"/>
        <v/>
      </c>
      <c r="DR68" s="599" t="str">
        <f t="shared" si="32"/>
        <v/>
      </c>
      <c r="DS68" s="600" t="str">
        <f t="shared" si="33"/>
        <v/>
      </c>
      <c r="DT68" s="600" t="str">
        <f t="shared" si="34"/>
        <v/>
      </c>
      <c r="DU68" s="600" t="str">
        <f t="shared" si="35"/>
        <v/>
      </c>
      <c r="DV68" s="600" t="str">
        <f t="shared" si="36"/>
        <v/>
      </c>
      <c r="DW68" s="601" t="str">
        <f t="shared" si="37"/>
        <v/>
      </c>
      <c r="DX68" s="599" t="str">
        <f t="shared" si="38"/>
        <v/>
      </c>
      <c r="DY68" s="600" t="str">
        <f t="shared" si="39"/>
        <v/>
      </c>
      <c r="DZ68" s="600" t="str">
        <f t="shared" si="40"/>
        <v/>
      </c>
      <c r="EA68" s="600" t="str">
        <f t="shared" si="41"/>
        <v/>
      </c>
      <c r="EB68" s="600" t="str">
        <f t="shared" si="42"/>
        <v/>
      </c>
      <c r="EC68" s="601" t="str">
        <f t="shared" si="16"/>
        <v/>
      </c>
      <c r="ED68" s="599"/>
      <c r="EE68" s="600"/>
      <c r="EF68" s="600"/>
      <c r="EG68" s="600"/>
      <c r="EH68" s="600"/>
      <c r="EI68" s="601"/>
      <c r="EJ68" s="595"/>
      <c r="EK68" s="596"/>
      <c r="EL68" s="596"/>
      <c r="EM68" s="596"/>
      <c r="EN68" s="596"/>
      <c r="EO68" s="599"/>
      <c r="EP68" s="600"/>
      <c r="EQ68" s="600"/>
      <c r="ER68" s="600"/>
      <c r="ES68" s="600"/>
      <c r="ET68" s="600"/>
      <c r="EU68" s="595"/>
      <c r="EV68" s="596"/>
      <c r="EW68" s="596"/>
      <c r="EX68" s="596"/>
      <c r="EY68" s="596"/>
      <c r="EZ68" s="1328"/>
      <c r="FA68" s="790"/>
      <c r="FB68" s="1332"/>
      <c r="FC68" s="1332"/>
      <c r="FD68" s="1332"/>
      <c r="FE68" s="1333"/>
      <c r="FF68" s="790"/>
      <c r="FG68" s="1332"/>
      <c r="FH68" s="1332"/>
      <c r="FI68" s="1332"/>
      <c r="FJ68" s="1333"/>
    </row>
    <row r="69" spans="2:166" ht="15.75" customHeight="1">
      <c r="B69" s="582">
        <v>63</v>
      </c>
      <c r="C69" s="828" t="str">
        <f t="shared" si="6"/>
        <v/>
      </c>
      <c r="D69" s="583"/>
      <c r="E69" s="583"/>
      <c r="F69" s="575"/>
      <c r="G69" s="584"/>
      <c r="H69" s="584"/>
      <c r="I69" s="585"/>
      <c r="J69" s="586"/>
      <c r="K69" s="586"/>
      <c r="L69" s="586"/>
      <c r="M69" s="586"/>
      <c r="N69" s="586"/>
      <c r="O69" s="586"/>
      <c r="P69" s="587"/>
      <c r="Q69" s="588">
        <f t="shared" si="7"/>
        <v>0</v>
      </c>
      <c r="R69" s="589"/>
      <c r="S69" s="583"/>
      <c r="T69" s="590"/>
      <c r="U69" s="583"/>
      <c r="V69" s="583"/>
      <c r="W69" s="583"/>
      <c r="X69" s="596"/>
      <c r="Y69" s="605"/>
      <c r="Z69" s="593"/>
      <c r="AA69" s="575"/>
      <c r="AB69" s="575"/>
      <c r="AC69" s="575"/>
      <c r="AD69" s="575"/>
      <c r="AE69" s="575"/>
      <c r="AF69" s="594"/>
      <c r="AG69" s="595"/>
      <c r="AH69" s="596"/>
      <c r="AI69" s="596"/>
      <c r="AJ69" s="596"/>
      <c r="AK69" s="596"/>
      <c r="AL69" s="596"/>
      <c r="AM69" s="596"/>
      <c r="AN69" s="596"/>
      <c r="AO69" s="596"/>
      <c r="AP69" s="597"/>
      <c r="AQ69" s="596"/>
      <c r="AR69" s="596"/>
      <c r="AS69" s="596"/>
      <c r="AT69" s="596"/>
      <c r="AU69" s="596"/>
      <c r="AV69" s="595"/>
      <c r="AW69" s="596"/>
      <c r="AX69" s="596"/>
      <c r="AY69" s="596"/>
      <c r="AZ69" s="755"/>
      <c r="BA69" s="758"/>
      <c r="BB69" s="596"/>
      <c r="BC69" s="596"/>
      <c r="BD69" s="596"/>
      <c r="BE69" s="759"/>
      <c r="BF69" s="764"/>
      <c r="BG69" s="596"/>
      <c r="BH69" s="596"/>
      <c r="BI69" s="596"/>
      <c r="BJ69" s="765"/>
      <c r="BK69" s="597"/>
      <c r="BL69" s="589"/>
      <c r="BM69" s="575"/>
      <c r="BN69" s="575"/>
      <c r="BO69" s="575"/>
      <c r="BP69" s="590"/>
      <c r="BQ69" s="595"/>
      <c r="BR69" s="596"/>
      <c r="BS69" s="596"/>
      <c r="BT69" s="596"/>
      <c r="BU69" s="597"/>
      <c r="BV69" s="595"/>
      <c r="BW69" s="596"/>
      <c r="BX69" s="596"/>
      <c r="BY69" s="596"/>
      <c r="BZ69" s="597"/>
      <c r="CA69" s="595"/>
      <c r="CB69" s="596"/>
      <c r="CC69" s="596"/>
      <c r="CD69" s="596"/>
      <c r="CE69" s="597"/>
      <c r="CF69" s="595"/>
      <c r="CG69" s="596"/>
      <c r="CH69" s="596"/>
      <c r="CI69" s="596"/>
      <c r="CJ69" s="597"/>
      <c r="CK69" s="595"/>
      <c r="CL69" s="596"/>
      <c r="CM69" s="596"/>
      <c r="CN69" s="596"/>
      <c r="CO69" s="597"/>
      <c r="CP69" s="595"/>
      <c r="CQ69" s="596"/>
      <c r="CR69" s="596"/>
      <c r="CS69" s="596"/>
      <c r="CT69" s="597"/>
      <c r="CU69" s="1320"/>
      <c r="CV69" s="1321"/>
      <c r="CW69" s="1321"/>
      <c r="CX69" s="1322"/>
      <c r="CY69" s="1321"/>
      <c r="CZ69" s="1321"/>
      <c r="DA69" s="1321"/>
      <c r="DB69" s="1322"/>
      <c r="DC69" s="575"/>
      <c r="DD69" s="602">
        <v>1</v>
      </c>
      <c r="DE69" s="603"/>
      <c r="DF69" s="599" t="str">
        <f t="shared" si="21"/>
        <v/>
      </c>
      <c r="DG69" s="600" t="str">
        <f t="shared" si="22"/>
        <v/>
      </c>
      <c r="DH69" s="600" t="str">
        <f t="shared" si="23"/>
        <v/>
      </c>
      <c r="DI69" s="600" t="str">
        <f t="shared" si="24"/>
        <v/>
      </c>
      <c r="DJ69" s="600" t="str">
        <f t="shared" si="25"/>
        <v/>
      </c>
      <c r="DK69" s="601" t="str">
        <f t="shared" si="18"/>
        <v/>
      </c>
      <c r="DL69" s="599" t="str">
        <f t="shared" si="26"/>
        <v/>
      </c>
      <c r="DM69" s="600" t="str">
        <f t="shared" si="27"/>
        <v/>
      </c>
      <c r="DN69" s="600" t="str">
        <f t="shared" si="28"/>
        <v/>
      </c>
      <c r="DO69" s="600" t="str">
        <f t="shared" si="29"/>
        <v/>
      </c>
      <c r="DP69" s="600" t="str">
        <f t="shared" si="30"/>
        <v/>
      </c>
      <c r="DQ69" s="601" t="str">
        <f t="shared" si="31"/>
        <v/>
      </c>
      <c r="DR69" s="599" t="str">
        <f t="shared" si="32"/>
        <v/>
      </c>
      <c r="DS69" s="600" t="str">
        <f t="shared" si="33"/>
        <v/>
      </c>
      <c r="DT69" s="600" t="str">
        <f t="shared" si="34"/>
        <v/>
      </c>
      <c r="DU69" s="600" t="str">
        <f t="shared" si="35"/>
        <v/>
      </c>
      <c r="DV69" s="600" t="str">
        <f t="shared" si="36"/>
        <v/>
      </c>
      <c r="DW69" s="601" t="str">
        <f t="shared" si="37"/>
        <v/>
      </c>
      <c r="DX69" s="599" t="str">
        <f t="shared" si="38"/>
        <v/>
      </c>
      <c r="DY69" s="600" t="str">
        <f t="shared" si="39"/>
        <v/>
      </c>
      <c r="DZ69" s="600" t="str">
        <f t="shared" si="40"/>
        <v/>
      </c>
      <c r="EA69" s="600" t="str">
        <f t="shared" si="41"/>
        <v/>
      </c>
      <c r="EB69" s="600" t="str">
        <f t="shared" si="42"/>
        <v/>
      </c>
      <c r="EC69" s="601" t="str">
        <f t="shared" si="16"/>
        <v/>
      </c>
      <c r="ED69" s="599"/>
      <c r="EE69" s="600"/>
      <c r="EF69" s="600"/>
      <c r="EG69" s="600"/>
      <c r="EH69" s="600"/>
      <c r="EI69" s="601"/>
      <c r="EJ69" s="595"/>
      <c r="EK69" s="596"/>
      <c r="EL69" s="596"/>
      <c r="EM69" s="596"/>
      <c r="EN69" s="596"/>
      <c r="EO69" s="599"/>
      <c r="EP69" s="600"/>
      <c r="EQ69" s="600"/>
      <c r="ER69" s="600"/>
      <c r="ES69" s="600"/>
      <c r="ET69" s="600"/>
      <c r="EU69" s="595"/>
      <c r="EV69" s="596"/>
      <c r="EW69" s="596"/>
      <c r="EX69" s="596"/>
      <c r="EY69" s="596"/>
      <c r="EZ69" s="1328"/>
      <c r="FA69" s="790"/>
      <c r="FB69" s="1332"/>
      <c r="FC69" s="1332"/>
      <c r="FD69" s="1332"/>
      <c r="FE69" s="1333"/>
      <c r="FF69" s="790"/>
      <c r="FG69" s="1332"/>
      <c r="FH69" s="1332"/>
      <c r="FI69" s="1332"/>
      <c r="FJ69" s="1333"/>
    </row>
    <row r="70" spans="2:166" ht="15.75" customHeight="1">
      <c r="B70" s="582">
        <v>64</v>
      </c>
      <c r="C70" s="828" t="str">
        <f t="shared" si="6"/>
        <v/>
      </c>
      <c r="D70" s="583"/>
      <c r="E70" s="583"/>
      <c r="F70" s="575"/>
      <c r="G70" s="584"/>
      <c r="H70" s="584"/>
      <c r="I70" s="585"/>
      <c r="J70" s="586"/>
      <c r="K70" s="586"/>
      <c r="L70" s="586"/>
      <c r="M70" s="586"/>
      <c r="N70" s="586"/>
      <c r="O70" s="586"/>
      <c r="P70" s="587"/>
      <c r="Q70" s="588">
        <f t="shared" si="7"/>
        <v>0</v>
      </c>
      <c r="R70" s="589"/>
      <c r="S70" s="583"/>
      <c r="T70" s="590"/>
      <c r="U70" s="583"/>
      <c r="V70" s="583"/>
      <c r="W70" s="583"/>
      <c r="X70" s="591"/>
      <c r="Y70" s="604"/>
      <c r="Z70" s="593"/>
      <c r="AA70" s="575"/>
      <c r="AB70" s="575"/>
      <c r="AC70" s="575"/>
      <c r="AD70" s="575"/>
      <c r="AE70" s="575"/>
      <c r="AF70" s="594"/>
      <c r="AG70" s="595"/>
      <c r="AH70" s="596"/>
      <c r="AI70" s="596"/>
      <c r="AJ70" s="596"/>
      <c r="AK70" s="596"/>
      <c r="AL70" s="596"/>
      <c r="AM70" s="596"/>
      <c r="AN70" s="596"/>
      <c r="AO70" s="596"/>
      <c r="AP70" s="597"/>
      <c r="AQ70" s="596"/>
      <c r="AR70" s="596"/>
      <c r="AS70" s="596"/>
      <c r="AT70" s="596"/>
      <c r="AU70" s="596"/>
      <c r="AV70" s="595"/>
      <c r="AW70" s="596"/>
      <c r="AX70" s="596"/>
      <c r="AY70" s="596"/>
      <c r="AZ70" s="755"/>
      <c r="BA70" s="758"/>
      <c r="BB70" s="596"/>
      <c r="BC70" s="596"/>
      <c r="BD70" s="596"/>
      <c r="BE70" s="759"/>
      <c r="BF70" s="764"/>
      <c r="BG70" s="596"/>
      <c r="BH70" s="596"/>
      <c r="BI70" s="596"/>
      <c r="BJ70" s="765"/>
      <c r="BK70" s="597"/>
      <c r="BL70" s="589"/>
      <c r="BM70" s="575"/>
      <c r="BN70" s="575"/>
      <c r="BO70" s="575"/>
      <c r="BP70" s="590"/>
      <c r="BQ70" s="595"/>
      <c r="BR70" s="596"/>
      <c r="BS70" s="596"/>
      <c r="BT70" s="596"/>
      <c r="BU70" s="597"/>
      <c r="BV70" s="595"/>
      <c r="BW70" s="596"/>
      <c r="BX70" s="596"/>
      <c r="BY70" s="596"/>
      <c r="BZ70" s="597"/>
      <c r="CA70" s="595"/>
      <c r="CB70" s="596"/>
      <c r="CC70" s="596"/>
      <c r="CD70" s="596"/>
      <c r="CE70" s="597"/>
      <c r="CF70" s="595"/>
      <c r="CG70" s="596"/>
      <c r="CH70" s="596"/>
      <c r="CI70" s="596"/>
      <c r="CJ70" s="597"/>
      <c r="CK70" s="595"/>
      <c r="CL70" s="596"/>
      <c r="CM70" s="596"/>
      <c r="CN70" s="596"/>
      <c r="CO70" s="597"/>
      <c r="CP70" s="595"/>
      <c r="CQ70" s="596"/>
      <c r="CR70" s="596"/>
      <c r="CS70" s="596"/>
      <c r="CT70" s="597"/>
      <c r="CU70" s="1320"/>
      <c r="CV70" s="1321"/>
      <c r="CW70" s="1321"/>
      <c r="CX70" s="1322"/>
      <c r="CY70" s="1321"/>
      <c r="CZ70" s="1321"/>
      <c r="DA70" s="1321"/>
      <c r="DB70" s="1322"/>
      <c r="DC70" s="575"/>
      <c r="DD70" s="602">
        <v>1</v>
      </c>
      <c r="DE70" s="603"/>
      <c r="DF70" s="599" t="str">
        <f t="shared" si="21"/>
        <v/>
      </c>
      <c r="DG70" s="600" t="str">
        <f t="shared" si="22"/>
        <v/>
      </c>
      <c r="DH70" s="600" t="str">
        <f t="shared" si="23"/>
        <v/>
      </c>
      <c r="DI70" s="600" t="str">
        <f t="shared" si="24"/>
        <v/>
      </c>
      <c r="DJ70" s="600" t="str">
        <f t="shared" si="25"/>
        <v/>
      </c>
      <c r="DK70" s="601" t="str">
        <f t="shared" si="18"/>
        <v/>
      </c>
      <c r="DL70" s="599" t="str">
        <f t="shared" si="26"/>
        <v/>
      </c>
      <c r="DM70" s="600" t="str">
        <f t="shared" si="27"/>
        <v/>
      </c>
      <c r="DN70" s="600" t="str">
        <f t="shared" si="28"/>
        <v/>
      </c>
      <c r="DO70" s="600" t="str">
        <f t="shared" si="29"/>
        <v/>
      </c>
      <c r="DP70" s="600" t="str">
        <f t="shared" si="30"/>
        <v/>
      </c>
      <c r="DQ70" s="601" t="str">
        <f t="shared" si="31"/>
        <v/>
      </c>
      <c r="DR70" s="599" t="str">
        <f t="shared" si="32"/>
        <v/>
      </c>
      <c r="DS70" s="600" t="str">
        <f t="shared" si="33"/>
        <v/>
      </c>
      <c r="DT70" s="600" t="str">
        <f t="shared" si="34"/>
        <v/>
      </c>
      <c r="DU70" s="600" t="str">
        <f t="shared" si="35"/>
        <v/>
      </c>
      <c r="DV70" s="600" t="str">
        <f t="shared" si="36"/>
        <v/>
      </c>
      <c r="DW70" s="601" t="str">
        <f t="shared" si="37"/>
        <v/>
      </c>
      <c r="DX70" s="599" t="str">
        <f t="shared" si="38"/>
        <v/>
      </c>
      <c r="DY70" s="600" t="str">
        <f t="shared" si="39"/>
        <v/>
      </c>
      <c r="DZ70" s="600" t="str">
        <f t="shared" si="40"/>
        <v/>
      </c>
      <c r="EA70" s="600" t="str">
        <f t="shared" si="41"/>
        <v/>
      </c>
      <c r="EB70" s="600" t="str">
        <f t="shared" si="42"/>
        <v/>
      </c>
      <c r="EC70" s="601" t="str">
        <f t="shared" si="16"/>
        <v/>
      </c>
      <c r="ED70" s="599"/>
      <c r="EE70" s="600"/>
      <c r="EF70" s="600"/>
      <c r="EG70" s="600"/>
      <c r="EH70" s="600"/>
      <c r="EI70" s="601"/>
      <c r="EJ70" s="595"/>
      <c r="EK70" s="596"/>
      <c r="EL70" s="596"/>
      <c r="EM70" s="596"/>
      <c r="EN70" s="596"/>
      <c r="EO70" s="599"/>
      <c r="EP70" s="600"/>
      <c r="EQ70" s="600"/>
      <c r="ER70" s="600"/>
      <c r="ES70" s="600"/>
      <c r="ET70" s="600"/>
      <c r="EU70" s="595"/>
      <c r="EV70" s="596"/>
      <c r="EW70" s="596"/>
      <c r="EX70" s="596"/>
      <c r="EY70" s="596"/>
      <c r="EZ70" s="1328"/>
      <c r="FA70" s="790"/>
      <c r="FB70" s="1332"/>
      <c r="FC70" s="1332"/>
      <c r="FD70" s="1332"/>
      <c r="FE70" s="1333"/>
      <c r="FF70" s="790"/>
      <c r="FG70" s="1332"/>
      <c r="FH70" s="1332"/>
      <c r="FI70" s="1332"/>
      <c r="FJ70" s="1333"/>
    </row>
    <row r="71" spans="2:166" ht="15.75" customHeight="1">
      <c r="B71" s="582">
        <v>65</v>
      </c>
      <c r="C71" s="828" t="str">
        <f t="shared" si="6"/>
        <v/>
      </c>
      <c r="D71" s="583"/>
      <c r="E71" s="583"/>
      <c r="F71" s="575"/>
      <c r="G71" s="584"/>
      <c r="H71" s="584"/>
      <c r="I71" s="585"/>
      <c r="J71" s="586"/>
      <c r="K71" s="586"/>
      <c r="L71" s="586"/>
      <c r="M71" s="586"/>
      <c r="N71" s="586"/>
      <c r="O71" s="586"/>
      <c r="P71" s="587"/>
      <c r="Q71" s="588">
        <f t="shared" si="7"/>
        <v>0</v>
      </c>
      <c r="R71" s="589"/>
      <c r="S71" s="583"/>
      <c r="T71" s="590"/>
      <c r="U71" s="583"/>
      <c r="V71" s="583"/>
      <c r="W71" s="583"/>
      <c r="X71" s="591"/>
      <c r="Y71" s="604"/>
      <c r="Z71" s="593"/>
      <c r="AA71" s="575"/>
      <c r="AB71" s="575"/>
      <c r="AC71" s="575"/>
      <c r="AD71" s="575"/>
      <c r="AE71" s="575"/>
      <c r="AF71" s="594"/>
      <c r="AG71" s="615"/>
      <c r="AH71" s="616"/>
      <c r="AI71" s="616"/>
      <c r="AJ71" s="616"/>
      <c r="AK71" s="616"/>
      <c r="AL71" s="616"/>
      <c r="AM71" s="616"/>
      <c r="AN71" s="616"/>
      <c r="AO71" s="616"/>
      <c r="AP71" s="617"/>
      <c r="AQ71" s="616"/>
      <c r="AR71" s="616"/>
      <c r="AS71" s="616"/>
      <c r="AT71" s="616"/>
      <c r="AU71" s="616"/>
      <c r="AV71" s="615"/>
      <c r="AW71" s="616"/>
      <c r="AX71" s="616"/>
      <c r="AY71" s="616"/>
      <c r="AZ71" s="756"/>
      <c r="BA71" s="760"/>
      <c r="BB71" s="616"/>
      <c r="BC71" s="616"/>
      <c r="BD71" s="616"/>
      <c r="BE71" s="761"/>
      <c r="BF71" s="766"/>
      <c r="BG71" s="616"/>
      <c r="BH71" s="616"/>
      <c r="BI71" s="616"/>
      <c r="BJ71" s="767"/>
      <c r="BK71" s="617"/>
      <c r="BL71" s="589"/>
      <c r="BM71" s="575"/>
      <c r="BN71" s="575"/>
      <c r="BO71" s="575"/>
      <c r="BP71" s="590"/>
      <c r="BQ71" s="595"/>
      <c r="BR71" s="596"/>
      <c r="BS71" s="596"/>
      <c r="BT71" s="596"/>
      <c r="BU71" s="597"/>
      <c r="BV71" s="595"/>
      <c r="BW71" s="596"/>
      <c r="BX71" s="596"/>
      <c r="BY71" s="596"/>
      <c r="BZ71" s="597"/>
      <c r="CA71" s="595"/>
      <c r="CB71" s="596"/>
      <c r="CC71" s="596"/>
      <c r="CD71" s="596"/>
      <c r="CE71" s="597"/>
      <c r="CF71" s="595"/>
      <c r="CG71" s="596"/>
      <c r="CH71" s="596"/>
      <c r="CI71" s="596"/>
      <c r="CJ71" s="597"/>
      <c r="CK71" s="595"/>
      <c r="CL71" s="596"/>
      <c r="CM71" s="596"/>
      <c r="CN71" s="596"/>
      <c r="CO71" s="597"/>
      <c r="CP71" s="595"/>
      <c r="CQ71" s="596"/>
      <c r="CR71" s="596"/>
      <c r="CS71" s="596"/>
      <c r="CT71" s="597"/>
      <c r="CU71" s="1320"/>
      <c r="CV71" s="1321"/>
      <c r="CW71" s="1321"/>
      <c r="CX71" s="1322"/>
      <c r="CY71" s="1321"/>
      <c r="CZ71" s="1321"/>
      <c r="DA71" s="1321"/>
      <c r="DB71" s="1322"/>
      <c r="DC71" s="575"/>
      <c r="DD71" s="602">
        <v>1</v>
      </c>
      <c r="DE71" s="603"/>
      <c r="DF71" s="599" t="str">
        <f t="shared" si="21"/>
        <v/>
      </c>
      <c r="DG71" s="600" t="str">
        <f t="shared" si="22"/>
        <v/>
      </c>
      <c r="DH71" s="600" t="str">
        <f t="shared" si="23"/>
        <v/>
      </c>
      <c r="DI71" s="600" t="str">
        <f t="shared" si="24"/>
        <v/>
      </c>
      <c r="DJ71" s="600" t="str">
        <f t="shared" si="25"/>
        <v/>
      </c>
      <c r="DK71" s="601" t="str">
        <f t="shared" si="18"/>
        <v/>
      </c>
      <c r="DL71" s="599" t="str">
        <f t="shared" si="26"/>
        <v/>
      </c>
      <c r="DM71" s="600" t="str">
        <f t="shared" si="27"/>
        <v/>
      </c>
      <c r="DN71" s="600" t="str">
        <f t="shared" si="28"/>
        <v/>
      </c>
      <c r="DO71" s="600" t="str">
        <f t="shared" si="29"/>
        <v/>
      </c>
      <c r="DP71" s="600" t="str">
        <f t="shared" si="30"/>
        <v/>
      </c>
      <c r="DQ71" s="601" t="str">
        <f t="shared" si="31"/>
        <v/>
      </c>
      <c r="DR71" s="599" t="str">
        <f t="shared" si="32"/>
        <v/>
      </c>
      <c r="DS71" s="600" t="str">
        <f t="shared" si="33"/>
        <v/>
      </c>
      <c r="DT71" s="600" t="str">
        <f t="shared" si="34"/>
        <v/>
      </c>
      <c r="DU71" s="600" t="str">
        <f t="shared" si="35"/>
        <v/>
      </c>
      <c r="DV71" s="600" t="str">
        <f t="shared" si="36"/>
        <v/>
      </c>
      <c r="DW71" s="601" t="str">
        <f t="shared" si="37"/>
        <v/>
      </c>
      <c r="DX71" s="599" t="str">
        <f t="shared" si="38"/>
        <v/>
      </c>
      <c r="DY71" s="600" t="str">
        <f t="shared" si="39"/>
        <v/>
      </c>
      <c r="DZ71" s="600" t="str">
        <f t="shared" si="40"/>
        <v/>
      </c>
      <c r="EA71" s="600" t="str">
        <f t="shared" si="41"/>
        <v/>
      </c>
      <c r="EB71" s="600" t="str">
        <f t="shared" si="42"/>
        <v/>
      </c>
      <c r="EC71" s="601" t="str">
        <f t="shared" si="16"/>
        <v/>
      </c>
      <c r="ED71" s="599"/>
      <c r="EE71" s="600"/>
      <c r="EF71" s="600"/>
      <c r="EG71" s="600"/>
      <c r="EH71" s="600"/>
      <c r="EI71" s="601"/>
      <c r="EJ71" s="595"/>
      <c r="EK71" s="596"/>
      <c r="EL71" s="596"/>
      <c r="EM71" s="596"/>
      <c r="EN71" s="596"/>
      <c r="EO71" s="599"/>
      <c r="EP71" s="600"/>
      <c r="EQ71" s="600"/>
      <c r="ER71" s="600"/>
      <c r="ES71" s="600"/>
      <c r="ET71" s="600"/>
      <c r="EU71" s="595"/>
      <c r="EV71" s="596"/>
      <c r="EW71" s="596"/>
      <c r="EX71" s="596"/>
      <c r="EY71" s="596"/>
      <c r="EZ71" s="1328"/>
      <c r="FA71" s="790"/>
      <c r="FB71" s="1332"/>
      <c r="FC71" s="1332"/>
      <c r="FD71" s="1332"/>
      <c r="FE71" s="1333"/>
      <c r="FF71" s="790"/>
      <c r="FG71" s="1332"/>
      <c r="FH71" s="1332"/>
      <c r="FI71" s="1332"/>
      <c r="FJ71" s="1333"/>
    </row>
    <row r="72" spans="2:166" ht="15.75" customHeight="1">
      <c r="B72" s="582">
        <v>66</v>
      </c>
      <c r="C72" s="828" t="str">
        <f t="shared" ref="C72:C106" si="43" xml:space="preserve"> IF(F72 = "", "", CONCATENATE("PR19", $I$1, "_", F72))</f>
        <v/>
      </c>
      <c r="D72" s="583"/>
      <c r="E72" s="583"/>
      <c r="F72" s="575"/>
      <c r="G72" s="584"/>
      <c r="H72" s="584"/>
      <c r="I72" s="585"/>
      <c r="J72" s="586"/>
      <c r="K72" s="586"/>
      <c r="L72" s="586"/>
      <c r="M72" s="586"/>
      <c r="N72" s="586"/>
      <c r="O72" s="586"/>
      <c r="P72" s="587"/>
      <c r="Q72" s="588">
        <f t="shared" ref="Q72:Q106" si="44">SUM(I72:P72)</f>
        <v>0</v>
      </c>
      <c r="R72" s="589"/>
      <c r="S72" s="583"/>
      <c r="T72" s="590"/>
      <c r="U72" s="583"/>
      <c r="V72" s="583"/>
      <c r="W72" s="583"/>
      <c r="X72" s="596"/>
      <c r="Y72" s="605"/>
      <c r="Z72" s="593"/>
      <c r="AA72" s="575"/>
      <c r="AB72" s="575"/>
      <c r="AC72" s="575"/>
      <c r="AD72" s="575"/>
      <c r="AE72" s="575"/>
      <c r="AF72" s="594"/>
      <c r="AG72" s="595"/>
      <c r="AH72" s="596"/>
      <c r="AI72" s="596"/>
      <c r="AJ72" s="596"/>
      <c r="AK72" s="596"/>
      <c r="AL72" s="596"/>
      <c r="AM72" s="596"/>
      <c r="AN72" s="596"/>
      <c r="AO72" s="596"/>
      <c r="AP72" s="597"/>
      <c r="AQ72" s="596"/>
      <c r="AR72" s="596"/>
      <c r="AS72" s="596"/>
      <c r="AT72" s="596"/>
      <c r="AU72" s="596"/>
      <c r="AV72" s="595"/>
      <c r="AW72" s="596"/>
      <c r="AX72" s="596"/>
      <c r="AY72" s="596"/>
      <c r="AZ72" s="755"/>
      <c r="BA72" s="758"/>
      <c r="BB72" s="596"/>
      <c r="BC72" s="596"/>
      <c r="BD72" s="596"/>
      <c r="BE72" s="759"/>
      <c r="BF72" s="764"/>
      <c r="BG72" s="596"/>
      <c r="BH72" s="596"/>
      <c r="BI72" s="596"/>
      <c r="BJ72" s="765"/>
      <c r="BK72" s="597"/>
      <c r="BL72" s="589"/>
      <c r="BM72" s="575"/>
      <c r="BN72" s="575"/>
      <c r="BO72" s="575"/>
      <c r="BP72" s="590"/>
      <c r="BQ72" s="595"/>
      <c r="BR72" s="596"/>
      <c r="BS72" s="596"/>
      <c r="BT72" s="596"/>
      <c r="BU72" s="597"/>
      <c r="BV72" s="595"/>
      <c r="BW72" s="596"/>
      <c r="BX72" s="596"/>
      <c r="BY72" s="596"/>
      <c r="BZ72" s="597"/>
      <c r="CA72" s="595"/>
      <c r="CB72" s="596"/>
      <c r="CC72" s="596"/>
      <c r="CD72" s="596"/>
      <c r="CE72" s="597"/>
      <c r="CF72" s="595"/>
      <c r="CG72" s="596"/>
      <c r="CH72" s="596"/>
      <c r="CI72" s="596"/>
      <c r="CJ72" s="597"/>
      <c r="CK72" s="595"/>
      <c r="CL72" s="596"/>
      <c r="CM72" s="596"/>
      <c r="CN72" s="596"/>
      <c r="CO72" s="597"/>
      <c r="CP72" s="595"/>
      <c r="CQ72" s="596"/>
      <c r="CR72" s="596"/>
      <c r="CS72" s="596"/>
      <c r="CT72" s="597"/>
      <c r="CU72" s="1320"/>
      <c r="CV72" s="1321"/>
      <c r="CW72" s="1321"/>
      <c r="CX72" s="1322"/>
      <c r="CY72" s="1321"/>
      <c r="CZ72" s="1321"/>
      <c r="DA72" s="1321"/>
      <c r="DB72" s="1322"/>
      <c r="DC72" s="575"/>
      <c r="DD72" s="602">
        <v>1</v>
      </c>
      <c r="DE72" s="603"/>
      <c r="DF72" s="599" t="str">
        <f t="shared" ref="DF72:DF106" si="45" xml:space="preserve"> IF(AND($DC72 = "", BL72 = "Yes"), ABS(BQ72 - BV72) * $CX72 * $DD72, "")</f>
        <v/>
      </c>
      <c r="DG72" s="600" t="str">
        <f t="shared" ref="DG72:DG106" si="46" xml:space="preserve"> IF(AND($DC72 = "", BM72 = "Yes"), ABS(BR72 - BW72) * $CX72 * $DD72, "")</f>
        <v/>
      </c>
      <c r="DH72" s="600" t="str">
        <f t="shared" ref="DH72:DH106" si="47" xml:space="preserve"> IF(AND($DC72 = "", BN72 = "Yes"), ABS(BS72 - BX72) * $CX72 * $DD72, "")</f>
        <v/>
      </c>
      <c r="DI72" s="600" t="str">
        <f t="shared" ref="DI72:DI106" si="48" xml:space="preserve"> IF(AND($DC72 = "", BO72 = "Yes"), ABS(BT72 - BY72) * $CX72 * $DD72, "")</f>
        <v/>
      </c>
      <c r="DJ72" s="600" t="str">
        <f t="shared" ref="DJ72:DJ106" si="49" xml:space="preserve"> IF(AND($DC72 = "", BP72 = "Yes"), ABS(BU72 - BZ72) * $CX72 * $DD72, "")</f>
        <v/>
      </c>
      <c r="DK72" s="601" t="str">
        <f t="shared" ref="DK72:DK106" si="50" xml:space="preserve"> IF(SUM(DF72:DJ72) = 0, "", SUM(DF72:DJ72))</f>
        <v/>
      </c>
      <c r="DL72" s="599" t="str">
        <f t="shared" ref="DL72:DL106" si="51" xml:space="preserve"> IF(AND($DC72 = "", BL72 = "Yes"), ABS(BV72 - CA72) * $CU72 * $DD72, "")</f>
        <v/>
      </c>
      <c r="DM72" s="600" t="str">
        <f t="shared" ref="DM72:DM106" si="52" xml:space="preserve"> IF(AND($DC72 = "", BM72 = "Yes"), ABS(BW72 - CB72) * $CU72 * $DD72, "")</f>
        <v/>
      </c>
      <c r="DN72" s="600" t="str">
        <f t="shared" ref="DN72:DN106" si="53" xml:space="preserve"> IF(AND($DC72 = "", BN72 = "Yes"), ABS(BX72 - CC72) * $CU72 * $DD72, "")</f>
        <v/>
      </c>
      <c r="DO72" s="600" t="str">
        <f t="shared" ref="DO72:DO106" si="54" xml:space="preserve"> IF(AND($DC72 = "", BO72 = "Yes"), ABS(BY72 - CD72) * $CU72 * $DD72, "")</f>
        <v/>
      </c>
      <c r="DP72" s="600" t="str">
        <f t="shared" ref="DP72:DP106" si="55" xml:space="preserve"> IF(AND($DC72 = "", BP72 = "Yes"), ABS(BZ72 - CE72) * $CU72 * $DD72, "")</f>
        <v/>
      </c>
      <c r="DQ72" s="601" t="str">
        <f t="shared" ref="DQ72:DQ106" si="56" xml:space="preserve"> IF(SUM(DL72:DP72) = 0, "", SUM(DL72:DP72))</f>
        <v/>
      </c>
      <c r="DR72" s="599" t="str">
        <f t="shared" ref="DR72:DR106" si="57" xml:space="preserve"> IF(AND($DC72 = "", BL72 = "Yes"), ABS(CF72 - CK72) * $CY72 * $DD72, "")</f>
        <v/>
      </c>
      <c r="DS72" s="600" t="str">
        <f t="shared" ref="DS72:DS106" si="58" xml:space="preserve"> IF(AND($DC72 = "", BM72 = "Yes"), ABS(CG72 - CL72) * $CY72 * $DD72, "")</f>
        <v/>
      </c>
      <c r="DT72" s="600" t="str">
        <f t="shared" ref="DT72:DT106" si="59" xml:space="preserve"> IF(AND($DC72 = "", BN72 = "Yes"), ABS(CH72 - CM72) * $CY72 * $DD72, "")</f>
        <v/>
      </c>
      <c r="DU72" s="600" t="str">
        <f t="shared" ref="DU72:DU106" si="60" xml:space="preserve"> IF(AND($DC72 = "", BO72 = "Yes"), ABS(CI72 - CN72) * $CY72 * $DD72, "")</f>
        <v/>
      </c>
      <c r="DV72" s="600" t="str">
        <f t="shared" ref="DV72:DV106" si="61" xml:space="preserve"> IF(AND($DC72 = "", BP72 = "Yes"), ABS(CJ72 - CO72) * $CY72 * $DD72, "")</f>
        <v/>
      </c>
      <c r="DW72" s="601" t="str">
        <f t="shared" ref="DW72:DW106" si="62" xml:space="preserve"> IF(SUM(DR72:DV72) = 0, "", SUM(DR72:DV72))</f>
        <v/>
      </c>
      <c r="DX72" s="599" t="str">
        <f t="shared" ref="DX72:DX106" si="63" xml:space="preserve"> IF(AND($DC72 = "", BL72 = "Yes"), ABS(CK72 - CP72) * $DB72 * $DD72, "")</f>
        <v/>
      </c>
      <c r="DY72" s="600" t="str">
        <f t="shared" ref="DY72:DY106" si="64" xml:space="preserve"> IF(AND($DC72 = "", BM72 = "Yes"), ABS(CL72 - CQ72) * $DB72 * $DD72, "")</f>
        <v/>
      </c>
      <c r="DZ72" s="600" t="str">
        <f t="shared" ref="DZ72:DZ106" si="65" xml:space="preserve"> IF(AND($DC72 = "", BN72 = "Yes"), ABS(CM72 - CR72) * $DB72 * $DD72, "")</f>
        <v/>
      </c>
      <c r="EA72" s="600" t="str">
        <f t="shared" ref="EA72:EA106" si="66" xml:space="preserve"> IF(AND($DC72 = "", BO72 = "Yes"), ABS(CN72 - CS72) * $DB72 * $DD72, "")</f>
        <v/>
      </c>
      <c r="EB72" s="600" t="str">
        <f t="shared" ref="EB72:EB106" si="67" xml:space="preserve"> IF(AND($DC72 = "", BP72 = "Yes"), ABS(CO72 - CT72) * $DB72 * $DD72, "")</f>
        <v/>
      </c>
      <c r="EC72" s="601" t="str">
        <f t="shared" ref="EC72:EC106" si="68" xml:space="preserve"> IF(SUM(DX72:EB72) = 0, "", SUM(DX72:EB72))</f>
        <v/>
      </c>
      <c r="ED72" s="599"/>
      <c r="EE72" s="600"/>
      <c r="EF72" s="600"/>
      <c r="EG72" s="600"/>
      <c r="EH72" s="600"/>
      <c r="EI72" s="601"/>
      <c r="EJ72" s="595"/>
      <c r="EK72" s="596"/>
      <c r="EL72" s="596"/>
      <c r="EM72" s="596"/>
      <c r="EN72" s="596"/>
      <c r="EO72" s="599"/>
      <c r="EP72" s="600"/>
      <c r="EQ72" s="600"/>
      <c r="ER72" s="600"/>
      <c r="ES72" s="600"/>
      <c r="ET72" s="600"/>
      <c r="EU72" s="595"/>
      <c r="EV72" s="596"/>
      <c r="EW72" s="596"/>
      <c r="EX72" s="596"/>
      <c r="EY72" s="596"/>
      <c r="EZ72" s="1328"/>
      <c r="FA72" s="790"/>
      <c r="FB72" s="1332"/>
      <c r="FC72" s="1332"/>
      <c r="FD72" s="1332"/>
      <c r="FE72" s="1333"/>
      <c r="FF72" s="790"/>
      <c r="FG72" s="1332"/>
      <c r="FH72" s="1332"/>
      <c r="FI72" s="1332"/>
      <c r="FJ72" s="1333"/>
    </row>
    <row r="73" spans="2:166" ht="15.75" customHeight="1">
      <c r="B73" s="582">
        <v>67</v>
      </c>
      <c r="C73" s="828" t="str">
        <f t="shared" si="43"/>
        <v/>
      </c>
      <c r="D73" s="583"/>
      <c r="E73" s="583"/>
      <c r="F73" s="575"/>
      <c r="G73" s="584"/>
      <c r="H73" s="584"/>
      <c r="I73" s="585"/>
      <c r="J73" s="586"/>
      <c r="K73" s="586"/>
      <c r="L73" s="586"/>
      <c r="M73" s="586"/>
      <c r="N73" s="586"/>
      <c r="O73" s="586"/>
      <c r="P73" s="587"/>
      <c r="Q73" s="588">
        <f t="shared" si="44"/>
        <v>0</v>
      </c>
      <c r="R73" s="589"/>
      <c r="S73" s="583"/>
      <c r="T73" s="590"/>
      <c r="U73" s="583"/>
      <c r="V73" s="583"/>
      <c r="W73" s="583"/>
      <c r="X73" s="591"/>
      <c r="Y73" s="592"/>
      <c r="Z73" s="593"/>
      <c r="AA73" s="575"/>
      <c r="AB73" s="575"/>
      <c r="AC73" s="575"/>
      <c r="AD73" s="575"/>
      <c r="AE73" s="575"/>
      <c r="AF73" s="594"/>
      <c r="AG73" s="595"/>
      <c r="AH73" s="596"/>
      <c r="AI73" s="596"/>
      <c r="AJ73" s="596"/>
      <c r="AK73" s="596"/>
      <c r="AL73" s="596"/>
      <c r="AM73" s="596"/>
      <c r="AN73" s="596"/>
      <c r="AO73" s="596"/>
      <c r="AP73" s="597"/>
      <c r="AQ73" s="596"/>
      <c r="AR73" s="596"/>
      <c r="AS73" s="596"/>
      <c r="AT73" s="596"/>
      <c r="AU73" s="596"/>
      <c r="AV73" s="595"/>
      <c r="AW73" s="596"/>
      <c r="AX73" s="596"/>
      <c r="AY73" s="596"/>
      <c r="AZ73" s="755"/>
      <c r="BA73" s="758"/>
      <c r="BB73" s="596"/>
      <c r="BC73" s="596"/>
      <c r="BD73" s="596"/>
      <c r="BE73" s="759"/>
      <c r="BF73" s="764"/>
      <c r="BG73" s="596"/>
      <c r="BH73" s="596"/>
      <c r="BI73" s="596"/>
      <c r="BJ73" s="765"/>
      <c r="BK73" s="597"/>
      <c r="BL73" s="589"/>
      <c r="BM73" s="575"/>
      <c r="BN73" s="575"/>
      <c r="BO73" s="575"/>
      <c r="BP73" s="590"/>
      <c r="BQ73" s="595"/>
      <c r="BR73" s="596"/>
      <c r="BS73" s="596"/>
      <c r="BT73" s="596"/>
      <c r="BU73" s="597"/>
      <c r="BV73" s="595"/>
      <c r="BW73" s="596"/>
      <c r="BX73" s="596"/>
      <c r="BY73" s="596"/>
      <c r="BZ73" s="597"/>
      <c r="CA73" s="595"/>
      <c r="CB73" s="596"/>
      <c r="CC73" s="596"/>
      <c r="CD73" s="596"/>
      <c r="CE73" s="597"/>
      <c r="CF73" s="595"/>
      <c r="CG73" s="596"/>
      <c r="CH73" s="596"/>
      <c r="CI73" s="596"/>
      <c r="CJ73" s="597"/>
      <c r="CK73" s="595"/>
      <c r="CL73" s="596"/>
      <c r="CM73" s="596"/>
      <c r="CN73" s="596"/>
      <c r="CO73" s="597"/>
      <c r="CP73" s="595"/>
      <c r="CQ73" s="596"/>
      <c r="CR73" s="596"/>
      <c r="CS73" s="596"/>
      <c r="CT73" s="597"/>
      <c r="CU73" s="1320"/>
      <c r="CV73" s="1321"/>
      <c r="CW73" s="1321"/>
      <c r="CX73" s="1322"/>
      <c r="CY73" s="1321"/>
      <c r="CZ73" s="1321"/>
      <c r="DA73" s="1321"/>
      <c r="DB73" s="1322"/>
      <c r="DC73" s="575"/>
      <c r="DD73" s="602">
        <v>1</v>
      </c>
      <c r="DE73" s="603"/>
      <c r="DF73" s="599" t="str">
        <f t="shared" si="45"/>
        <v/>
      </c>
      <c r="DG73" s="600" t="str">
        <f t="shared" si="46"/>
        <v/>
      </c>
      <c r="DH73" s="600" t="str">
        <f t="shared" si="47"/>
        <v/>
      </c>
      <c r="DI73" s="600" t="str">
        <f t="shared" si="48"/>
        <v/>
      </c>
      <c r="DJ73" s="600" t="str">
        <f t="shared" si="49"/>
        <v/>
      </c>
      <c r="DK73" s="601" t="str">
        <f t="shared" si="50"/>
        <v/>
      </c>
      <c r="DL73" s="599" t="str">
        <f t="shared" si="51"/>
        <v/>
      </c>
      <c r="DM73" s="600" t="str">
        <f t="shared" si="52"/>
        <v/>
      </c>
      <c r="DN73" s="600" t="str">
        <f t="shared" si="53"/>
        <v/>
      </c>
      <c r="DO73" s="600" t="str">
        <f t="shared" si="54"/>
        <v/>
      </c>
      <c r="DP73" s="600" t="str">
        <f t="shared" si="55"/>
        <v/>
      </c>
      <c r="DQ73" s="601" t="str">
        <f t="shared" si="56"/>
        <v/>
      </c>
      <c r="DR73" s="599" t="str">
        <f t="shared" si="57"/>
        <v/>
      </c>
      <c r="DS73" s="600" t="str">
        <f t="shared" si="58"/>
        <v/>
      </c>
      <c r="DT73" s="600" t="str">
        <f t="shared" si="59"/>
        <v/>
      </c>
      <c r="DU73" s="600" t="str">
        <f t="shared" si="60"/>
        <v/>
      </c>
      <c r="DV73" s="600" t="str">
        <f t="shared" si="61"/>
        <v/>
      </c>
      <c r="DW73" s="601" t="str">
        <f t="shared" si="62"/>
        <v/>
      </c>
      <c r="DX73" s="599" t="str">
        <f t="shared" si="63"/>
        <v/>
      </c>
      <c r="DY73" s="600" t="str">
        <f t="shared" si="64"/>
        <v/>
      </c>
      <c r="DZ73" s="600" t="str">
        <f t="shared" si="65"/>
        <v/>
      </c>
      <c r="EA73" s="600" t="str">
        <f t="shared" si="66"/>
        <v/>
      </c>
      <c r="EB73" s="600" t="str">
        <f t="shared" si="67"/>
        <v/>
      </c>
      <c r="EC73" s="601" t="str">
        <f t="shared" si="68"/>
        <v/>
      </c>
      <c r="ED73" s="599"/>
      <c r="EE73" s="600"/>
      <c r="EF73" s="600"/>
      <c r="EG73" s="600"/>
      <c r="EH73" s="600"/>
      <c r="EI73" s="601"/>
      <c r="EJ73" s="595"/>
      <c r="EK73" s="596"/>
      <c r="EL73" s="596"/>
      <c r="EM73" s="596"/>
      <c r="EN73" s="596"/>
      <c r="EO73" s="599"/>
      <c r="EP73" s="600"/>
      <c r="EQ73" s="600"/>
      <c r="ER73" s="600"/>
      <c r="ES73" s="600"/>
      <c r="ET73" s="600"/>
      <c r="EU73" s="595"/>
      <c r="EV73" s="596"/>
      <c r="EW73" s="596"/>
      <c r="EX73" s="596"/>
      <c r="EY73" s="596"/>
      <c r="EZ73" s="1328"/>
      <c r="FA73" s="790"/>
      <c r="FB73" s="1332"/>
      <c r="FC73" s="1332"/>
      <c r="FD73" s="1332"/>
      <c r="FE73" s="1333"/>
      <c r="FF73" s="790"/>
      <c r="FG73" s="1332"/>
      <c r="FH73" s="1332"/>
      <c r="FI73" s="1332"/>
      <c r="FJ73" s="1333"/>
    </row>
    <row r="74" spans="2:166" ht="15.75" customHeight="1">
      <c r="B74" s="582">
        <v>68</v>
      </c>
      <c r="C74" s="828" t="str">
        <f t="shared" si="43"/>
        <v/>
      </c>
      <c r="D74" s="583"/>
      <c r="E74" s="583"/>
      <c r="F74" s="575"/>
      <c r="G74" s="584"/>
      <c r="H74" s="584"/>
      <c r="I74" s="585"/>
      <c r="J74" s="586"/>
      <c r="K74" s="586"/>
      <c r="L74" s="586"/>
      <c r="M74" s="586"/>
      <c r="N74" s="586"/>
      <c r="O74" s="586"/>
      <c r="P74" s="587"/>
      <c r="Q74" s="588">
        <f t="shared" si="44"/>
        <v>0</v>
      </c>
      <c r="R74" s="589"/>
      <c r="S74" s="583"/>
      <c r="T74" s="590"/>
      <c r="U74" s="583"/>
      <c r="V74" s="583"/>
      <c r="W74" s="583"/>
      <c r="X74" s="591"/>
      <c r="Y74" s="592"/>
      <c r="Z74" s="593"/>
      <c r="AA74" s="575"/>
      <c r="AB74" s="575"/>
      <c r="AC74" s="575"/>
      <c r="AD74" s="575"/>
      <c r="AE74" s="575"/>
      <c r="AF74" s="594"/>
      <c r="AG74" s="595"/>
      <c r="AH74" s="596"/>
      <c r="AI74" s="596"/>
      <c r="AJ74" s="596"/>
      <c r="AK74" s="596"/>
      <c r="AL74" s="596"/>
      <c r="AM74" s="596"/>
      <c r="AN74" s="596"/>
      <c r="AO74" s="596"/>
      <c r="AP74" s="597"/>
      <c r="AQ74" s="596"/>
      <c r="AR74" s="596"/>
      <c r="AS74" s="596"/>
      <c r="AT74" s="596"/>
      <c r="AU74" s="596"/>
      <c r="AV74" s="595"/>
      <c r="AW74" s="596"/>
      <c r="AX74" s="596"/>
      <c r="AY74" s="596"/>
      <c r="AZ74" s="755"/>
      <c r="BA74" s="758"/>
      <c r="BB74" s="596"/>
      <c r="BC74" s="596"/>
      <c r="BD74" s="596"/>
      <c r="BE74" s="759"/>
      <c r="BF74" s="764"/>
      <c r="BG74" s="596"/>
      <c r="BH74" s="596"/>
      <c r="BI74" s="596"/>
      <c r="BJ74" s="765"/>
      <c r="BK74" s="597"/>
      <c r="BL74" s="589"/>
      <c r="BM74" s="575"/>
      <c r="BN74" s="575"/>
      <c r="BO74" s="575"/>
      <c r="BP74" s="590"/>
      <c r="BQ74" s="595"/>
      <c r="BR74" s="596"/>
      <c r="BS74" s="596"/>
      <c r="BT74" s="596"/>
      <c r="BU74" s="597"/>
      <c r="BV74" s="595"/>
      <c r="BW74" s="596"/>
      <c r="BX74" s="596"/>
      <c r="BY74" s="596"/>
      <c r="BZ74" s="597"/>
      <c r="CA74" s="595"/>
      <c r="CB74" s="596"/>
      <c r="CC74" s="596"/>
      <c r="CD74" s="596"/>
      <c r="CE74" s="597"/>
      <c r="CF74" s="595"/>
      <c r="CG74" s="596"/>
      <c r="CH74" s="596"/>
      <c r="CI74" s="596"/>
      <c r="CJ74" s="597"/>
      <c r="CK74" s="595"/>
      <c r="CL74" s="596"/>
      <c r="CM74" s="596"/>
      <c r="CN74" s="596"/>
      <c r="CO74" s="597"/>
      <c r="CP74" s="595"/>
      <c r="CQ74" s="596"/>
      <c r="CR74" s="596"/>
      <c r="CS74" s="596"/>
      <c r="CT74" s="597"/>
      <c r="CU74" s="1320"/>
      <c r="CV74" s="1321"/>
      <c r="CW74" s="1321"/>
      <c r="CX74" s="1322"/>
      <c r="CY74" s="1321"/>
      <c r="CZ74" s="1321"/>
      <c r="DA74" s="1321"/>
      <c r="DB74" s="1322"/>
      <c r="DC74" s="575"/>
      <c r="DD74" s="602">
        <v>1</v>
      </c>
      <c r="DE74" s="603"/>
      <c r="DF74" s="599" t="str">
        <f t="shared" si="45"/>
        <v/>
      </c>
      <c r="DG74" s="600" t="str">
        <f t="shared" si="46"/>
        <v/>
      </c>
      <c r="DH74" s="600" t="str">
        <f t="shared" si="47"/>
        <v/>
      </c>
      <c r="DI74" s="600" t="str">
        <f t="shared" si="48"/>
        <v/>
      </c>
      <c r="DJ74" s="600" t="str">
        <f t="shared" si="49"/>
        <v/>
      </c>
      <c r="DK74" s="601" t="str">
        <f t="shared" si="50"/>
        <v/>
      </c>
      <c r="DL74" s="599" t="str">
        <f t="shared" si="51"/>
        <v/>
      </c>
      <c r="DM74" s="600" t="str">
        <f t="shared" si="52"/>
        <v/>
      </c>
      <c r="DN74" s="600" t="str">
        <f t="shared" si="53"/>
        <v/>
      </c>
      <c r="DO74" s="600" t="str">
        <f t="shared" si="54"/>
        <v/>
      </c>
      <c r="DP74" s="600" t="str">
        <f t="shared" si="55"/>
        <v/>
      </c>
      <c r="DQ74" s="601" t="str">
        <f t="shared" si="56"/>
        <v/>
      </c>
      <c r="DR74" s="599" t="str">
        <f t="shared" si="57"/>
        <v/>
      </c>
      <c r="DS74" s="600" t="str">
        <f t="shared" si="58"/>
        <v/>
      </c>
      <c r="DT74" s="600" t="str">
        <f t="shared" si="59"/>
        <v/>
      </c>
      <c r="DU74" s="600" t="str">
        <f t="shared" si="60"/>
        <v/>
      </c>
      <c r="DV74" s="600" t="str">
        <f t="shared" si="61"/>
        <v/>
      </c>
      <c r="DW74" s="601" t="str">
        <f t="shared" si="62"/>
        <v/>
      </c>
      <c r="DX74" s="599" t="str">
        <f t="shared" si="63"/>
        <v/>
      </c>
      <c r="DY74" s="600" t="str">
        <f t="shared" si="64"/>
        <v/>
      </c>
      <c r="DZ74" s="600" t="str">
        <f t="shared" si="65"/>
        <v/>
      </c>
      <c r="EA74" s="600" t="str">
        <f t="shared" si="66"/>
        <v/>
      </c>
      <c r="EB74" s="600" t="str">
        <f t="shared" si="67"/>
        <v/>
      </c>
      <c r="EC74" s="601" t="str">
        <f t="shared" si="68"/>
        <v/>
      </c>
      <c r="ED74" s="599"/>
      <c r="EE74" s="600"/>
      <c r="EF74" s="600"/>
      <c r="EG74" s="600"/>
      <c r="EH74" s="600"/>
      <c r="EI74" s="601"/>
      <c r="EJ74" s="595"/>
      <c r="EK74" s="596"/>
      <c r="EL74" s="596"/>
      <c r="EM74" s="596"/>
      <c r="EN74" s="596"/>
      <c r="EO74" s="599"/>
      <c r="EP74" s="600"/>
      <c r="EQ74" s="600"/>
      <c r="ER74" s="600"/>
      <c r="ES74" s="600"/>
      <c r="ET74" s="600"/>
      <c r="EU74" s="595"/>
      <c r="EV74" s="596"/>
      <c r="EW74" s="596"/>
      <c r="EX74" s="596"/>
      <c r="EY74" s="596"/>
      <c r="EZ74" s="1328"/>
      <c r="FA74" s="790"/>
      <c r="FB74" s="1332"/>
      <c r="FC74" s="1332"/>
      <c r="FD74" s="1332"/>
      <c r="FE74" s="1333"/>
      <c r="FF74" s="790"/>
      <c r="FG74" s="1332"/>
      <c r="FH74" s="1332"/>
      <c r="FI74" s="1332"/>
      <c r="FJ74" s="1333"/>
    </row>
    <row r="75" spans="2:166" ht="15.75" customHeight="1">
      <c r="B75" s="582">
        <v>69</v>
      </c>
      <c r="C75" s="828" t="str">
        <f t="shared" si="43"/>
        <v/>
      </c>
      <c r="D75" s="583"/>
      <c r="E75" s="583"/>
      <c r="F75" s="575"/>
      <c r="G75" s="584"/>
      <c r="H75" s="584"/>
      <c r="I75" s="585"/>
      <c r="J75" s="586"/>
      <c r="K75" s="586"/>
      <c r="L75" s="586"/>
      <c r="M75" s="586"/>
      <c r="N75" s="586"/>
      <c r="O75" s="586"/>
      <c r="P75" s="587"/>
      <c r="Q75" s="588">
        <f t="shared" si="44"/>
        <v>0</v>
      </c>
      <c r="R75" s="589"/>
      <c r="S75" s="583"/>
      <c r="T75" s="590"/>
      <c r="U75" s="583"/>
      <c r="V75" s="583"/>
      <c r="W75" s="583"/>
      <c r="X75" s="591"/>
      <c r="Y75" s="592"/>
      <c r="Z75" s="593"/>
      <c r="AA75" s="575"/>
      <c r="AB75" s="575"/>
      <c r="AC75" s="575"/>
      <c r="AD75" s="575"/>
      <c r="AE75" s="575"/>
      <c r="AF75" s="594"/>
      <c r="AG75" s="595"/>
      <c r="AH75" s="596"/>
      <c r="AI75" s="596"/>
      <c r="AJ75" s="596"/>
      <c r="AK75" s="596"/>
      <c r="AL75" s="596"/>
      <c r="AM75" s="596"/>
      <c r="AN75" s="596"/>
      <c r="AO75" s="596"/>
      <c r="AP75" s="597"/>
      <c r="AQ75" s="596"/>
      <c r="AR75" s="596"/>
      <c r="AS75" s="596"/>
      <c r="AT75" s="596"/>
      <c r="AU75" s="596"/>
      <c r="AV75" s="595"/>
      <c r="AW75" s="596"/>
      <c r="AX75" s="596"/>
      <c r="AY75" s="596"/>
      <c r="AZ75" s="755"/>
      <c r="BA75" s="758"/>
      <c r="BB75" s="596"/>
      <c r="BC75" s="596"/>
      <c r="BD75" s="596"/>
      <c r="BE75" s="759"/>
      <c r="BF75" s="764"/>
      <c r="BG75" s="596"/>
      <c r="BH75" s="596"/>
      <c r="BI75" s="596"/>
      <c r="BJ75" s="765"/>
      <c r="BK75" s="597"/>
      <c r="BL75" s="589"/>
      <c r="BM75" s="575"/>
      <c r="BN75" s="575"/>
      <c r="BO75" s="575"/>
      <c r="BP75" s="590"/>
      <c r="BQ75" s="595"/>
      <c r="BR75" s="596"/>
      <c r="BS75" s="596"/>
      <c r="BT75" s="596"/>
      <c r="BU75" s="597"/>
      <c r="BV75" s="595"/>
      <c r="BW75" s="596"/>
      <c r="BX75" s="596"/>
      <c r="BY75" s="596"/>
      <c r="BZ75" s="597"/>
      <c r="CA75" s="595"/>
      <c r="CB75" s="596"/>
      <c r="CC75" s="596"/>
      <c r="CD75" s="596"/>
      <c r="CE75" s="597"/>
      <c r="CF75" s="595"/>
      <c r="CG75" s="596"/>
      <c r="CH75" s="596"/>
      <c r="CI75" s="596"/>
      <c r="CJ75" s="597"/>
      <c r="CK75" s="595"/>
      <c r="CL75" s="596"/>
      <c r="CM75" s="596"/>
      <c r="CN75" s="596"/>
      <c r="CO75" s="597"/>
      <c r="CP75" s="595"/>
      <c r="CQ75" s="596"/>
      <c r="CR75" s="596"/>
      <c r="CS75" s="596"/>
      <c r="CT75" s="597"/>
      <c r="CU75" s="1320"/>
      <c r="CV75" s="1321"/>
      <c r="CW75" s="1321"/>
      <c r="CX75" s="1322"/>
      <c r="CY75" s="1321"/>
      <c r="CZ75" s="1321"/>
      <c r="DA75" s="1321"/>
      <c r="DB75" s="1322"/>
      <c r="DC75" s="575"/>
      <c r="DD75" s="602">
        <v>1</v>
      </c>
      <c r="DE75" s="603"/>
      <c r="DF75" s="599" t="str">
        <f t="shared" si="45"/>
        <v/>
      </c>
      <c r="DG75" s="600" t="str">
        <f t="shared" si="46"/>
        <v/>
      </c>
      <c r="DH75" s="600" t="str">
        <f t="shared" si="47"/>
        <v/>
      </c>
      <c r="DI75" s="600" t="str">
        <f t="shared" si="48"/>
        <v/>
      </c>
      <c r="DJ75" s="600" t="str">
        <f t="shared" si="49"/>
        <v/>
      </c>
      <c r="DK75" s="601" t="str">
        <f t="shared" si="50"/>
        <v/>
      </c>
      <c r="DL75" s="599" t="str">
        <f t="shared" si="51"/>
        <v/>
      </c>
      <c r="DM75" s="600" t="str">
        <f t="shared" si="52"/>
        <v/>
      </c>
      <c r="DN75" s="600" t="str">
        <f t="shared" si="53"/>
        <v/>
      </c>
      <c r="DO75" s="600" t="str">
        <f t="shared" si="54"/>
        <v/>
      </c>
      <c r="DP75" s="600" t="str">
        <f t="shared" si="55"/>
        <v/>
      </c>
      <c r="DQ75" s="601" t="str">
        <f t="shared" si="56"/>
        <v/>
      </c>
      <c r="DR75" s="599" t="str">
        <f t="shared" si="57"/>
        <v/>
      </c>
      <c r="DS75" s="600" t="str">
        <f t="shared" si="58"/>
        <v/>
      </c>
      <c r="DT75" s="600" t="str">
        <f t="shared" si="59"/>
        <v/>
      </c>
      <c r="DU75" s="600" t="str">
        <f t="shared" si="60"/>
        <v/>
      </c>
      <c r="DV75" s="600" t="str">
        <f t="shared" si="61"/>
        <v/>
      </c>
      <c r="DW75" s="601" t="str">
        <f t="shared" si="62"/>
        <v/>
      </c>
      <c r="DX75" s="599" t="str">
        <f t="shared" si="63"/>
        <v/>
      </c>
      <c r="DY75" s="600" t="str">
        <f t="shared" si="64"/>
        <v/>
      </c>
      <c r="DZ75" s="600" t="str">
        <f t="shared" si="65"/>
        <v/>
      </c>
      <c r="EA75" s="600" t="str">
        <f t="shared" si="66"/>
        <v/>
      </c>
      <c r="EB75" s="600" t="str">
        <f t="shared" si="67"/>
        <v/>
      </c>
      <c r="EC75" s="601" t="str">
        <f t="shared" si="68"/>
        <v/>
      </c>
      <c r="ED75" s="599"/>
      <c r="EE75" s="600"/>
      <c r="EF75" s="600"/>
      <c r="EG75" s="600"/>
      <c r="EH75" s="600"/>
      <c r="EI75" s="601"/>
      <c r="EJ75" s="595"/>
      <c r="EK75" s="596"/>
      <c r="EL75" s="596"/>
      <c r="EM75" s="596"/>
      <c r="EN75" s="596"/>
      <c r="EO75" s="599"/>
      <c r="EP75" s="600"/>
      <c r="EQ75" s="600"/>
      <c r="ER75" s="600"/>
      <c r="ES75" s="600"/>
      <c r="ET75" s="600"/>
      <c r="EU75" s="595"/>
      <c r="EV75" s="596"/>
      <c r="EW75" s="596"/>
      <c r="EX75" s="596"/>
      <c r="EY75" s="596"/>
      <c r="EZ75" s="1328"/>
      <c r="FA75" s="790"/>
      <c r="FB75" s="1332"/>
      <c r="FC75" s="1332"/>
      <c r="FD75" s="1332"/>
      <c r="FE75" s="1333"/>
      <c r="FF75" s="790"/>
      <c r="FG75" s="1332"/>
      <c r="FH75" s="1332"/>
      <c r="FI75" s="1332"/>
      <c r="FJ75" s="1333"/>
    </row>
    <row r="76" spans="2:166" ht="15.75" customHeight="1">
      <c r="B76" s="582">
        <v>70</v>
      </c>
      <c r="C76" s="828" t="str">
        <f t="shared" si="43"/>
        <v/>
      </c>
      <c r="D76" s="583"/>
      <c r="E76" s="583"/>
      <c r="F76" s="575"/>
      <c r="G76" s="584"/>
      <c r="H76" s="584"/>
      <c r="I76" s="585"/>
      <c r="J76" s="586"/>
      <c r="K76" s="586"/>
      <c r="L76" s="586"/>
      <c r="M76" s="586"/>
      <c r="N76" s="586"/>
      <c r="O76" s="586"/>
      <c r="P76" s="587"/>
      <c r="Q76" s="588">
        <f t="shared" si="44"/>
        <v>0</v>
      </c>
      <c r="R76" s="589"/>
      <c r="S76" s="583"/>
      <c r="T76" s="590"/>
      <c r="U76" s="583"/>
      <c r="V76" s="583"/>
      <c r="W76" s="583"/>
      <c r="X76" s="596"/>
      <c r="Y76" s="605"/>
      <c r="Z76" s="593"/>
      <c r="AA76" s="575"/>
      <c r="AB76" s="575"/>
      <c r="AC76" s="575"/>
      <c r="AD76" s="575"/>
      <c r="AE76" s="575"/>
      <c r="AF76" s="594"/>
      <c r="AG76" s="595"/>
      <c r="AH76" s="596"/>
      <c r="AI76" s="596"/>
      <c r="AJ76" s="596"/>
      <c r="AK76" s="596"/>
      <c r="AL76" s="596"/>
      <c r="AM76" s="596"/>
      <c r="AN76" s="596"/>
      <c r="AO76" s="596"/>
      <c r="AP76" s="597"/>
      <c r="AQ76" s="596"/>
      <c r="AR76" s="596"/>
      <c r="AS76" s="596"/>
      <c r="AT76" s="596"/>
      <c r="AU76" s="596"/>
      <c r="AV76" s="595"/>
      <c r="AW76" s="596"/>
      <c r="AX76" s="596"/>
      <c r="AY76" s="596"/>
      <c r="AZ76" s="755"/>
      <c r="BA76" s="758"/>
      <c r="BB76" s="596"/>
      <c r="BC76" s="596"/>
      <c r="BD76" s="596"/>
      <c r="BE76" s="759"/>
      <c r="BF76" s="764"/>
      <c r="BG76" s="596"/>
      <c r="BH76" s="596"/>
      <c r="BI76" s="596"/>
      <c r="BJ76" s="765"/>
      <c r="BK76" s="597"/>
      <c r="BL76" s="589"/>
      <c r="BM76" s="575"/>
      <c r="BN76" s="575"/>
      <c r="BO76" s="575"/>
      <c r="BP76" s="590"/>
      <c r="BQ76" s="595"/>
      <c r="BR76" s="596"/>
      <c r="BS76" s="596"/>
      <c r="BT76" s="596"/>
      <c r="BU76" s="597"/>
      <c r="BV76" s="595"/>
      <c r="BW76" s="596"/>
      <c r="BX76" s="596"/>
      <c r="BY76" s="596"/>
      <c r="BZ76" s="597"/>
      <c r="CA76" s="595"/>
      <c r="CB76" s="596"/>
      <c r="CC76" s="596"/>
      <c r="CD76" s="596"/>
      <c r="CE76" s="597"/>
      <c r="CF76" s="595"/>
      <c r="CG76" s="596"/>
      <c r="CH76" s="596"/>
      <c r="CI76" s="596"/>
      <c r="CJ76" s="597"/>
      <c r="CK76" s="595"/>
      <c r="CL76" s="596"/>
      <c r="CM76" s="596"/>
      <c r="CN76" s="596"/>
      <c r="CO76" s="597"/>
      <c r="CP76" s="595"/>
      <c r="CQ76" s="596"/>
      <c r="CR76" s="596"/>
      <c r="CS76" s="596"/>
      <c r="CT76" s="597"/>
      <c r="CU76" s="1320"/>
      <c r="CV76" s="1321"/>
      <c r="CW76" s="1321"/>
      <c r="CX76" s="1322"/>
      <c r="CY76" s="1321"/>
      <c r="CZ76" s="1321"/>
      <c r="DA76" s="1321"/>
      <c r="DB76" s="1322"/>
      <c r="DC76" s="575"/>
      <c r="DD76" s="602">
        <v>1</v>
      </c>
      <c r="DE76" s="603"/>
      <c r="DF76" s="599" t="str">
        <f t="shared" si="45"/>
        <v/>
      </c>
      <c r="DG76" s="600" t="str">
        <f t="shared" si="46"/>
        <v/>
      </c>
      <c r="DH76" s="600" t="str">
        <f t="shared" si="47"/>
        <v/>
      </c>
      <c r="DI76" s="600" t="str">
        <f t="shared" si="48"/>
        <v/>
      </c>
      <c r="DJ76" s="600" t="str">
        <f t="shared" si="49"/>
        <v/>
      </c>
      <c r="DK76" s="601" t="str">
        <f t="shared" si="50"/>
        <v/>
      </c>
      <c r="DL76" s="599" t="str">
        <f t="shared" si="51"/>
        <v/>
      </c>
      <c r="DM76" s="600" t="str">
        <f t="shared" si="52"/>
        <v/>
      </c>
      <c r="DN76" s="600" t="str">
        <f t="shared" si="53"/>
        <v/>
      </c>
      <c r="DO76" s="600" t="str">
        <f t="shared" si="54"/>
        <v/>
      </c>
      <c r="DP76" s="600" t="str">
        <f t="shared" si="55"/>
        <v/>
      </c>
      <c r="DQ76" s="601" t="str">
        <f t="shared" si="56"/>
        <v/>
      </c>
      <c r="DR76" s="599" t="str">
        <f t="shared" si="57"/>
        <v/>
      </c>
      <c r="DS76" s="600" t="str">
        <f t="shared" si="58"/>
        <v/>
      </c>
      <c r="DT76" s="600" t="str">
        <f t="shared" si="59"/>
        <v/>
      </c>
      <c r="DU76" s="600" t="str">
        <f t="shared" si="60"/>
        <v/>
      </c>
      <c r="DV76" s="600" t="str">
        <f t="shared" si="61"/>
        <v/>
      </c>
      <c r="DW76" s="601" t="str">
        <f t="shared" si="62"/>
        <v/>
      </c>
      <c r="DX76" s="599" t="str">
        <f t="shared" si="63"/>
        <v/>
      </c>
      <c r="DY76" s="600" t="str">
        <f t="shared" si="64"/>
        <v/>
      </c>
      <c r="DZ76" s="600" t="str">
        <f t="shared" si="65"/>
        <v/>
      </c>
      <c r="EA76" s="600" t="str">
        <f t="shared" si="66"/>
        <v/>
      </c>
      <c r="EB76" s="600" t="str">
        <f t="shared" si="67"/>
        <v/>
      </c>
      <c r="EC76" s="601" t="str">
        <f t="shared" si="68"/>
        <v/>
      </c>
      <c r="ED76" s="599"/>
      <c r="EE76" s="600"/>
      <c r="EF76" s="600"/>
      <c r="EG76" s="600"/>
      <c r="EH76" s="600"/>
      <c r="EI76" s="601"/>
      <c r="EJ76" s="595"/>
      <c r="EK76" s="596"/>
      <c r="EL76" s="596"/>
      <c r="EM76" s="596"/>
      <c r="EN76" s="596"/>
      <c r="EO76" s="599"/>
      <c r="EP76" s="600"/>
      <c r="EQ76" s="600"/>
      <c r="ER76" s="600"/>
      <c r="ES76" s="600"/>
      <c r="ET76" s="600"/>
      <c r="EU76" s="595"/>
      <c r="EV76" s="596"/>
      <c r="EW76" s="596"/>
      <c r="EX76" s="596"/>
      <c r="EY76" s="596"/>
      <c r="EZ76" s="1328"/>
      <c r="FA76" s="790"/>
      <c r="FB76" s="1332"/>
      <c r="FC76" s="1332"/>
      <c r="FD76" s="1332"/>
      <c r="FE76" s="1333"/>
      <c r="FF76" s="790"/>
      <c r="FG76" s="1332"/>
      <c r="FH76" s="1332"/>
      <c r="FI76" s="1332"/>
      <c r="FJ76" s="1333"/>
    </row>
    <row r="77" spans="2:166" ht="15.75" customHeight="1">
      <c r="B77" s="582">
        <v>71</v>
      </c>
      <c r="C77" s="828" t="str">
        <f t="shared" si="43"/>
        <v/>
      </c>
      <c r="D77" s="583"/>
      <c r="E77" s="583"/>
      <c r="F77" s="575"/>
      <c r="G77" s="584"/>
      <c r="H77" s="584"/>
      <c r="I77" s="585"/>
      <c r="J77" s="586"/>
      <c r="K77" s="586"/>
      <c r="L77" s="586"/>
      <c r="M77" s="586"/>
      <c r="N77" s="586"/>
      <c r="O77" s="586"/>
      <c r="P77" s="587"/>
      <c r="Q77" s="588">
        <f t="shared" si="44"/>
        <v>0</v>
      </c>
      <c r="R77" s="589"/>
      <c r="S77" s="583"/>
      <c r="T77" s="590"/>
      <c r="U77" s="583"/>
      <c r="V77" s="583"/>
      <c r="W77" s="583"/>
      <c r="X77" s="596"/>
      <c r="Y77" s="605"/>
      <c r="Z77" s="593"/>
      <c r="AA77" s="575"/>
      <c r="AB77" s="575"/>
      <c r="AC77" s="575"/>
      <c r="AD77" s="575"/>
      <c r="AE77" s="575"/>
      <c r="AF77" s="594"/>
      <c r="AG77" s="595"/>
      <c r="AH77" s="596"/>
      <c r="AI77" s="596"/>
      <c r="AJ77" s="596"/>
      <c r="AK77" s="596"/>
      <c r="AL77" s="596"/>
      <c r="AM77" s="596"/>
      <c r="AN77" s="596"/>
      <c r="AO77" s="596"/>
      <c r="AP77" s="597"/>
      <c r="AQ77" s="596"/>
      <c r="AR77" s="596"/>
      <c r="AS77" s="596"/>
      <c r="AT77" s="596"/>
      <c r="AU77" s="596"/>
      <c r="AV77" s="595"/>
      <c r="AW77" s="596"/>
      <c r="AX77" s="596"/>
      <c r="AY77" s="596"/>
      <c r="AZ77" s="755"/>
      <c r="BA77" s="758"/>
      <c r="BB77" s="596"/>
      <c r="BC77" s="596"/>
      <c r="BD77" s="596"/>
      <c r="BE77" s="759"/>
      <c r="BF77" s="764"/>
      <c r="BG77" s="596"/>
      <c r="BH77" s="596"/>
      <c r="BI77" s="596"/>
      <c r="BJ77" s="765"/>
      <c r="BK77" s="597"/>
      <c r="BL77" s="589"/>
      <c r="BM77" s="575"/>
      <c r="BN77" s="575"/>
      <c r="BO77" s="575"/>
      <c r="BP77" s="590"/>
      <c r="BQ77" s="595"/>
      <c r="BR77" s="596"/>
      <c r="BS77" s="596"/>
      <c r="BT77" s="596"/>
      <c r="BU77" s="597"/>
      <c r="BV77" s="595"/>
      <c r="BW77" s="596"/>
      <c r="BX77" s="596"/>
      <c r="BY77" s="596"/>
      <c r="BZ77" s="597"/>
      <c r="CA77" s="595"/>
      <c r="CB77" s="596"/>
      <c r="CC77" s="596"/>
      <c r="CD77" s="596"/>
      <c r="CE77" s="597"/>
      <c r="CF77" s="595"/>
      <c r="CG77" s="596"/>
      <c r="CH77" s="596"/>
      <c r="CI77" s="596"/>
      <c r="CJ77" s="597"/>
      <c r="CK77" s="595"/>
      <c r="CL77" s="596"/>
      <c r="CM77" s="596"/>
      <c r="CN77" s="596"/>
      <c r="CO77" s="597"/>
      <c r="CP77" s="595"/>
      <c r="CQ77" s="596"/>
      <c r="CR77" s="596"/>
      <c r="CS77" s="596"/>
      <c r="CT77" s="597"/>
      <c r="CU77" s="1320"/>
      <c r="CV77" s="1321"/>
      <c r="CW77" s="1321"/>
      <c r="CX77" s="1322"/>
      <c r="CY77" s="1321"/>
      <c r="CZ77" s="1321"/>
      <c r="DA77" s="1321"/>
      <c r="DB77" s="1322"/>
      <c r="DC77" s="575"/>
      <c r="DD77" s="602">
        <v>1</v>
      </c>
      <c r="DE77" s="603"/>
      <c r="DF77" s="599" t="str">
        <f t="shared" si="45"/>
        <v/>
      </c>
      <c r="DG77" s="600" t="str">
        <f t="shared" si="46"/>
        <v/>
      </c>
      <c r="DH77" s="600" t="str">
        <f t="shared" si="47"/>
        <v/>
      </c>
      <c r="DI77" s="600" t="str">
        <f t="shared" si="48"/>
        <v/>
      </c>
      <c r="DJ77" s="600" t="str">
        <f t="shared" si="49"/>
        <v/>
      </c>
      <c r="DK77" s="601" t="str">
        <f t="shared" si="50"/>
        <v/>
      </c>
      <c r="DL77" s="599" t="str">
        <f t="shared" si="51"/>
        <v/>
      </c>
      <c r="DM77" s="600" t="str">
        <f t="shared" si="52"/>
        <v/>
      </c>
      <c r="DN77" s="600" t="str">
        <f t="shared" si="53"/>
        <v/>
      </c>
      <c r="DO77" s="600" t="str">
        <f t="shared" si="54"/>
        <v/>
      </c>
      <c r="DP77" s="600" t="str">
        <f t="shared" si="55"/>
        <v/>
      </c>
      <c r="DQ77" s="601" t="str">
        <f t="shared" si="56"/>
        <v/>
      </c>
      <c r="DR77" s="599" t="str">
        <f t="shared" si="57"/>
        <v/>
      </c>
      <c r="DS77" s="600" t="str">
        <f t="shared" si="58"/>
        <v/>
      </c>
      <c r="DT77" s="600" t="str">
        <f t="shared" si="59"/>
        <v/>
      </c>
      <c r="DU77" s="600" t="str">
        <f t="shared" si="60"/>
        <v/>
      </c>
      <c r="DV77" s="600" t="str">
        <f t="shared" si="61"/>
        <v/>
      </c>
      <c r="DW77" s="601" t="str">
        <f t="shared" si="62"/>
        <v/>
      </c>
      <c r="DX77" s="599" t="str">
        <f t="shared" si="63"/>
        <v/>
      </c>
      <c r="DY77" s="600" t="str">
        <f t="shared" si="64"/>
        <v/>
      </c>
      <c r="DZ77" s="600" t="str">
        <f t="shared" si="65"/>
        <v/>
      </c>
      <c r="EA77" s="600" t="str">
        <f t="shared" si="66"/>
        <v/>
      </c>
      <c r="EB77" s="600" t="str">
        <f t="shared" si="67"/>
        <v/>
      </c>
      <c r="EC77" s="601" t="str">
        <f t="shared" si="68"/>
        <v/>
      </c>
      <c r="ED77" s="599"/>
      <c r="EE77" s="600"/>
      <c r="EF77" s="600"/>
      <c r="EG77" s="600"/>
      <c r="EH77" s="600"/>
      <c r="EI77" s="601"/>
      <c r="EJ77" s="595"/>
      <c r="EK77" s="596"/>
      <c r="EL77" s="596"/>
      <c r="EM77" s="596"/>
      <c r="EN77" s="596"/>
      <c r="EO77" s="599"/>
      <c r="EP77" s="600"/>
      <c r="EQ77" s="600"/>
      <c r="ER77" s="600"/>
      <c r="ES77" s="600"/>
      <c r="ET77" s="600"/>
      <c r="EU77" s="595"/>
      <c r="EV77" s="596"/>
      <c r="EW77" s="596"/>
      <c r="EX77" s="596"/>
      <c r="EY77" s="596"/>
      <c r="EZ77" s="1328"/>
      <c r="FA77" s="790"/>
      <c r="FB77" s="1332"/>
      <c r="FC77" s="1332"/>
      <c r="FD77" s="1332"/>
      <c r="FE77" s="1333"/>
      <c r="FF77" s="790"/>
      <c r="FG77" s="1332"/>
      <c r="FH77" s="1332"/>
      <c r="FI77" s="1332"/>
      <c r="FJ77" s="1333"/>
    </row>
    <row r="78" spans="2:166" ht="15.75" customHeight="1">
      <c r="B78" s="582">
        <v>72</v>
      </c>
      <c r="C78" s="828" t="str">
        <f t="shared" si="43"/>
        <v/>
      </c>
      <c r="D78" s="583"/>
      <c r="E78" s="583"/>
      <c r="F78" s="575"/>
      <c r="G78" s="584"/>
      <c r="H78" s="584"/>
      <c r="I78" s="585"/>
      <c r="J78" s="586"/>
      <c r="K78" s="586"/>
      <c r="L78" s="586"/>
      <c r="M78" s="586"/>
      <c r="N78" s="586"/>
      <c r="O78" s="586"/>
      <c r="P78" s="587"/>
      <c r="Q78" s="588">
        <f t="shared" si="44"/>
        <v>0</v>
      </c>
      <c r="R78" s="589"/>
      <c r="S78" s="583"/>
      <c r="T78" s="590"/>
      <c r="U78" s="583"/>
      <c r="V78" s="583"/>
      <c r="W78" s="583"/>
      <c r="X78" s="591"/>
      <c r="Y78" s="592"/>
      <c r="Z78" s="593"/>
      <c r="AA78" s="575"/>
      <c r="AB78" s="575"/>
      <c r="AC78" s="575"/>
      <c r="AD78" s="575"/>
      <c r="AE78" s="575"/>
      <c r="AF78" s="594"/>
      <c r="AG78" s="595"/>
      <c r="AH78" s="596"/>
      <c r="AI78" s="596"/>
      <c r="AJ78" s="596"/>
      <c r="AK78" s="596"/>
      <c r="AL78" s="596"/>
      <c r="AM78" s="596"/>
      <c r="AN78" s="596"/>
      <c r="AO78" s="596"/>
      <c r="AP78" s="597"/>
      <c r="AQ78" s="596"/>
      <c r="AR78" s="596"/>
      <c r="AS78" s="596"/>
      <c r="AT78" s="596"/>
      <c r="AU78" s="596"/>
      <c r="AV78" s="595"/>
      <c r="AW78" s="596"/>
      <c r="AX78" s="596"/>
      <c r="AY78" s="596"/>
      <c r="AZ78" s="755"/>
      <c r="BA78" s="758"/>
      <c r="BB78" s="596"/>
      <c r="BC78" s="596"/>
      <c r="BD78" s="596"/>
      <c r="BE78" s="759"/>
      <c r="BF78" s="764"/>
      <c r="BG78" s="596"/>
      <c r="BH78" s="596"/>
      <c r="BI78" s="596"/>
      <c r="BJ78" s="765"/>
      <c r="BK78" s="597"/>
      <c r="BL78" s="589"/>
      <c r="BM78" s="575"/>
      <c r="BN78" s="575"/>
      <c r="BO78" s="575"/>
      <c r="BP78" s="590"/>
      <c r="BQ78" s="595"/>
      <c r="BR78" s="596"/>
      <c r="BS78" s="596"/>
      <c r="BT78" s="596"/>
      <c r="BU78" s="597"/>
      <c r="BV78" s="595"/>
      <c r="BW78" s="596"/>
      <c r="BX78" s="596"/>
      <c r="BY78" s="596"/>
      <c r="BZ78" s="597"/>
      <c r="CA78" s="595"/>
      <c r="CB78" s="596"/>
      <c r="CC78" s="596"/>
      <c r="CD78" s="596"/>
      <c r="CE78" s="597"/>
      <c r="CF78" s="595"/>
      <c r="CG78" s="596"/>
      <c r="CH78" s="596"/>
      <c r="CI78" s="596"/>
      <c r="CJ78" s="597"/>
      <c r="CK78" s="595"/>
      <c r="CL78" s="596"/>
      <c r="CM78" s="596"/>
      <c r="CN78" s="596"/>
      <c r="CO78" s="597"/>
      <c r="CP78" s="595"/>
      <c r="CQ78" s="596"/>
      <c r="CR78" s="596"/>
      <c r="CS78" s="596"/>
      <c r="CT78" s="597"/>
      <c r="CU78" s="1320"/>
      <c r="CV78" s="1321"/>
      <c r="CW78" s="1321"/>
      <c r="CX78" s="1322"/>
      <c r="CY78" s="1321"/>
      <c r="CZ78" s="1321"/>
      <c r="DA78" s="1321"/>
      <c r="DB78" s="1322"/>
      <c r="DC78" s="575"/>
      <c r="DD78" s="602">
        <v>1</v>
      </c>
      <c r="DE78" s="603"/>
      <c r="DF78" s="599" t="str">
        <f t="shared" si="45"/>
        <v/>
      </c>
      <c r="DG78" s="600" t="str">
        <f t="shared" si="46"/>
        <v/>
      </c>
      <c r="DH78" s="600" t="str">
        <f t="shared" si="47"/>
        <v/>
      </c>
      <c r="DI78" s="600" t="str">
        <f t="shared" si="48"/>
        <v/>
      </c>
      <c r="DJ78" s="600" t="str">
        <f t="shared" si="49"/>
        <v/>
      </c>
      <c r="DK78" s="601" t="str">
        <f t="shared" si="50"/>
        <v/>
      </c>
      <c r="DL78" s="599" t="str">
        <f t="shared" si="51"/>
        <v/>
      </c>
      <c r="DM78" s="600" t="str">
        <f t="shared" si="52"/>
        <v/>
      </c>
      <c r="DN78" s="600" t="str">
        <f t="shared" si="53"/>
        <v/>
      </c>
      <c r="DO78" s="600" t="str">
        <f t="shared" si="54"/>
        <v/>
      </c>
      <c r="DP78" s="600" t="str">
        <f t="shared" si="55"/>
        <v/>
      </c>
      <c r="DQ78" s="601" t="str">
        <f t="shared" si="56"/>
        <v/>
      </c>
      <c r="DR78" s="599" t="str">
        <f t="shared" si="57"/>
        <v/>
      </c>
      <c r="DS78" s="600" t="str">
        <f t="shared" si="58"/>
        <v/>
      </c>
      <c r="DT78" s="600" t="str">
        <f t="shared" si="59"/>
        <v/>
      </c>
      <c r="DU78" s="600" t="str">
        <f t="shared" si="60"/>
        <v/>
      </c>
      <c r="DV78" s="600" t="str">
        <f t="shared" si="61"/>
        <v/>
      </c>
      <c r="DW78" s="601" t="str">
        <f t="shared" si="62"/>
        <v/>
      </c>
      <c r="DX78" s="599" t="str">
        <f t="shared" si="63"/>
        <v/>
      </c>
      <c r="DY78" s="600" t="str">
        <f t="shared" si="64"/>
        <v/>
      </c>
      <c r="DZ78" s="600" t="str">
        <f t="shared" si="65"/>
        <v/>
      </c>
      <c r="EA78" s="600" t="str">
        <f t="shared" si="66"/>
        <v/>
      </c>
      <c r="EB78" s="600" t="str">
        <f t="shared" si="67"/>
        <v/>
      </c>
      <c r="EC78" s="601" t="str">
        <f t="shared" si="68"/>
        <v/>
      </c>
      <c r="ED78" s="599"/>
      <c r="EE78" s="600"/>
      <c r="EF78" s="600"/>
      <c r="EG78" s="600"/>
      <c r="EH78" s="600"/>
      <c r="EI78" s="601"/>
      <c r="EJ78" s="595"/>
      <c r="EK78" s="596"/>
      <c r="EL78" s="596"/>
      <c r="EM78" s="596"/>
      <c r="EN78" s="596"/>
      <c r="EO78" s="599"/>
      <c r="EP78" s="600"/>
      <c r="EQ78" s="600"/>
      <c r="ER78" s="600"/>
      <c r="ES78" s="600"/>
      <c r="ET78" s="600"/>
      <c r="EU78" s="595"/>
      <c r="EV78" s="596"/>
      <c r="EW78" s="596"/>
      <c r="EX78" s="596"/>
      <c r="EY78" s="596"/>
      <c r="EZ78" s="1328"/>
      <c r="FA78" s="790"/>
      <c r="FB78" s="1332"/>
      <c r="FC78" s="1332"/>
      <c r="FD78" s="1332"/>
      <c r="FE78" s="1333"/>
      <c r="FF78" s="790"/>
      <c r="FG78" s="1332"/>
      <c r="FH78" s="1332"/>
      <c r="FI78" s="1332"/>
      <c r="FJ78" s="1333"/>
    </row>
    <row r="79" spans="2:166" ht="15.75" customHeight="1">
      <c r="B79" s="582">
        <v>73</v>
      </c>
      <c r="C79" s="828" t="str">
        <f t="shared" si="43"/>
        <v/>
      </c>
      <c r="D79" s="583"/>
      <c r="E79" s="583"/>
      <c r="F79" s="575"/>
      <c r="G79" s="584"/>
      <c r="H79" s="584"/>
      <c r="I79" s="585"/>
      <c r="J79" s="586"/>
      <c r="K79" s="586"/>
      <c r="L79" s="586"/>
      <c r="M79" s="586"/>
      <c r="N79" s="586"/>
      <c r="O79" s="586"/>
      <c r="P79" s="587"/>
      <c r="Q79" s="588">
        <f t="shared" si="44"/>
        <v>0</v>
      </c>
      <c r="R79" s="589"/>
      <c r="S79" s="583"/>
      <c r="T79" s="590"/>
      <c r="U79" s="583"/>
      <c r="V79" s="583"/>
      <c r="W79" s="583"/>
      <c r="X79" s="596"/>
      <c r="Y79" s="605"/>
      <c r="Z79" s="593"/>
      <c r="AA79" s="575"/>
      <c r="AB79" s="575"/>
      <c r="AC79" s="575"/>
      <c r="AD79" s="575"/>
      <c r="AE79" s="575"/>
      <c r="AF79" s="594"/>
      <c r="AG79" s="595"/>
      <c r="AH79" s="596"/>
      <c r="AI79" s="596"/>
      <c r="AJ79" s="596"/>
      <c r="AK79" s="596"/>
      <c r="AL79" s="596"/>
      <c r="AM79" s="596"/>
      <c r="AN79" s="596"/>
      <c r="AO79" s="596"/>
      <c r="AP79" s="597"/>
      <c r="AQ79" s="596"/>
      <c r="AR79" s="596"/>
      <c r="AS79" s="596"/>
      <c r="AT79" s="596"/>
      <c r="AU79" s="596"/>
      <c r="AV79" s="595"/>
      <c r="AW79" s="596"/>
      <c r="AX79" s="596"/>
      <c r="AY79" s="596"/>
      <c r="AZ79" s="755"/>
      <c r="BA79" s="758"/>
      <c r="BB79" s="596"/>
      <c r="BC79" s="596"/>
      <c r="BD79" s="596"/>
      <c r="BE79" s="759"/>
      <c r="BF79" s="764"/>
      <c r="BG79" s="596"/>
      <c r="BH79" s="596"/>
      <c r="BI79" s="596"/>
      <c r="BJ79" s="765"/>
      <c r="BK79" s="597"/>
      <c r="BL79" s="589"/>
      <c r="BM79" s="575"/>
      <c r="BN79" s="575"/>
      <c r="BO79" s="575"/>
      <c r="BP79" s="590"/>
      <c r="BQ79" s="595"/>
      <c r="BR79" s="596"/>
      <c r="BS79" s="596"/>
      <c r="BT79" s="596"/>
      <c r="BU79" s="597"/>
      <c r="BV79" s="595"/>
      <c r="BW79" s="596"/>
      <c r="BX79" s="596"/>
      <c r="BY79" s="596"/>
      <c r="BZ79" s="597"/>
      <c r="CA79" s="595"/>
      <c r="CB79" s="596"/>
      <c r="CC79" s="596"/>
      <c r="CD79" s="596"/>
      <c r="CE79" s="597"/>
      <c r="CF79" s="595"/>
      <c r="CG79" s="596"/>
      <c r="CH79" s="596"/>
      <c r="CI79" s="596"/>
      <c r="CJ79" s="597"/>
      <c r="CK79" s="595"/>
      <c r="CL79" s="596"/>
      <c r="CM79" s="596"/>
      <c r="CN79" s="596"/>
      <c r="CO79" s="597"/>
      <c r="CP79" s="595"/>
      <c r="CQ79" s="596"/>
      <c r="CR79" s="596"/>
      <c r="CS79" s="596"/>
      <c r="CT79" s="597"/>
      <c r="CU79" s="1320"/>
      <c r="CV79" s="1321"/>
      <c r="CW79" s="1321"/>
      <c r="CX79" s="1322"/>
      <c r="CY79" s="1321"/>
      <c r="CZ79" s="1321"/>
      <c r="DA79" s="1321"/>
      <c r="DB79" s="1322"/>
      <c r="DC79" s="575"/>
      <c r="DD79" s="602">
        <v>1</v>
      </c>
      <c r="DE79" s="603"/>
      <c r="DF79" s="599" t="str">
        <f t="shared" si="45"/>
        <v/>
      </c>
      <c r="DG79" s="600" t="str">
        <f t="shared" si="46"/>
        <v/>
      </c>
      <c r="DH79" s="600" t="str">
        <f t="shared" si="47"/>
        <v/>
      </c>
      <c r="DI79" s="600" t="str">
        <f t="shared" si="48"/>
        <v/>
      </c>
      <c r="DJ79" s="600" t="str">
        <f t="shared" si="49"/>
        <v/>
      </c>
      <c r="DK79" s="601" t="str">
        <f t="shared" si="50"/>
        <v/>
      </c>
      <c r="DL79" s="599" t="str">
        <f t="shared" si="51"/>
        <v/>
      </c>
      <c r="DM79" s="600" t="str">
        <f t="shared" si="52"/>
        <v/>
      </c>
      <c r="DN79" s="600" t="str">
        <f t="shared" si="53"/>
        <v/>
      </c>
      <c r="DO79" s="600" t="str">
        <f t="shared" si="54"/>
        <v/>
      </c>
      <c r="DP79" s="600" t="str">
        <f t="shared" si="55"/>
        <v/>
      </c>
      <c r="DQ79" s="601" t="str">
        <f t="shared" si="56"/>
        <v/>
      </c>
      <c r="DR79" s="599" t="str">
        <f t="shared" si="57"/>
        <v/>
      </c>
      <c r="DS79" s="600" t="str">
        <f t="shared" si="58"/>
        <v/>
      </c>
      <c r="DT79" s="600" t="str">
        <f t="shared" si="59"/>
        <v/>
      </c>
      <c r="DU79" s="600" t="str">
        <f t="shared" si="60"/>
        <v/>
      </c>
      <c r="DV79" s="600" t="str">
        <f t="shared" si="61"/>
        <v/>
      </c>
      <c r="DW79" s="601" t="str">
        <f t="shared" si="62"/>
        <v/>
      </c>
      <c r="DX79" s="599" t="str">
        <f t="shared" si="63"/>
        <v/>
      </c>
      <c r="DY79" s="600" t="str">
        <f t="shared" si="64"/>
        <v/>
      </c>
      <c r="DZ79" s="600" t="str">
        <f t="shared" si="65"/>
        <v/>
      </c>
      <c r="EA79" s="600" t="str">
        <f t="shared" si="66"/>
        <v/>
      </c>
      <c r="EB79" s="600" t="str">
        <f t="shared" si="67"/>
        <v/>
      </c>
      <c r="EC79" s="601" t="str">
        <f t="shared" si="68"/>
        <v/>
      </c>
      <c r="ED79" s="599"/>
      <c r="EE79" s="600"/>
      <c r="EF79" s="600"/>
      <c r="EG79" s="600"/>
      <c r="EH79" s="600"/>
      <c r="EI79" s="601"/>
      <c r="EJ79" s="595"/>
      <c r="EK79" s="596"/>
      <c r="EL79" s="596"/>
      <c r="EM79" s="596"/>
      <c r="EN79" s="596"/>
      <c r="EO79" s="599"/>
      <c r="EP79" s="600"/>
      <c r="EQ79" s="600"/>
      <c r="ER79" s="600"/>
      <c r="ES79" s="600"/>
      <c r="ET79" s="600"/>
      <c r="EU79" s="595"/>
      <c r="EV79" s="596"/>
      <c r="EW79" s="596"/>
      <c r="EX79" s="596"/>
      <c r="EY79" s="596"/>
      <c r="EZ79" s="1328"/>
      <c r="FA79" s="790"/>
      <c r="FB79" s="1332"/>
      <c r="FC79" s="1332"/>
      <c r="FD79" s="1332"/>
      <c r="FE79" s="1333"/>
      <c r="FF79" s="790"/>
      <c r="FG79" s="1332"/>
      <c r="FH79" s="1332"/>
      <c r="FI79" s="1332"/>
      <c r="FJ79" s="1333"/>
    </row>
    <row r="80" spans="2:166" ht="15.75" customHeight="1">
      <c r="B80" s="582">
        <v>74</v>
      </c>
      <c r="C80" s="828" t="str">
        <f t="shared" si="43"/>
        <v/>
      </c>
      <c r="D80" s="583"/>
      <c r="E80" s="583"/>
      <c r="F80" s="575"/>
      <c r="G80" s="584"/>
      <c r="H80" s="584"/>
      <c r="I80" s="585"/>
      <c r="J80" s="586"/>
      <c r="K80" s="586"/>
      <c r="L80" s="586"/>
      <c r="M80" s="586"/>
      <c r="N80" s="586"/>
      <c r="O80" s="586"/>
      <c r="P80" s="587"/>
      <c r="Q80" s="588">
        <f t="shared" si="44"/>
        <v>0</v>
      </c>
      <c r="R80" s="589"/>
      <c r="S80" s="583"/>
      <c r="T80" s="590"/>
      <c r="U80" s="583"/>
      <c r="V80" s="583"/>
      <c r="W80" s="583"/>
      <c r="X80" s="591"/>
      <c r="Y80" s="607"/>
      <c r="Z80" s="593"/>
      <c r="AA80" s="575"/>
      <c r="AB80" s="575"/>
      <c r="AC80" s="575"/>
      <c r="AD80" s="575"/>
      <c r="AE80" s="575"/>
      <c r="AF80" s="594"/>
      <c r="AG80" s="595"/>
      <c r="AH80" s="596"/>
      <c r="AI80" s="596"/>
      <c r="AJ80" s="596"/>
      <c r="AK80" s="596"/>
      <c r="AL80" s="596"/>
      <c r="AM80" s="596"/>
      <c r="AN80" s="596"/>
      <c r="AO80" s="596"/>
      <c r="AP80" s="597"/>
      <c r="AQ80" s="596"/>
      <c r="AR80" s="596"/>
      <c r="AS80" s="596"/>
      <c r="AT80" s="596"/>
      <c r="AU80" s="596"/>
      <c r="AV80" s="595"/>
      <c r="AW80" s="596"/>
      <c r="AX80" s="596"/>
      <c r="AY80" s="596"/>
      <c r="AZ80" s="755"/>
      <c r="BA80" s="758"/>
      <c r="BB80" s="596"/>
      <c r="BC80" s="596"/>
      <c r="BD80" s="596"/>
      <c r="BE80" s="759"/>
      <c r="BF80" s="764"/>
      <c r="BG80" s="596"/>
      <c r="BH80" s="596"/>
      <c r="BI80" s="596"/>
      <c r="BJ80" s="765"/>
      <c r="BK80" s="597"/>
      <c r="BL80" s="589"/>
      <c r="BM80" s="575"/>
      <c r="BN80" s="575"/>
      <c r="BO80" s="575"/>
      <c r="BP80" s="590"/>
      <c r="BQ80" s="595"/>
      <c r="BR80" s="596"/>
      <c r="BS80" s="596"/>
      <c r="BT80" s="596"/>
      <c r="BU80" s="597"/>
      <c r="BV80" s="595"/>
      <c r="BW80" s="596"/>
      <c r="BX80" s="596"/>
      <c r="BY80" s="596"/>
      <c r="BZ80" s="597"/>
      <c r="CA80" s="595"/>
      <c r="CB80" s="596"/>
      <c r="CC80" s="596"/>
      <c r="CD80" s="596"/>
      <c r="CE80" s="597"/>
      <c r="CF80" s="595"/>
      <c r="CG80" s="596"/>
      <c r="CH80" s="596"/>
      <c r="CI80" s="596"/>
      <c r="CJ80" s="597"/>
      <c r="CK80" s="595"/>
      <c r="CL80" s="596"/>
      <c r="CM80" s="596"/>
      <c r="CN80" s="596"/>
      <c r="CO80" s="597"/>
      <c r="CP80" s="595"/>
      <c r="CQ80" s="596"/>
      <c r="CR80" s="596"/>
      <c r="CS80" s="596"/>
      <c r="CT80" s="597"/>
      <c r="CU80" s="1320"/>
      <c r="CV80" s="1321"/>
      <c r="CW80" s="1321"/>
      <c r="CX80" s="1322"/>
      <c r="CY80" s="1321"/>
      <c r="CZ80" s="1321"/>
      <c r="DA80" s="1321"/>
      <c r="DB80" s="1322"/>
      <c r="DC80" s="575"/>
      <c r="DD80" s="602">
        <v>1</v>
      </c>
      <c r="DE80" s="603"/>
      <c r="DF80" s="599" t="str">
        <f t="shared" si="45"/>
        <v/>
      </c>
      <c r="DG80" s="600" t="str">
        <f t="shared" si="46"/>
        <v/>
      </c>
      <c r="DH80" s="600" t="str">
        <f t="shared" si="47"/>
        <v/>
      </c>
      <c r="DI80" s="600" t="str">
        <f t="shared" si="48"/>
        <v/>
      </c>
      <c r="DJ80" s="600" t="str">
        <f t="shared" si="49"/>
        <v/>
      </c>
      <c r="DK80" s="601" t="str">
        <f t="shared" si="50"/>
        <v/>
      </c>
      <c r="DL80" s="599" t="str">
        <f t="shared" si="51"/>
        <v/>
      </c>
      <c r="DM80" s="600" t="str">
        <f t="shared" si="52"/>
        <v/>
      </c>
      <c r="DN80" s="600" t="str">
        <f t="shared" si="53"/>
        <v/>
      </c>
      <c r="DO80" s="600" t="str">
        <f t="shared" si="54"/>
        <v/>
      </c>
      <c r="DP80" s="600" t="str">
        <f t="shared" si="55"/>
        <v/>
      </c>
      <c r="DQ80" s="601" t="str">
        <f t="shared" si="56"/>
        <v/>
      </c>
      <c r="DR80" s="599" t="str">
        <f t="shared" si="57"/>
        <v/>
      </c>
      <c r="DS80" s="600" t="str">
        <f t="shared" si="58"/>
        <v/>
      </c>
      <c r="DT80" s="600" t="str">
        <f t="shared" si="59"/>
        <v/>
      </c>
      <c r="DU80" s="600" t="str">
        <f t="shared" si="60"/>
        <v/>
      </c>
      <c r="DV80" s="600" t="str">
        <f t="shared" si="61"/>
        <v/>
      </c>
      <c r="DW80" s="601" t="str">
        <f t="shared" si="62"/>
        <v/>
      </c>
      <c r="DX80" s="599" t="str">
        <f t="shared" si="63"/>
        <v/>
      </c>
      <c r="DY80" s="600" t="str">
        <f t="shared" si="64"/>
        <v/>
      </c>
      <c r="DZ80" s="600" t="str">
        <f t="shared" si="65"/>
        <v/>
      </c>
      <c r="EA80" s="600" t="str">
        <f t="shared" si="66"/>
        <v/>
      </c>
      <c r="EB80" s="600" t="str">
        <f t="shared" si="67"/>
        <v/>
      </c>
      <c r="EC80" s="601" t="str">
        <f t="shared" si="68"/>
        <v/>
      </c>
      <c r="ED80" s="599"/>
      <c r="EE80" s="600"/>
      <c r="EF80" s="600"/>
      <c r="EG80" s="600"/>
      <c r="EH80" s="600"/>
      <c r="EI80" s="601"/>
      <c r="EJ80" s="595"/>
      <c r="EK80" s="596"/>
      <c r="EL80" s="596"/>
      <c r="EM80" s="596"/>
      <c r="EN80" s="596"/>
      <c r="EO80" s="599"/>
      <c r="EP80" s="600"/>
      <c r="EQ80" s="600"/>
      <c r="ER80" s="600"/>
      <c r="ES80" s="600"/>
      <c r="ET80" s="600"/>
      <c r="EU80" s="595"/>
      <c r="EV80" s="596"/>
      <c r="EW80" s="596"/>
      <c r="EX80" s="596"/>
      <c r="EY80" s="596"/>
      <c r="EZ80" s="1328"/>
      <c r="FA80" s="790"/>
      <c r="FB80" s="1332"/>
      <c r="FC80" s="1332"/>
      <c r="FD80" s="1332"/>
      <c r="FE80" s="1333"/>
      <c r="FF80" s="790"/>
      <c r="FG80" s="1332"/>
      <c r="FH80" s="1332"/>
      <c r="FI80" s="1332"/>
      <c r="FJ80" s="1333"/>
    </row>
    <row r="81" spans="2:166" ht="15.75" customHeight="1">
      <c r="B81" s="582">
        <v>75</v>
      </c>
      <c r="C81" s="828" t="str">
        <f t="shared" si="43"/>
        <v/>
      </c>
      <c r="D81" s="583"/>
      <c r="E81" s="583"/>
      <c r="F81" s="575"/>
      <c r="G81" s="584"/>
      <c r="H81" s="584"/>
      <c r="I81" s="585"/>
      <c r="J81" s="586"/>
      <c r="K81" s="586"/>
      <c r="L81" s="586"/>
      <c r="M81" s="586"/>
      <c r="N81" s="586"/>
      <c r="O81" s="586"/>
      <c r="P81" s="587"/>
      <c r="Q81" s="588">
        <f t="shared" si="44"/>
        <v>0</v>
      </c>
      <c r="R81" s="589"/>
      <c r="S81" s="583"/>
      <c r="T81" s="590"/>
      <c r="U81" s="583"/>
      <c r="V81" s="583"/>
      <c r="W81" s="583"/>
      <c r="X81" s="591"/>
      <c r="Y81" s="607"/>
      <c r="Z81" s="593"/>
      <c r="AA81" s="575"/>
      <c r="AB81" s="575"/>
      <c r="AC81" s="575"/>
      <c r="AD81" s="575"/>
      <c r="AE81" s="575"/>
      <c r="AF81" s="594"/>
      <c r="AG81" s="595"/>
      <c r="AH81" s="596"/>
      <c r="AI81" s="596"/>
      <c r="AJ81" s="596"/>
      <c r="AK81" s="596"/>
      <c r="AL81" s="596"/>
      <c r="AM81" s="596"/>
      <c r="AN81" s="596"/>
      <c r="AO81" s="596"/>
      <c r="AP81" s="597"/>
      <c r="AQ81" s="596"/>
      <c r="AR81" s="596"/>
      <c r="AS81" s="596"/>
      <c r="AT81" s="596"/>
      <c r="AU81" s="596"/>
      <c r="AV81" s="595"/>
      <c r="AW81" s="596"/>
      <c r="AX81" s="596"/>
      <c r="AY81" s="596"/>
      <c r="AZ81" s="755"/>
      <c r="BA81" s="758"/>
      <c r="BB81" s="596"/>
      <c r="BC81" s="596"/>
      <c r="BD81" s="596"/>
      <c r="BE81" s="759"/>
      <c r="BF81" s="764"/>
      <c r="BG81" s="596"/>
      <c r="BH81" s="596"/>
      <c r="BI81" s="596"/>
      <c r="BJ81" s="765"/>
      <c r="BK81" s="597"/>
      <c r="BL81" s="589"/>
      <c r="BM81" s="575"/>
      <c r="BN81" s="575"/>
      <c r="BO81" s="575"/>
      <c r="BP81" s="590"/>
      <c r="BQ81" s="595"/>
      <c r="BR81" s="596"/>
      <c r="BS81" s="596"/>
      <c r="BT81" s="596"/>
      <c r="BU81" s="597"/>
      <c r="BV81" s="595"/>
      <c r="BW81" s="596"/>
      <c r="BX81" s="596"/>
      <c r="BY81" s="596"/>
      <c r="BZ81" s="597"/>
      <c r="CA81" s="595"/>
      <c r="CB81" s="596"/>
      <c r="CC81" s="596"/>
      <c r="CD81" s="596"/>
      <c r="CE81" s="597"/>
      <c r="CF81" s="595"/>
      <c r="CG81" s="596"/>
      <c r="CH81" s="596"/>
      <c r="CI81" s="596"/>
      <c r="CJ81" s="597"/>
      <c r="CK81" s="595"/>
      <c r="CL81" s="596"/>
      <c r="CM81" s="596"/>
      <c r="CN81" s="596"/>
      <c r="CO81" s="597"/>
      <c r="CP81" s="595"/>
      <c r="CQ81" s="596"/>
      <c r="CR81" s="596"/>
      <c r="CS81" s="596"/>
      <c r="CT81" s="597"/>
      <c r="CU81" s="1320"/>
      <c r="CV81" s="1321"/>
      <c r="CW81" s="1321"/>
      <c r="CX81" s="1322"/>
      <c r="CY81" s="1321"/>
      <c r="CZ81" s="1321"/>
      <c r="DA81" s="1321"/>
      <c r="DB81" s="1322"/>
      <c r="DC81" s="575"/>
      <c r="DD81" s="602">
        <v>1</v>
      </c>
      <c r="DE81" s="603"/>
      <c r="DF81" s="599" t="str">
        <f t="shared" si="45"/>
        <v/>
      </c>
      <c r="DG81" s="600" t="str">
        <f t="shared" si="46"/>
        <v/>
      </c>
      <c r="DH81" s="600" t="str">
        <f t="shared" si="47"/>
        <v/>
      </c>
      <c r="DI81" s="600" t="str">
        <f t="shared" si="48"/>
        <v/>
      </c>
      <c r="DJ81" s="600" t="str">
        <f t="shared" si="49"/>
        <v/>
      </c>
      <c r="DK81" s="601" t="str">
        <f t="shared" si="50"/>
        <v/>
      </c>
      <c r="DL81" s="599" t="str">
        <f t="shared" si="51"/>
        <v/>
      </c>
      <c r="DM81" s="600" t="str">
        <f t="shared" si="52"/>
        <v/>
      </c>
      <c r="DN81" s="600" t="str">
        <f t="shared" si="53"/>
        <v/>
      </c>
      <c r="DO81" s="600" t="str">
        <f t="shared" si="54"/>
        <v/>
      </c>
      <c r="DP81" s="600" t="str">
        <f t="shared" si="55"/>
        <v/>
      </c>
      <c r="DQ81" s="601" t="str">
        <f t="shared" si="56"/>
        <v/>
      </c>
      <c r="DR81" s="599" t="str">
        <f t="shared" si="57"/>
        <v/>
      </c>
      <c r="DS81" s="600" t="str">
        <f t="shared" si="58"/>
        <v/>
      </c>
      <c r="DT81" s="600" t="str">
        <f t="shared" si="59"/>
        <v/>
      </c>
      <c r="DU81" s="600" t="str">
        <f t="shared" si="60"/>
        <v/>
      </c>
      <c r="DV81" s="600" t="str">
        <f t="shared" si="61"/>
        <v/>
      </c>
      <c r="DW81" s="601" t="str">
        <f t="shared" si="62"/>
        <v/>
      </c>
      <c r="DX81" s="599" t="str">
        <f t="shared" si="63"/>
        <v/>
      </c>
      <c r="DY81" s="600" t="str">
        <f t="shared" si="64"/>
        <v/>
      </c>
      <c r="DZ81" s="600" t="str">
        <f t="shared" si="65"/>
        <v/>
      </c>
      <c r="EA81" s="600" t="str">
        <f t="shared" si="66"/>
        <v/>
      </c>
      <c r="EB81" s="600" t="str">
        <f t="shared" si="67"/>
        <v/>
      </c>
      <c r="EC81" s="601" t="str">
        <f t="shared" si="68"/>
        <v/>
      </c>
      <c r="ED81" s="599"/>
      <c r="EE81" s="600"/>
      <c r="EF81" s="600"/>
      <c r="EG81" s="600"/>
      <c r="EH81" s="600"/>
      <c r="EI81" s="601"/>
      <c r="EJ81" s="595"/>
      <c r="EK81" s="596"/>
      <c r="EL81" s="596"/>
      <c r="EM81" s="596"/>
      <c r="EN81" s="596"/>
      <c r="EO81" s="599"/>
      <c r="EP81" s="600"/>
      <c r="EQ81" s="600"/>
      <c r="ER81" s="600"/>
      <c r="ES81" s="600"/>
      <c r="ET81" s="600"/>
      <c r="EU81" s="595"/>
      <c r="EV81" s="596"/>
      <c r="EW81" s="596"/>
      <c r="EX81" s="596"/>
      <c r="EY81" s="596"/>
      <c r="EZ81" s="1328"/>
      <c r="FA81" s="790"/>
      <c r="FB81" s="1332"/>
      <c r="FC81" s="1332"/>
      <c r="FD81" s="1332"/>
      <c r="FE81" s="1333"/>
      <c r="FF81" s="790"/>
      <c r="FG81" s="1332"/>
      <c r="FH81" s="1332"/>
      <c r="FI81" s="1332"/>
      <c r="FJ81" s="1333"/>
    </row>
    <row r="82" spans="2:166" ht="15.75" customHeight="1">
      <c r="B82" s="582">
        <v>76</v>
      </c>
      <c r="C82" s="828" t="str">
        <f t="shared" si="43"/>
        <v/>
      </c>
      <c r="D82" s="583"/>
      <c r="E82" s="583"/>
      <c r="F82" s="575"/>
      <c r="G82" s="584"/>
      <c r="H82" s="584"/>
      <c r="I82" s="585"/>
      <c r="J82" s="586"/>
      <c r="K82" s="586"/>
      <c r="L82" s="586"/>
      <c r="M82" s="586"/>
      <c r="N82" s="586"/>
      <c r="O82" s="586"/>
      <c r="P82" s="587"/>
      <c r="Q82" s="588">
        <f t="shared" si="44"/>
        <v>0</v>
      </c>
      <c r="R82" s="589"/>
      <c r="S82" s="583"/>
      <c r="T82" s="590"/>
      <c r="U82" s="583"/>
      <c r="V82" s="583"/>
      <c r="W82" s="583"/>
      <c r="X82" s="591"/>
      <c r="Y82" s="604"/>
      <c r="Z82" s="593"/>
      <c r="AA82" s="575"/>
      <c r="AB82" s="575"/>
      <c r="AC82" s="575"/>
      <c r="AD82" s="575"/>
      <c r="AE82" s="575"/>
      <c r="AF82" s="594"/>
      <c r="AG82" s="595"/>
      <c r="AH82" s="596"/>
      <c r="AI82" s="596"/>
      <c r="AJ82" s="596"/>
      <c r="AK82" s="596"/>
      <c r="AL82" s="596"/>
      <c r="AM82" s="596"/>
      <c r="AN82" s="596"/>
      <c r="AO82" s="596"/>
      <c r="AP82" s="597"/>
      <c r="AQ82" s="596"/>
      <c r="AR82" s="596"/>
      <c r="AS82" s="596"/>
      <c r="AT82" s="596"/>
      <c r="AU82" s="596"/>
      <c r="AV82" s="595"/>
      <c r="AW82" s="596"/>
      <c r="AX82" s="596"/>
      <c r="AY82" s="596"/>
      <c r="AZ82" s="755"/>
      <c r="BA82" s="758"/>
      <c r="BB82" s="596"/>
      <c r="BC82" s="596"/>
      <c r="BD82" s="596"/>
      <c r="BE82" s="759"/>
      <c r="BF82" s="764"/>
      <c r="BG82" s="596"/>
      <c r="BH82" s="596"/>
      <c r="BI82" s="596"/>
      <c r="BJ82" s="765"/>
      <c r="BK82" s="597"/>
      <c r="BL82" s="589"/>
      <c r="BM82" s="575"/>
      <c r="BN82" s="575"/>
      <c r="BO82" s="575"/>
      <c r="BP82" s="590"/>
      <c r="BQ82" s="595"/>
      <c r="BR82" s="596"/>
      <c r="BS82" s="596"/>
      <c r="BT82" s="596"/>
      <c r="BU82" s="597"/>
      <c r="BV82" s="595"/>
      <c r="BW82" s="596"/>
      <c r="BX82" s="596"/>
      <c r="BY82" s="596"/>
      <c r="BZ82" s="597"/>
      <c r="CA82" s="595"/>
      <c r="CB82" s="596"/>
      <c r="CC82" s="596"/>
      <c r="CD82" s="596"/>
      <c r="CE82" s="597"/>
      <c r="CF82" s="595"/>
      <c r="CG82" s="596"/>
      <c r="CH82" s="596"/>
      <c r="CI82" s="596"/>
      <c r="CJ82" s="597"/>
      <c r="CK82" s="595"/>
      <c r="CL82" s="596"/>
      <c r="CM82" s="596"/>
      <c r="CN82" s="596"/>
      <c r="CO82" s="597"/>
      <c r="CP82" s="595"/>
      <c r="CQ82" s="596"/>
      <c r="CR82" s="596"/>
      <c r="CS82" s="596"/>
      <c r="CT82" s="597"/>
      <c r="CU82" s="1320"/>
      <c r="CV82" s="1321"/>
      <c r="CW82" s="1321"/>
      <c r="CX82" s="1322"/>
      <c r="CY82" s="1321"/>
      <c r="CZ82" s="1321"/>
      <c r="DA82" s="1321"/>
      <c r="DB82" s="1322"/>
      <c r="DC82" s="575"/>
      <c r="DD82" s="602">
        <v>1</v>
      </c>
      <c r="DE82" s="603"/>
      <c r="DF82" s="599" t="str">
        <f t="shared" si="45"/>
        <v/>
      </c>
      <c r="DG82" s="600" t="str">
        <f t="shared" si="46"/>
        <v/>
      </c>
      <c r="DH82" s="600" t="str">
        <f t="shared" si="47"/>
        <v/>
      </c>
      <c r="DI82" s="600" t="str">
        <f t="shared" si="48"/>
        <v/>
      </c>
      <c r="DJ82" s="600" t="str">
        <f t="shared" si="49"/>
        <v/>
      </c>
      <c r="DK82" s="601" t="str">
        <f t="shared" si="50"/>
        <v/>
      </c>
      <c r="DL82" s="599" t="str">
        <f t="shared" si="51"/>
        <v/>
      </c>
      <c r="DM82" s="600" t="str">
        <f t="shared" si="52"/>
        <v/>
      </c>
      <c r="DN82" s="600" t="str">
        <f t="shared" si="53"/>
        <v/>
      </c>
      <c r="DO82" s="600" t="str">
        <f t="shared" si="54"/>
        <v/>
      </c>
      <c r="DP82" s="600" t="str">
        <f t="shared" si="55"/>
        <v/>
      </c>
      <c r="DQ82" s="601" t="str">
        <f t="shared" si="56"/>
        <v/>
      </c>
      <c r="DR82" s="599" t="str">
        <f t="shared" si="57"/>
        <v/>
      </c>
      <c r="DS82" s="600" t="str">
        <f t="shared" si="58"/>
        <v/>
      </c>
      <c r="DT82" s="600" t="str">
        <f t="shared" si="59"/>
        <v/>
      </c>
      <c r="DU82" s="600" t="str">
        <f t="shared" si="60"/>
        <v/>
      </c>
      <c r="DV82" s="600" t="str">
        <f t="shared" si="61"/>
        <v/>
      </c>
      <c r="DW82" s="601" t="str">
        <f t="shared" si="62"/>
        <v/>
      </c>
      <c r="DX82" s="599" t="str">
        <f t="shared" si="63"/>
        <v/>
      </c>
      <c r="DY82" s="600" t="str">
        <f t="shared" si="64"/>
        <v/>
      </c>
      <c r="DZ82" s="600" t="str">
        <f t="shared" si="65"/>
        <v/>
      </c>
      <c r="EA82" s="600" t="str">
        <f t="shared" si="66"/>
        <v/>
      </c>
      <c r="EB82" s="600" t="str">
        <f t="shared" si="67"/>
        <v/>
      </c>
      <c r="EC82" s="601" t="str">
        <f t="shared" si="68"/>
        <v/>
      </c>
      <c r="ED82" s="599"/>
      <c r="EE82" s="600"/>
      <c r="EF82" s="600"/>
      <c r="EG82" s="600"/>
      <c r="EH82" s="600"/>
      <c r="EI82" s="601"/>
      <c r="EJ82" s="595"/>
      <c r="EK82" s="596"/>
      <c r="EL82" s="596"/>
      <c r="EM82" s="596"/>
      <c r="EN82" s="596"/>
      <c r="EO82" s="599"/>
      <c r="EP82" s="600"/>
      <c r="EQ82" s="600"/>
      <c r="ER82" s="600"/>
      <c r="ES82" s="600"/>
      <c r="ET82" s="600"/>
      <c r="EU82" s="595"/>
      <c r="EV82" s="596"/>
      <c r="EW82" s="596"/>
      <c r="EX82" s="596"/>
      <c r="EY82" s="596"/>
      <c r="EZ82" s="1328"/>
      <c r="FA82" s="790"/>
      <c r="FB82" s="1332"/>
      <c r="FC82" s="1332"/>
      <c r="FD82" s="1332"/>
      <c r="FE82" s="1333"/>
      <c r="FF82" s="790"/>
      <c r="FG82" s="1332"/>
      <c r="FH82" s="1332"/>
      <c r="FI82" s="1332"/>
      <c r="FJ82" s="1333"/>
    </row>
    <row r="83" spans="2:166" ht="15.75" customHeight="1">
      <c r="B83" s="582">
        <v>77</v>
      </c>
      <c r="C83" s="828" t="str">
        <f t="shared" si="43"/>
        <v/>
      </c>
      <c r="D83" s="583"/>
      <c r="E83" s="583"/>
      <c r="F83" s="575"/>
      <c r="G83" s="584"/>
      <c r="H83" s="584"/>
      <c r="I83" s="585"/>
      <c r="J83" s="586"/>
      <c r="K83" s="586"/>
      <c r="L83" s="586"/>
      <c r="M83" s="586"/>
      <c r="N83" s="586"/>
      <c r="O83" s="586"/>
      <c r="P83" s="587"/>
      <c r="Q83" s="588">
        <f t="shared" si="44"/>
        <v>0</v>
      </c>
      <c r="R83" s="589"/>
      <c r="S83" s="583"/>
      <c r="T83" s="590"/>
      <c r="U83" s="583"/>
      <c r="V83" s="583"/>
      <c r="W83" s="583"/>
      <c r="X83" s="591"/>
      <c r="Y83" s="604"/>
      <c r="Z83" s="593"/>
      <c r="AA83" s="575"/>
      <c r="AB83" s="575"/>
      <c r="AC83" s="575"/>
      <c r="AD83" s="575"/>
      <c r="AE83" s="575"/>
      <c r="AF83" s="594"/>
      <c r="AG83" s="595"/>
      <c r="AH83" s="596"/>
      <c r="AI83" s="596"/>
      <c r="AJ83" s="596"/>
      <c r="AK83" s="596"/>
      <c r="AL83" s="596"/>
      <c r="AM83" s="596"/>
      <c r="AN83" s="596"/>
      <c r="AO83" s="596"/>
      <c r="AP83" s="597"/>
      <c r="AQ83" s="596"/>
      <c r="AR83" s="596"/>
      <c r="AS83" s="596"/>
      <c r="AT83" s="596"/>
      <c r="AU83" s="596"/>
      <c r="AV83" s="595"/>
      <c r="AW83" s="596"/>
      <c r="AX83" s="596"/>
      <c r="AY83" s="596"/>
      <c r="AZ83" s="755"/>
      <c r="BA83" s="758"/>
      <c r="BB83" s="596"/>
      <c r="BC83" s="596"/>
      <c r="BD83" s="596"/>
      <c r="BE83" s="759"/>
      <c r="BF83" s="764"/>
      <c r="BG83" s="596"/>
      <c r="BH83" s="596"/>
      <c r="BI83" s="596"/>
      <c r="BJ83" s="765"/>
      <c r="BK83" s="597"/>
      <c r="BL83" s="589"/>
      <c r="BM83" s="575"/>
      <c r="BN83" s="575"/>
      <c r="BO83" s="575"/>
      <c r="BP83" s="590"/>
      <c r="BQ83" s="595"/>
      <c r="BR83" s="596"/>
      <c r="BS83" s="596"/>
      <c r="BT83" s="596"/>
      <c r="BU83" s="597"/>
      <c r="BV83" s="595"/>
      <c r="BW83" s="596"/>
      <c r="BX83" s="596"/>
      <c r="BY83" s="596"/>
      <c r="BZ83" s="597"/>
      <c r="CA83" s="595"/>
      <c r="CB83" s="596"/>
      <c r="CC83" s="596"/>
      <c r="CD83" s="596"/>
      <c r="CE83" s="597"/>
      <c r="CF83" s="595"/>
      <c r="CG83" s="596"/>
      <c r="CH83" s="596"/>
      <c r="CI83" s="596"/>
      <c r="CJ83" s="597"/>
      <c r="CK83" s="595"/>
      <c r="CL83" s="596"/>
      <c r="CM83" s="596"/>
      <c r="CN83" s="596"/>
      <c r="CO83" s="597"/>
      <c r="CP83" s="595"/>
      <c r="CQ83" s="596"/>
      <c r="CR83" s="596"/>
      <c r="CS83" s="596"/>
      <c r="CT83" s="597"/>
      <c r="CU83" s="1320"/>
      <c r="CV83" s="1321"/>
      <c r="CW83" s="1321"/>
      <c r="CX83" s="1322"/>
      <c r="CY83" s="1321"/>
      <c r="CZ83" s="1321"/>
      <c r="DA83" s="1321"/>
      <c r="DB83" s="1322"/>
      <c r="DC83" s="575"/>
      <c r="DD83" s="602">
        <v>1</v>
      </c>
      <c r="DE83" s="603"/>
      <c r="DF83" s="599" t="str">
        <f t="shared" si="45"/>
        <v/>
      </c>
      <c r="DG83" s="600" t="str">
        <f t="shared" si="46"/>
        <v/>
      </c>
      <c r="DH83" s="600" t="str">
        <f t="shared" si="47"/>
        <v/>
      </c>
      <c r="DI83" s="600" t="str">
        <f t="shared" si="48"/>
        <v/>
      </c>
      <c r="DJ83" s="600" t="str">
        <f t="shared" si="49"/>
        <v/>
      </c>
      <c r="DK83" s="601" t="str">
        <f t="shared" si="50"/>
        <v/>
      </c>
      <c r="DL83" s="599" t="str">
        <f t="shared" si="51"/>
        <v/>
      </c>
      <c r="DM83" s="600" t="str">
        <f t="shared" si="52"/>
        <v/>
      </c>
      <c r="DN83" s="600" t="str">
        <f t="shared" si="53"/>
        <v/>
      </c>
      <c r="DO83" s="600" t="str">
        <f t="shared" si="54"/>
        <v/>
      </c>
      <c r="DP83" s="600" t="str">
        <f t="shared" si="55"/>
        <v/>
      </c>
      <c r="DQ83" s="601" t="str">
        <f t="shared" si="56"/>
        <v/>
      </c>
      <c r="DR83" s="599" t="str">
        <f t="shared" si="57"/>
        <v/>
      </c>
      <c r="DS83" s="600" t="str">
        <f t="shared" si="58"/>
        <v/>
      </c>
      <c r="DT83" s="600" t="str">
        <f t="shared" si="59"/>
        <v/>
      </c>
      <c r="DU83" s="600" t="str">
        <f t="shared" si="60"/>
        <v/>
      </c>
      <c r="DV83" s="600" t="str">
        <f t="shared" si="61"/>
        <v/>
      </c>
      <c r="DW83" s="601" t="str">
        <f t="shared" si="62"/>
        <v/>
      </c>
      <c r="DX83" s="599" t="str">
        <f t="shared" si="63"/>
        <v/>
      </c>
      <c r="DY83" s="600" t="str">
        <f t="shared" si="64"/>
        <v/>
      </c>
      <c r="DZ83" s="600" t="str">
        <f t="shared" si="65"/>
        <v/>
      </c>
      <c r="EA83" s="600" t="str">
        <f t="shared" si="66"/>
        <v/>
      </c>
      <c r="EB83" s="600" t="str">
        <f t="shared" si="67"/>
        <v/>
      </c>
      <c r="EC83" s="601" t="str">
        <f t="shared" si="68"/>
        <v/>
      </c>
      <c r="ED83" s="599"/>
      <c r="EE83" s="600"/>
      <c r="EF83" s="600"/>
      <c r="EG83" s="600"/>
      <c r="EH83" s="600"/>
      <c r="EI83" s="601"/>
      <c r="EJ83" s="595"/>
      <c r="EK83" s="596"/>
      <c r="EL83" s="596"/>
      <c r="EM83" s="596"/>
      <c r="EN83" s="596"/>
      <c r="EO83" s="599"/>
      <c r="EP83" s="600"/>
      <c r="EQ83" s="600"/>
      <c r="ER83" s="600"/>
      <c r="ES83" s="600"/>
      <c r="ET83" s="600"/>
      <c r="EU83" s="595"/>
      <c r="EV83" s="596"/>
      <c r="EW83" s="596"/>
      <c r="EX83" s="596"/>
      <c r="EY83" s="596"/>
      <c r="EZ83" s="1328"/>
      <c r="FA83" s="790"/>
      <c r="FB83" s="1332"/>
      <c r="FC83" s="1332"/>
      <c r="FD83" s="1332"/>
      <c r="FE83" s="1333"/>
      <c r="FF83" s="790"/>
      <c r="FG83" s="1332"/>
      <c r="FH83" s="1332"/>
      <c r="FI83" s="1332"/>
      <c r="FJ83" s="1333"/>
    </row>
    <row r="84" spans="2:166" ht="15.75" customHeight="1">
      <c r="B84" s="582">
        <v>78</v>
      </c>
      <c r="C84" s="828" t="str">
        <f t="shared" si="43"/>
        <v/>
      </c>
      <c r="D84" s="583"/>
      <c r="E84" s="583"/>
      <c r="F84" s="575"/>
      <c r="G84" s="584"/>
      <c r="H84" s="584"/>
      <c r="I84" s="585"/>
      <c r="J84" s="586"/>
      <c r="K84" s="586"/>
      <c r="L84" s="586"/>
      <c r="M84" s="586"/>
      <c r="N84" s="586"/>
      <c r="O84" s="586"/>
      <c r="P84" s="587"/>
      <c r="Q84" s="588">
        <f t="shared" si="44"/>
        <v>0</v>
      </c>
      <c r="R84" s="589"/>
      <c r="S84" s="583"/>
      <c r="T84" s="590"/>
      <c r="U84" s="583"/>
      <c r="V84" s="583"/>
      <c r="W84" s="583"/>
      <c r="X84" s="591"/>
      <c r="Y84" s="607"/>
      <c r="Z84" s="593"/>
      <c r="AA84" s="575"/>
      <c r="AB84" s="575"/>
      <c r="AC84" s="575"/>
      <c r="AD84" s="575"/>
      <c r="AE84" s="575"/>
      <c r="AF84" s="594"/>
      <c r="AG84" s="595"/>
      <c r="AH84" s="596"/>
      <c r="AI84" s="596"/>
      <c r="AJ84" s="596"/>
      <c r="AK84" s="596"/>
      <c r="AL84" s="596"/>
      <c r="AM84" s="596"/>
      <c r="AN84" s="596"/>
      <c r="AO84" s="596"/>
      <c r="AP84" s="597"/>
      <c r="AQ84" s="596"/>
      <c r="AR84" s="596"/>
      <c r="AS84" s="596"/>
      <c r="AT84" s="596"/>
      <c r="AU84" s="596"/>
      <c r="AV84" s="595"/>
      <c r="AW84" s="596"/>
      <c r="AX84" s="596"/>
      <c r="AY84" s="596"/>
      <c r="AZ84" s="755"/>
      <c r="BA84" s="758"/>
      <c r="BB84" s="596"/>
      <c r="BC84" s="596"/>
      <c r="BD84" s="596"/>
      <c r="BE84" s="759"/>
      <c r="BF84" s="764"/>
      <c r="BG84" s="596"/>
      <c r="BH84" s="596"/>
      <c r="BI84" s="596"/>
      <c r="BJ84" s="765"/>
      <c r="BK84" s="597"/>
      <c r="BL84" s="589"/>
      <c r="BM84" s="575"/>
      <c r="BN84" s="575"/>
      <c r="BO84" s="575"/>
      <c r="BP84" s="590"/>
      <c r="BQ84" s="595"/>
      <c r="BR84" s="596"/>
      <c r="BS84" s="596"/>
      <c r="BT84" s="596"/>
      <c r="BU84" s="597"/>
      <c r="BV84" s="595"/>
      <c r="BW84" s="596"/>
      <c r="BX84" s="596"/>
      <c r="BY84" s="596"/>
      <c r="BZ84" s="597"/>
      <c r="CA84" s="595"/>
      <c r="CB84" s="596"/>
      <c r="CC84" s="596"/>
      <c r="CD84" s="596"/>
      <c r="CE84" s="597"/>
      <c r="CF84" s="595"/>
      <c r="CG84" s="596"/>
      <c r="CH84" s="596"/>
      <c r="CI84" s="596"/>
      <c r="CJ84" s="597"/>
      <c r="CK84" s="595"/>
      <c r="CL84" s="596"/>
      <c r="CM84" s="596"/>
      <c r="CN84" s="596"/>
      <c r="CO84" s="597"/>
      <c r="CP84" s="595"/>
      <c r="CQ84" s="596"/>
      <c r="CR84" s="596"/>
      <c r="CS84" s="596"/>
      <c r="CT84" s="597"/>
      <c r="CU84" s="1320"/>
      <c r="CV84" s="1321"/>
      <c r="CW84" s="1321"/>
      <c r="CX84" s="1322"/>
      <c r="CY84" s="1321"/>
      <c r="CZ84" s="1321"/>
      <c r="DA84" s="1321"/>
      <c r="DB84" s="1322"/>
      <c r="DC84" s="575"/>
      <c r="DD84" s="602">
        <v>1</v>
      </c>
      <c r="DE84" s="603"/>
      <c r="DF84" s="599" t="str">
        <f t="shared" si="45"/>
        <v/>
      </c>
      <c r="DG84" s="600" t="str">
        <f t="shared" si="46"/>
        <v/>
      </c>
      <c r="DH84" s="600" t="str">
        <f t="shared" si="47"/>
        <v/>
      </c>
      <c r="DI84" s="600" t="str">
        <f t="shared" si="48"/>
        <v/>
      </c>
      <c r="DJ84" s="600" t="str">
        <f t="shared" si="49"/>
        <v/>
      </c>
      <c r="DK84" s="601" t="str">
        <f t="shared" si="50"/>
        <v/>
      </c>
      <c r="DL84" s="599" t="str">
        <f t="shared" si="51"/>
        <v/>
      </c>
      <c r="DM84" s="600" t="str">
        <f t="shared" si="52"/>
        <v/>
      </c>
      <c r="DN84" s="600" t="str">
        <f t="shared" si="53"/>
        <v/>
      </c>
      <c r="DO84" s="600" t="str">
        <f t="shared" si="54"/>
        <v/>
      </c>
      <c r="DP84" s="600" t="str">
        <f t="shared" si="55"/>
        <v/>
      </c>
      <c r="DQ84" s="601" t="str">
        <f t="shared" si="56"/>
        <v/>
      </c>
      <c r="DR84" s="599" t="str">
        <f t="shared" si="57"/>
        <v/>
      </c>
      <c r="DS84" s="600" t="str">
        <f t="shared" si="58"/>
        <v/>
      </c>
      <c r="DT84" s="600" t="str">
        <f t="shared" si="59"/>
        <v/>
      </c>
      <c r="DU84" s="600" t="str">
        <f t="shared" si="60"/>
        <v/>
      </c>
      <c r="DV84" s="600" t="str">
        <f t="shared" si="61"/>
        <v/>
      </c>
      <c r="DW84" s="601" t="str">
        <f t="shared" si="62"/>
        <v/>
      </c>
      <c r="DX84" s="599" t="str">
        <f t="shared" si="63"/>
        <v/>
      </c>
      <c r="DY84" s="600" t="str">
        <f t="shared" si="64"/>
        <v/>
      </c>
      <c r="DZ84" s="600" t="str">
        <f t="shared" si="65"/>
        <v/>
      </c>
      <c r="EA84" s="600" t="str">
        <f t="shared" si="66"/>
        <v/>
      </c>
      <c r="EB84" s="600" t="str">
        <f t="shared" si="67"/>
        <v/>
      </c>
      <c r="EC84" s="601" t="str">
        <f t="shared" si="68"/>
        <v/>
      </c>
      <c r="ED84" s="599"/>
      <c r="EE84" s="600"/>
      <c r="EF84" s="600"/>
      <c r="EG84" s="600"/>
      <c r="EH84" s="600"/>
      <c r="EI84" s="601"/>
      <c r="EJ84" s="595"/>
      <c r="EK84" s="596"/>
      <c r="EL84" s="596"/>
      <c r="EM84" s="596"/>
      <c r="EN84" s="596"/>
      <c r="EO84" s="599"/>
      <c r="EP84" s="600"/>
      <c r="EQ84" s="600"/>
      <c r="ER84" s="600"/>
      <c r="ES84" s="600"/>
      <c r="ET84" s="600"/>
      <c r="EU84" s="595"/>
      <c r="EV84" s="596"/>
      <c r="EW84" s="596"/>
      <c r="EX84" s="596"/>
      <c r="EY84" s="596"/>
      <c r="EZ84" s="1328"/>
      <c r="FA84" s="790"/>
      <c r="FB84" s="1332"/>
      <c r="FC84" s="1332"/>
      <c r="FD84" s="1332"/>
      <c r="FE84" s="1333"/>
      <c r="FF84" s="790"/>
      <c r="FG84" s="1332"/>
      <c r="FH84" s="1332"/>
      <c r="FI84" s="1332"/>
      <c r="FJ84" s="1333"/>
    </row>
    <row r="85" spans="2:166" ht="15.75" customHeight="1">
      <c r="B85" s="582">
        <v>79</v>
      </c>
      <c r="C85" s="828" t="str">
        <f t="shared" si="43"/>
        <v/>
      </c>
      <c r="D85" s="583"/>
      <c r="E85" s="583"/>
      <c r="F85" s="575"/>
      <c r="G85" s="584"/>
      <c r="H85" s="584"/>
      <c r="I85" s="585"/>
      <c r="J85" s="586"/>
      <c r="K85" s="586"/>
      <c r="L85" s="586"/>
      <c r="M85" s="586"/>
      <c r="N85" s="586"/>
      <c r="O85" s="586"/>
      <c r="P85" s="587"/>
      <c r="Q85" s="588">
        <f t="shared" si="44"/>
        <v>0</v>
      </c>
      <c r="R85" s="589"/>
      <c r="S85" s="583"/>
      <c r="T85" s="590"/>
      <c r="U85" s="583"/>
      <c r="V85" s="583"/>
      <c r="W85" s="583"/>
      <c r="X85" s="591"/>
      <c r="Y85" s="592"/>
      <c r="Z85" s="593"/>
      <c r="AA85" s="575"/>
      <c r="AB85" s="575"/>
      <c r="AC85" s="575"/>
      <c r="AD85" s="575"/>
      <c r="AE85" s="575"/>
      <c r="AF85" s="594"/>
      <c r="AG85" s="595"/>
      <c r="AH85" s="596"/>
      <c r="AI85" s="596"/>
      <c r="AJ85" s="596"/>
      <c r="AK85" s="596"/>
      <c r="AL85" s="596"/>
      <c r="AM85" s="596"/>
      <c r="AN85" s="596"/>
      <c r="AO85" s="596"/>
      <c r="AP85" s="597"/>
      <c r="AQ85" s="596"/>
      <c r="AR85" s="596"/>
      <c r="AS85" s="596"/>
      <c r="AT85" s="596"/>
      <c r="AU85" s="596"/>
      <c r="AV85" s="595"/>
      <c r="AW85" s="596"/>
      <c r="AX85" s="596"/>
      <c r="AY85" s="596"/>
      <c r="AZ85" s="755"/>
      <c r="BA85" s="758"/>
      <c r="BB85" s="596"/>
      <c r="BC85" s="596"/>
      <c r="BD85" s="596"/>
      <c r="BE85" s="759"/>
      <c r="BF85" s="764"/>
      <c r="BG85" s="596"/>
      <c r="BH85" s="596"/>
      <c r="BI85" s="596"/>
      <c r="BJ85" s="765"/>
      <c r="BK85" s="597"/>
      <c r="BL85" s="589"/>
      <c r="BM85" s="575"/>
      <c r="BN85" s="575"/>
      <c r="BO85" s="575"/>
      <c r="BP85" s="590"/>
      <c r="BQ85" s="595"/>
      <c r="BR85" s="596"/>
      <c r="BS85" s="596"/>
      <c r="BT85" s="596"/>
      <c r="BU85" s="597"/>
      <c r="BV85" s="595"/>
      <c r="BW85" s="596"/>
      <c r="BX85" s="596"/>
      <c r="BY85" s="596"/>
      <c r="BZ85" s="597"/>
      <c r="CA85" s="595"/>
      <c r="CB85" s="596"/>
      <c r="CC85" s="596"/>
      <c r="CD85" s="596"/>
      <c r="CE85" s="597"/>
      <c r="CF85" s="595"/>
      <c r="CG85" s="596"/>
      <c r="CH85" s="596"/>
      <c r="CI85" s="596"/>
      <c r="CJ85" s="597"/>
      <c r="CK85" s="595"/>
      <c r="CL85" s="596"/>
      <c r="CM85" s="596"/>
      <c r="CN85" s="596"/>
      <c r="CO85" s="597"/>
      <c r="CP85" s="595"/>
      <c r="CQ85" s="596"/>
      <c r="CR85" s="596"/>
      <c r="CS85" s="596"/>
      <c r="CT85" s="597"/>
      <c r="CU85" s="1320"/>
      <c r="CV85" s="1321"/>
      <c r="CW85" s="1321"/>
      <c r="CX85" s="1322"/>
      <c r="CY85" s="1321"/>
      <c r="CZ85" s="1321"/>
      <c r="DA85" s="1321"/>
      <c r="DB85" s="1322"/>
      <c r="DC85" s="575"/>
      <c r="DD85" s="602">
        <v>1</v>
      </c>
      <c r="DE85" s="603"/>
      <c r="DF85" s="599" t="str">
        <f t="shared" si="45"/>
        <v/>
      </c>
      <c r="DG85" s="600" t="str">
        <f t="shared" si="46"/>
        <v/>
      </c>
      <c r="DH85" s="600" t="str">
        <f t="shared" si="47"/>
        <v/>
      </c>
      <c r="DI85" s="600" t="str">
        <f t="shared" si="48"/>
        <v/>
      </c>
      <c r="DJ85" s="600" t="str">
        <f t="shared" si="49"/>
        <v/>
      </c>
      <c r="DK85" s="601" t="str">
        <f t="shared" si="50"/>
        <v/>
      </c>
      <c r="DL85" s="599" t="str">
        <f t="shared" si="51"/>
        <v/>
      </c>
      <c r="DM85" s="600" t="str">
        <f t="shared" si="52"/>
        <v/>
      </c>
      <c r="DN85" s="600" t="str">
        <f t="shared" si="53"/>
        <v/>
      </c>
      <c r="DO85" s="600" t="str">
        <f t="shared" si="54"/>
        <v/>
      </c>
      <c r="DP85" s="600" t="str">
        <f t="shared" si="55"/>
        <v/>
      </c>
      <c r="DQ85" s="601" t="str">
        <f t="shared" si="56"/>
        <v/>
      </c>
      <c r="DR85" s="599" t="str">
        <f t="shared" si="57"/>
        <v/>
      </c>
      <c r="DS85" s="600" t="str">
        <f t="shared" si="58"/>
        <v/>
      </c>
      <c r="DT85" s="600" t="str">
        <f t="shared" si="59"/>
        <v/>
      </c>
      <c r="DU85" s="600" t="str">
        <f t="shared" si="60"/>
        <v/>
      </c>
      <c r="DV85" s="600" t="str">
        <f t="shared" si="61"/>
        <v/>
      </c>
      <c r="DW85" s="601" t="str">
        <f t="shared" si="62"/>
        <v/>
      </c>
      <c r="DX85" s="599" t="str">
        <f t="shared" si="63"/>
        <v/>
      </c>
      <c r="DY85" s="600" t="str">
        <f t="shared" si="64"/>
        <v/>
      </c>
      <c r="DZ85" s="600" t="str">
        <f t="shared" si="65"/>
        <v/>
      </c>
      <c r="EA85" s="600" t="str">
        <f t="shared" si="66"/>
        <v/>
      </c>
      <c r="EB85" s="600" t="str">
        <f t="shared" si="67"/>
        <v/>
      </c>
      <c r="EC85" s="601" t="str">
        <f t="shared" si="68"/>
        <v/>
      </c>
      <c r="ED85" s="599"/>
      <c r="EE85" s="600"/>
      <c r="EF85" s="600"/>
      <c r="EG85" s="600"/>
      <c r="EH85" s="600"/>
      <c r="EI85" s="601"/>
      <c r="EJ85" s="595"/>
      <c r="EK85" s="596"/>
      <c r="EL85" s="596"/>
      <c r="EM85" s="596"/>
      <c r="EN85" s="596"/>
      <c r="EO85" s="599"/>
      <c r="EP85" s="600"/>
      <c r="EQ85" s="600"/>
      <c r="ER85" s="600"/>
      <c r="ES85" s="600"/>
      <c r="ET85" s="600"/>
      <c r="EU85" s="595"/>
      <c r="EV85" s="596"/>
      <c r="EW85" s="596"/>
      <c r="EX85" s="596"/>
      <c r="EY85" s="596"/>
      <c r="EZ85" s="1328"/>
      <c r="FA85" s="790"/>
      <c r="FB85" s="1332"/>
      <c r="FC85" s="1332"/>
      <c r="FD85" s="1332"/>
      <c r="FE85" s="1333"/>
      <c r="FF85" s="790"/>
      <c r="FG85" s="1332"/>
      <c r="FH85" s="1332"/>
      <c r="FI85" s="1332"/>
      <c r="FJ85" s="1333"/>
    </row>
    <row r="86" spans="2:166" ht="15.75" customHeight="1">
      <c r="B86" s="582">
        <v>80</v>
      </c>
      <c r="C86" s="828" t="str">
        <f t="shared" si="43"/>
        <v/>
      </c>
      <c r="D86" s="583"/>
      <c r="E86" s="583"/>
      <c r="F86" s="575"/>
      <c r="G86" s="584"/>
      <c r="H86" s="584"/>
      <c r="I86" s="585"/>
      <c r="J86" s="586"/>
      <c r="K86" s="586"/>
      <c r="L86" s="586"/>
      <c r="M86" s="586"/>
      <c r="N86" s="586"/>
      <c r="O86" s="586"/>
      <c r="P86" s="587"/>
      <c r="Q86" s="588">
        <f t="shared" si="44"/>
        <v>0</v>
      </c>
      <c r="R86" s="589"/>
      <c r="S86" s="583"/>
      <c r="T86" s="590"/>
      <c r="U86" s="583"/>
      <c r="V86" s="583"/>
      <c r="W86" s="583"/>
      <c r="X86" s="596"/>
      <c r="Y86" s="605"/>
      <c r="Z86" s="593"/>
      <c r="AA86" s="575"/>
      <c r="AB86" s="575"/>
      <c r="AC86" s="575"/>
      <c r="AD86" s="575"/>
      <c r="AE86" s="575"/>
      <c r="AF86" s="594"/>
      <c r="AG86" s="595"/>
      <c r="AH86" s="596"/>
      <c r="AI86" s="596"/>
      <c r="AJ86" s="596"/>
      <c r="AK86" s="596"/>
      <c r="AL86" s="596"/>
      <c r="AM86" s="596"/>
      <c r="AN86" s="596"/>
      <c r="AO86" s="596"/>
      <c r="AP86" s="597"/>
      <c r="AQ86" s="596"/>
      <c r="AR86" s="596"/>
      <c r="AS86" s="596"/>
      <c r="AT86" s="596"/>
      <c r="AU86" s="596"/>
      <c r="AV86" s="595"/>
      <c r="AW86" s="596"/>
      <c r="AX86" s="596"/>
      <c r="AY86" s="596"/>
      <c r="AZ86" s="755"/>
      <c r="BA86" s="758"/>
      <c r="BB86" s="596"/>
      <c r="BC86" s="596"/>
      <c r="BD86" s="596"/>
      <c r="BE86" s="759"/>
      <c r="BF86" s="764"/>
      <c r="BG86" s="596"/>
      <c r="BH86" s="596"/>
      <c r="BI86" s="596"/>
      <c r="BJ86" s="765"/>
      <c r="BK86" s="597"/>
      <c r="BL86" s="589"/>
      <c r="BM86" s="575"/>
      <c r="BN86" s="575"/>
      <c r="BO86" s="575"/>
      <c r="BP86" s="590"/>
      <c r="BQ86" s="595"/>
      <c r="BR86" s="596"/>
      <c r="BS86" s="596"/>
      <c r="BT86" s="596"/>
      <c r="BU86" s="597"/>
      <c r="BV86" s="595"/>
      <c r="BW86" s="596"/>
      <c r="BX86" s="596"/>
      <c r="BY86" s="596"/>
      <c r="BZ86" s="597"/>
      <c r="CA86" s="595"/>
      <c r="CB86" s="596"/>
      <c r="CC86" s="596"/>
      <c r="CD86" s="596"/>
      <c r="CE86" s="597"/>
      <c r="CF86" s="595"/>
      <c r="CG86" s="596"/>
      <c r="CH86" s="596"/>
      <c r="CI86" s="596"/>
      <c r="CJ86" s="597"/>
      <c r="CK86" s="595"/>
      <c r="CL86" s="596"/>
      <c r="CM86" s="596"/>
      <c r="CN86" s="596"/>
      <c r="CO86" s="597"/>
      <c r="CP86" s="595"/>
      <c r="CQ86" s="596"/>
      <c r="CR86" s="596"/>
      <c r="CS86" s="596"/>
      <c r="CT86" s="597"/>
      <c r="CU86" s="1320"/>
      <c r="CV86" s="1321"/>
      <c r="CW86" s="1321"/>
      <c r="CX86" s="1322"/>
      <c r="CY86" s="1321"/>
      <c r="CZ86" s="1321"/>
      <c r="DA86" s="1321"/>
      <c r="DB86" s="1322"/>
      <c r="DC86" s="575"/>
      <c r="DD86" s="602">
        <v>1</v>
      </c>
      <c r="DE86" s="603"/>
      <c r="DF86" s="599" t="str">
        <f t="shared" si="45"/>
        <v/>
      </c>
      <c r="DG86" s="600" t="str">
        <f t="shared" si="46"/>
        <v/>
      </c>
      <c r="DH86" s="600" t="str">
        <f t="shared" si="47"/>
        <v/>
      </c>
      <c r="DI86" s="600" t="str">
        <f t="shared" si="48"/>
        <v/>
      </c>
      <c r="DJ86" s="600" t="str">
        <f t="shared" si="49"/>
        <v/>
      </c>
      <c r="DK86" s="601" t="str">
        <f t="shared" si="50"/>
        <v/>
      </c>
      <c r="DL86" s="599" t="str">
        <f t="shared" si="51"/>
        <v/>
      </c>
      <c r="DM86" s="600" t="str">
        <f t="shared" si="52"/>
        <v/>
      </c>
      <c r="DN86" s="600" t="str">
        <f t="shared" si="53"/>
        <v/>
      </c>
      <c r="DO86" s="600" t="str">
        <f t="shared" si="54"/>
        <v/>
      </c>
      <c r="DP86" s="600" t="str">
        <f t="shared" si="55"/>
        <v/>
      </c>
      <c r="DQ86" s="601" t="str">
        <f t="shared" si="56"/>
        <v/>
      </c>
      <c r="DR86" s="599" t="str">
        <f t="shared" si="57"/>
        <v/>
      </c>
      <c r="DS86" s="600" t="str">
        <f t="shared" si="58"/>
        <v/>
      </c>
      <c r="DT86" s="600" t="str">
        <f t="shared" si="59"/>
        <v/>
      </c>
      <c r="DU86" s="600" t="str">
        <f t="shared" si="60"/>
        <v/>
      </c>
      <c r="DV86" s="600" t="str">
        <f t="shared" si="61"/>
        <v/>
      </c>
      <c r="DW86" s="601" t="str">
        <f t="shared" si="62"/>
        <v/>
      </c>
      <c r="DX86" s="599" t="str">
        <f t="shared" si="63"/>
        <v/>
      </c>
      <c r="DY86" s="600" t="str">
        <f t="shared" si="64"/>
        <v/>
      </c>
      <c r="DZ86" s="600" t="str">
        <f t="shared" si="65"/>
        <v/>
      </c>
      <c r="EA86" s="600" t="str">
        <f t="shared" si="66"/>
        <v/>
      </c>
      <c r="EB86" s="600" t="str">
        <f t="shared" si="67"/>
        <v/>
      </c>
      <c r="EC86" s="601" t="str">
        <f t="shared" si="68"/>
        <v/>
      </c>
      <c r="ED86" s="599"/>
      <c r="EE86" s="600"/>
      <c r="EF86" s="600"/>
      <c r="EG86" s="600"/>
      <c r="EH86" s="600"/>
      <c r="EI86" s="601"/>
      <c r="EJ86" s="595"/>
      <c r="EK86" s="596"/>
      <c r="EL86" s="596"/>
      <c r="EM86" s="596"/>
      <c r="EN86" s="596"/>
      <c r="EO86" s="599"/>
      <c r="EP86" s="600"/>
      <c r="EQ86" s="600"/>
      <c r="ER86" s="600"/>
      <c r="ES86" s="600"/>
      <c r="ET86" s="600"/>
      <c r="EU86" s="595"/>
      <c r="EV86" s="596"/>
      <c r="EW86" s="596"/>
      <c r="EX86" s="596"/>
      <c r="EY86" s="596"/>
      <c r="EZ86" s="1328"/>
      <c r="FA86" s="790"/>
      <c r="FB86" s="1332"/>
      <c r="FC86" s="1332"/>
      <c r="FD86" s="1332"/>
      <c r="FE86" s="1333"/>
      <c r="FF86" s="790"/>
      <c r="FG86" s="1332"/>
      <c r="FH86" s="1332"/>
      <c r="FI86" s="1332"/>
      <c r="FJ86" s="1333"/>
    </row>
    <row r="87" spans="2:166" ht="15.75" customHeight="1">
      <c r="B87" s="582">
        <v>81</v>
      </c>
      <c r="C87" s="828" t="str">
        <f t="shared" si="43"/>
        <v/>
      </c>
      <c r="D87" s="583"/>
      <c r="E87" s="583"/>
      <c r="F87" s="575"/>
      <c r="G87" s="584"/>
      <c r="H87" s="584"/>
      <c r="I87" s="585"/>
      <c r="J87" s="586"/>
      <c r="K87" s="586"/>
      <c r="L87" s="586"/>
      <c r="M87" s="586"/>
      <c r="N87" s="586"/>
      <c r="O87" s="586"/>
      <c r="P87" s="587"/>
      <c r="Q87" s="588">
        <f t="shared" si="44"/>
        <v>0</v>
      </c>
      <c r="R87" s="589"/>
      <c r="S87" s="583"/>
      <c r="T87" s="590"/>
      <c r="U87" s="583"/>
      <c r="V87" s="583"/>
      <c r="W87" s="583"/>
      <c r="X87" s="596"/>
      <c r="Y87" s="605"/>
      <c r="Z87" s="593"/>
      <c r="AA87" s="575"/>
      <c r="AB87" s="575"/>
      <c r="AC87" s="575"/>
      <c r="AD87" s="575"/>
      <c r="AE87" s="575"/>
      <c r="AF87" s="594"/>
      <c r="AG87" s="595"/>
      <c r="AH87" s="596"/>
      <c r="AI87" s="596"/>
      <c r="AJ87" s="596"/>
      <c r="AK87" s="596"/>
      <c r="AL87" s="596"/>
      <c r="AM87" s="596"/>
      <c r="AN87" s="596"/>
      <c r="AO87" s="596"/>
      <c r="AP87" s="597"/>
      <c r="AQ87" s="596"/>
      <c r="AR87" s="596"/>
      <c r="AS87" s="596"/>
      <c r="AT87" s="596"/>
      <c r="AU87" s="596"/>
      <c r="AV87" s="595"/>
      <c r="AW87" s="596"/>
      <c r="AX87" s="596"/>
      <c r="AY87" s="596"/>
      <c r="AZ87" s="755"/>
      <c r="BA87" s="758"/>
      <c r="BB87" s="596"/>
      <c r="BC87" s="596"/>
      <c r="BD87" s="596"/>
      <c r="BE87" s="759"/>
      <c r="BF87" s="764"/>
      <c r="BG87" s="596"/>
      <c r="BH87" s="596"/>
      <c r="BI87" s="596"/>
      <c r="BJ87" s="765"/>
      <c r="BK87" s="597"/>
      <c r="BL87" s="589"/>
      <c r="BM87" s="575"/>
      <c r="BN87" s="575"/>
      <c r="BO87" s="575"/>
      <c r="BP87" s="590"/>
      <c r="BQ87" s="595"/>
      <c r="BR87" s="596"/>
      <c r="BS87" s="596"/>
      <c r="BT87" s="596"/>
      <c r="BU87" s="597"/>
      <c r="BV87" s="595"/>
      <c r="BW87" s="596"/>
      <c r="BX87" s="596"/>
      <c r="BY87" s="596"/>
      <c r="BZ87" s="597"/>
      <c r="CA87" s="595"/>
      <c r="CB87" s="596"/>
      <c r="CC87" s="596"/>
      <c r="CD87" s="596"/>
      <c r="CE87" s="597"/>
      <c r="CF87" s="595"/>
      <c r="CG87" s="596"/>
      <c r="CH87" s="596"/>
      <c r="CI87" s="596"/>
      <c r="CJ87" s="597"/>
      <c r="CK87" s="595"/>
      <c r="CL87" s="596"/>
      <c r="CM87" s="596"/>
      <c r="CN87" s="596"/>
      <c r="CO87" s="597"/>
      <c r="CP87" s="595"/>
      <c r="CQ87" s="596"/>
      <c r="CR87" s="596"/>
      <c r="CS87" s="596"/>
      <c r="CT87" s="597"/>
      <c r="CU87" s="1320"/>
      <c r="CV87" s="1321"/>
      <c r="CW87" s="1321"/>
      <c r="CX87" s="1322"/>
      <c r="CY87" s="1321"/>
      <c r="CZ87" s="1321"/>
      <c r="DA87" s="1321"/>
      <c r="DB87" s="1322"/>
      <c r="DC87" s="575"/>
      <c r="DD87" s="602">
        <v>1</v>
      </c>
      <c r="DE87" s="603"/>
      <c r="DF87" s="599" t="str">
        <f t="shared" si="45"/>
        <v/>
      </c>
      <c r="DG87" s="600" t="str">
        <f t="shared" si="46"/>
        <v/>
      </c>
      <c r="DH87" s="600" t="str">
        <f t="shared" si="47"/>
        <v/>
      </c>
      <c r="DI87" s="600" t="str">
        <f t="shared" si="48"/>
        <v/>
      </c>
      <c r="DJ87" s="600" t="str">
        <f t="shared" si="49"/>
        <v/>
      </c>
      <c r="DK87" s="601" t="str">
        <f t="shared" si="50"/>
        <v/>
      </c>
      <c r="DL87" s="599" t="str">
        <f t="shared" si="51"/>
        <v/>
      </c>
      <c r="DM87" s="600" t="str">
        <f t="shared" si="52"/>
        <v/>
      </c>
      <c r="DN87" s="600" t="str">
        <f t="shared" si="53"/>
        <v/>
      </c>
      <c r="DO87" s="600" t="str">
        <f t="shared" si="54"/>
        <v/>
      </c>
      <c r="DP87" s="600" t="str">
        <f t="shared" si="55"/>
        <v/>
      </c>
      <c r="DQ87" s="601" t="str">
        <f t="shared" si="56"/>
        <v/>
      </c>
      <c r="DR87" s="599" t="str">
        <f t="shared" si="57"/>
        <v/>
      </c>
      <c r="DS87" s="600" t="str">
        <f t="shared" si="58"/>
        <v/>
      </c>
      <c r="DT87" s="600" t="str">
        <f t="shared" si="59"/>
        <v/>
      </c>
      <c r="DU87" s="600" t="str">
        <f t="shared" si="60"/>
        <v/>
      </c>
      <c r="DV87" s="600" t="str">
        <f t="shared" si="61"/>
        <v/>
      </c>
      <c r="DW87" s="601" t="str">
        <f t="shared" si="62"/>
        <v/>
      </c>
      <c r="DX87" s="599" t="str">
        <f t="shared" si="63"/>
        <v/>
      </c>
      <c r="DY87" s="600" t="str">
        <f t="shared" si="64"/>
        <v/>
      </c>
      <c r="DZ87" s="600" t="str">
        <f t="shared" si="65"/>
        <v/>
      </c>
      <c r="EA87" s="600" t="str">
        <f t="shared" si="66"/>
        <v/>
      </c>
      <c r="EB87" s="600" t="str">
        <f t="shared" si="67"/>
        <v/>
      </c>
      <c r="EC87" s="601" t="str">
        <f t="shared" si="68"/>
        <v/>
      </c>
      <c r="ED87" s="599"/>
      <c r="EE87" s="600"/>
      <c r="EF87" s="600"/>
      <c r="EG87" s="600"/>
      <c r="EH87" s="600"/>
      <c r="EI87" s="601"/>
      <c r="EJ87" s="595"/>
      <c r="EK87" s="596"/>
      <c r="EL87" s="596"/>
      <c r="EM87" s="596"/>
      <c r="EN87" s="596"/>
      <c r="EO87" s="599"/>
      <c r="EP87" s="600"/>
      <c r="EQ87" s="600"/>
      <c r="ER87" s="600"/>
      <c r="ES87" s="600"/>
      <c r="ET87" s="600"/>
      <c r="EU87" s="595"/>
      <c r="EV87" s="596"/>
      <c r="EW87" s="596"/>
      <c r="EX87" s="596"/>
      <c r="EY87" s="596"/>
      <c r="EZ87" s="1328"/>
      <c r="FA87" s="790"/>
      <c r="FB87" s="1332"/>
      <c r="FC87" s="1332"/>
      <c r="FD87" s="1332"/>
      <c r="FE87" s="1333"/>
      <c r="FF87" s="790"/>
      <c r="FG87" s="1332"/>
      <c r="FH87" s="1332"/>
      <c r="FI87" s="1332"/>
      <c r="FJ87" s="1333"/>
    </row>
    <row r="88" spans="2:166" ht="15.75" customHeight="1">
      <c r="B88" s="582">
        <v>82</v>
      </c>
      <c r="C88" s="828" t="str">
        <f t="shared" si="43"/>
        <v/>
      </c>
      <c r="D88" s="583"/>
      <c r="E88" s="583"/>
      <c r="F88" s="575"/>
      <c r="G88" s="584"/>
      <c r="H88" s="584"/>
      <c r="I88" s="585"/>
      <c r="J88" s="586"/>
      <c r="K88" s="586"/>
      <c r="L88" s="586"/>
      <c r="M88" s="586"/>
      <c r="N88" s="586"/>
      <c r="O88" s="586"/>
      <c r="P88" s="587"/>
      <c r="Q88" s="588">
        <f t="shared" si="44"/>
        <v>0</v>
      </c>
      <c r="R88" s="589"/>
      <c r="S88" s="583"/>
      <c r="T88" s="590"/>
      <c r="U88" s="583"/>
      <c r="V88" s="583"/>
      <c r="W88" s="583"/>
      <c r="X88" s="596"/>
      <c r="Y88" s="605"/>
      <c r="Z88" s="593"/>
      <c r="AA88" s="575"/>
      <c r="AB88" s="575"/>
      <c r="AC88" s="575"/>
      <c r="AD88" s="575"/>
      <c r="AE88" s="575"/>
      <c r="AF88" s="594"/>
      <c r="AG88" s="595"/>
      <c r="AH88" s="596"/>
      <c r="AI88" s="596"/>
      <c r="AJ88" s="596"/>
      <c r="AK88" s="596"/>
      <c r="AL88" s="596"/>
      <c r="AM88" s="596"/>
      <c r="AN88" s="596"/>
      <c r="AO88" s="596"/>
      <c r="AP88" s="597"/>
      <c r="AQ88" s="596"/>
      <c r="AR88" s="596"/>
      <c r="AS88" s="596"/>
      <c r="AT88" s="596"/>
      <c r="AU88" s="596"/>
      <c r="AV88" s="595"/>
      <c r="AW88" s="596"/>
      <c r="AX88" s="596"/>
      <c r="AY88" s="596"/>
      <c r="AZ88" s="755"/>
      <c r="BA88" s="758"/>
      <c r="BB88" s="596"/>
      <c r="BC88" s="596"/>
      <c r="BD88" s="596"/>
      <c r="BE88" s="759"/>
      <c r="BF88" s="764"/>
      <c r="BG88" s="596"/>
      <c r="BH88" s="596"/>
      <c r="BI88" s="596"/>
      <c r="BJ88" s="765"/>
      <c r="BK88" s="597"/>
      <c r="BL88" s="589"/>
      <c r="BM88" s="575"/>
      <c r="BN88" s="575"/>
      <c r="BO88" s="575"/>
      <c r="BP88" s="590"/>
      <c r="BQ88" s="595"/>
      <c r="BR88" s="596"/>
      <c r="BS88" s="596"/>
      <c r="BT88" s="596"/>
      <c r="BU88" s="597"/>
      <c r="BV88" s="595"/>
      <c r="BW88" s="596"/>
      <c r="BX88" s="596"/>
      <c r="BY88" s="596"/>
      <c r="BZ88" s="597"/>
      <c r="CA88" s="595"/>
      <c r="CB88" s="596"/>
      <c r="CC88" s="596"/>
      <c r="CD88" s="596"/>
      <c r="CE88" s="597"/>
      <c r="CF88" s="595"/>
      <c r="CG88" s="596"/>
      <c r="CH88" s="596"/>
      <c r="CI88" s="596"/>
      <c r="CJ88" s="597"/>
      <c r="CK88" s="595"/>
      <c r="CL88" s="596"/>
      <c r="CM88" s="596"/>
      <c r="CN88" s="596"/>
      <c r="CO88" s="597"/>
      <c r="CP88" s="595"/>
      <c r="CQ88" s="596"/>
      <c r="CR88" s="596"/>
      <c r="CS88" s="596"/>
      <c r="CT88" s="597"/>
      <c r="CU88" s="1320"/>
      <c r="CV88" s="1321"/>
      <c r="CW88" s="1321"/>
      <c r="CX88" s="1322"/>
      <c r="CY88" s="1321"/>
      <c r="CZ88" s="1321"/>
      <c r="DA88" s="1321"/>
      <c r="DB88" s="1322"/>
      <c r="DC88" s="575"/>
      <c r="DD88" s="602">
        <v>1</v>
      </c>
      <c r="DE88" s="603"/>
      <c r="DF88" s="599" t="str">
        <f t="shared" si="45"/>
        <v/>
      </c>
      <c r="DG88" s="600" t="str">
        <f t="shared" si="46"/>
        <v/>
      </c>
      <c r="DH88" s="600" t="str">
        <f t="shared" si="47"/>
        <v/>
      </c>
      <c r="DI88" s="600" t="str">
        <f t="shared" si="48"/>
        <v/>
      </c>
      <c r="DJ88" s="600" t="str">
        <f t="shared" si="49"/>
        <v/>
      </c>
      <c r="DK88" s="601" t="str">
        <f t="shared" si="50"/>
        <v/>
      </c>
      <c r="DL88" s="599" t="str">
        <f t="shared" si="51"/>
        <v/>
      </c>
      <c r="DM88" s="600" t="str">
        <f t="shared" si="52"/>
        <v/>
      </c>
      <c r="DN88" s="600" t="str">
        <f t="shared" si="53"/>
        <v/>
      </c>
      <c r="DO88" s="600" t="str">
        <f t="shared" si="54"/>
        <v/>
      </c>
      <c r="DP88" s="600" t="str">
        <f t="shared" si="55"/>
        <v/>
      </c>
      <c r="DQ88" s="601" t="str">
        <f t="shared" si="56"/>
        <v/>
      </c>
      <c r="DR88" s="599" t="str">
        <f t="shared" si="57"/>
        <v/>
      </c>
      <c r="DS88" s="600" t="str">
        <f t="shared" si="58"/>
        <v/>
      </c>
      <c r="DT88" s="600" t="str">
        <f t="shared" si="59"/>
        <v/>
      </c>
      <c r="DU88" s="600" t="str">
        <f t="shared" si="60"/>
        <v/>
      </c>
      <c r="DV88" s="600" t="str">
        <f t="shared" si="61"/>
        <v/>
      </c>
      <c r="DW88" s="601" t="str">
        <f t="shared" si="62"/>
        <v/>
      </c>
      <c r="DX88" s="599" t="str">
        <f t="shared" si="63"/>
        <v/>
      </c>
      <c r="DY88" s="600" t="str">
        <f t="shared" si="64"/>
        <v/>
      </c>
      <c r="DZ88" s="600" t="str">
        <f t="shared" si="65"/>
        <v/>
      </c>
      <c r="EA88" s="600" t="str">
        <f t="shared" si="66"/>
        <v/>
      </c>
      <c r="EB88" s="600" t="str">
        <f t="shared" si="67"/>
        <v/>
      </c>
      <c r="EC88" s="601" t="str">
        <f t="shared" si="68"/>
        <v/>
      </c>
      <c r="ED88" s="599"/>
      <c r="EE88" s="600"/>
      <c r="EF88" s="600"/>
      <c r="EG88" s="600"/>
      <c r="EH88" s="600"/>
      <c r="EI88" s="601"/>
      <c r="EJ88" s="595"/>
      <c r="EK88" s="596"/>
      <c r="EL88" s="596"/>
      <c r="EM88" s="596"/>
      <c r="EN88" s="596"/>
      <c r="EO88" s="599"/>
      <c r="EP88" s="600"/>
      <c r="EQ88" s="600"/>
      <c r="ER88" s="600"/>
      <c r="ES88" s="600"/>
      <c r="ET88" s="600"/>
      <c r="EU88" s="595"/>
      <c r="EV88" s="596"/>
      <c r="EW88" s="596"/>
      <c r="EX88" s="596"/>
      <c r="EY88" s="596"/>
      <c r="EZ88" s="1328"/>
      <c r="FA88" s="790"/>
      <c r="FB88" s="1332"/>
      <c r="FC88" s="1332"/>
      <c r="FD88" s="1332"/>
      <c r="FE88" s="1333"/>
      <c r="FF88" s="790"/>
      <c r="FG88" s="1332"/>
      <c r="FH88" s="1332"/>
      <c r="FI88" s="1332"/>
      <c r="FJ88" s="1333"/>
    </row>
    <row r="89" spans="2:166" ht="15.75" customHeight="1">
      <c r="B89" s="582">
        <v>83</v>
      </c>
      <c r="C89" s="828" t="str">
        <f t="shared" si="43"/>
        <v/>
      </c>
      <c r="D89" s="583"/>
      <c r="E89" s="583"/>
      <c r="F89" s="575"/>
      <c r="G89" s="584"/>
      <c r="H89" s="584"/>
      <c r="I89" s="585"/>
      <c r="J89" s="586"/>
      <c r="K89" s="586"/>
      <c r="L89" s="586"/>
      <c r="M89" s="586"/>
      <c r="N89" s="586"/>
      <c r="O89" s="586"/>
      <c r="P89" s="587"/>
      <c r="Q89" s="588">
        <f t="shared" si="44"/>
        <v>0</v>
      </c>
      <c r="R89" s="589"/>
      <c r="S89" s="583"/>
      <c r="T89" s="590"/>
      <c r="U89" s="583"/>
      <c r="V89" s="583"/>
      <c r="W89" s="583"/>
      <c r="X89" s="591"/>
      <c r="Y89" s="604"/>
      <c r="Z89" s="593"/>
      <c r="AA89" s="575"/>
      <c r="AB89" s="575"/>
      <c r="AC89" s="575"/>
      <c r="AD89" s="575"/>
      <c r="AE89" s="575"/>
      <c r="AF89" s="594"/>
      <c r="AG89" s="595"/>
      <c r="AH89" s="596"/>
      <c r="AI89" s="596"/>
      <c r="AJ89" s="596"/>
      <c r="AK89" s="596"/>
      <c r="AL89" s="596"/>
      <c r="AM89" s="596"/>
      <c r="AN89" s="596"/>
      <c r="AO89" s="596"/>
      <c r="AP89" s="597"/>
      <c r="AQ89" s="596"/>
      <c r="AR89" s="596"/>
      <c r="AS89" s="596"/>
      <c r="AT89" s="596"/>
      <c r="AU89" s="596"/>
      <c r="AV89" s="595"/>
      <c r="AW89" s="596"/>
      <c r="AX89" s="596"/>
      <c r="AY89" s="596"/>
      <c r="AZ89" s="755"/>
      <c r="BA89" s="758"/>
      <c r="BB89" s="596"/>
      <c r="BC89" s="596"/>
      <c r="BD89" s="596"/>
      <c r="BE89" s="759"/>
      <c r="BF89" s="764"/>
      <c r="BG89" s="596"/>
      <c r="BH89" s="596"/>
      <c r="BI89" s="596"/>
      <c r="BJ89" s="765"/>
      <c r="BK89" s="597"/>
      <c r="BL89" s="589"/>
      <c r="BM89" s="575"/>
      <c r="BN89" s="575"/>
      <c r="BO89" s="575"/>
      <c r="BP89" s="590"/>
      <c r="BQ89" s="595"/>
      <c r="BR89" s="596"/>
      <c r="BS89" s="596"/>
      <c r="BT89" s="596"/>
      <c r="BU89" s="597"/>
      <c r="BV89" s="595"/>
      <c r="BW89" s="596"/>
      <c r="BX89" s="596"/>
      <c r="BY89" s="596"/>
      <c r="BZ89" s="597"/>
      <c r="CA89" s="595"/>
      <c r="CB89" s="596"/>
      <c r="CC89" s="596"/>
      <c r="CD89" s="596"/>
      <c r="CE89" s="597"/>
      <c r="CF89" s="595"/>
      <c r="CG89" s="596"/>
      <c r="CH89" s="596"/>
      <c r="CI89" s="596"/>
      <c r="CJ89" s="597"/>
      <c r="CK89" s="595"/>
      <c r="CL89" s="596"/>
      <c r="CM89" s="596"/>
      <c r="CN89" s="596"/>
      <c r="CO89" s="597"/>
      <c r="CP89" s="595"/>
      <c r="CQ89" s="596"/>
      <c r="CR89" s="596"/>
      <c r="CS89" s="596"/>
      <c r="CT89" s="597"/>
      <c r="CU89" s="1320"/>
      <c r="CV89" s="1321"/>
      <c r="CW89" s="1321"/>
      <c r="CX89" s="1322"/>
      <c r="CY89" s="1321"/>
      <c r="CZ89" s="1321"/>
      <c r="DA89" s="1321"/>
      <c r="DB89" s="1322"/>
      <c r="DC89" s="575"/>
      <c r="DD89" s="602">
        <v>1</v>
      </c>
      <c r="DE89" s="603"/>
      <c r="DF89" s="599" t="str">
        <f t="shared" si="45"/>
        <v/>
      </c>
      <c r="DG89" s="600" t="str">
        <f t="shared" si="46"/>
        <v/>
      </c>
      <c r="DH89" s="600" t="str">
        <f t="shared" si="47"/>
        <v/>
      </c>
      <c r="DI89" s="600" t="str">
        <f t="shared" si="48"/>
        <v/>
      </c>
      <c r="DJ89" s="600" t="str">
        <f t="shared" si="49"/>
        <v/>
      </c>
      <c r="DK89" s="601" t="str">
        <f t="shared" si="50"/>
        <v/>
      </c>
      <c r="DL89" s="599" t="str">
        <f t="shared" si="51"/>
        <v/>
      </c>
      <c r="DM89" s="600" t="str">
        <f t="shared" si="52"/>
        <v/>
      </c>
      <c r="DN89" s="600" t="str">
        <f t="shared" si="53"/>
        <v/>
      </c>
      <c r="DO89" s="600" t="str">
        <f t="shared" si="54"/>
        <v/>
      </c>
      <c r="DP89" s="600" t="str">
        <f t="shared" si="55"/>
        <v/>
      </c>
      <c r="DQ89" s="601" t="str">
        <f t="shared" si="56"/>
        <v/>
      </c>
      <c r="DR89" s="599" t="str">
        <f t="shared" si="57"/>
        <v/>
      </c>
      <c r="DS89" s="600" t="str">
        <f t="shared" si="58"/>
        <v/>
      </c>
      <c r="DT89" s="600" t="str">
        <f t="shared" si="59"/>
        <v/>
      </c>
      <c r="DU89" s="600" t="str">
        <f t="shared" si="60"/>
        <v/>
      </c>
      <c r="DV89" s="600" t="str">
        <f t="shared" si="61"/>
        <v/>
      </c>
      <c r="DW89" s="601" t="str">
        <f t="shared" si="62"/>
        <v/>
      </c>
      <c r="DX89" s="599" t="str">
        <f t="shared" si="63"/>
        <v/>
      </c>
      <c r="DY89" s="600" t="str">
        <f t="shared" si="64"/>
        <v/>
      </c>
      <c r="DZ89" s="600" t="str">
        <f t="shared" si="65"/>
        <v/>
      </c>
      <c r="EA89" s="600" t="str">
        <f t="shared" si="66"/>
        <v/>
      </c>
      <c r="EB89" s="600" t="str">
        <f t="shared" si="67"/>
        <v/>
      </c>
      <c r="EC89" s="601" t="str">
        <f t="shared" si="68"/>
        <v/>
      </c>
      <c r="ED89" s="599"/>
      <c r="EE89" s="600"/>
      <c r="EF89" s="600"/>
      <c r="EG89" s="600"/>
      <c r="EH89" s="600"/>
      <c r="EI89" s="601"/>
      <c r="EJ89" s="595"/>
      <c r="EK89" s="596"/>
      <c r="EL89" s="596"/>
      <c r="EM89" s="596"/>
      <c r="EN89" s="596"/>
      <c r="EO89" s="599"/>
      <c r="EP89" s="600"/>
      <c r="EQ89" s="600"/>
      <c r="ER89" s="600"/>
      <c r="ES89" s="600"/>
      <c r="ET89" s="600"/>
      <c r="EU89" s="595"/>
      <c r="EV89" s="596"/>
      <c r="EW89" s="596"/>
      <c r="EX89" s="596"/>
      <c r="EY89" s="596"/>
      <c r="EZ89" s="1328"/>
      <c r="FA89" s="790"/>
      <c r="FB89" s="1332"/>
      <c r="FC89" s="1332"/>
      <c r="FD89" s="1332"/>
      <c r="FE89" s="1333"/>
      <c r="FF89" s="790"/>
      <c r="FG89" s="1332"/>
      <c r="FH89" s="1332"/>
      <c r="FI89" s="1332"/>
      <c r="FJ89" s="1333"/>
    </row>
    <row r="90" spans="2:166" ht="15.75" customHeight="1">
      <c r="B90" s="582">
        <v>84</v>
      </c>
      <c r="C90" s="828" t="str">
        <f t="shared" si="43"/>
        <v/>
      </c>
      <c r="D90" s="583"/>
      <c r="E90" s="583"/>
      <c r="F90" s="575"/>
      <c r="G90" s="584"/>
      <c r="H90" s="584"/>
      <c r="I90" s="585"/>
      <c r="J90" s="586"/>
      <c r="K90" s="586"/>
      <c r="L90" s="586"/>
      <c r="M90" s="586"/>
      <c r="N90" s="586"/>
      <c r="O90" s="586"/>
      <c r="P90" s="587"/>
      <c r="Q90" s="588">
        <f t="shared" si="44"/>
        <v>0</v>
      </c>
      <c r="R90" s="589"/>
      <c r="S90" s="583"/>
      <c r="T90" s="590"/>
      <c r="U90" s="583"/>
      <c r="V90" s="583"/>
      <c r="W90" s="583"/>
      <c r="X90" s="591"/>
      <c r="Y90" s="592"/>
      <c r="Z90" s="593"/>
      <c r="AA90" s="575"/>
      <c r="AB90" s="575"/>
      <c r="AC90" s="575"/>
      <c r="AD90" s="575"/>
      <c r="AE90" s="575"/>
      <c r="AF90" s="594"/>
      <c r="AG90" s="595"/>
      <c r="AH90" s="596"/>
      <c r="AI90" s="596"/>
      <c r="AJ90" s="596"/>
      <c r="AK90" s="596"/>
      <c r="AL90" s="596"/>
      <c r="AM90" s="596"/>
      <c r="AN90" s="596"/>
      <c r="AO90" s="596"/>
      <c r="AP90" s="597"/>
      <c r="AQ90" s="596"/>
      <c r="AR90" s="596"/>
      <c r="AS90" s="596"/>
      <c r="AT90" s="596"/>
      <c r="AU90" s="596"/>
      <c r="AV90" s="595"/>
      <c r="AW90" s="596"/>
      <c r="AX90" s="596"/>
      <c r="AY90" s="596"/>
      <c r="AZ90" s="755"/>
      <c r="BA90" s="758"/>
      <c r="BB90" s="596"/>
      <c r="BC90" s="596"/>
      <c r="BD90" s="596"/>
      <c r="BE90" s="759"/>
      <c r="BF90" s="764"/>
      <c r="BG90" s="596"/>
      <c r="BH90" s="596"/>
      <c r="BI90" s="596"/>
      <c r="BJ90" s="765"/>
      <c r="BK90" s="597"/>
      <c r="BL90" s="589"/>
      <c r="BM90" s="575"/>
      <c r="BN90" s="575"/>
      <c r="BO90" s="575"/>
      <c r="BP90" s="590"/>
      <c r="BQ90" s="595"/>
      <c r="BR90" s="596"/>
      <c r="BS90" s="596"/>
      <c r="BT90" s="596"/>
      <c r="BU90" s="597"/>
      <c r="BV90" s="595"/>
      <c r="BW90" s="596"/>
      <c r="BX90" s="596"/>
      <c r="BY90" s="596"/>
      <c r="BZ90" s="597"/>
      <c r="CA90" s="595"/>
      <c r="CB90" s="596"/>
      <c r="CC90" s="596"/>
      <c r="CD90" s="596"/>
      <c r="CE90" s="597"/>
      <c r="CF90" s="595"/>
      <c r="CG90" s="596"/>
      <c r="CH90" s="596"/>
      <c r="CI90" s="596"/>
      <c r="CJ90" s="597"/>
      <c r="CK90" s="595"/>
      <c r="CL90" s="596"/>
      <c r="CM90" s="596"/>
      <c r="CN90" s="596"/>
      <c r="CO90" s="597"/>
      <c r="CP90" s="595"/>
      <c r="CQ90" s="596"/>
      <c r="CR90" s="596"/>
      <c r="CS90" s="596"/>
      <c r="CT90" s="597"/>
      <c r="CU90" s="1320"/>
      <c r="CV90" s="1321"/>
      <c r="CW90" s="1321"/>
      <c r="CX90" s="1322"/>
      <c r="CY90" s="1321"/>
      <c r="CZ90" s="1321"/>
      <c r="DA90" s="1321"/>
      <c r="DB90" s="1322"/>
      <c r="DC90" s="575"/>
      <c r="DD90" s="602">
        <v>1</v>
      </c>
      <c r="DE90" s="603"/>
      <c r="DF90" s="599" t="str">
        <f t="shared" si="45"/>
        <v/>
      </c>
      <c r="DG90" s="600" t="str">
        <f t="shared" si="46"/>
        <v/>
      </c>
      <c r="DH90" s="600" t="str">
        <f t="shared" si="47"/>
        <v/>
      </c>
      <c r="DI90" s="600" t="str">
        <f t="shared" si="48"/>
        <v/>
      </c>
      <c r="DJ90" s="600" t="str">
        <f t="shared" si="49"/>
        <v/>
      </c>
      <c r="DK90" s="601" t="str">
        <f t="shared" si="50"/>
        <v/>
      </c>
      <c r="DL90" s="599" t="str">
        <f t="shared" si="51"/>
        <v/>
      </c>
      <c r="DM90" s="600" t="str">
        <f t="shared" si="52"/>
        <v/>
      </c>
      <c r="DN90" s="600" t="str">
        <f t="shared" si="53"/>
        <v/>
      </c>
      <c r="DO90" s="600" t="str">
        <f t="shared" si="54"/>
        <v/>
      </c>
      <c r="DP90" s="600" t="str">
        <f t="shared" si="55"/>
        <v/>
      </c>
      <c r="DQ90" s="601" t="str">
        <f t="shared" si="56"/>
        <v/>
      </c>
      <c r="DR90" s="599" t="str">
        <f t="shared" si="57"/>
        <v/>
      </c>
      <c r="DS90" s="600" t="str">
        <f t="shared" si="58"/>
        <v/>
      </c>
      <c r="DT90" s="600" t="str">
        <f t="shared" si="59"/>
        <v/>
      </c>
      <c r="DU90" s="600" t="str">
        <f t="shared" si="60"/>
        <v/>
      </c>
      <c r="DV90" s="600" t="str">
        <f t="shared" si="61"/>
        <v/>
      </c>
      <c r="DW90" s="601" t="str">
        <f t="shared" si="62"/>
        <v/>
      </c>
      <c r="DX90" s="599" t="str">
        <f t="shared" si="63"/>
        <v/>
      </c>
      <c r="DY90" s="600" t="str">
        <f t="shared" si="64"/>
        <v/>
      </c>
      <c r="DZ90" s="600" t="str">
        <f t="shared" si="65"/>
        <v/>
      </c>
      <c r="EA90" s="600" t="str">
        <f t="shared" si="66"/>
        <v/>
      </c>
      <c r="EB90" s="600" t="str">
        <f t="shared" si="67"/>
        <v/>
      </c>
      <c r="EC90" s="601" t="str">
        <f t="shared" si="68"/>
        <v/>
      </c>
      <c r="ED90" s="599"/>
      <c r="EE90" s="600"/>
      <c r="EF90" s="600"/>
      <c r="EG90" s="600"/>
      <c r="EH90" s="600"/>
      <c r="EI90" s="601"/>
      <c r="EJ90" s="595"/>
      <c r="EK90" s="596"/>
      <c r="EL90" s="596"/>
      <c r="EM90" s="596"/>
      <c r="EN90" s="596"/>
      <c r="EO90" s="599"/>
      <c r="EP90" s="600"/>
      <c r="EQ90" s="600"/>
      <c r="ER90" s="600"/>
      <c r="ES90" s="600"/>
      <c r="ET90" s="600"/>
      <c r="EU90" s="595"/>
      <c r="EV90" s="596"/>
      <c r="EW90" s="596"/>
      <c r="EX90" s="596"/>
      <c r="EY90" s="596"/>
      <c r="EZ90" s="1328"/>
      <c r="FA90" s="790"/>
      <c r="FB90" s="1332"/>
      <c r="FC90" s="1332"/>
      <c r="FD90" s="1332"/>
      <c r="FE90" s="1333"/>
      <c r="FF90" s="790"/>
      <c r="FG90" s="1332"/>
      <c r="FH90" s="1332"/>
      <c r="FI90" s="1332"/>
      <c r="FJ90" s="1333"/>
    </row>
    <row r="91" spans="2:166" ht="15.75" customHeight="1">
      <c r="B91" s="582">
        <v>85</v>
      </c>
      <c r="C91" s="828" t="str">
        <f t="shared" si="43"/>
        <v/>
      </c>
      <c r="D91" s="583"/>
      <c r="E91" s="583"/>
      <c r="F91" s="575"/>
      <c r="G91" s="584"/>
      <c r="H91" s="584"/>
      <c r="I91" s="585"/>
      <c r="J91" s="586"/>
      <c r="K91" s="586"/>
      <c r="L91" s="586"/>
      <c r="M91" s="586"/>
      <c r="N91" s="586"/>
      <c r="O91" s="586"/>
      <c r="P91" s="587"/>
      <c r="Q91" s="588">
        <f t="shared" si="44"/>
        <v>0</v>
      </c>
      <c r="R91" s="589"/>
      <c r="S91" s="583"/>
      <c r="T91" s="590"/>
      <c r="U91" s="583"/>
      <c r="V91" s="583"/>
      <c r="W91" s="583"/>
      <c r="X91" s="591"/>
      <c r="Y91" s="607"/>
      <c r="Z91" s="593"/>
      <c r="AA91" s="575"/>
      <c r="AB91" s="575"/>
      <c r="AC91" s="575"/>
      <c r="AD91" s="575"/>
      <c r="AE91" s="575"/>
      <c r="AF91" s="594"/>
      <c r="AG91" s="595"/>
      <c r="AH91" s="596"/>
      <c r="AI91" s="596"/>
      <c r="AJ91" s="596"/>
      <c r="AK91" s="596"/>
      <c r="AL91" s="596"/>
      <c r="AM91" s="596"/>
      <c r="AN91" s="596"/>
      <c r="AO91" s="596"/>
      <c r="AP91" s="597"/>
      <c r="AQ91" s="596"/>
      <c r="AR91" s="596"/>
      <c r="AS91" s="596"/>
      <c r="AT91" s="596"/>
      <c r="AU91" s="596"/>
      <c r="AV91" s="595"/>
      <c r="AW91" s="596"/>
      <c r="AX91" s="596"/>
      <c r="AY91" s="596"/>
      <c r="AZ91" s="755"/>
      <c r="BA91" s="758"/>
      <c r="BB91" s="596"/>
      <c r="BC91" s="596"/>
      <c r="BD91" s="596"/>
      <c r="BE91" s="759"/>
      <c r="BF91" s="764"/>
      <c r="BG91" s="596"/>
      <c r="BH91" s="596"/>
      <c r="BI91" s="596"/>
      <c r="BJ91" s="765"/>
      <c r="BK91" s="597"/>
      <c r="BL91" s="589"/>
      <c r="BM91" s="575"/>
      <c r="BN91" s="575"/>
      <c r="BO91" s="575"/>
      <c r="BP91" s="590"/>
      <c r="BQ91" s="595"/>
      <c r="BR91" s="596"/>
      <c r="BS91" s="596"/>
      <c r="BT91" s="596"/>
      <c r="BU91" s="597"/>
      <c r="BV91" s="595"/>
      <c r="BW91" s="596"/>
      <c r="BX91" s="596"/>
      <c r="BY91" s="596"/>
      <c r="BZ91" s="597"/>
      <c r="CA91" s="595"/>
      <c r="CB91" s="596"/>
      <c r="CC91" s="596"/>
      <c r="CD91" s="596"/>
      <c r="CE91" s="597"/>
      <c r="CF91" s="595"/>
      <c r="CG91" s="596"/>
      <c r="CH91" s="596"/>
      <c r="CI91" s="596"/>
      <c r="CJ91" s="597"/>
      <c r="CK91" s="595"/>
      <c r="CL91" s="596"/>
      <c r="CM91" s="596"/>
      <c r="CN91" s="596"/>
      <c r="CO91" s="597"/>
      <c r="CP91" s="595"/>
      <c r="CQ91" s="596"/>
      <c r="CR91" s="596"/>
      <c r="CS91" s="596"/>
      <c r="CT91" s="597"/>
      <c r="CU91" s="1320"/>
      <c r="CV91" s="1321"/>
      <c r="CW91" s="1321"/>
      <c r="CX91" s="1322"/>
      <c r="CY91" s="1321"/>
      <c r="CZ91" s="1321"/>
      <c r="DA91" s="1321"/>
      <c r="DB91" s="1322"/>
      <c r="DC91" s="575"/>
      <c r="DD91" s="602">
        <v>1</v>
      </c>
      <c r="DE91" s="603"/>
      <c r="DF91" s="599" t="str">
        <f t="shared" si="45"/>
        <v/>
      </c>
      <c r="DG91" s="600" t="str">
        <f t="shared" si="46"/>
        <v/>
      </c>
      <c r="DH91" s="600" t="str">
        <f t="shared" si="47"/>
        <v/>
      </c>
      <c r="DI91" s="600" t="str">
        <f t="shared" si="48"/>
        <v/>
      </c>
      <c r="DJ91" s="600" t="str">
        <f t="shared" si="49"/>
        <v/>
      </c>
      <c r="DK91" s="601" t="str">
        <f t="shared" si="50"/>
        <v/>
      </c>
      <c r="DL91" s="599" t="str">
        <f t="shared" si="51"/>
        <v/>
      </c>
      <c r="DM91" s="600" t="str">
        <f t="shared" si="52"/>
        <v/>
      </c>
      <c r="DN91" s="600" t="str">
        <f t="shared" si="53"/>
        <v/>
      </c>
      <c r="DO91" s="600" t="str">
        <f t="shared" si="54"/>
        <v/>
      </c>
      <c r="DP91" s="600" t="str">
        <f t="shared" si="55"/>
        <v/>
      </c>
      <c r="DQ91" s="601" t="str">
        <f t="shared" si="56"/>
        <v/>
      </c>
      <c r="DR91" s="599" t="str">
        <f t="shared" si="57"/>
        <v/>
      </c>
      <c r="DS91" s="600" t="str">
        <f t="shared" si="58"/>
        <v/>
      </c>
      <c r="DT91" s="600" t="str">
        <f t="shared" si="59"/>
        <v/>
      </c>
      <c r="DU91" s="600" t="str">
        <f t="shared" si="60"/>
        <v/>
      </c>
      <c r="DV91" s="600" t="str">
        <f t="shared" si="61"/>
        <v/>
      </c>
      <c r="DW91" s="601" t="str">
        <f t="shared" si="62"/>
        <v/>
      </c>
      <c r="DX91" s="599" t="str">
        <f t="shared" si="63"/>
        <v/>
      </c>
      <c r="DY91" s="600" t="str">
        <f t="shared" si="64"/>
        <v/>
      </c>
      <c r="DZ91" s="600" t="str">
        <f t="shared" si="65"/>
        <v/>
      </c>
      <c r="EA91" s="600" t="str">
        <f t="shared" si="66"/>
        <v/>
      </c>
      <c r="EB91" s="600" t="str">
        <f t="shared" si="67"/>
        <v/>
      </c>
      <c r="EC91" s="601" t="str">
        <f t="shared" si="68"/>
        <v/>
      </c>
      <c r="ED91" s="599"/>
      <c r="EE91" s="600"/>
      <c r="EF91" s="600"/>
      <c r="EG91" s="600"/>
      <c r="EH91" s="600"/>
      <c r="EI91" s="601"/>
      <c r="EJ91" s="595"/>
      <c r="EK91" s="596"/>
      <c r="EL91" s="596"/>
      <c r="EM91" s="596"/>
      <c r="EN91" s="596"/>
      <c r="EO91" s="599"/>
      <c r="EP91" s="600"/>
      <c r="EQ91" s="600"/>
      <c r="ER91" s="600"/>
      <c r="ES91" s="600"/>
      <c r="ET91" s="600"/>
      <c r="EU91" s="595"/>
      <c r="EV91" s="596"/>
      <c r="EW91" s="596"/>
      <c r="EX91" s="596"/>
      <c r="EY91" s="596"/>
      <c r="EZ91" s="1328"/>
      <c r="FA91" s="790"/>
      <c r="FB91" s="1332"/>
      <c r="FC91" s="1332"/>
      <c r="FD91" s="1332"/>
      <c r="FE91" s="1333"/>
      <c r="FF91" s="790"/>
      <c r="FG91" s="1332"/>
      <c r="FH91" s="1332"/>
      <c r="FI91" s="1332"/>
      <c r="FJ91" s="1333"/>
    </row>
    <row r="92" spans="2:166" ht="15.75" customHeight="1">
      <c r="B92" s="582">
        <v>86</v>
      </c>
      <c r="C92" s="828" t="str">
        <f t="shared" si="43"/>
        <v/>
      </c>
      <c r="D92" s="583"/>
      <c r="E92" s="583"/>
      <c r="F92" s="575"/>
      <c r="G92" s="584"/>
      <c r="H92" s="584"/>
      <c r="I92" s="585"/>
      <c r="J92" s="586"/>
      <c r="K92" s="586"/>
      <c r="L92" s="586"/>
      <c r="M92" s="586"/>
      <c r="N92" s="586"/>
      <c r="O92" s="586"/>
      <c r="P92" s="587"/>
      <c r="Q92" s="588">
        <f t="shared" si="44"/>
        <v>0</v>
      </c>
      <c r="R92" s="589"/>
      <c r="S92" s="583"/>
      <c r="T92" s="590"/>
      <c r="U92" s="583"/>
      <c r="V92" s="583"/>
      <c r="W92" s="583"/>
      <c r="X92" s="591"/>
      <c r="Y92" s="592"/>
      <c r="Z92" s="593"/>
      <c r="AA92" s="575"/>
      <c r="AB92" s="575"/>
      <c r="AC92" s="575"/>
      <c r="AD92" s="575"/>
      <c r="AE92" s="575"/>
      <c r="AF92" s="594"/>
      <c r="AG92" s="595"/>
      <c r="AH92" s="596"/>
      <c r="AI92" s="596"/>
      <c r="AJ92" s="596"/>
      <c r="AK92" s="596"/>
      <c r="AL92" s="596"/>
      <c r="AM92" s="596"/>
      <c r="AN92" s="596"/>
      <c r="AO92" s="596"/>
      <c r="AP92" s="597"/>
      <c r="AQ92" s="596"/>
      <c r="AR92" s="596"/>
      <c r="AS92" s="596"/>
      <c r="AT92" s="596"/>
      <c r="AU92" s="596"/>
      <c r="AV92" s="595"/>
      <c r="AW92" s="596"/>
      <c r="AX92" s="596"/>
      <c r="AY92" s="596"/>
      <c r="AZ92" s="755"/>
      <c r="BA92" s="758"/>
      <c r="BB92" s="596"/>
      <c r="BC92" s="596"/>
      <c r="BD92" s="596"/>
      <c r="BE92" s="759"/>
      <c r="BF92" s="764"/>
      <c r="BG92" s="596"/>
      <c r="BH92" s="596"/>
      <c r="BI92" s="596"/>
      <c r="BJ92" s="765"/>
      <c r="BK92" s="597"/>
      <c r="BL92" s="589"/>
      <c r="BM92" s="575"/>
      <c r="BN92" s="575"/>
      <c r="BO92" s="575"/>
      <c r="BP92" s="590"/>
      <c r="BQ92" s="595"/>
      <c r="BR92" s="596"/>
      <c r="BS92" s="596"/>
      <c r="BT92" s="596"/>
      <c r="BU92" s="597"/>
      <c r="BV92" s="595"/>
      <c r="BW92" s="596"/>
      <c r="BX92" s="596"/>
      <c r="BY92" s="596"/>
      <c r="BZ92" s="597"/>
      <c r="CA92" s="595"/>
      <c r="CB92" s="596"/>
      <c r="CC92" s="596"/>
      <c r="CD92" s="596"/>
      <c r="CE92" s="597"/>
      <c r="CF92" s="595"/>
      <c r="CG92" s="596"/>
      <c r="CH92" s="596"/>
      <c r="CI92" s="596"/>
      <c r="CJ92" s="597"/>
      <c r="CK92" s="595"/>
      <c r="CL92" s="596"/>
      <c r="CM92" s="596"/>
      <c r="CN92" s="596"/>
      <c r="CO92" s="597"/>
      <c r="CP92" s="595"/>
      <c r="CQ92" s="596"/>
      <c r="CR92" s="596"/>
      <c r="CS92" s="596"/>
      <c r="CT92" s="597"/>
      <c r="CU92" s="1320"/>
      <c r="CV92" s="1321"/>
      <c r="CW92" s="1321"/>
      <c r="CX92" s="1322"/>
      <c r="CY92" s="1321"/>
      <c r="CZ92" s="1321"/>
      <c r="DA92" s="1321"/>
      <c r="DB92" s="1322"/>
      <c r="DC92" s="575"/>
      <c r="DD92" s="602">
        <v>1</v>
      </c>
      <c r="DE92" s="603"/>
      <c r="DF92" s="599" t="str">
        <f t="shared" si="45"/>
        <v/>
      </c>
      <c r="DG92" s="600" t="str">
        <f t="shared" si="46"/>
        <v/>
      </c>
      <c r="DH92" s="600" t="str">
        <f t="shared" si="47"/>
        <v/>
      </c>
      <c r="DI92" s="600" t="str">
        <f t="shared" si="48"/>
        <v/>
      </c>
      <c r="DJ92" s="600" t="str">
        <f t="shared" si="49"/>
        <v/>
      </c>
      <c r="DK92" s="601" t="str">
        <f t="shared" si="50"/>
        <v/>
      </c>
      <c r="DL92" s="599" t="str">
        <f t="shared" si="51"/>
        <v/>
      </c>
      <c r="DM92" s="600" t="str">
        <f t="shared" si="52"/>
        <v/>
      </c>
      <c r="DN92" s="600" t="str">
        <f t="shared" si="53"/>
        <v/>
      </c>
      <c r="DO92" s="600" t="str">
        <f t="shared" si="54"/>
        <v/>
      </c>
      <c r="DP92" s="600" t="str">
        <f t="shared" si="55"/>
        <v/>
      </c>
      <c r="DQ92" s="601" t="str">
        <f t="shared" si="56"/>
        <v/>
      </c>
      <c r="DR92" s="599" t="str">
        <f t="shared" si="57"/>
        <v/>
      </c>
      <c r="DS92" s="600" t="str">
        <f t="shared" si="58"/>
        <v/>
      </c>
      <c r="DT92" s="600" t="str">
        <f t="shared" si="59"/>
        <v/>
      </c>
      <c r="DU92" s="600" t="str">
        <f t="shared" si="60"/>
        <v/>
      </c>
      <c r="DV92" s="600" t="str">
        <f t="shared" si="61"/>
        <v/>
      </c>
      <c r="DW92" s="601" t="str">
        <f t="shared" si="62"/>
        <v/>
      </c>
      <c r="DX92" s="599" t="str">
        <f t="shared" si="63"/>
        <v/>
      </c>
      <c r="DY92" s="600" t="str">
        <f t="shared" si="64"/>
        <v/>
      </c>
      <c r="DZ92" s="600" t="str">
        <f t="shared" si="65"/>
        <v/>
      </c>
      <c r="EA92" s="600" t="str">
        <f t="shared" si="66"/>
        <v/>
      </c>
      <c r="EB92" s="600" t="str">
        <f t="shared" si="67"/>
        <v/>
      </c>
      <c r="EC92" s="601" t="str">
        <f t="shared" si="68"/>
        <v/>
      </c>
      <c r="ED92" s="599"/>
      <c r="EE92" s="600"/>
      <c r="EF92" s="600"/>
      <c r="EG92" s="600"/>
      <c r="EH92" s="600"/>
      <c r="EI92" s="601"/>
      <c r="EJ92" s="595"/>
      <c r="EK92" s="596"/>
      <c r="EL92" s="596"/>
      <c r="EM92" s="596"/>
      <c r="EN92" s="596"/>
      <c r="EO92" s="599"/>
      <c r="EP92" s="600"/>
      <c r="EQ92" s="600"/>
      <c r="ER92" s="600"/>
      <c r="ES92" s="600"/>
      <c r="ET92" s="600"/>
      <c r="EU92" s="595"/>
      <c r="EV92" s="596"/>
      <c r="EW92" s="596"/>
      <c r="EX92" s="596"/>
      <c r="EY92" s="596"/>
      <c r="EZ92" s="1328"/>
      <c r="FA92" s="790"/>
      <c r="FB92" s="1332"/>
      <c r="FC92" s="1332"/>
      <c r="FD92" s="1332"/>
      <c r="FE92" s="1333"/>
      <c r="FF92" s="790"/>
      <c r="FG92" s="1332"/>
      <c r="FH92" s="1332"/>
      <c r="FI92" s="1332"/>
      <c r="FJ92" s="1333"/>
    </row>
    <row r="93" spans="2:166" ht="15.75" customHeight="1">
      <c r="B93" s="582">
        <v>87</v>
      </c>
      <c r="C93" s="828" t="str">
        <f t="shared" si="43"/>
        <v/>
      </c>
      <c r="D93" s="583"/>
      <c r="E93" s="583"/>
      <c r="F93" s="575"/>
      <c r="G93" s="584"/>
      <c r="H93" s="584"/>
      <c r="I93" s="585"/>
      <c r="J93" s="586"/>
      <c r="K93" s="586"/>
      <c r="L93" s="586"/>
      <c r="M93" s="586"/>
      <c r="N93" s="586"/>
      <c r="O93" s="586"/>
      <c r="P93" s="587"/>
      <c r="Q93" s="588">
        <f t="shared" si="44"/>
        <v>0</v>
      </c>
      <c r="R93" s="589"/>
      <c r="S93" s="583"/>
      <c r="T93" s="590"/>
      <c r="U93" s="583"/>
      <c r="V93" s="583"/>
      <c r="W93" s="583"/>
      <c r="X93" s="591"/>
      <c r="Y93" s="604"/>
      <c r="Z93" s="593"/>
      <c r="AA93" s="575"/>
      <c r="AB93" s="575"/>
      <c r="AC93" s="575"/>
      <c r="AD93" s="575"/>
      <c r="AE93" s="575"/>
      <c r="AF93" s="594"/>
      <c r="AG93" s="595"/>
      <c r="AH93" s="596"/>
      <c r="AI93" s="596"/>
      <c r="AJ93" s="596"/>
      <c r="AK93" s="596"/>
      <c r="AL93" s="596"/>
      <c r="AM93" s="596"/>
      <c r="AN93" s="596"/>
      <c r="AO93" s="596"/>
      <c r="AP93" s="597"/>
      <c r="AQ93" s="596"/>
      <c r="AR93" s="596"/>
      <c r="AS93" s="596"/>
      <c r="AT93" s="596"/>
      <c r="AU93" s="596"/>
      <c r="AV93" s="595"/>
      <c r="AW93" s="596"/>
      <c r="AX93" s="596"/>
      <c r="AY93" s="596"/>
      <c r="AZ93" s="755"/>
      <c r="BA93" s="758"/>
      <c r="BB93" s="596"/>
      <c r="BC93" s="596"/>
      <c r="BD93" s="596"/>
      <c r="BE93" s="759"/>
      <c r="BF93" s="764"/>
      <c r="BG93" s="596"/>
      <c r="BH93" s="596"/>
      <c r="BI93" s="596"/>
      <c r="BJ93" s="765"/>
      <c r="BK93" s="597"/>
      <c r="BL93" s="589"/>
      <c r="BM93" s="575"/>
      <c r="BN93" s="575"/>
      <c r="BO93" s="575"/>
      <c r="BP93" s="590"/>
      <c r="BQ93" s="595"/>
      <c r="BR93" s="596"/>
      <c r="BS93" s="596"/>
      <c r="BT93" s="596"/>
      <c r="BU93" s="597"/>
      <c r="BV93" s="595"/>
      <c r="BW93" s="596"/>
      <c r="BX93" s="596"/>
      <c r="BY93" s="596"/>
      <c r="BZ93" s="597"/>
      <c r="CA93" s="595"/>
      <c r="CB93" s="596"/>
      <c r="CC93" s="596"/>
      <c r="CD93" s="596"/>
      <c r="CE93" s="597"/>
      <c r="CF93" s="595"/>
      <c r="CG93" s="596"/>
      <c r="CH93" s="596"/>
      <c r="CI93" s="596"/>
      <c r="CJ93" s="597"/>
      <c r="CK93" s="595"/>
      <c r="CL93" s="596"/>
      <c r="CM93" s="596"/>
      <c r="CN93" s="596"/>
      <c r="CO93" s="597"/>
      <c r="CP93" s="595"/>
      <c r="CQ93" s="596"/>
      <c r="CR93" s="596"/>
      <c r="CS93" s="596"/>
      <c r="CT93" s="597"/>
      <c r="CU93" s="1320"/>
      <c r="CV93" s="1321"/>
      <c r="CW93" s="1321"/>
      <c r="CX93" s="1322"/>
      <c r="CY93" s="1321"/>
      <c r="CZ93" s="1321"/>
      <c r="DA93" s="1321"/>
      <c r="DB93" s="1322"/>
      <c r="DC93" s="575"/>
      <c r="DD93" s="602">
        <v>1</v>
      </c>
      <c r="DE93" s="603"/>
      <c r="DF93" s="599" t="str">
        <f t="shared" si="45"/>
        <v/>
      </c>
      <c r="DG93" s="600" t="str">
        <f t="shared" si="46"/>
        <v/>
      </c>
      <c r="DH93" s="600" t="str">
        <f t="shared" si="47"/>
        <v/>
      </c>
      <c r="DI93" s="600" t="str">
        <f t="shared" si="48"/>
        <v/>
      </c>
      <c r="DJ93" s="600" t="str">
        <f t="shared" si="49"/>
        <v/>
      </c>
      <c r="DK93" s="601" t="str">
        <f t="shared" si="50"/>
        <v/>
      </c>
      <c r="DL93" s="599" t="str">
        <f t="shared" si="51"/>
        <v/>
      </c>
      <c r="DM93" s="600" t="str">
        <f t="shared" si="52"/>
        <v/>
      </c>
      <c r="DN93" s="600" t="str">
        <f t="shared" si="53"/>
        <v/>
      </c>
      <c r="DO93" s="600" t="str">
        <f t="shared" si="54"/>
        <v/>
      </c>
      <c r="DP93" s="600" t="str">
        <f t="shared" si="55"/>
        <v/>
      </c>
      <c r="DQ93" s="601" t="str">
        <f t="shared" si="56"/>
        <v/>
      </c>
      <c r="DR93" s="599" t="str">
        <f t="shared" si="57"/>
        <v/>
      </c>
      <c r="DS93" s="600" t="str">
        <f t="shared" si="58"/>
        <v/>
      </c>
      <c r="DT93" s="600" t="str">
        <f t="shared" si="59"/>
        <v/>
      </c>
      <c r="DU93" s="600" t="str">
        <f t="shared" si="60"/>
        <v/>
      </c>
      <c r="DV93" s="600" t="str">
        <f t="shared" si="61"/>
        <v/>
      </c>
      <c r="DW93" s="601" t="str">
        <f t="shared" si="62"/>
        <v/>
      </c>
      <c r="DX93" s="599" t="str">
        <f t="shared" si="63"/>
        <v/>
      </c>
      <c r="DY93" s="600" t="str">
        <f t="shared" si="64"/>
        <v/>
      </c>
      <c r="DZ93" s="600" t="str">
        <f t="shared" si="65"/>
        <v/>
      </c>
      <c r="EA93" s="600" t="str">
        <f t="shared" si="66"/>
        <v/>
      </c>
      <c r="EB93" s="600" t="str">
        <f t="shared" si="67"/>
        <v/>
      </c>
      <c r="EC93" s="601" t="str">
        <f t="shared" si="68"/>
        <v/>
      </c>
      <c r="ED93" s="599"/>
      <c r="EE93" s="600"/>
      <c r="EF93" s="600"/>
      <c r="EG93" s="600"/>
      <c r="EH93" s="600"/>
      <c r="EI93" s="601"/>
      <c r="EJ93" s="595"/>
      <c r="EK93" s="596"/>
      <c r="EL93" s="596"/>
      <c r="EM93" s="596"/>
      <c r="EN93" s="596"/>
      <c r="EO93" s="599"/>
      <c r="EP93" s="600"/>
      <c r="EQ93" s="600"/>
      <c r="ER93" s="600"/>
      <c r="ES93" s="600"/>
      <c r="ET93" s="600"/>
      <c r="EU93" s="595"/>
      <c r="EV93" s="596"/>
      <c r="EW93" s="596"/>
      <c r="EX93" s="596"/>
      <c r="EY93" s="596"/>
      <c r="EZ93" s="1328"/>
      <c r="FA93" s="790"/>
      <c r="FB93" s="1332"/>
      <c r="FC93" s="1332"/>
      <c r="FD93" s="1332"/>
      <c r="FE93" s="1333"/>
      <c r="FF93" s="790"/>
      <c r="FG93" s="1332"/>
      <c r="FH93" s="1332"/>
      <c r="FI93" s="1332"/>
      <c r="FJ93" s="1333"/>
    </row>
    <row r="94" spans="2:166" ht="15.75" customHeight="1">
      <c r="B94" s="582">
        <v>88</v>
      </c>
      <c r="C94" s="828" t="str">
        <f t="shared" si="43"/>
        <v/>
      </c>
      <c r="D94" s="583"/>
      <c r="E94" s="583"/>
      <c r="F94" s="575"/>
      <c r="G94" s="584"/>
      <c r="H94" s="584"/>
      <c r="I94" s="585"/>
      <c r="J94" s="586"/>
      <c r="K94" s="586"/>
      <c r="L94" s="586"/>
      <c r="M94" s="586"/>
      <c r="N94" s="586"/>
      <c r="O94" s="586"/>
      <c r="P94" s="587"/>
      <c r="Q94" s="588">
        <f t="shared" si="44"/>
        <v>0</v>
      </c>
      <c r="R94" s="589"/>
      <c r="S94" s="583"/>
      <c r="T94" s="590"/>
      <c r="U94" s="583"/>
      <c r="V94" s="583"/>
      <c r="W94" s="583"/>
      <c r="X94" s="596"/>
      <c r="Y94" s="605"/>
      <c r="Z94" s="593"/>
      <c r="AA94" s="575"/>
      <c r="AB94" s="575"/>
      <c r="AC94" s="575"/>
      <c r="AD94" s="575"/>
      <c r="AE94" s="575"/>
      <c r="AF94" s="594"/>
      <c r="AG94" s="595"/>
      <c r="AH94" s="596"/>
      <c r="AI94" s="596"/>
      <c r="AJ94" s="596"/>
      <c r="AK94" s="596"/>
      <c r="AL94" s="596"/>
      <c r="AM94" s="596"/>
      <c r="AN94" s="596"/>
      <c r="AO94" s="596"/>
      <c r="AP94" s="597"/>
      <c r="AQ94" s="596"/>
      <c r="AR94" s="596"/>
      <c r="AS94" s="596"/>
      <c r="AT94" s="596"/>
      <c r="AU94" s="596"/>
      <c r="AV94" s="595"/>
      <c r="AW94" s="596"/>
      <c r="AX94" s="596"/>
      <c r="AY94" s="596"/>
      <c r="AZ94" s="755"/>
      <c r="BA94" s="758"/>
      <c r="BB94" s="596"/>
      <c r="BC94" s="596"/>
      <c r="BD94" s="596"/>
      <c r="BE94" s="759"/>
      <c r="BF94" s="764"/>
      <c r="BG94" s="596"/>
      <c r="BH94" s="596"/>
      <c r="BI94" s="596"/>
      <c r="BJ94" s="765"/>
      <c r="BK94" s="597"/>
      <c r="BL94" s="589"/>
      <c r="BM94" s="575"/>
      <c r="BN94" s="575"/>
      <c r="BO94" s="575"/>
      <c r="BP94" s="590"/>
      <c r="BQ94" s="595"/>
      <c r="BR94" s="596"/>
      <c r="BS94" s="596"/>
      <c r="BT94" s="596"/>
      <c r="BU94" s="597"/>
      <c r="BV94" s="595"/>
      <c r="BW94" s="596"/>
      <c r="BX94" s="596"/>
      <c r="BY94" s="596"/>
      <c r="BZ94" s="597"/>
      <c r="CA94" s="595"/>
      <c r="CB94" s="596"/>
      <c r="CC94" s="596"/>
      <c r="CD94" s="596"/>
      <c r="CE94" s="597"/>
      <c r="CF94" s="595"/>
      <c r="CG94" s="596"/>
      <c r="CH94" s="596"/>
      <c r="CI94" s="596"/>
      <c r="CJ94" s="597"/>
      <c r="CK94" s="595"/>
      <c r="CL94" s="596"/>
      <c r="CM94" s="596"/>
      <c r="CN94" s="596"/>
      <c r="CO94" s="597"/>
      <c r="CP94" s="595"/>
      <c r="CQ94" s="596"/>
      <c r="CR94" s="596"/>
      <c r="CS94" s="596"/>
      <c r="CT94" s="597"/>
      <c r="CU94" s="1320"/>
      <c r="CV94" s="1321"/>
      <c r="CW94" s="1321"/>
      <c r="CX94" s="1322"/>
      <c r="CY94" s="1321"/>
      <c r="CZ94" s="1321"/>
      <c r="DA94" s="1321"/>
      <c r="DB94" s="1322"/>
      <c r="DC94" s="575"/>
      <c r="DD94" s="602">
        <v>1</v>
      </c>
      <c r="DE94" s="603"/>
      <c r="DF94" s="599" t="str">
        <f t="shared" si="45"/>
        <v/>
      </c>
      <c r="DG94" s="600" t="str">
        <f t="shared" si="46"/>
        <v/>
      </c>
      <c r="DH94" s="600" t="str">
        <f t="shared" si="47"/>
        <v/>
      </c>
      <c r="DI94" s="600" t="str">
        <f t="shared" si="48"/>
        <v/>
      </c>
      <c r="DJ94" s="600" t="str">
        <f t="shared" si="49"/>
        <v/>
      </c>
      <c r="DK94" s="601" t="str">
        <f t="shared" si="50"/>
        <v/>
      </c>
      <c r="DL94" s="599" t="str">
        <f t="shared" si="51"/>
        <v/>
      </c>
      <c r="DM94" s="600" t="str">
        <f t="shared" si="52"/>
        <v/>
      </c>
      <c r="DN94" s="600" t="str">
        <f t="shared" si="53"/>
        <v/>
      </c>
      <c r="DO94" s="600" t="str">
        <f t="shared" si="54"/>
        <v/>
      </c>
      <c r="DP94" s="600" t="str">
        <f t="shared" si="55"/>
        <v/>
      </c>
      <c r="DQ94" s="601" t="str">
        <f t="shared" si="56"/>
        <v/>
      </c>
      <c r="DR94" s="599" t="str">
        <f t="shared" si="57"/>
        <v/>
      </c>
      <c r="DS94" s="600" t="str">
        <f t="shared" si="58"/>
        <v/>
      </c>
      <c r="DT94" s="600" t="str">
        <f t="shared" si="59"/>
        <v/>
      </c>
      <c r="DU94" s="600" t="str">
        <f t="shared" si="60"/>
        <v/>
      </c>
      <c r="DV94" s="600" t="str">
        <f t="shared" si="61"/>
        <v/>
      </c>
      <c r="DW94" s="601" t="str">
        <f t="shared" si="62"/>
        <v/>
      </c>
      <c r="DX94" s="599" t="str">
        <f t="shared" si="63"/>
        <v/>
      </c>
      <c r="DY94" s="600" t="str">
        <f t="shared" si="64"/>
        <v/>
      </c>
      <c r="DZ94" s="600" t="str">
        <f t="shared" si="65"/>
        <v/>
      </c>
      <c r="EA94" s="600" t="str">
        <f t="shared" si="66"/>
        <v/>
      </c>
      <c r="EB94" s="600" t="str">
        <f t="shared" si="67"/>
        <v/>
      </c>
      <c r="EC94" s="601" t="str">
        <f t="shared" si="68"/>
        <v/>
      </c>
      <c r="ED94" s="599"/>
      <c r="EE94" s="600"/>
      <c r="EF94" s="600"/>
      <c r="EG94" s="600"/>
      <c r="EH94" s="600"/>
      <c r="EI94" s="601"/>
      <c r="EJ94" s="595"/>
      <c r="EK94" s="596"/>
      <c r="EL94" s="596"/>
      <c r="EM94" s="596"/>
      <c r="EN94" s="596"/>
      <c r="EO94" s="599"/>
      <c r="EP94" s="600"/>
      <c r="EQ94" s="600"/>
      <c r="ER94" s="600"/>
      <c r="ES94" s="600"/>
      <c r="ET94" s="600"/>
      <c r="EU94" s="595"/>
      <c r="EV94" s="596"/>
      <c r="EW94" s="596"/>
      <c r="EX94" s="596"/>
      <c r="EY94" s="596"/>
      <c r="EZ94" s="1328"/>
      <c r="FA94" s="790"/>
      <c r="FB94" s="1332"/>
      <c r="FC94" s="1332"/>
      <c r="FD94" s="1332"/>
      <c r="FE94" s="1333"/>
      <c r="FF94" s="790"/>
      <c r="FG94" s="1332"/>
      <c r="FH94" s="1332"/>
      <c r="FI94" s="1332"/>
      <c r="FJ94" s="1333"/>
    </row>
    <row r="95" spans="2:166" ht="15.75" customHeight="1">
      <c r="B95" s="582">
        <v>89</v>
      </c>
      <c r="C95" s="828" t="str">
        <f t="shared" si="43"/>
        <v/>
      </c>
      <c r="D95" s="583"/>
      <c r="E95" s="583"/>
      <c r="F95" s="575"/>
      <c r="G95" s="584"/>
      <c r="H95" s="584"/>
      <c r="I95" s="585"/>
      <c r="J95" s="586"/>
      <c r="K95" s="586"/>
      <c r="L95" s="586"/>
      <c r="M95" s="586"/>
      <c r="N95" s="586"/>
      <c r="O95" s="586"/>
      <c r="P95" s="587"/>
      <c r="Q95" s="588">
        <f t="shared" si="44"/>
        <v>0</v>
      </c>
      <c r="R95" s="589"/>
      <c r="S95" s="583"/>
      <c r="T95" s="590"/>
      <c r="U95" s="583"/>
      <c r="V95" s="583"/>
      <c r="W95" s="583"/>
      <c r="X95" s="591"/>
      <c r="Y95" s="607"/>
      <c r="Z95" s="593"/>
      <c r="AA95" s="575"/>
      <c r="AB95" s="575"/>
      <c r="AC95" s="575"/>
      <c r="AD95" s="575"/>
      <c r="AE95" s="575"/>
      <c r="AF95" s="594"/>
      <c r="AG95" s="595"/>
      <c r="AH95" s="596"/>
      <c r="AI95" s="596"/>
      <c r="AJ95" s="596"/>
      <c r="AK95" s="596"/>
      <c r="AL95" s="596"/>
      <c r="AM95" s="596"/>
      <c r="AN95" s="596"/>
      <c r="AO95" s="596"/>
      <c r="AP95" s="597"/>
      <c r="AQ95" s="596"/>
      <c r="AR95" s="596"/>
      <c r="AS95" s="596"/>
      <c r="AT95" s="596"/>
      <c r="AU95" s="596"/>
      <c r="AV95" s="595"/>
      <c r="AW95" s="596"/>
      <c r="AX95" s="596"/>
      <c r="AY95" s="596"/>
      <c r="AZ95" s="755"/>
      <c r="BA95" s="758"/>
      <c r="BB95" s="596"/>
      <c r="BC95" s="596"/>
      <c r="BD95" s="596"/>
      <c r="BE95" s="759"/>
      <c r="BF95" s="764"/>
      <c r="BG95" s="596"/>
      <c r="BH95" s="596"/>
      <c r="BI95" s="596"/>
      <c r="BJ95" s="765"/>
      <c r="BK95" s="597"/>
      <c r="BL95" s="589"/>
      <c r="BM95" s="575"/>
      <c r="BN95" s="575"/>
      <c r="BO95" s="575"/>
      <c r="BP95" s="590"/>
      <c r="BQ95" s="595"/>
      <c r="BR95" s="596"/>
      <c r="BS95" s="596"/>
      <c r="BT95" s="596"/>
      <c r="BU95" s="597"/>
      <c r="BV95" s="595"/>
      <c r="BW95" s="596"/>
      <c r="BX95" s="596"/>
      <c r="BY95" s="596"/>
      <c r="BZ95" s="597"/>
      <c r="CA95" s="595"/>
      <c r="CB95" s="596"/>
      <c r="CC95" s="596"/>
      <c r="CD95" s="596"/>
      <c r="CE95" s="597"/>
      <c r="CF95" s="595"/>
      <c r="CG95" s="596"/>
      <c r="CH95" s="596"/>
      <c r="CI95" s="596"/>
      <c r="CJ95" s="597"/>
      <c r="CK95" s="595"/>
      <c r="CL95" s="596"/>
      <c r="CM95" s="596"/>
      <c r="CN95" s="596"/>
      <c r="CO95" s="597"/>
      <c r="CP95" s="595"/>
      <c r="CQ95" s="596"/>
      <c r="CR95" s="596"/>
      <c r="CS95" s="596"/>
      <c r="CT95" s="597"/>
      <c r="CU95" s="1320"/>
      <c r="CV95" s="1321"/>
      <c r="CW95" s="1321"/>
      <c r="CX95" s="1322"/>
      <c r="CY95" s="1321"/>
      <c r="CZ95" s="1321"/>
      <c r="DA95" s="1321"/>
      <c r="DB95" s="1322"/>
      <c r="DC95" s="575"/>
      <c r="DD95" s="602">
        <v>1</v>
      </c>
      <c r="DE95" s="603"/>
      <c r="DF95" s="599" t="str">
        <f t="shared" si="45"/>
        <v/>
      </c>
      <c r="DG95" s="600" t="str">
        <f t="shared" si="46"/>
        <v/>
      </c>
      <c r="DH95" s="600" t="str">
        <f t="shared" si="47"/>
        <v/>
      </c>
      <c r="DI95" s="600" t="str">
        <f t="shared" si="48"/>
        <v/>
      </c>
      <c r="DJ95" s="600" t="str">
        <f t="shared" si="49"/>
        <v/>
      </c>
      <c r="DK95" s="601" t="str">
        <f t="shared" si="50"/>
        <v/>
      </c>
      <c r="DL95" s="599" t="str">
        <f t="shared" si="51"/>
        <v/>
      </c>
      <c r="DM95" s="600" t="str">
        <f t="shared" si="52"/>
        <v/>
      </c>
      <c r="DN95" s="600" t="str">
        <f t="shared" si="53"/>
        <v/>
      </c>
      <c r="DO95" s="600" t="str">
        <f t="shared" si="54"/>
        <v/>
      </c>
      <c r="DP95" s="600" t="str">
        <f t="shared" si="55"/>
        <v/>
      </c>
      <c r="DQ95" s="601" t="str">
        <f t="shared" si="56"/>
        <v/>
      </c>
      <c r="DR95" s="599" t="str">
        <f t="shared" si="57"/>
        <v/>
      </c>
      <c r="DS95" s="600" t="str">
        <f t="shared" si="58"/>
        <v/>
      </c>
      <c r="DT95" s="600" t="str">
        <f t="shared" si="59"/>
        <v/>
      </c>
      <c r="DU95" s="600" t="str">
        <f t="shared" si="60"/>
        <v/>
      </c>
      <c r="DV95" s="600" t="str">
        <f t="shared" si="61"/>
        <v/>
      </c>
      <c r="DW95" s="601" t="str">
        <f t="shared" si="62"/>
        <v/>
      </c>
      <c r="DX95" s="599" t="str">
        <f t="shared" si="63"/>
        <v/>
      </c>
      <c r="DY95" s="600" t="str">
        <f t="shared" si="64"/>
        <v/>
      </c>
      <c r="DZ95" s="600" t="str">
        <f t="shared" si="65"/>
        <v/>
      </c>
      <c r="EA95" s="600" t="str">
        <f t="shared" si="66"/>
        <v/>
      </c>
      <c r="EB95" s="600" t="str">
        <f t="shared" si="67"/>
        <v/>
      </c>
      <c r="EC95" s="601" t="str">
        <f t="shared" si="68"/>
        <v/>
      </c>
      <c r="ED95" s="599"/>
      <c r="EE95" s="600"/>
      <c r="EF95" s="600"/>
      <c r="EG95" s="600"/>
      <c r="EH95" s="600"/>
      <c r="EI95" s="601"/>
      <c r="EJ95" s="595"/>
      <c r="EK95" s="596"/>
      <c r="EL95" s="596"/>
      <c r="EM95" s="596"/>
      <c r="EN95" s="596"/>
      <c r="EO95" s="599"/>
      <c r="EP95" s="600"/>
      <c r="EQ95" s="600"/>
      <c r="ER95" s="600"/>
      <c r="ES95" s="600"/>
      <c r="ET95" s="600"/>
      <c r="EU95" s="595"/>
      <c r="EV95" s="596"/>
      <c r="EW95" s="596"/>
      <c r="EX95" s="596"/>
      <c r="EY95" s="596"/>
      <c r="EZ95" s="1328"/>
      <c r="FA95" s="790"/>
      <c r="FB95" s="1332"/>
      <c r="FC95" s="1332"/>
      <c r="FD95" s="1332"/>
      <c r="FE95" s="1333"/>
      <c r="FF95" s="790"/>
      <c r="FG95" s="1332"/>
      <c r="FH95" s="1332"/>
      <c r="FI95" s="1332"/>
      <c r="FJ95" s="1333"/>
    </row>
    <row r="96" spans="2:166" ht="15.75" customHeight="1">
      <c r="B96" s="582">
        <v>90</v>
      </c>
      <c r="C96" s="828" t="str">
        <f t="shared" si="43"/>
        <v/>
      </c>
      <c r="D96" s="583"/>
      <c r="E96" s="583"/>
      <c r="F96" s="575"/>
      <c r="G96" s="584"/>
      <c r="H96" s="584"/>
      <c r="I96" s="585"/>
      <c r="J96" s="586"/>
      <c r="K96" s="586"/>
      <c r="L96" s="586"/>
      <c r="M96" s="586"/>
      <c r="N96" s="586"/>
      <c r="O96" s="586"/>
      <c r="P96" s="587"/>
      <c r="Q96" s="588">
        <f t="shared" si="44"/>
        <v>0</v>
      </c>
      <c r="R96" s="589"/>
      <c r="S96" s="583"/>
      <c r="T96" s="590"/>
      <c r="U96" s="583"/>
      <c r="V96" s="583"/>
      <c r="W96" s="583"/>
      <c r="X96" s="596"/>
      <c r="Y96" s="605"/>
      <c r="Z96" s="593"/>
      <c r="AA96" s="575"/>
      <c r="AB96" s="575"/>
      <c r="AC96" s="575"/>
      <c r="AD96" s="575"/>
      <c r="AE96" s="575"/>
      <c r="AF96" s="594"/>
      <c r="AG96" s="595"/>
      <c r="AH96" s="596"/>
      <c r="AI96" s="596"/>
      <c r="AJ96" s="596"/>
      <c r="AK96" s="596"/>
      <c r="AL96" s="596"/>
      <c r="AM96" s="596"/>
      <c r="AN96" s="596"/>
      <c r="AO96" s="596"/>
      <c r="AP96" s="597"/>
      <c r="AQ96" s="596"/>
      <c r="AR96" s="596"/>
      <c r="AS96" s="596"/>
      <c r="AT96" s="596"/>
      <c r="AU96" s="596"/>
      <c r="AV96" s="595"/>
      <c r="AW96" s="596"/>
      <c r="AX96" s="596"/>
      <c r="AY96" s="596"/>
      <c r="AZ96" s="755"/>
      <c r="BA96" s="758"/>
      <c r="BB96" s="596"/>
      <c r="BC96" s="596"/>
      <c r="BD96" s="596"/>
      <c r="BE96" s="759"/>
      <c r="BF96" s="764"/>
      <c r="BG96" s="596"/>
      <c r="BH96" s="596"/>
      <c r="BI96" s="596"/>
      <c r="BJ96" s="765"/>
      <c r="BK96" s="597"/>
      <c r="BL96" s="589"/>
      <c r="BM96" s="575"/>
      <c r="BN96" s="575"/>
      <c r="BO96" s="575"/>
      <c r="BP96" s="590"/>
      <c r="BQ96" s="595"/>
      <c r="BR96" s="596"/>
      <c r="BS96" s="596"/>
      <c r="BT96" s="596"/>
      <c r="BU96" s="597"/>
      <c r="BV96" s="595"/>
      <c r="BW96" s="596"/>
      <c r="BX96" s="596"/>
      <c r="BY96" s="596"/>
      <c r="BZ96" s="597"/>
      <c r="CA96" s="595"/>
      <c r="CB96" s="596"/>
      <c r="CC96" s="596"/>
      <c r="CD96" s="596"/>
      <c r="CE96" s="597"/>
      <c r="CF96" s="595"/>
      <c r="CG96" s="596"/>
      <c r="CH96" s="596"/>
      <c r="CI96" s="596"/>
      <c r="CJ96" s="597"/>
      <c r="CK96" s="595"/>
      <c r="CL96" s="596"/>
      <c r="CM96" s="596"/>
      <c r="CN96" s="596"/>
      <c r="CO96" s="597"/>
      <c r="CP96" s="595"/>
      <c r="CQ96" s="596"/>
      <c r="CR96" s="596"/>
      <c r="CS96" s="596"/>
      <c r="CT96" s="597"/>
      <c r="CU96" s="1320"/>
      <c r="CV96" s="1321"/>
      <c r="CW96" s="1321"/>
      <c r="CX96" s="1322"/>
      <c r="CY96" s="1321"/>
      <c r="CZ96" s="1321"/>
      <c r="DA96" s="1321"/>
      <c r="DB96" s="1322"/>
      <c r="DC96" s="575"/>
      <c r="DD96" s="602">
        <v>1</v>
      </c>
      <c r="DE96" s="603"/>
      <c r="DF96" s="599" t="str">
        <f t="shared" si="45"/>
        <v/>
      </c>
      <c r="DG96" s="600" t="str">
        <f t="shared" si="46"/>
        <v/>
      </c>
      <c r="DH96" s="600" t="str">
        <f t="shared" si="47"/>
        <v/>
      </c>
      <c r="DI96" s="600" t="str">
        <f t="shared" si="48"/>
        <v/>
      </c>
      <c r="DJ96" s="600" t="str">
        <f t="shared" si="49"/>
        <v/>
      </c>
      <c r="DK96" s="601" t="str">
        <f t="shared" si="50"/>
        <v/>
      </c>
      <c r="DL96" s="599" t="str">
        <f t="shared" si="51"/>
        <v/>
      </c>
      <c r="DM96" s="600" t="str">
        <f t="shared" si="52"/>
        <v/>
      </c>
      <c r="DN96" s="600" t="str">
        <f t="shared" si="53"/>
        <v/>
      </c>
      <c r="DO96" s="600" t="str">
        <f t="shared" si="54"/>
        <v/>
      </c>
      <c r="DP96" s="600" t="str">
        <f t="shared" si="55"/>
        <v/>
      </c>
      <c r="DQ96" s="601" t="str">
        <f t="shared" si="56"/>
        <v/>
      </c>
      <c r="DR96" s="599" t="str">
        <f t="shared" si="57"/>
        <v/>
      </c>
      <c r="DS96" s="600" t="str">
        <f t="shared" si="58"/>
        <v/>
      </c>
      <c r="DT96" s="600" t="str">
        <f t="shared" si="59"/>
        <v/>
      </c>
      <c r="DU96" s="600" t="str">
        <f t="shared" si="60"/>
        <v/>
      </c>
      <c r="DV96" s="600" t="str">
        <f t="shared" si="61"/>
        <v/>
      </c>
      <c r="DW96" s="601" t="str">
        <f t="shared" si="62"/>
        <v/>
      </c>
      <c r="DX96" s="599" t="str">
        <f t="shared" si="63"/>
        <v/>
      </c>
      <c r="DY96" s="600" t="str">
        <f t="shared" si="64"/>
        <v/>
      </c>
      <c r="DZ96" s="600" t="str">
        <f t="shared" si="65"/>
        <v/>
      </c>
      <c r="EA96" s="600" t="str">
        <f t="shared" si="66"/>
        <v/>
      </c>
      <c r="EB96" s="600" t="str">
        <f t="shared" si="67"/>
        <v/>
      </c>
      <c r="EC96" s="601" t="str">
        <f t="shared" si="68"/>
        <v/>
      </c>
      <c r="ED96" s="599"/>
      <c r="EE96" s="600"/>
      <c r="EF96" s="600"/>
      <c r="EG96" s="600"/>
      <c r="EH96" s="600"/>
      <c r="EI96" s="601"/>
      <c r="EJ96" s="595"/>
      <c r="EK96" s="596"/>
      <c r="EL96" s="596"/>
      <c r="EM96" s="596"/>
      <c r="EN96" s="596"/>
      <c r="EO96" s="599"/>
      <c r="EP96" s="600"/>
      <c r="EQ96" s="600"/>
      <c r="ER96" s="600"/>
      <c r="ES96" s="600"/>
      <c r="ET96" s="600"/>
      <c r="EU96" s="595"/>
      <c r="EV96" s="596"/>
      <c r="EW96" s="596"/>
      <c r="EX96" s="596"/>
      <c r="EY96" s="596"/>
      <c r="EZ96" s="1328"/>
      <c r="FA96" s="790"/>
      <c r="FB96" s="1332"/>
      <c r="FC96" s="1332"/>
      <c r="FD96" s="1332"/>
      <c r="FE96" s="1333"/>
      <c r="FF96" s="790"/>
      <c r="FG96" s="1332"/>
      <c r="FH96" s="1332"/>
      <c r="FI96" s="1332"/>
      <c r="FJ96" s="1333"/>
    </row>
    <row r="97" spans="2:166" ht="15.75" customHeight="1">
      <c r="B97" s="582">
        <v>91</v>
      </c>
      <c r="C97" s="828" t="str">
        <f t="shared" si="43"/>
        <v/>
      </c>
      <c r="D97" s="583"/>
      <c r="E97" s="583"/>
      <c r="F97" s="575"/>
      <c r="G97" s="584"/>
      <c r="H97" s="584"/>
      <c r="I97" s="585"/>
      <c r="J97" s="586"/>
      <c r="K97" s="586"/>
      <c r="L97" s="586"/>
      <c r="M97" s="586"/>
      <c r="N97" s="586"/>
      <c r="O97" s="586"/>
      <c r="P97" s="587"/>
      <c r="Q97" s="588">
        <f t="shared" si="44"/>
        <v>0</v>
      </c>
      <c r="R97" s="589"/>
      <c r="S97" s="583"/>
      <c r="T97" s="590"/>
      <c r="U97" s="583"/>
      <c r="V97" s="583"/>
      <c r="W97" s="583"/>
      <c r="X97" s="591"/>
      <c r="Y97" s="618"/>
      <c r="Z97" s="593"/>
      <c r="AA97" s="575"/>
      <c r="AB97" s="575"/>
      <c r="AC97" s="575"/>
      <c r="AD97" s="575"/>
      <c r="AE97" s="575"/>
      <c r="AF97" s="594"/>
      <c r="AG97" s="595"/>
      <c r="AH97" s="596"/>
      <c r="AI97" s="596"/>
      <c r="AJ97" s="596"/>
      <c r="AK97" s="596"/>
      <c r="AL97" s="596"/>
      <c r="AM97" s="596"/>
      <c r="AN97" s="596"/>
      <c r="AO97" s="596"/>
      <c r="AP97" s="597"/>
      <c r="AQ97" s="596"/>
      <c r="AR97" s="596"/>
      <c r="AS97" s="596"/>
      <c r="AT97" s="596"/>
      <c r="AU97" s="596"/>
      <c r="AV97" s="595"/>
      <c r="AW97" s="596"/>
      <c r="AX97" s="596"/>
      <c r="AY97" s="596"/>
      <c r="AZ97" s="755"/>
      <c r="BA97" s="758"/>
      <c r="BB97" s="596"/>
      <c r="BC97" s="596"/>
      <c r="BD97" s="596"/>
      <c r="BE97" s="759"/>
      <c r="BF97" s="764"/>
      <c r="BG97" s="596"/>
      <c r="BH97" s="596"/>
      <c r="BI97" s="596"/>
      <c r="BJ97" s="765"/>
      <c r="BK97" s="597"/>
      <c r="BL97" s="589"/>
      <c r="BM97" s="575"/>
      <c r="BN97" s="575"/>
      <c r="BO97" s="575"/>
      <c r="BP97" s="590"/>
      <c r="BQ97" s="595"/>
      <c r="BR97" s="596"/>
      <c r="BS97" s="596"/>
      <c r="BT97" s="596"/>
      <c r="BU97" s="597"/>
      <c r="BV97" s="595"/>
      <c r="BW97" s="596"/>
      <c r="BX97" s="596"/>
      <c r="BY97" s="596"/>
      <c r="BZ97" s="597"/>
      <c r="CA97" s="595"/>
      <c r="CB97" s="596"/>
      <c r="CC97" s="596"/>
      <c r="CD97" s="596"/>
      <c r="CE97" s="597"/>
      <c r="CF97" s="595"/>
      <c r="CG97" s="596"/>
      <c r="CH97" s="596"/>
      <c r="CI97" s="596"/>
      <c r="CJ97" s="597"/>
      <c r="CK97" s="595"/>
      <c r="CL97" s="596"/>
      <c r="CM97" s="596"/>
      <c r="CN97" s="596"/>
      <c r="CO97" s="597"/>
      <c r="CP97" s="595"/>
      <c r="CQ97" s="596"/>
      <c r="CR97" s="596"/>
      <c r="CS97" s="596"/>
      <c r="CT97" s="597"/>
      <c r="CU97" s="1320"/>
      <c r="CV97" s="1321"/>
      <c r="CW97" s="1321"/>
      <c r="CX97" s="1322"/>
      <c r="CY97" s="1321"/>
      <c r="CZ97" s="1321"/>
      <c r="DA97" s="1321"/>
      <c r="DB97" s="1322"/>
      <c r="DC97" s="575"/>
      <c r="DD97" s="602">
        <v>1</v>
      </c>
      <c r="DE97" s="603"/>
      <c r="DF97" s="599" t="str">
        <f t="shared" si="45"/>
        <v/>
      </c>
      <c r="DG97" s="600" t="str">
        <f t="shared" si="46"/>
        <v/>
      </c>
      <c r="DH97" s="600" t="str">
        <f t="shared" si="47"/>
        <v/>
      </c>
      <c r="DI97" s="600" t="str">
        <f t="shared" si="48"/>
        <v/>
      </c>
      <c r="DJ97" s="600" t="str">
        <f t="shared" si="49"/>
        <v/>
      </c>
      <c r="DK97" s="601" t="str">
        <f t="shared" si="50"/>
        <v/>
      </c>
      <c r="DL97" s="599" t="str">
        <f t="shared" si="51"/>
        <v/>
      </c>
      <c r="DM97" s="600" t="str">
        <f t="shared" si="52"/>
        <v/>
      </c>
      <c r="DN97" s="600" t="str">
        <f t="shared" si="53"/>
        <v/>
      </c>
      <c r="DO97" s="600" t="str">
        <f t="shared" si="54"/>
        <v/>
      </c>
      <c r="DP97" s="600" t="str">
        <f t="shared" si="55"/>
        <v/>
      </c>
      <c r="DQ97" s="601" t="str">
        <f t="shared" si="56"/>
        <v/>
      </c>
      <c r="DR97" s="599" t="str">
        <f t="shared" si="57"/>
        <v/>
      </c>
      <c r="DS97" s="600" t="str">
        <f t="shared" si="58"/>
        <v/>
      </c>
      <c r="DT97" s="600" t="str">
        <f t="shared" si="59"/>
        <v/>
      </c>
      <c r="DU97" s="600" t="str">
        <f t="shared" si="60"/>
        <v/>
      </c>
      <c r="DV97" s="600" t="str">
        <f t="shared" si="61"/>
        <v/>
      </c>
      <c r="DW97" s="601" t="str">
        <f t="shared" si="62"/>
        <v/>
      </c>
      <c r="DX97" s="599" t="str">
        <f t="shared" si="63"/>
        <v/>
      </c>
      <c r="DY97" s="600" t="str">
        <f t="shared" si="64"/>
        <v/>
      </c>
      <c r="DZ97" s="600" t="str">
        <f t="shared" si="65"/>
        <v/>
      </c>
      <c r="EA97" s="600" t="str">
        <f t="shared" si="66"/>
        <v/>
      </c>
      <c r="EB97" s="600" t="str">
        <f t="shared" si="67"/>
        <v/>
      </c>
      <c r="EC97" s="601" t="str">
        <f t="shared" si="68"/>
        <v/>
      </c>
      <c r="ED97" s="599"/>
      <c r="EE97" s="600"/>
      <c r="EF97" s="600"/>
      <c r="EG97" s="600"/>
      <c r="EH97" s="600"/>
      <c r="EI97" s="601"/>
      <c r="EJ97" s="595"/>
      <c r="EK97" s="596"/>
      <c r="EL97" s="596"/>
      <c r="EM97" s="596"/>
      <c r="EN97" s="596"/>
      <c r="EO97" s="599"/>
      <c r="EP97" s="600"/>
      <c r="EQ97" s="600"/>
      <c r="ER97" s="600"/>
      <c r="ES97" s="600"/>
      <c r="ET97" s="600"/>
      <c r="EU97" s="595"/>
      <c r="EV97" s="596"/>
      <c r="EW97" s="596"/>
      <c r="EX97" s="596"/>
      <c r="EY97" s="596"/>
      <c r="EZ97" s="1328"/>
      <c r="FA97" s="790"/>
      <c r="FB97" s="1332"/>
      <c r="FC97" s="1332"/>
      <c r="FD97" s="1332"/>
      <c r="FE97" s="1333"/>
      <c r="FF97" s="790"/>
      <c r="FG97" s="1332"/>
      <c r="FH97" s="1332"/>
      <c r="FI97" s="1332"/>
      <c r="FJ97" s="1333"/>
    </row>
    <row r="98" spans="2:166" ht="15.75" customHeight="1">
      <c r="B98" s="582">
        <v>92</v>
      </c>
      <c r="C98" s="828" t="str">
        <f t="shared" si="43"/>
        <v/>
      </c>
      <c r="D98" s="583"/>
      <c r="E98" s="583"/>
      <c r="F98" s="575"/>
      <c r="G98" s="584"/>
      <c r="H98" s="584"/>
      <c r="I98" s="585"/>
      <c r="J98" s="586"/>
      <c r="K98" s="586"/>
      <c r="L98" s="586"/>
      <c r="M98" s="586"/>
      <c r="N98" s="586"/>
      <c r="O98" s="586"/>
      <c r="P98" s="587"/>
      <c r="Q98" s="588">
        <f t="shared" si="44"/>
        <v>0</v>
      </c>
      <c r="R98" s="589"/>
      <c r="S98" s="583"/>
      <c r="T98" s="590"/>
      <c r="U98" s="583"/>
      <c r="V98" s="583"/>
      <c r="W98" s="583"/>
      <c r="X98" s="596"/>
      <c r="Y98" s="605"/>
      <c r="Z98" s="593"/>
      <c r="AA98" s="575"/>
      <c r="AB98" s="575"/>
      <c r="AC98" s="575"/>
      <c r="AD98" s="575"/>
      <c r="AE98" s="575"/>
      <c r="AF98" s="594"/>
      <c r="AG98" s="595"/>
      <c r="AH98" s="596"/>
      <c r="AI98" s="596"/>
      <c r="AJ98" s="596"/>
      <c r="AK98" s="596"/>
      <c r="AL98" s="596"/>
      <c r="AM98" s="596"/>
      <c r="AN98" s="596"/>
      <c r="AO98" s="596"/>
      <c r="AP98" s="597"/>
      <c r="AQ98" s="596"/>
      <c r="AR98" s="596"/>
      <c r="AS98" s="596"/>
      <c r="AT98" s="596"/>
      <c r="AU98" s="596"/>
      <c r="AV98" s="595"/>
      <c r="AW98" s="596"/>
      <c r="AX98" s="596"/>
      <c r="AY98" s="596"/>
      <c r="AZ98" s="755"/>
      <c r="BA98" s="758"/>
      <c r="BB98" s="596"/>
      <c r="BC98" s="596"/>
      <c r="BD98" s="596"/>
      <c r="BE98" s="759"/>
      <c r="BF98" s="764"/>
      <c r="BG98" s="596"/>
      <c r="BH98" s="596"/>
      <c r="BI98" s="596"/>
      <c r="BJ98" s="765"/>
      <c r="BK98" s="597"/>
      <c r="BL98" s="589"/>
      <c r="BM98" s="575"/>
      <c r="BN98" s="575"/>
      <c r="BO98" s="575"/>
      <c r="BP98" s="590"/>
      <c r="BQ98" s="595"/>
      <c r="BR98" s="596"/>
      <c r="BS98" s="596"/>
      <c r="BT98" s="596"/>
      <c r="BU98" s="597"/>
      <c r="BV98" s="595"/>
      <c r="BW98" s="596"/>
      <c r="BX98" s="596"/>
      <c r="BY98" s="596"/>
      <c r="BZ98" s="597"/>
      <c r="CA98" s="595"/>
      <c r="CB98" s="596"/>
      <c r="CC98" s="596"/>
      <c r="CD98" s="596"/>
      <c r="CE98" s="597"/>
      <c r="CF98" s="595"/>
      <c r="CG98" s="596"/>
      <c r="CH98" s="596"/>
      <c r="CI98" s="596"/>
      <c r="CJ98" s="597"/>
      <c r="CK98" s="595"/>
      <c r="CL98" s="596"/>
      <c r="CM98" s="596"/>
      <c r="CN98" s="596"/>
      <c r="CO98" s="597"/>
      <c r="CP98" s="595"/>
      <c r="CQ98" s="596"/>
      <c r="CR98" s="596"/>
      <c r="CS98" s="596"/>
      <c r="CT98" s="597"/>
      <c r="CU98" s="1320"/>
      <c r="CV98" s="1321"/>
      <c r="CW98" s="1321"/>
      <c r="CX98" s="1322"/>
      <c r="CY98" s="1321"/>
      <c r="CZ98" s="1321"/>
      <c r="DA98" s="1321"/>
      <c r="DB98" s="1322"/>
      <c r="DC98" s="575"/>
      <c r="DD98" s="602">
        <v>1</v>
      </c>
      <c r="DE98" s="603"/>
      <c r="DF98" s="599" t="str">
        <f t="shared" si="45"/>
        <v/>
      </c>
      <c r="DG98" s="600" t="str">
        <f t="shared" si="46"/>
        <v/>
      </c>
      <c r="DH98" s="600" t="str">
        <f t="shared" si="47"/>
        <v/>
      </c>
      <c r="DI98" s="600" t="str">
        <f t="shared" si="48"/>
        <v/>
      </c>
      <c r="DJ98" s="600" t="str">
        <f t="shared" si="49"/>
        <v/>
      </c>
      <c r="DK98" s="601" t="str">
        <f t="shared" si="50"/>
        <v/>
      </c>
      <c r="DL98" s="599" t="str">
        <f t="shared" si="51"/>
        <v/>
      </c>
      <c r="DM98" s="600" t="str">
        <f t="shared" si="52"/>
        <v/>
      </c>
      <c r="DN98" s="600" t="str">
        <f t="shared" si="53"/>
        <v/>
      </c>
      <c r="DO98" s="600" t="str">
        <f t="shared" si="54"/>
        <v/>
      </c>
      <c r="DP98" s="600" t="str">
        <f t="shared" si="55"/>
        <v/>
      </c>
      <c r="DQ98" s="601" t="str">
        <f t="shared" si="56"/>
        <v/>
      </c>
      <c r="DR98" s="599" t="str">
        <f t="shared" si="57"/>
        <v/>
      </c>
      <c r="DS98" s="600" t="str">
        <f t="shared" si="58"/>
        <v/>
      </c>
      <c r="DT98" s="600" t="str">
        <f t="shared" si="59"/>
        <v/>
      </c>
      <c r="DU98" s="600" t="str">
        <f t="shared" si="60"/>
        <v/>
      </c>
      <c r="DV98" s="600" t="str">
        <f t="shared" si="61"/>
        <v/>
      </c>
      <c r="DW98" s="601" t="str">
        <f t="shared" si="62"/>
        <v/>
      </c>
      <c r="DX98" s="599" t="str">
        <f t="shared" si="63"/>
        <v/>
      </c>
      <c r="DY98" s="600" t="str">
        <f t="shared" si="64"/>
        <v/>
      </c>
      <c r="DZ98" s="600" t="str">
        <f t="shared" si="65"/>
        <v/>
      </c>
      <c r="EA98" s="600" t="str">
        <f t="shared" si="66"/>
        <v/>
      </c>
      <c r="EB98" s="600" t="str">
        <f t="shared" si="67"/>
        <v/>
      </c>
      <c r="EC98" s="601" t="str">
        <f t="shared" si="68"/>
        <v/>
      </c>
      <c r="ED98" s="599"/>
      <c r="EE98" s="600"/>
      <c r="EF98" s="600"/>
      <c r="EG98" s="600"/>
      <c r="EH98" s="600"/>
      <c r="EI98" s="601"/>
      <c r="EJ98" s="595"/>
      <c r="EK98" s="596"/>
      <c r="EL98" s="596"/>
      <c r="EM98" s="596"/>
      <c r="EN98" s="596"/>
      <c r="EO98" s="599"/>
      <c r="EP98" s="600"/>
      <c r="EQ98" s="600"/>
      <c r="ER98" s="600"/>
      <c r="ES98" s="600"/>
      <c r="ET98" s="600"/>
      <c r="EU98" s="595"/>
      <c r="EV98" s="596"/>
      <c r="EW98" s="596"/>
      <c r="EX98" s="596"/>
      <c r="EY98" s="596"/>
      <c r="EZ98" s="1328"/>
      <c r="FA98" s="790"/>
      <c r="FB98" s="1332"/>
      <c r="FC98" s="1332"/>
      <c r="FD98" s="1332"/>
      <c r="FE98" s="1333"/>
      <c r="FF98" s="790"/>
      <c r="FG98" s="1332"/>
      <c r="FH98" s="1332"/>
      <c r="FI98" s="1332"/>
      <c r="FJ98" s="1333"/>
    </row>
    <row r="99" spans="2:166" ht="15.75" customHeight="1">
      <c r="B99" s="582">
        <v>93</v>
      </c>
      <c r="C99" s="828" t="str">
        <f t="shared" si="43"/>
        <v/>
      </c>
      <c r="D99" s="583"/>
      <c r="E99" s="583"/>
      <c r="F99" s="575"/>
      <c r="G99" s="584"/>
      <c r="H99" s="584"/>
      <c r="I99" s="585"/>
      <c r="J99" s="586"/>
      <c r="K99" s="586"/>
      <c r="L99" s="586"/>
      <c r="M99" s="586"/>
      <c r="N99" s="586"/>
      <c r="O99" s="586"/>
      <c r="P99" s="587"/>
      <c r="Q99" s="588">
        <f t="shared" si="44"/>
        <v>0</v>
      </c>
      <c r="R99" s="589"/>
      <c r="S99" s="583"/>
      <c r="T99" s="590"/>
      <c r="U99" s="583"/>
      <c r="V99" s="583"/>
      <c r="W99" s="583"/>
      <c r="X99" s="596"/>
      <c r="Y99" s="605"/>
      <c r="Z99" s="593"/>
      <c r="AA99" s="575"/>
      <c r="AB99" s="575"/>
      <c r="AC99" s="575"/>
      <c r="AD99" s="575"/>
      <c r="AE99" s="575"/>
      <c r="AF99" s="594"/>
      <c r="AG99" s="595"/>
      <c r="AH99" s="596"/>
      <c r="AI99" s="596"/>
      <c r="AJ99" s="596"/>
      <c r="AK99" s="596"/>
      <c r="AL99" s="596"/>
      <c r="AM99" s="596"/>
      <c r="AN99" s="596"/>
      <c r="AO99" s="596"/>
      <c r="AP99" s="597"/>
      <c r="AQ99" s="596"/>
      <c r="AR99" s="596"/>
      <c r="AS99" s="596"/>
      <c r="AT99" s="596"/>
      <c r="AU99" s="596"/>
      <c r="AV99" s="595"/>
      <c r="AW99" s="596"/>
      <c r="AX99" s="596"/>
      <c r="AY99" s="596"/>
      <c r="AZ99" s="755"/>
      <c r="BA99" s="758"/>
      <c r="BB99" s="596"/>
      <c r="BC99" s="596"/>
      <c r="BD99" s="596"/>
      <c r="BE99" s="759"/>
      <c r="BF99" s="764"/>
      <c r="BG99" s="596"/>
      <c r="BH99" s="596"/>
      <c r="BI99" s="596"/>
      <c r="BJ99" s="765"/>
      <c r="BK99" s="597"/>
      <c r="BL99" s="589"/>
      <c r="BM99" s="575"/>
      <c r="BN99" s="575"/>
      <c r="BO99" s="575"/>
      <c r="BP99" s="590"/>
      <c r="BQ99" s="595"/>
      <c r="BR99" s="596"/>
      <c r="BS99" s="596"/>
      <c r="BT99" s="596"/>
      <c r="BU99" s="597"/>
      <c r="BV99" s="595"/>
      <c r="BW99" s="596"/>
      <c r="BX99" s="596"/>
      <c r="BY99" s="596"/>
      <c r="BZ99" s="597"/>
      <c r="CA99" s="595"/>
      <c r="CB99" s="596"/>
      <c r="CC99" s="596"/>
      <c r="CD99" s="596"/>
      <c r="CE99" s="597"/>
      <c r="CF99" s="595"/>
      <c r="CG99" s="596"/>
      <c r="CH99" s="596"/>
      <c r="CI99" s="596"/>
      <c r="CJ99" s="597"/>
      <c r="CK99" s="595"/>
      <c r="CL99" s="596"/>
      <c r="CM99" s="596"/>
      <c r="CN99" s="596"/>
      <c r="CO99" s="597"/>
      <c r="CP99" s="595"/>
      <c r="CQ99" s="596"/>
      <c r="CR99" s="596"/>
      <c r="CS99" s="596"/>
      <c r="CT99" s="597"/>
      <c r="CU99" s="1320"/>
      <c r="CV99" s="1321"/>
      <c r="CW99" s="1321"/>
      <c r="CX99" s="1322"/>
      <c r="CY99" s="1321"/>
      <c r="CZ99" s="1321"/>
      <c r="DA99" s="1321"/>
      <c r="DB99" s="1322"/>
      <c r="DC99" s="575"/>
      <c r="DD99" s="602">
        <v>1</v>
      </c>
      <c r="DE99" s="603"/>
      <c r="DF99" s="599" t="str">
        <f t="shared" si="45"/>
        <v/>
      </c>
      <c r="DG99" s="600" t="str">
        <f t="shared" si="46"/>
        <v/>
      </c>
      <c r="DH99" s="600" t="str">
        <f t="shared" si="47"/>
        <v/>
      </c>
      <c r="DI99" s="600" t="str">
        <f t="shared" si="48"/>
        <v/>
      </c>
      <c r="DJ99" s="600" t="str">
        <f t="shared" si="49"/>
        <v/>
      </c>
      <c r="DK99" s="601" t="str">
        <f t="shared" si="50"/>
        <v/>
      </c>
      <c r="DL99" s="599" t="str">
        <f t="shared" si="51"/>
        <v/>
      </c>
      <c r="DM99" s="600" t="str">
        <f t="shared" si="52"/>
        <v/>
      </c>
      <c r="DN99" s="600" t="str">
        <f t="shared" si="53"/>
        <v/>
      </c>
      <c r="DO99" s="600" t="str">
        <f t="shared" si="54"/>
        <v/>
      </c>
      <c r="DP99" s="600" t="str">
        <f t="shared" si="55"/>
        <v/>
      </c>
      <c r="DQ99" s="601" t="str">
        <f t="shared" si="56"/>
        <v/>
      </c>
      <c r="DR99" s="599" t="str">
        <f t="shared" si="57"/>
        <v/>
      </c>
      <c r="DS99" s="600" t="str">
        <f t="shared" si="58"/>
        <v/>
      </c>
      <c r="DT99" s="600" t="str">
        <f t="shared" si="59"/>
        <v/>
      </c>
      <c r="DU99" s="600" t="str">
        <f t="shared" si="60"/>
        <v/>
      </c>
      <c r="DV99" s="600" t="str">
        <f t="shared" si="61"/>
        <v/>
      </c>
      <c r="DW99" s="601" t="str">
        <f t="shared" si="62"/>
        <v/>
      </c>
      <c r="DX99" s="599" t="str">
        <f t="shared" si="63"/>
        <v/>
      </c>
      <c r="DY99" s="600" t="str">
        <f t="shared" si="64"/>
        <v/>
      </c>
      <c r="DZ99" s="600" t="str">
        <f t="shared" si="65"/>
        <v/>
      </c>
      <c r="EA99" s="600" t="str">
        <f t="shared" si="66"/>
        <v/>
      </c>
      <c r="EB99" s="600" t="str">
        <f t="shared" si="67"/>
        <v/>
      </c>
      <c r="EC99" s="601" t="str">
        <f t="shared" si="68"/>
        <v/>
      </c>
      <c r="ED99" s="599"/>
      <c r="EE99" s="600"/>
      <c r="EF99" s="600"/>
      <c r="EG99" s="600"/>
      <c r="EH99" s="600"/>
      <c r="EI99" s="601"/>
      <c r="EJ99" s="595"/>
      <c r="EK99" s="596"/>
      <c r="EL99" s="596"/>
      <c r="EM99" s="596"/>
      <c r="EN99" s="596"/>
      <c r="EO99" s="599"/>
      <c r="EP99" s="600"/>
      <c r="EQ99" s="600"/>
      <c r="ER99" s="600"/>
      <c r="ES99" s="600"/>
      <c r="ET99" s="600"/>
      <c r="EU99" s="595"/>
      <c r="EV99" s="596"/>
      <c r="EW99" s="596"/>
      <c r="EX99" s="596"/>
      <c r="EY99" s="596"/>
      <c r="EZ99" s="1328"/>
      <c r="FA99" s="790"/>
      <c r="FB99" s="1332"/>
      <c r="FC99" s="1332"/>
      <c r="FD99" s="1332"/>
      <c r="FE99" s="1333"/>
      <c r="FF99" s="790"/>
      <c r="FG99" s="1332"/>
      <c r="FH99" s="1332"/>
      <c r="FI99" s="1332"/>
      <c r="FJ99" s="1333"/>
    </row>
    <row r="100" spans="2:166" ht="15.75" customHeight="1">
      <c r="B100" s="582">
        <v>94</v>
      </c>
      <c r="C100" s="828" t="str">
        <f t="shared" si="43"/>
        <v/>
      </c>
      <c r="D100" s="583"/>
      <c r="E100" s="583"/>
      <c r="F100" s="575"/>
      <c r="G100" s="584"/>
      <c r="H100" s="584"/>
      <c r="I100" s="585"/>
      <c r="J100" s="586"/>
      <c r="K100" s="586"/>
      <c r="L100" s="586"/>
      <c r="M100" s="586"/>
      <c r="N100" s="586"/>
      <c r="O100" s="586"/>
      <c r="P100" s="587"/>
      <c r="Q100" s="588">
        <f t="shared" si="44"/>
        <v>0</v>
      </c>
      <c r="R100" s="589"/>
      <c r="S100" s="583"/>
      <c r="T100" s="590"/>
      <c r="U100" s="583"/>
      <c r="V100" s="583"/>
      <c r="W100" s="583"/>
      <c r="X100" s="596"/>
      <c r="Y100" s="605"/>
      <c r="Z100" s="593"/>
      <c r="AA100" s="575"/>
      <c r="AB100" s="575"/>
      <c r="AC100" s="575"/>
      <c r="AD100" s="575"/>
      <c r="AE100" s="575"/>
      <c r="AF100" s="594"/>
      <c r="AG100" s="595"/>
      <c r="AH100" s="596"/>
      <c r="AI100" s="596"/>
      <c r="AJ100" s="596"/>
      <c r="AK100" s="596"/>
      <c r="AL100" s="596"/>
      <c r="AM100" s="596"/>
      <c r="AN100" s="596"/>
      <c r="AO100" s="596"/>
      <c r="AP100" s="597"/>
      <c r="AQ100" s="596"/>
      <c r="AR100" s="596"/>
      <c r="AS100" s="596"/>
      <c r="AT100" s="596"/>
      <c r="AU100" s="596"/>
      <c r="AV100" s="595"/>
      <c r="AW100" s="596"/>
      <c r="AX100" s="596"/>
      <c r="AY100" s="596"/>
      <c r="AZ100" s="755"/>
      <c r="BA100" s="758"/>
      <c r="BB100" s="596"/>
      <c r="BC100" s="596"/>
      <c r="BD100" s="596"/>
      <c r="BE100" s="759"/>
      <c r="BF100" s="764"/>
      <c r="BG100" s="596"/>
      <c r="BH100" s="596"/>
      <c r="BI100" s="596"/>
      <c r="BJ100" s="765"/>
      <c r="BK100" s="597"/>
      <c r="BL100" s="589"/>
      <c r="BM100" s="575"/>
      <c r="BN100" s="575"/>
      <c r="BO100" s="575"/>
      <c r="BP100" s="590"/>
      <c r="BQ100" s="595"/>
      <c r="BR100" s="596"/>
      <c r="BS100" s="596"/>
      <c r="BT100" s="596"/>
      <c r="BU100" s="597"/>
      <c r="BV100" s="595"/>
      <c r="BW100" s="596"/>
      <c r="BX100" s="596"/>
      <c r="BY100" s="596"/>
      <c r="BZ100" s="597"/>
      <c r="CA100" s="595"/>
      <c r="CB100" s="596"/>
      <c r="CC100" s="596"/>
      <c r="CD100" s="596"/>
      <c r="CE100" s="597"/>
      <c r="CF100" s="595"/>
      <c r="CG100" s="596"/>
      <c r="CH100" s="596"/>
      <c r="CI100" s="596"/>
      <c r="CJ100" s="597"/>
      <c r="CK100" s="595"/>
      <c r="CL100" s="596"/>
      <c r="CM100" s="596"/>
      <c r="CN100" s="596"/>
      <c r="CO100" s="597"/>
      <c r="CP100" s="595"/>
      <c r="CQ100" s="596"/>
      <c r="CR100" s="596"/>
      <c r="CS100" s="596"/>
      <c r="CT100" s="597"/>
      <c r="CU100" s="1320"/>
      <c r="CV100" s="1321"/>
      <c r="CW100" s="1321"/>
      <c r="CX100" s="1322"/>
      <c r="CY100" s="1321"/>
      <c r="CZ100" s="1321"/>
      <c r="DA100" s="1321"/>
      <c r="DB100" s="1322"/>
      <c r="DC100" s="575"/>
      <c r="DD100" s="602">
        <v>1</v>
      </c>
      <c r="DE100" s="603"/>
      <c r="DF100" s="599" t="str">
        <f t="shared" si="45"/>
        <v/>
      </c>
      <c r="DG100" s="600" t="str">
        <f t="shared" si="46"/>
        <v/>
      </c>
      <c r="DH100" s="600" t="str">
        <f t="shared" si="47"/>
        <v/>
      </c>
      <c r="DI100" s="600" t="str">
        <f t="shared" si="48"/>
        <v/>
      </c>
      <c r="DJ100" s="600" t="str">
        <f t="shared" si="49"/>
        <v/>
      </c>
      <c r="DK100" s="601" t="str">
        <f t="shared" si="50"/>
        <v/>
      </c>
      <c r="DL100" s="599" t="str">
        <f t="shared" si="51"/>
        <v/>
      </c>
      <c r="DM100" s="600" t="str">
        <f t="shared" si="52"/>
        <v/>
      </c>
      <c r="DN100" s="600" t="str">
        <f t="shared" si="53"/>
        <v/>
      </c>
      <c r="DO100" s="600" t="str">
        <f t="shared" si="54"/>
        <v/>
      </c>
      <c r="DP100" s="600" t="str">
        <f t="shared" si="55"/>
        <v/>
      </c>
      <c r="DQ100" s="601" t="str">
        <f t="shared" si="56"/>
        <v/>
      </c>
      <c r="DR100" s="599" t="str">
        <f t="shared" si="57"/>
        <v/>
      </c>
      <c r="DS100" s="600" t="str">
        <f t="shared" si="58"/>
        <v/>
      </c>
      <c r="DT100" s="600" t="str">
        <f t="shared" si="59"/>
        <v/>
      </c>
      <c r="DU100" s="600" t="str">
        <f t="shared" si="60"/>
        <v/>
      </c>
      <c r="DV100" s="600" t="str">
        <f t="shared" si="61"/>
        <v/>
      </c>
      <c r="DW100" s="601" t="str">
        <f t="shared" si="62"/>
        <v/>
      </c>
      <c r="DX100" s="599" t="str">
        <f t="shared" si="63"/>
        <v/>
      </c>
      <c r="DY100" s="600" t="str">
        <f t="shared" si="64"/>
        <v/>
      </c>
      <c r="DZ100" s="600" t="str">
        <f t="shared" si="65"/>
        <v/>
      </c>
      <c r="EA100" s="600" t="str">
        <f t="shared" si="66"/>
        <v/>
      </c>
      <c r="EB100" s="600" t="str">
        <f t="shared" si="67"/>
        <v/>
      </c>
      <c r="EC100" s="601" t="str">
        <f t="shared" si="68"/>
        <v/>
      </c>
      <c r="ED100" s="599"/>
      <c r="EE100" s="600"/>
      <c r="EF100" s="600"/>
      <c r="EG100" s="600"/>
      <c r="EH100" s="600"/>
      <c r="EI100" s="601"/>
      <c r="EJ100" s="595"/>
      <c r="EK100" s="596"/>
      <c r="EL100" s="596"/>
      <c r="EM100" s="596"/>
      <c r="EN100" s="596"/>
      <c r="EO100" s="599"/>
      <c r="EP100" s="600"/>
      <c r="EQ100" s="600"/>
      <c r="ER100" s="600"/>
      <c r="ES100" s="600"/>
      <c r="ET100" s="600"/>
      <c r="EU100" s="595"/>
      <c r="EV100" s="596"/>
      <c r="EW100" s="596"/>
      <c r="EX100" s="596"/>
      <c r="EY100" s="596"/>
      <c r="EZ100" s="1328"/>
      <c r="FA100" s="790"/>
      <c r="FB100" s="1332"/>
      <c r="FC100" s="1332"/>
      <c r="FD100" s="1332"/>
      <c r="FE100" s="1333"/>
      <c r="FF100" s="790"/>
      <c r="FG100" s="1332"/>
      <c r="FH100" s="1332"/>
      <c r="FI100" s="1332"/>
      <c r="FJ100" s="1333"/>
    </row>
    <row r="101" spans="2:166" ht="15.75" customHeight="1">
      <c r="B101" s="582">
        <v>95</v>
      </c>
      <c r="C101" s="828" t="str">
        <f t="shared" si="43"/>
        <v/>
      </c>
      <c r="D101" s="583"/>
      <c r="E101" s="583"/>
      <c r="F101" s="575"/>
      <c r="G101" s="584"/>
      <c r="H101" s="584"/>
      <c r="I101" s="585"/>
      <c r="J101" s="586"/>
      <c r="K101" s="586"/>
      <c r="L101" s="586"/>
      <c r="M101" s="586"/>
      <c r="N101" s="586"/>
      <c r="O101" s="586"/>
      <c r="P101" s="587"/>
      <c r="Q101" s="588">
        <f t="shared" si="44"/>
        <v>0</v>
      </c>
      <c r="R101" s="589"/>
      <c r="S101" s="583"/>
      <c r="T101" s="590"/>
      <c r="U101" s="583"/>
      <c r="V101" s="583"/>
      <c r="W101" s="583"/>
      <c r="X101" s="596"/>
      <c r="Y101" s="605"/>
      <c r="Z101" s="593"/>
      <c r="AA101" s="575"/>
      <c r="AB101" s="575"/>
      <c r="AC101" s="575"/>
      <c r="AD101" s="575"/>
      <c r="AE101" s="575"/>
      <c r="AF101" s="594"/>
      <c r="AG101" s="595"/>
      <c r="AH101" s="596"/>
      <c r="AI101" s="596"/>
      <c r="AJ101" s="596"/>
      <c r="AK101" s="596"/>
      <c r="AL101" s="596"/>
      <c r="AM101" s="596"/>
      <c r="AN101" s="596"/>
      <c r="AO101" s="596"/>
      <c r="AP101" s="597"/>
      <c r="AQ101" s="596"/>
      <c r="AR101" s="596"/>
      <c r="AS101" s="596"/>
      <c r="AT101" s="596"/>
      <c r="AU101" s="596"/>
      <c r="AV101" s="595"/>
      <c r="AW101" s="596"/>
      <c r="AX101" s="596"/>
      <c r="AY101" s="596"/>
      <c r="AZ101" s="755"/>
      <c r="BA101" s="758"/>
      <c r="BB101" s="596"/>
      <c r="BC101" s="596"/>
      <c r="BD101" s="596"/>
      <c r="BE101" s="759"/>
      <c r="BF101" s="764"/>
      <c r="BG101" s="596"/>
      <c r="BH101" s="596"/>
      <c r="BI101" s="596"/>
      <c r="BJ101" s="765"/>
      <c r="BK101" s="597"/>
      <c r="BL101" s="589"/>
      <c r="BM101" s="575"/>
      <c r="BN101" s="575"/>
      <c r="BO101" s="575"/>
      <c r="BP101" s="590"/>
      <c r="BQ101" s="595"/>
      <c r="BR101" s="596"/>
      <c r="BS101" s="596"/>
      <c r="BT101" s="596"/>
      <c r="BU101" s="597"/>
      <c r="BV101" s="595"/>
      <c r="BW101" s="596"/>
      <c r="BX101" s="596"/>
      <c r="BY101" s="596"/>
      <c r="BZ101" s="597"/>
      <c r="CA101" s="595"/>
      <c r="CB101" s="596"/>
      <c r="CC101" s="596"/>
      <c r="CD101" s="596"/>
      <c r="CE101" s="597"/>
      <c r="CF101" s="595"/>
      <c r="CG101" s="596"/>
      <c r="CH101" s="596"/>
      <c r="CI101" s="596"/>
      <c r="CJ101" s="597"/>
      <c r="CK101" s="595"/>
      <c r="CL101" s="596"/>
      <c r="CM101" s="596"/>
      <c r="CN101" s="596"/>
      <c r="CO101" s="597"/>
      <c r="CP101" s="595"/>
      <c r="CQ101" s="596"/>
      <c r="CR101" s="596"/>
      <c r="CS101" s="596"/>
      <c r="CT101" s="597"/>
      <c r="CU101" s="1320"/>
      <c r="CV101" s="1321"/>
      <c r="CW101" s="1321"/>
      <c r="CX101" s="1322"/>
      <c r="CY101" s="1321"/>
      <c r="CZ101" s="1321"/>
      <c r="DA101" s="1321"/>
      <c r="DB101" s="1322"/>
      <c r="DC101" s="575"/>
      <c r="DD101" s="602">
        <v>1</v>
      </c>
      <c r="DE101" s="603"/>
      <c r="DF101" s="599" t="str">
        <f t="shared" si="45"/>
        <v/>
      </c>
      <c r="DG101" s="600" t="str">
        <f t="shared" si="46"/>
        <v/>
      </c>
      <c r="DH101" s="600" t="str">
        <f t="shared" si="47"/>
        <v/>
      </c>
      <c r="DI101" s="600" t="str">
        <f t="shared" si="48"/>
        <v/>
      </c>
      <c r="DJ101" s="600" t="str">
        <f t="shared" si="49"/>
        <v/>
      </c>
      <c r="DK101" s="601" t="str">
        <f t="shared" si="50"/>
        <v/>
      </c>
      <c r="DL101" s="599" t="str">
        <f t="shared" si="51"/>
        <v/>
      </c>
      <c r="DM101" s="600" t="str">
        <f t="shared" si="52"/>
        <v/>
      </c>
      <c r="DN101" s="600" t="str">
        <f t="shared" si="53"/>
        <v/>
      </c>
      <c r="DO101" s="600" t="str">
        <f t="shared" si="54"/>
        <v/>
      </c>
      <c r="DP101" s="600" t="str">
        <f t="shared" si="55"/>
        <v/>
      </c>
      <c r="DQ101" s="601" t="str">
        <f t="shared" si="56"/>
        <v/>
      </c>
      <c r="DR101" s="599" t="str">
        <f t="shared" si="57"/>
        <v/>
      </c>
      <c r="DS101" s="600" t="str">
        <f t="shared" si="58"/>
        <v/>
      </c>
      <c r="DT101" s="600" t="str">
        <f t="shared" si="59"/>
        <v/>
      </c>
      <c r="DU101" s="600" t="str">
        <f t="shared" si="60"/>
        <v/>
      </c>
      <c r="DV101" s="600" t="str">
        <f t="shared" si="61"/>
        <v/>
      </c>
      <c r="DW101" s="601" t="str">
        <f t="shared" si="62"/>
        <v/>
      </c>
      <c r="DX101" s="599" t="str">
        <f t="shared" si="63"/>
        <v/>
      </c>
      <c r="DY101" s="600" t="str">
        <f t="shared" si="64"/>
        <v/>
      </c>
      <c r="DZ101" s="600" t="str">
        <f t="shared" si="65"/>
        <v/>
      </c>
      <c r="EA101" s="600" t="str">
        <f t="shared" si="66"/>
        <v/>
      </c>
      <c r="EB101" s="600" t="str">
        <f t="shared" si="67"/>
        <v/>
      </c>
      <c r="EC101" s="601" t="str">
        <f t="shared" si="68"/>
        <v/>
      </c>
      <c r="ED101" s="599"/>
      <c r="EE101" s="600"/>
      <c r="EF101" s="600"/>
      <c r="EG101" s="600"/>
      <c r="EH101" s="600"/>
      <c r="EI101" s="601"/>
      <c r="EJ101" s="595"/>
      <c r="EK101" s="596"/>
      <c r="EL101" s="596"/>
      <c r="EM101" s="596"/>
      <c r="EN101" s="596"/>
      <c r="EO101" s="599"/>
      <c r="EP101" s="600"/>
      <c r="EQ101" s="600"/>
      <c r="ER101" s="600"/>
      <c r="ES101" s="600"/>
      <c r="ET101" s="600"/>
      <c r="EU101" s="595"/>
      <c r="EV101" s="596"/>
      <c r="EW101" s="596"/>
      <c r="EX101" s="596"/>
      <c r="EY101" s="596"/>
      <c r="EZ101" s="1328"/>
      <c r="FA101" s="790"/>
      <c r="FB101" s="1332"/>
      <c r="FC101" s="1332"/>
      <c r="FD101" s="1332"/>
      <c r="FE101" s="1333"/>
      <c r="FF101" s="790"/>
      <c r="FG101" s="1332"/>
      <c r="FH101" s="1332"/>
      <c r="FI101" s="1332"/>
      <c r="FJ101" s="1333"/>
    </row>
    <row r="102" spans="2:166" ht="15.75" customHeight="1">
      <c r="B102" s="582">
        <v>96</v>
      </c>
      <c r="C102" s="828" t="str">
        <f t="shared" si="43"/>
        <v/>
      </c>
      <c r="D102" s="583"/>
      <c r="E102" s="583"/>
      <c r="F102" s="575"/>
      <c r="G102" s="584"/>
      <c r="H102" s="584"/>
      <c r="I102" s="585"/>
      <c r="J102" s="586"/>
      <c r="K102" s="586"/>
      <c r="L102" s="586"/>
      <c r="M102" s="586"/>
      <c r="N102" s="586"/>
      <c r="O102" s="586"/>
      <c r="P102" s="587"/>
      <c r="Q102" s="588">
        <f t="shared" si="44"/>
        <v>0</v>
      </c>
      <c r="R102" s="589"/>
      <c r="S102" s="583"/>
      <c r="T102" s="590"/>
      <c r="U102" s="583"/>
      <c r="V102" s="583"/>
      <c r="W102" s="583"/>
      <c r="X102" s="591"/>
      <c r="Y102" s="592"/>
      <c r="Z102" s="593"/>
      <c r="AA102" s="575"/>
      <c r="AB102" s="575"/>
      <c r="AC102" s="575"/>
      <c r="AD102" s="575"/>
      <c r="AE102" s="575"/>
      <c r="AF102" s="594"/>
      <c r="AG102" s="595"/>
      <c r="AH102" s="596"/>
      <c r="AI102" s="596"/>
      <c r="AJ102" s="596"/>
      <c r="AK102" s="596"/>
      <c r="AL102" s="596"/>
      <c r="AM102" s="596"/>
      <c r="AN102" s="596"/>
      <c r="AO102" s="596"/>
      <c r="AP102" s="597"/>
      <c r="AQ102" s="596"/>
      <c r="AR102" s="596"/>
      <c r="AS102" s="596"/>
      <c r="AT102" s="596"/>
      <c r="AU102" s="596"/>
      <c r="AV102" s="595"/>
      <c r="AW102" s="596"/>
      <c r="AX102" s="596"/>
      <c r="AY102" s="596"/>
      <c r="AZ102" s="755"/>
      <c r="BA102" s="758"/>
      <c r="BB102" s="596"/>
      <c r="BC102" s="596"/>
      <c r="BD102" s="596"/>
      <c r="BE102" s="759"/>
      <c r="BF102" s="764"/>
      <c r="BG102" s="596"/>
      <c r="BH102" s="596"/>
      <c r="BI102" s="596"/>
      <c r="BJ102" s="765"/>
      <c r="BK102" s="597"/>
      <c r="BL102" s="589"/>
      <c r="BM102" s="575"/>
      <c r="BN102" s="575"/>
      <c r="BO102" s="575"/>
      <c r="BP102" s="590"/>
      <c r="BQ102" s="595"/>
      <c r="BR102" s="596"/>
      <c r="BS102" s="596"/>
      <c r="BT102" s="596"/>
      <c r="BU102" s="597"/>
      <c r="BV102" s="595"/>
      <c r="BW102" s="596"/>
      <c r="BX102" s="596"/>
      <c r="BY102" s="596"/>
      <c r="BZ102" s="597"/>
      <c r="CA102" s="595"/>
      <c r="CB102" s="596"/>
      <c r="CC102" s="596"/>
      <c r="CD102" s="596"/>
      <c r="CE102" s="597"/>
      <c r="CF102" s="595"/>
      <c r="CG102" s="596"/>
      <c r="CH102" s="596"/>
      <c r="CI102" s="596"/>
      <c r="CJ102" s="597"/>
      <c r="CK102" s="595"/>
      <c r="CL102" s="596"/>
      <c r="CM102" s="596"/>
      <c r="CN102" s="596"/>
      <c r="CO102" s="597"/>
      <c r="CP102" s="595"/>
      <c r="CQ102" s="596"/>
      <c r="CR102" s="596"/>
      <c r="CS102" s="596"/>
      <c r="CT102" s="597"/>
      <c r="CU102" s="1320"/>
      <c r="CV102" s="1321"/>
      <c r="CW102" s="1321"/>
      <c r="CX102" s="1322"/>
      <c r="CY102" s="1321"/>
      <c r="CZ102" s="1321"/>
      <c r="DA102" s="1321"/>
      <c r="DB102" s="1322"/>
      <c r="DC102" s="575"/>
      <c r="DD102" s="602">
        <v>1</v>
      </c>
      <c r="DE102" s="603"/>
      <c r="DF102" s="599" t="str">
        <f t="shared" si="45"/>
        <v/>
      </c>
      <c r="DG102" s="600" t="str">
        <f t="shared" si="46"/>
        <v/>
      </c>
      <c r="DH102" s="600" t="str">
        <f t="shared" si="47"/>
        <v/>
      </c>
      <c r="DI102" s="600" t="str">
        <f t="shared" si="48"/>
        <v/>
      </c>
      <c r="DJ102" s="600" t="str">
        <f t="shared" si="49"/>
        <v/>
      </c>
      <c r="DK102" s="601" t="str">
        <f t="shared" si="50"/>
        <v/>
      </c>
      <c r="DL102" s="599" t="str">
        <f t="shared" si="51"/>
        <v/>
      </c>
      <c r="DM102" s="600" t="str">
        <f t="shared" si="52"/>
        <v/>
      </c>
      <c r="DN102" s="600" t="str">
        <f t="shared" si="53"/>
        <v/>
      </c>
      <c r="DO102" s="600" t="str">
        <f t="shared" si="54"/>
        <v/>
      </c>
      <c r="DP102" s="600" t="str">
        <f t="shared" si="55"/>
        <v/>
      </c>
      <c r="DQ102" s="601" t="str">
        <f t="shared" si="56"/>
        <v/>
      </c>
      <c r="DR102" s="599" t="str">
        <f t="shared" si="57"/>
        <v/>
      </c>
      <c r="DS102" s="600" t="str">
        <f t="shared" si="58"/>
        <v/>
      </c>
      <c r="DT102" s="600" t="str">
        <f t="shared" si="59"/>
        <v/>
      </c>
      <c r="DU102" s="600" t="str">
        <f t="shared" si="60"/>
        <v/>
      </c>
      <c r="DV102" s="600" t="str">
        <f t="shared" si="61"/>
        <v/>
      </c>
      <c r="DW102" s="601" t="str">
        <f t="shared" si="62"/>
        <v/>
      </c>
      <c r="DX102" s="599" t="str">
        <f t="shared" si="63"/>
        <v/>
      </c>
      <c r="DY102" s="600" t="str">
        <f t="shared" si="64"/>
        <v/>
      </c>
      <c r="DZ102" s="600" t="str">
        <f t="shared" si="65"/>
        <v/>
      </c>
      <c r="EA102" s="600" t="str">
        <f t="shared" si="66"/>
        <v/>
      </c>
      <c r="EB102" s="600" t="str">
        <f t="shared" si="67"/>
        <v/>
      </c>
      <c r="EC102" s="601" t="str">
        <f t="shared" si="68"/>
        <v/>
      </c>
      <c r="ED102" s="599"/>
      <c r="EE102" s="600"/>
      <c r="EF102" s="600"/>
      <c r="EG102" s="600"/>
      <c r="EH102" s="600"/>
      <c r="EI102" s="601"/>
      <c r="EJ102" s="595"/>
      <c r="EK102" s="596"/>
      <c r="EL102" s="596"/>
      <c r="EM102" s="596"/>
      <c r="EN102" s="596"/>
      <c r="EO102" s="599"/>
      <c r="EP102" s="600"/>
      <c r="EQ102" s="600"/>
      <c r="ER102" s="600"/>
      <c r="ES102" s="600"/>
      <c r="ET102" s="600"/>
      <c r="EU102" s="595"/>
      <c r="EV102" s="596"/>
      <c r="EW102" s="596"/>
      <c r="EX102" s="596"/>
      <c r="EY102" s="596"/>
      <c r="EZ102" s="1328"/>
      <c r="FA102" s="790"/>
      <c r="FB102" s="1332"/>
      <c r="FC102" s="1332"/>
      <c r="FD102" s="1332"/>
      <c r="FE102" s="1333"/>
      <c r="FF102" s="790"/>
      <c r="FG102" s="1332"/>
      <c r="FH102" s="1332"/>
      <c r="FI102" s="1332"/>
      <c r="FJ102" s="1333"/>
    </row>
    <row r="103" spans="2:166" ht="15.75" customHeight="1">
      <c r="B103" s="582">
        <v>97</v>
      </c>
      <c r="C103" s="828" t="str">
        <f t="shared" si="43"/>
        <v/>
      </c>
      <c r="D103" s="583"/>
      <c r="E103" s="583"/>
      <c r="F103" s="575"/>
      <c r="G103" s="584"/>
      <c r="H103" s="584"/>
      <c r="I103" s="585"/>
      <c r="J103" s="586"/>
      <c r="K103" s="586"/>
      <c r="L103" s="586"/>
      <c r="M103" s="586"/>
      <c r="N103" s="586"/>
      <c r="O103" s="586"/>
      <c r="P103" s="587"/>
      <c r="Q103" s="588">
        <f t="shared" si="44"/>
        <v>0</v>
      </c>
      <c r="R103" s="589"/>
      <c r="S103" s="583"/>
      <c r="T103" s="590"/>
      <c r="U103" s="583"/>
      <c r="V103" s="583"/>
      <c r="W103" s="583"/>
      <c r="X103" s="591"/>
      <c r="Y103" s="592"/>
      <c r="Z103" s="593"/>
      <c r="AA103" s="575"/>
      <c r="AB103" s="575"/>
      <c r="AC103" s="575"/>
      <c r="AD103" s="575"/>
      <c r="AE103" s="575"/>
      <c r="AF103" s="594"/>
      <c r="AG103" s="595"/>
      <c r="AH103" s="596"/>
      <c r="AI103" s="596"/>
      <c r="AJ103" s="596"/>
      <c r="AK103" s="596"/>
      <c r="AL103" s="596"/>
      <c r="AM103" s="596"/>
      <c r="AN103" s="596"/>
      <c r="AO103" s="596"/>
      <c r="AP103" s="597"/>
      <c r="AQ103" s="596"/>
      <c r="AR103" s="596"/>
      <c r="AS103" s="596"/>
      <c r="AT103" s="596"/>
      <c r="AU103" s="596"/>
      <c r="AV103" s="595"/>
      <c r="AW103" s="596"/>
      <c r="AX103" s="596"/>
      <c r="AY103" s="596"/>
      <c r="AZ103" s="755"/>
      <c r="BA103" s="758"/>
      <c r="BB103" s="596"/>
      <c r="BC103" s="596"/>
      <c r="BD103" s="596"/>
      <c r="BE103" s="759"/>
      <c r="BF103" s="764"/>
      <c r="BG103" s="596"/>
      <c r="BH103" s="596"/>
      <c r="BI103" s="596"/>
      <c r="BJ103" s="765"/>
      <c r="BK103" s="597"/>
      <c r="BL103" s="589"/>
      <c r="BM103" s="575"/>
      <c r="BN103" s="575"/>
      <c r="BO103" s="575"/>
      <c r="BP103" s="590"/>
      <c r="BQ103" s="595"/>
      <c r="BR103" s="596"/>
      <c r="BS103" s="596"/>
      <c r="BT103" s="596"/>
      <c r="BU103" s="597"/>
      <c r="BV103" s="595"/>
      <c r="BW103" s="596"/>
      <c r="BX103" s="596"/>
      <c r="BY103" s="596"/>
      <c r="BZ103" s="597"/>
      <c r="CA103" s="595"/>
      <c r="CB103" s="596"/>
      <c r="CC103" s="596"/>
      <c r="CD103" s="596"/>
      <c r="CE103" s="597"/>
      <c r="CF103" s="595"/>
      <c r="CG103" s="596"/>
      <c r="CH103" s="596"/>
      <c r="CI103" s="596"/>
      <c r="CJ103" s="597"/>
      <c r="CK103" s="595"/>
      <c r="CL103" s="596"/>
      <c r="CM103" s="596"/>
      <c r="CN103" s="596"/>
      <c r="CO103" s="597"/>
      <c r="CP103" s="595"/>
      <c r="CQ103" s="596"/>
      <c r="CR103" s="596"/>
      <c r="CS103" s="596"/>
      <c r="CT103" s="597"/>
      <c r="CU103" s="1320"/>
      <c r="CV103" s="1321"/>
      <c r="CW103" s="1321"/>
      <c r="CX103" s="1322"/>
      <c r="CY103" s="1321"/>
      <c r="CZ103" s="1321"/>
      <c r="DA103" s="1321"/>
      <c r="DB103" s="1322"/>
      <c r="DC103" s="575"/>
      <c r="DD103" s="602">
        <v>1</v>
      </c>
      <c r="DE103" s="603"/>
      <c r="DF103" s="599" t="str">
        <f t="shared" si="45"/>
        <v/>
      </c>
      <c r="DG103" s="600" t="str">
        <f t="shared" si="46"/>
        <v/>
      </c>
      <c r="DH103" s="600" t="str">
        <f t="shared" si="47"/>
        <v/>
      </c>
      <c r="DI103" s="600" t="str">
        <f t="shared" si="48"/>
        <v/>
      </c>
      <c r="DJ103" s="600" t="str">
        <f t="shared" si="49"/>
        <v/>
      </c>
      <c r="DK103" s="601" t="str">
        <f t="shared" si="50"/>
        <v/>
      </c>
      <c r="DL103" s="599" t="str">
        <f t="shared" si="51"/>
        <v/>
      </c>
      <c r="DM103" s="600" t="str">
        <f t="shared" si="52"/>
        <v/>
      </c>
      <c r="DN103" s="600" t="str">
        <f t="shared" si="53"/>
        <v/>
      </c>
      <c r="DO103" s="600" t="str">
        <f t="shared" si="54"/>
        <v/>
      </c>
      <c r="DP103" s="600" t="str">
        <f t="shared" si="55"/>
        <v/>
      </c>
      <c r="DQ103" s="601" t="str">
        <f t="shared" si="56"/>
        <v/>
      </c>
      <c r="DR103" s="599" t="str">
        <f t="shared" si="57"/>
        <v/>
      </c>
      <c r="DS103" s="600" t="str">
        <f t="shared" si="58"/>
        <v/>
      </c>
      <c r="DT103" s="600" t="str">
        <f t="shared" si="59"/>
        <v/>
      </c>
      <c r="DU103" s="600" t="str">
        <f t="shared" si="60"/>
        <v/>
      </c>
      <c r="DV103" s="600" t="str">
        <f t="shared" si="61"/>
        <v/>
      </c>
      <c r="DW103" s="601" t="str">
        <f t="shared" si="62"/>
        <v/>
      </c>
      <c r="DX103" s="599" t="str">
        <f t="shared" si="63"/>
        <v/>
      </c>
      <c r="DY103" s="600" t="str">
        <f t="shared" si="64"/>
        <v/>
      </c>
      <c r="DZ103" s="600" t="str">
        <f t="shared" si="65"/>
        <v/>
      </c>
      <c r="EA103" s="600" t="str">
        <f t="shared" si="66"/>
        <v/>
      </c>
      <c r="EB103" s="600" t="str">
        <f t="shared" si="67"/>
        <v/>
      </c>
      <c r="EC103" s="601" t="str">
        <f t="shared" si="68"/>
        <v/>
      </c>
      <c r="ED103" s="599"/>
      <c r="EE103" s="600"/>
      <c r="EF103" s="600"/>
      <c r="EG103" s="600"/>
      <c r="EH103" s="600"/>
      <c r="EI103" s="601"/>
      <c r="EJ103" s="595"/>
      <c r="EK103" s="596"/>
      <c r="EL103" s="596"/>
      <c r="EM103" s="596"/>
      <c r="EN103" s="596"/>
      <c r="EO103" s="599"/>
      <c r="EP103" s="600"/>
      <c r="EQ103" s="600"/>
      <c r="ER103" s="600"/>
      <c r="ES103" s="600"/>
      <c r="ET103" s="600"/>
      <c r="EU103" s="595"/>
      <c r="EV103" s="596"/>
      <c r="EW103" s="596"/>
      <c r="EX103" s="596"/>
      <c r="EY103" s="596"/>
      <c r="EZ103" s="1328"/>
      <c r="FA103" s="790"/>
      <c r="FB103" s="1332"/>
      <c r="FC103" s="1332"/>
      <c r="FD103" s="1332"/>
      <c r="FE103" s="1333"/>
      <c r="FF103" s="790"/>
      <c r="FG103" s="1332"/>
      <c r="FH103" s="1332"/>
      <c r="FI103" s="1332"/>
      <c r="FJ103" s="1333"/>
    </row>
    <row r="104" spans="2:166" ht="15.75" customHeight="1">
      <c r="B104" s="582">
        <v>98</v>
      </c>
      <c r="C104" s="828" t="str">
        <f t="shared" si="43"/>
        <v/>
      </c>
      <c r="D104" s="583"/>
      <c r="E104" s="583"/>
      <c r="F104" s="575"/>
      <c r="G104" s="584"/>
      <c r="H104" s="584"/>
      <c r="I104" s="585"/>
      <c r="J104" s="586"/>
      <c r="K104" s="586"/>
      <c r="L104" s="586"/>
      <c r="M104" s="586"/>
      <c r="N104" s="586"/>
      <c r="O104" s="586"/>
      <c r="P104" s="587"/>
      <c r="Q104" s="588">
        <f t="shared" si="44"/>
        <v>0</v>
      </c>
      <c r="R104" s="589"/>
      <c r="S104" s="583"/>
      <c r="T104" s="590"/>
      <c r="U104" s="583"/>
      <c r="V104" s="583"/>
      <c r="W104" s="583"/>
      <c r="X104" s="596"/>
      <c r="Y104" s="605"/>
      <c r="Z104" s="593"/>
      <c r="AA104" s="575"/>
      <c r="AB104" s="575"/>
      <c r="AC104" s="575"/>
      <c r="AD104" s="575"/>
      <c r="AE104" s="575"/>
      <c r="AF104" s="594"/>
      <c r="AG104" s="595"/>
      <c r="AH104" s="596"/>
      <c r="AI104" s="596"/>
      <c r="AJ104" s="596"/>
      <c r="AK104" s="596"/>
      <c r="AL104" s="596"/>
      <c r="AM104" s="596"/>
      <c r="AN104" s="596"/>
      <c r="AO104" s="596"/>
      <c r="AP104" s="597"/>
      <c r="AQ104" s="596"/>
      <c r="AR104" s="596"/>
      <c r="AS104" s="596"/>
      <c r="AT104" s="596"/>
      <c r="AU104" s="596"/>
      <c r="AV104" s="595"/>
      <c r="AW104" s="596"/>
      <c r="AX104" s="596"/>
      <c r="AY104" s="596"/>
      <c r="AZ104" s="755"/>
      <c r="BA104" s="758"/>
      <c r="BB104" s="596"/>
      <c r="BC104" s="596"/>
      <c r="BD104" s="596"/>
      <c r="BE104" s="759"/>
      <c r="BF104" s="764"/>
      <c r="BG104" s="596"/>
      <c r="BH104" s="596"/>
      <c r="BI104" s="596"/>
      <c r="BJ104" s="765"/>
      <c r="BK104" s="597"/>
      <c r="BL104" s="589"/>
      <c r="BM104" s="575"/>
      <c r="BN104" s="575"/>
      <c r="BO104" s="575"/>
      <c r="BP104" s="590"/>
      <c r="BQ104" s="595"/>
      <c r="BR104" s="596"/>
      <c r="BS104" s="596"/>
      <c r="BT104" s="596"/>
      <c r="BU104" s="597"/>
      <c r="BV104" s="595"/>
      <c r="BW104" s="596"/>
      <c r="BX104" s="596"/>
      <c r="BY104" s="596"/>
      <c r="BZ104" s="597"/>
      <c r="CA104" s="595"/>
      <c r="CB104" s="596"/>
      <c r="CC104" s="596"/>
      <c r="CD104" s="596"/>
      <c r="CE104" s="597"/>
      <c r="CF104" s="595"/>
      <c r="CG104" s="596"/>
      <c r="CH104" s="596"/>
      <c r="CI104" s="596"/>
      <c r="CJ104" s="597"/>
      <c r="CK104" s="595"/>
      <c r="CL104" s="596"/>
      <c r="CM104" s="596"/>
      <c r="CN104" s="596"/>
      <c r="CO104" s="597"/>
      <c r="CP104" s="595"/>
      <c r="CQ104" s="596"/>
      <c r="CR104" s="596"/>
      <c r="CS104" s="596"/>
      <c r="CT104" s="597"/>
      <c r="CU104" s="1320"/>
      <c r="CV104" s="1321"/>
      <c r="CW104" s="1321"/>
      <c r="CX104" s="1322"/>
      <c r="CY104" s="1321"/>
      <c r="CZ104" s="1321"/>
      <c r="DA104" s="1321"/>
      <c r="DB104" s="1322"/>
      <c r="DC104" s="575"/>
      <c r="DD104" s="602">
        <v>1</v>
      </c>
      <c r="DE104" s="603"/>
      <c r="DF104" s="599" t="str">
        <f t="shared" si="45"/>
        <v/>
      </c>
      <c r="DG104" s="600" t="str">
        <f t="shared" si="46"/>
        <v/>
      </c>
      <c r="DH104" s="600" t="str">
        <f t="shared" si="47"/>
        <v/>
      </c>
      <c r="DI104" s="600" t="str">
        <f t="shared" si="48"/>
        <v/>
      </c>
      <c r="DJ104" s="600" t="str">
        <f t="shared" si="49"/>
        <v/>
      </c>
      <c r="DK104" s="601" t="str">
        <f t="shared" si="50"/>
        <v/>
      </c>
      <c r="DL104" s="599" t="str">
        <f t="shared" si="51"/>
        <v/>
      </c>
      <c r="DM104" s="600" t="str">
        <f t="shared" si="52"/>
        <v/>
      </c>
      <c r="DN104" s="600" t="str">
        <f t="shared" si="53"/>
        <v/>
      </c>
      <c r="DO104" s="600" t="str">
        <f t="shared" si="54"/>
        <v/>
      </c>
      <c r="DP104" s="600" t="str">
        <f t="shared" si="55"/>
        <v/>
      </c>
      <c r="DQ104" s="601" t="str">
        <f t="shared" si="56"/>
        <v/>
      </c>
      <c r="DR104" s="599" t="str">
        <f t="shared" si="57"/>
        <v/>
      </c>
      <c r="DS104" s="600" t="str">
        <f t="shared" si="58"/>
        <v/>
      </c>
      <c r="DT104" s="600" t="str">
        <f t="shared" si="59"/>
        <v/>
      </c>
      <c r="DU104" s="600" t="str">
        <f t="shared" si="60"/>
        <v/>
      </c>
      <c r="DV104" s="600" t="str">
        <f t="shared" si="61"/>
        <v/>
      </c>
      <c r="DW104" s="601" t="str">
        <f t="shared" si="62"/>
        <v/>
      </c>
      <c r="DX104" s="599" t="str">
        <f t="shared" si="63"/>
        <v/>
      </c>
      <c r="DY104" s="600" t="str">
        <f t="shared" si="64"/>
        <v/>
      </c>
      <c r="DZ104" s="600" t="str">
        <f t="shared" si="65"/>
        <v/>
      </c>
      <c r="EA104" s="600" t="str">
        <f t="shared" si="66"/>
        <v/>
      </c>
      <c r="EB104" s="600" t="str">
        <f t="shared" si="67"/>
        <v/>
      </c>
      <c r="EC104" s="601" t="str">
        <f t="shared" si="68"/>
        <v/>
      </c>
      <c r="ED104" s="599"/>
      <c r="EE104" s="600"/>
      <c r="EF104" s="600"/>
      <c r="EG104" s="600"/>
      <c r="EH104" s="600"/>
      <c r="EI104" s="601"/>
      <c r="EJ104" s="595"/>
      <c r="EK104" s="596"/>
      <c r="EL104" s="596"/>
      <c r="EM104" s="596"/>
      <c r="EN104" s="596"/>
      <c r="EO104" s="599"/>
      <c r="EP104" s="600"/>
      <c r="EQ104" s="600"/>
      <c r="ER104" s="600"/>
      <c r="ES104" s="600"/>
      <c r="ET104" s="600"/>
      <c r="EU104" s="595"/>
      <c r="EV104" s="596"/>
      <c r="EW104" s="596"/>
      <c r="EX104" s="596"/>
      <c r="EY104" s="596"/>
      <c r="EZ104" s="1328"/>
      <c r="FA104" s="790"/>
      <c r="FB104" s="1332"/>
      <c r="FC104" s="1332"/>
      <c r="FD104" s="1332"/>
      <c r="FE104" s="1333"/>
      <c r="FF104" s="790"/>
      <c r="FG104" s="1332"/>
      <c r="FH104" s="1332"/>
      <c r="FI104" s="1332"/>
      <c r="FJ104" s="1333"/>
    </row>
    <row r="105" spans="2:166" ht="15.75" customHeight="1">
      <c r="B105" s="582">
        <v>99</v>
      </c>
      <c r="C105" s="828" t="str">
        <f t="shared" si="43"/>
        <v/>
      </c>
      <c r="D105" s="583"/>
      <c r="E105" s="583"/>
      <c r="F105" s="575"/>
      <c r="G105" s="584"/>
      <c r="H105" s="584"/>
      <c r="I105" s="585"/>
      <c r="J105" s="586"/>
      <c r="K105" s="586"/>
      <c r="L105" s="586"/>
      <c r="M105" s="586"/>
      <c r="N105" s="586"/>
      <c r="O105" s="586"/>
      <c r="P105" s="587"/>
      <c r="Q105" s="588">
        <f t="shared" si="44"/>
        <v>0</v>
      </c>
      <c r="R105" s="589"/>
      <c r="S105" s="583"/>
      <c r="T105" s="590"/>
      <c r="U105" s="583"/>
      <c r="V105" s="583"/>
      <c r="W105" s="583"/>
      <c r="X105" s="591"/>
      <c r="Y105" s="592"/>
      <c r="Z105" s="593"/>
      <c r="AA105" s="575"/>
      <c r="AB105" s="575"/>
      <c r="AC105" s="575"/>
      <c r="AD105" s="575"/>
      <c r="AE105" s="575"/>
      <c r="AF105" s="594"/>
      <c r="AG105" s="595"/>
      <c r="AH105" s="596"/>
      <c r="AI105" s="596"/>
      <c r="AJ105" s="596"/>
      <c r="AK105" s="596"/>
      <c r="AL105" s="596"/>
      <c r="AM105" s="596"/>
      <c r="AN105" s="596"/>
      <c r="AO105" s="596"/>
      <c r="AP105" s="597"/>
      <c r="AQ105" s="596"/>
      <c r="AR105" s="596"/>
      <c r="AS105" s="596"/>
      <c r="AT105" s="596"/>
      <c r="AU105" s="596"/>
      <c r="AV105" s="595"/>
      <c r="AW105" s="596"/>
      <c r="AX105" s="596"/>
      <c r="AY105" s="596"/>
      <c r="AZ105" s="755"/>
      <c r="BA105" s="758"/>
      <c r="BB105" s="596"/>
      <c r="BC105" s="596"/>
      <c r="BD105" s="596"/>
      <c r="BE105" s="759"/>
      <c r="BF105" s="764"/>
      <c r="BG105" s="596"/>
      <c r="BH105" s="596"/>
      <c r="BI105" s="596"/>
      <c r="BJ105" s="765"/>
      <c r="BK105" s="597"/>
      <c r="BL105" s="589"/>
      <c r="BM105" s="575"/>
      <c r="BN105" s="575"/>
      <c r="BO105" s="575"/>
      <c r="BP105" s="590"/>
      <c r="BQ105" s="595"/>
      <c r="BR105" s="596"/>
      <c r="BS105" s="596"/>
      <c r="BT105" s="596"/>
      <c r="BU105" s="597"/>
      <c r="BV105" s="595"/>
      <c r="BW105" s="596"/>
      <c r="BX105" s="596"/>
      <c r="BY105" s="596"/>
      <c r="BZ105" s="597"/>
      <c r="CA105" s="595"/>
      <c r="CB105" s="596"/>
      <c r="CC105" s="596"/>
      <c r="CD105" s="596"/>
      <c r="CE105" s="597"/>
      <c r="CF105" s="595"/>
      <c r="CG105" s="596"/>
      <c r="CH105" s="596"/>
      <c r="CI105" s="596"/>
      <c r="CJ105" s="597"/>
      <c r="CK105" s="595"/>
      <c r="CL105" s="596"/>
      <c r="CM105" s="596"/>
      <c r="CN105" s="596"/>
      <c r="CO105" s="597"/>
      <c r="CP105" s="595"/>
      <c r="CQ105" s="596"/>
      <c r="CR105" s="596"/>
      <c r="CS105" s="596"/>
      <c r="CT105" s="597"/>
      <c r="CU105" s="1320"/>
      <c r="CV105" s="1321"/>
      <c r="CW105" s="1321"/>
      <c r="CX105" s="1322"/>
      <c r="CY105" s="1321"/>
      <c r="CZ105" s="1321"/>
      <c r="DA105" s="1321"/>
      <c r="DB105" s="1322"/>
      <c r="DC105" s="575"/>
      <c r="DD105" s="602">
        <v>1</v>
      </c>
      <c r="DE105" s="603"/>
      <c r="DF105" s="599" t="str">
        <f t="shared" si="45"/>
        <v/>
      </c>
      <c r="DG105" s="600" t="str">
        <f t="shared" si="46"/>
        <v/>
      </c>
      <c r="DH105" s="600" t="str">
        <f t="shared" si="47"/>
        <v/>
      </c>
      <c r="DI105" s="600" t="str">
        <f t="shared" si="48"/>
        <v/>
      </c>
      <c r="DJ105" s="600" t="str">
        <f t="shared" si="49"/>
        <v/>
      </c>
      <c r="DK105" s="601" t="str">
        <f t="shared" si="50"/>
        <v/>
      </c>
      <c r="DL105" s="599" t="str">
        <f t="shared" si="51"/>
        <v/>
      </c>
      <c r="DM105" s="600" t="str">
        <f t="shared" si="52"/>
        <v/>
      </c>
      <c r="DN105" s="600" t="str">
        <f t="shared" si="53"/>
        <v/>
      </c>
      <c r="DO105" s="600" t="str">
        <f t="shared" si="54"/>
        <v/>
      </c>
      <c r="DP105" s="600" t="str">
        <f t="shared" si="55"/>
        <v/>
      </c>
      <c r="DQ105" s="601" t="str">
        <f t="shared" si="56"/>
        <v/>
      </c>
      <c r="DR105" s="599" t="str">
        <f t="shared" si="57"/>
        <v/>
      </c>
      <c r="DS105" s="600" t="str">
        <f t="shared" si="58"/>
        <v/>
      </c>
      <c r="DT105" s="600" t="str">
        <f t="shared" si="59"/>
        <v/>
      </c>
      <c r="DU105" s="600" t="str">
        <f t="shared" si="60"/>
        <v/>
      </c>
      <c r="DV105" s="600" t="str">
        <f t="shared" si="61"/>
        <v/>
      </c>
      <c r="DW105" s="601" t="str">
        <f t="shared" si="62"/>
        <v/>
      </c>
      <c r="DX105" s="599" t="str">
        <f t="shared" si="63"/>
        <v/>
      </c>
      <c r="DY105" s="600" t="str">
        <f t="shared" si="64"/>
        <v/>
      </c>
      <c r="DZ105" s="600" t="str">
        <f t="shared" si="65"/>
        <v/>
      </c>
      <c r="EA105" s="600" t="str">
        <f t="shared" si="66"/>
        <v/>
      </c>
      <c r="EB105" s="600" t="str">
        <f t="shared" si="67"/>
        <v/>
      </c>
      <c r="EC105" s="601" t="str">
        <f t="shared" si="68"/>
        <v/>
      </c>
      <c r="ED105" s="599"/>
      <c r="EE105" s="600"/>
      <c r="EF105" s="600"/>
      <c r="EG105" s="600"/>
      <c r="EH105" s="600"/>
      <c r="EI105" s="601"/>
      <c r="EJ105" s="595"/>
      <c r="EK105" s="596"/>
      <c r="EL105" s="596"/>
      <c r="EM105" s="596"/>
      <c r="EN105" s="596"/>
      <c r="EO105" s="599"/>
      <c r="EP105" s="600"/>
      <c r="EQ105" s="600"/>
      <c r="ER105" s="600"/>
      <c r="ES105" s="600"/>
      <c r="ET105" s="600"/>
      <c r="EU105" s="595"/>
      <c r="EV105" s="596"/>
      <c r="EW105" s="596"/>
      <c r="EX105" s="596"/>
      <c r="EY105" s="596"/>
      <c r="EZ105" s="1328"/>
      <c r="FA105" s="790"/>
      <c r="FB105" s="1332"/>
      <c r="FC105" s="1332"/>
      <c r="FD105" s="1332"/>
      <c r="FE105" s="1333"/>
      <c r="FF105" s="790"/>
      <c r="FG105" s="1332"/>
      <c r="FH105" s="1332"/>
      <c r="FI105" s="1332"/>
      <c r="FJ105" s="1333"/>
    </row>
    <row r="106" spans="2:166" ht="15.75" customHeight="1" thickBot="1">
      <c r="B106" s="619">
        <v>100</v>
      </c>
      <c r="C106" s="829" t="str">
        <f t="shared" si="43"/>
        <v/>
      </c>
      <c r="D106" s="620"/>
      <c r="E106" s="620"/>
      <c r="F106" s="621"/>
      <c r="G106" s="622"/>
      <c r="H106" s="622"/>
      <c r="I106" s="623"/>
      <c r="J106" s="624"/>
      <c r="K106" s="624"/>
      <c r="L106" s="624"/>
      <c r="M106" s="624"/>
      <c r="N106" s="624"/>
      <c r="O106" s="624"/>
      <c r="P106" s="625"/>
      <c r="Q106" s="626">
        <f t="shared" si="44"/>
        <v>0</v>
      </c>
      <c r="R106" s="627"/>
      <c r="S106" s="620"/>
      <c r="T106" s="628"/>
      <c r="U106" s="620"/>
      <c r="V106" s="620"/>
      <c r="W106" s="620"/>
      <c r="X106" s="629"/>
      <c r="Y106" s="630"/>
      <c r="Z106" s="631"/>
      <c r="AA106" s="621"/>
      <c r="AB106" s="621"/>
      <c r="AC106" s="621"/>
      <c r="AD106" s="621"/>
      <c r="AE106" s="621"/>
      <c r="AF106" s="632"/>
      <c r="AG106" s="633"/>
      <c r="AH106" s="629"/>
      <c r="AI106" s="629"/>
      <c r="AJ106" s="629"/>
      <c r="AK106" s="629"/>
      <c r="AL106" s="629"/>
      <c r="AM106" s="629"/>
      <c r="AN106" s="629"/>
      <c r="AO106" s="629"/>
      <c r="AP106" s="634"/>
      <c r="AQ106" s="629"/>
      <c r="AR106" s="629"/>
      <c r="AS106" s="629"/>
      <c r="AT106" s="629"/>
      <c r="AU106" s="629"/>
      <c r="AV106" s="633"/>
      <c r="AW106" s="629"/>
      <c r="AX106" s="629"/>
      <c r="AY106" s="629"/>
      <c r="AZ106" s="757"/>
      <c r="BA106" s="762"/>
      <c r="BB106" s="629"/>
      <c r="BC106" s="629"/>
      <c r="BD106" s="629"/>
      <c r="BE106" s="763"/>
      <c r="BF106" s="768"/>
      <c r="BG106" s="629"/>
      <c r="BH106" s="629"/>
      <c r="BI106" s="629"/>
      <c r="BJ106" s="769"/>
      <c r="BK106" s="634"/>
      <c r="BL106" s="627"/>
      <c r="BM106" s="621"/>
      <c r="BN106" s="621"/>
      <c r="BO106" s="621"/>
      <c r="BP106" s="628"/>
      <c r="BQ106" s="633"/>
      <c r="BR106" s="629"/>
      <c r="BS106" s="629"/>
      <c r="BT106" s="629"/>
      <c r="BU106" s="634"/>
      <c r="BV106" s="633"/>
      <c r="BW106" s="629"/>
      <c r="BX106" s="629"/>
      <c r="BY106" s="629"/>
      <c r="BZ106" s="634"/>
      <c r="CA106" s="633"/>
      <c r="CB106" s="629"/>
      <c r="CC106" s="629"/>
      <c r="CD106" s="629"/>
      <c r="CE106" s="634"/>
      <c r="CF106" s="633"/>
      <c r="CG106" s="629"/>
      <c r="CH106" s="629"/>
      <c r="CI106" s="629"/>
      <c r="CJ106" s="634"/>
      <c r="CK106" s="633"/>
      <c r="CL106" s="629"/>
      <c r="CM106" s="629"/>
      <c r="CN106" s="629"/>
      <c r="CO106" s="634"/>
      <c r="CP106" s="633"/>
      <c r="CQ106" s="629"/>
      <c r="CR106" s="629"/>
      <c r="CS106" s="629"/>
      <c r="CT106" s="634"/>
      <c r="CU106" s="1323"/>
      <c r="CV106" s="1324"/>
      <c r="CW106" s="1324"/>
      <c r="CX106" s="1325"/>
      <c r="CY106" s="1324"/>
      <c r="CZ106" s="1324"/>
      <c r="DA106" s="1324"/>
      <c r="DB106" s="1325"/>
      <c r="DC106" s="621"/>
      <c r="DD106" s="638">
        <v>1</v>
      </c>
      <c r="DE106" s="639"/>
      <c r="DF106" s="635" t="str">
        <f t="shared" si="45"/>
        <v/>
      </c>
      <c r="DG106" s="636" t="str">
        <f t="shared" si="46"/>
        <v/>
      </c>
      <c r="DH106" s="636" t="str">
        <f t="shared" si="47"/>
        <v/>
      </c>
      <c r="DI106" s="636" t="str">
        <f t="shared" si="48"/>
        <v/>
      </c>
      <c r="DJ106" s="636" t="str">
        <f t="shared" si="49"/>
        <v/>
      </c>
      <c r="DK106" s="637" t="str">
        <f t="shared" si="50"/>
        <v/>
      </c>
      <c r="DL106" s="635" t="str">
        <f t="shared" si="51"/>
        <v/>
      </c>
      <c r="DM106" s="636" t="str">
        <f t="shared" si="52"/>
        <v/>
      </c>
      <c r="DN106" s="636" t="str">
        <f t="shared" si="53"/>
        <v/>
      </c>
      <c r="DO106" s="636" t="str">
        <f t="shared" si="54"/>
        <v/>
      </c>
      <c r="DP106" s="636" t="str">
        <f t="shared" si="55"/>
        <v/>
      </c>
      <c r="DQ106" s="637" t="str">
        <f t="shared" si="56"/>
        <v/>
      </c>
      <c r="DR106" s="635" t="str">
        <f t="shared" si="57"/>
        <v/>
      </c>
      <c r="DS106" s="636" t="str">
        <f t="shared" si="58"/>
        <v/>
      </c>
      <c r="DT106" s="636" t="str">
        <f t="shared" si="59"/>
        <v/>
      </c>
      <c r="DU106" s="636" t="str">
        <f t="shared" si="60"/>
        <v/>
      </c>
      <c r="DV106" s="636" t="str">
        <f t="shared" si="61"/>
        <v/>
      </c>
      <c r="DW106" s="637" t="str">
        <f t="shared" si="62"/>
        <v/>
      </c>
      <c r="DX106" s="635" t="str">
        <f t="shared" si="63"/>
        <v/>
      </c>
      <c r="DY106" s="636" t="str">
        <f t="shared" si="64"/>
        <v/>
      </c>
      <c r="DZ106" s="636" t="str">
        <f t="shared" si="65"/>
        <v/>
      </c>
      <c r="EA106" s="636" t="str">
        <f t="shared" si="66"/>
        <v/>
      </c>
      <c r="EB106" s="636" t="str">
        <f t="shared" si="67"/>
        <v/>
      </c>
      <c r="EC106" s="637" t="str">
        <f t="shared" si="68"/>
        <v/>
      </c>
      <c r="ED106" s="635"/>
      <c r="EE106" s="636"/>
      <c r="EF106" s="636"/>
      <c r="EG106" s="636"/>
      <c r="EH106" s="636"/>
      <c r="EI106" s="637"/>
      <c r="EJ106" s="633"/>
      <c r="EK106" s="629"/>
      <c r="EL106" s="629"/>
      <c r="EM106" s="629"/>
      <c r="EN106" s="629"/>
      <c r="EO106" s="635"/>
      <c r="EP106" s="636"/>
      <c r="EQ106" s="636"/>
      <c r="ER106" s="636"/>
      <c r="ES106" s="636"/>
      <c r="ET106" s="636"/>
      <c r="EU106" s="633"/>
      <c r="EV106" s="629"/>
      <c r="EW106" s="629"/>
      <c r="EX106" s="629"/>
      <c r="EY106" s="629"/>
      <c r="EZ106" s="1329"/>
      <c r="FA106" s="791"/>
      <c r="FB106" s="1334"/>
      <c r="FC106" s="1334"/>
      <c r="FD106" s="1334"/>
      <c r="FE106" s="1335"/>
      <c r="FF106" s="791"/>
      <c r="FG106" s="1334"/>
      <c r="FH106" s="1334"/>
      <c r="FI106" s="1334"/>
      <c r="FJ106" s="1335"/>
    </row>
    <row r="107" spans="2:166">
      <c r="X107" s="642"/>
      <c r="Y107" s="643"/>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c r="BH107" s="644"/>
      <c r="BI107" s="644"/>
      <c r="BJ107" s="644"/>
      <c r="BK107" s="644"/>
      <c r="BL107" s="641"/>
      <c r="BM107" s="641"/>
      <c r="BN107" s="641"/>
      <c r="BO107" s="641"/>
      <c r="BP107" s="641"/>
      <c r="BQ107" s="644"/>
      <c r="BR107" s="644"/>
      <c r="BS107" s="644"/>
      <c r="BT107" s="644"/>
      <c r="BU107" s="644"/>
      <c r="BV107" s="644"/>
      <c r="BW107" s="644"/>
      <c r="BX107" s="644"/>
      <c r="BY107" s="644"/>
      <c r="BZ107" s="644"/>
      <c r="CA107" s="644"/>
      <c r="CB107" s="644"/>
      <c r="CC107" s="644"/>
      <c r="CD107" s="644"/>
      <c r="CE107" s="644"/>
      <c r="CF107" s="644"/>
      <c r="CG107" s="644"/>
      <c r="CH107" s="644"/>
      <c r="CI107" s="644"/>
      <c r="CJ107" s="644"/>
      <c r="CK107" s="644"/>
      <c r="CL107" s="644"/>
      <c r="CM107" s="644"/>
      <c r="CN107" s="644"/>
      <c r="CO107" s="644"/>
      <c r="CP107" s="644"/>
      <c r="CQ107" s="644"/>
      <c r="CR107" s="644"/>
      <c r="CS107" s="644"/>
      <c r="CT107" s="644"/>
      <c r="CU107" s="645"/>
      <c r="CV107" s="645"/>
      <c r="CW107" s="645"/>
      <c r="CX107" s="645"/>
      <c r="CY107" s="645"/>
      <c r="CZ107" s="645"/>
      <c r="DA107" s="645"/>
      <c r="DB107" s="645"/>
      <c r="DC107" s="641"/>
      <c r="DD107" s="645"/>
      <c r="DE107" s="646"/>
      <c r="DF107" s="645"/>
      <c r="DG107" s="645"/>
      <c r="DH107" s="645"/>
      <c r="DI107" s="645"/>
      <c r="DJ107" s="645"/>
      <c r="DK107" s="645"/>
      <c r="DL107" s="645"/>
      <c r="DM107" s="645"/>
      <c r="DN107" s="645"/>
      <c r="DO107" s="645"/>
      <c r="DP107" s="645"/>
      <c r="DQ107" s="645"/>
      <c r="DR107" s="645"/>
      <c r="DS107" s="645"/>
      <c r="DT107" s="645"/>
      <c r="DU107" s="645"/>
      <c r="DV107" s="645"/>
      <c r="DW107" s="645"/>
      <c r="DX107" s="645"/>
      <c r="DY107" s="645"/>
      <c r="DZ107" s="645"/>
      <c r="EA107" s="645"/>
      <c r="EB107" s="645"/>
      <c r="EC107" s="645"/>
      <c r="ED107" s="645"/>
      <c r="EE107" s="645"/>
      <c r="EF107" s="645"/>
      <c r="EG107" s="645"/>
      <c r="EH107" s="645"/>
      <c r="EI107" s="645"/>
      <c r="EJ107" s="645"/>
      <c r="EK107" s="645"/>
      <c r="EL107" s="645"/>
      <c r="EM107" s="645"/>
      <c r="EN107" s="645"/>
      <c r="EO107" s="645"/>
      <c r="EP107" s="645"/>
      <c r="EQ107" s="645"/>
      <c r="ER107" s="645"/>
      <c r="ES107" s="645"/>
      <c r="ET107" s="645"/>
      <c r="EU107" s="645"/>
      <c r="EV107" s="645"/>
      <c r="EW107" s="645"/>
      <c r="EX107" s="645"/>
      <c r="EY107" s="645"/>
    </row>
    <row r="108" spans="2:166">
      <c r="AZ108" s="648"/>
    </row>
    <row r="109" spans="2:166" s="653" customFormat="1" ht="15">
      <c r="B109" s="107" t="s">
        <v>305</v>
      </c>
      <c r="C109" s="71"/>
      <c r="D109" s="640"/>
      <c r="E109" s="640"/>
      <c r="F109" s="641"/>
      <c r="G109" s="640"/>
      <c r="H109" s="640"/>
      <c r="I109" s="640"/>
      <c r="J109" s="640"/>
      <c r="K109" s="640"/>
      <c r="L109" s="640"/>
      <c r="M109" s="640"/>
      <c r="AF109" s="641"/>
      <c r="EZ109" s="654"/>
      <c r="FA109" s="654"/>
      <c r="FB109" s="654"/>
      <c r="FC109" s="654"/>
      <c r="FD109" s="654"/>
      <c r="FE109" s="654"/>
      <c r="FF109" s="654"/>
      <c r="FG109" s="654"/>
      <c r="FH109" s="654"/>
      <c r="FI109" s="654"/>
      <c r="FJ109" s="654"/>
    </row>
    <row r="110" spans="2:166" s="653" customFormat="1" ht="15">
      <c r="B110" s="43"/>
      <c r="C110" s="746" t="s">
        <v>306</v>
      </c>
      <c r="D110" s="640"/>
      <c r="E110" s="640"/>
      <c r="F110" s="641"/>
      <c r="G110" s="640"/>
      <c r="H110" s="640"/>
      <c r="I110" s="640"/>
      <c r="J110" s="640"/>
      <c r="K110" s="640"/>
      <c r="L110" s="640"/>
      <c r="M110" s="640"/>
      <c r="AF110" s="641"/>
      <c r="EZ110" s="654"/>
      <c r="FA110" s="654"/>
      <c r="FB110" s="654"/>
      <c r="FC110" s="654"/>
      <c r="FD110" s="654"/>
      <c r="FE110" s="654"/>
      <c r="FF110" s="654"/>
      <c r="FG110" s="654"/>
      <c r="FH110" s="654"/>
      <c r="FI110" s="654"/>
      <c r="FJ110" s="654"/>
    </row>
    <row r="111" spans="2:166" s="653" customFormat="1" ht="15">
      <c r="B111" s="45"/>
      <c r="C111" s="746" t="s">
        <v>307</v>
      </c>
      <c r="D111" s="640"/>
      <c r="E111" s="640"/>
      <c r="F111" s="641"/>
      <c r="G111" s="640"/>
      <c r="H111" s="640"/>
      <c r="I111" s="640"/>
      <c r="J111" s="640"/>
      <c r="K111" s="640"/>
      <c r="L111" s="640"/>
      <c r="M111" s="640"/>
      <c r="AF111" s="641"/>
      <c r="EZ111" s="654"/>
      <c r="FA111" s="654"/>
      <c r="FB111" s="654"/>
      <c r="FC111" s="654"/>
      <c r="FD111" s="654"/>
      <c r="FE111" s="654"/>
      <c r="FF111" s="654"/>
      <c r="FG111" s="654"/>
      <c r="FH111" s="654"/>
      <c r="FI111" s="654"/>
      <c r="FJ111" s="654"/>
    </row>
    <row r="112" spans="2:166" s="653" customFormat="1" ht="15">
      <c r="B112" s="46"/>
      <c r="C112" s="746" t="s">
        <v>308</v>
      </c>
      <c r="D112" s="640"/>
      <c r="E112" s="640"/>
      <c r="F112" s="641"/>
      <c r="G112" s="640"/>
      <c r="H112" s="640"/>
      <c r="I112" s="640"/>
      <c r="J112" s="640"/>
      <c r="K112" s="640"/>
      <c r="L112" s="640"/>
      <c r="M112" s="640"/>
      <c r="AF112" s="641"/>
      <c r="EZ112" s="654"/>
      <c r="FA112" s="654"/>
      <c r="FB112" s="654"/>
      <c r="FC112" s="654"/>
      <c r="FD112" s="654"/>
      <c r="FE112" s="654"/>
      <c r="FF112" s="654"/>
      <c r="FG112" s="654"/>
      <c r="FH112" s="654"/>
      <c r="FI112" s="654"/>
      <c r="FJ112" s="654"/>
    </row>
    <row r="113" spans="2:166" s="653" customFormat="1" ht="15">
      <c r="B113" s="726"/>
      <c r="C113" s="746" t="s">
        <v>309</v>
      </c>
      <c r="D113" s="640"/>
      <c r="E113" s="640"/>
      <c r="F113" s="641"/>
      <c r="G113" s="640"/>
      <c r="H113" s="640"/>
      <c r="I113" s="640"/>
      <c r="J113" s="640"/>
      <c r="K113" s="640"/>
      <c r="L113" s="640"/>
      <c r="M113" s="640"/>
      <c r="AF113" s="641"/>
      <c r="EZ113" s="654"/>
      <c r="FA113" s="654"/>
      <c r="FB113" s="654"/>
      <c r="FC113" s="654"/>
      <c r="FD113" s="654"/>
      <c r="FE113" s="654"/>
      <c r="FF113" s="654"/>
      <c r="FG113" s="654"/>
      <c r="FH113" s="654"/>
      <c r="FI113" s="654"/>
      <c r="FJ113" s="654"/>
    </row>
    <row r="114" spans="2:166" s="653" customFormat="1" ht="15">
      <c r="B114" s="685"/>
      <c r="C114" s="684" t="s">
        <v>310</v>
      </c>
      <c r="D114" s="640"/>
      <c r="E114" s="640"/>
      <c r="F114" s="641"/>
      <c r="G114" s="640"/>
      <c r="H114" s="640"/>
      <c r="I114" s="640"/>
      <c r="J114" s="640"/>
      <c r="K114" s="640"/>
      <c r="L114" s="640"/>
      <c r="M114" s="640"/>
      <c r="AF114" s="641"/>
      <c r="EZ114" s="654"/>
      <c r="FA114" s="654"/>
      <c r="FB114" s="654"/>
      <c r="FC114" s="654"/>
      <c r="FD114" s="654"/>
      <c r="FE114" s="654"/>
      <c r="FF114" s="654"/>
      <c r="FG114" s="654"/>
      <c r="FH114" s="654"/>
      <c r="FI114" s="654"/>
      <c r="FJ114" s="654"/>
    </row>
    <row r="115" spans="2:166"/>
  </sheetData>
  <sheetProtection algorithmName="SHA-512" hashValue="+zS7vnjSqXiLlgbfHyeP+qxm9Zs1lEQ+wVvUYcHraeFuqN0KoRFV9B3218mYxA3IgyGxLytrved6Ww9aETJP0A==" saltValue="B252lE6Wc8LJ2JBCUxaBmA==" spinCount="100000" sheet="1" objects="1" scenarios="1" selectLockedCells="1" autoFilter="0"/>
  <autoFilter ref="B6:FJ6" xr:uid="{00000000-0009-0000-0000-000006000000}"/>
  <mergeCells count="63">
    <mergeCell ref="EJ3:EN3"/>
    <mergeCell ref="EJ4:EN4"/>
    <mergeCell ref="EU3:EY3"/>
    <mergeCell ref="EU4:EY4"/>
    <mergeCell ref="FG4:FJ4"/>
    <mergeCell ref="FB4:FE4"/>
    <mergeCell ref="FG5:FJ5"/>
    <mergeCell ref="EO3:ET3"/>
    <mergeCell ref="BV3:BZ3"/>
    <mergeCell ref="CA3:CE3"/>
    <mergeCell ref="CF3:CJ3"/>
    <mergeCell ref="CK3:CO3"/>
    <mergeCell ref="CP3:CT3"/>
    <mergeCell ref="DF3:DK3"/>
    <mergeCell ref="CY3:DA3"/>
    <mergeCell ref="CU3:CW3"/>
    <mergeCell ref="DL4:DQ4"/>
    <mergeCell ref="DR4:DW4"/>
    <mergeCell ref="DX4:EC4"/>
    <mergeCell ref="ED4:EI4"/>
    <mergeCell ref="DL5:DQ5"/>
    <mergeCell ref="DR5:DW5"/>
    <mergeCell ref="BL4:BP4"/>
    <mergeCell ref="AQ3:AU3"/>
    <mergeCell ref="AV3:BK3"/>
    <mergeCell ref="BL3:BP3"/>
    <mergeCell ref="BQ3:BU3"/>
    <mergeCell ref="I3:P3"/>
    <mergeCell ref="AG3:AP3"/>
    <mergeCell ref="DX3:EC3"/>
    <mergeCell ref="ED3:EI3"/>
    <mergeCell ref="BQ4:BU4"/>
    <mergeCell ref="BV4:BZ4"/>
    <mergeCell ref="CA4:CE4"/>
    <mergeCell ref="CF4:CJ4"/>
    <mergeCell ref="CK4:CO4"/>
    <mergeCell ref="CP4:CT4"/>
    <mergeCell ref="DL3:DQ3"/>
    <mergeCell ref="DR3:DW3"/>
    <mergeCell ref="I4:P4"/>
    <mergeCell ref="AG4:AP4"/>
    <mergeCell ref="AQ4:AU4"/>
    <mergeCell ref="AV4:BK4"/>
    <mergeCell ref="I5:Q5"/>
    <mergeCell ref="AG5:AP5"/>
    <mergeCell ref="AQ5:AU5"/>
    <mergeCell ref="AV5:BK5"/>
    <mergeCell ref="BL5:BP5"/>
    <mergeCell ref="DF4:DK4"/>
    <mergeCell ref="BQ5:BU5"/>
    <mergeCell ref="BV5:BZ5"/>
    <mergeCell ref="CA5:CE5"/>
    <mergeCell ref="CF5:CJ5"/>
    <mergeCell ref="CK5:CO5"/>
    <mergeCell ref="CP5:CT5"/>
    <mergeCell ref="DF5:DK5"/>
    <mergeCell ref="CU5:CX5"/>
    <mergeCell ref="CY5:DB5"/>
    <mergeCell ref="FB5:FE5"/>
    <mergeCell ref="EO4:ET4"/>
    <mergeCell ref="DX5:EC5"/>
    <mergeCell ref="ED5:EI5"/>
    <mergeCell ref="EO5:ET5"/>
  </mergeCells>
  <conditionalFormatting sqref="S7:T106 BL59:EI106 EO7:ET106 BL7:DE13 ED7:EI58 BL15:DE58 BL14:BU14 CF14:DE14">
    <cfRule type="expression" dxfId="217" priority="25">
      <formula>$R7="NFI"</formula>
    </cfRule>
  </conditionalFormatting>
  <conditionalFormatting sqref="DD7:DD106">
    <cfRule type="expression" dxfId="216" priority="66">
      <formula>AND($DC7&lt;&gt;"",$DD7&lt;&gt;1)</formula>
    </cfRule>
    <cfRule type="cellIs" dxfId="215" priority="75" operator="equal">
      <formula>1</formula>
    </cfRule>
  </conditionalFormatting>
  <conditionalFormatting sqref="DE7:DE106">
    <cfRule type="cellIs" dxfId="214" priority="74" operator="equal">
      <formula>"na"</formula>
    </cfRule>
  </conditionalFormatting>
  <conditionalFormatting sqref="Q7:Q106">
    <cfRule type="cellIs" dxfId="213" priority="72" operator="equal">
      <formula>0</formula>
    </cfRule>
    <cfRule type="expression" dxfId="212" priority="73">
      <formula>AND($Q7&lt;&gt;1)</formula>
    </cfRule>
  </conditionalFormatting>
  <conditionalFormatting sqref="R7:R106">
    <cfRule type="expression" dxfId="211" priority="71">
      <formula>AND($L7&lt;&gt;0,$R7&lt;&gt;"NFI")</formula>
    </cfRule>
  </conditionalFormatting>
  <conditionalFormatting sqref="I7:I106">
    <cfRule type="expression" dxfId="210" priority="65">
      <formula>AND($I7&lt;&gt;0,$I7&lt;&gt;1)</formula>
    </cfRule>
  </conditionalFormatting>
  <conditionalFormatting sqref="L7:L106">
    <cfRule type="expression" dxfId="209" priority="64">
      <formula>AND($L7&lt;&gt;0,$L7&lt;&gt;1)</formula>
    </cfRule>
  </conditionalFormatting>
  <conditionalFormatting sqref="F7:F106">
    <cfRule type="duplicateValues" dxfId="208" priority="63"/>
  </conditionalFormatting>
  <conditionalFormatting sqref="S7:S106">
    <cfRule type="expression" dxfId="207" priority="62">
      <formula>AND($S7&lt;&gt;"",$R7="NFI")</formula>
    </cfRule>
  </conditionalFormatting>
  <conditionalFormatting sqref="T7:T106">
    <cfRule type="expression" dxfId="206" priority="61">
      <formula>AND($T7&lt;&gt;"",$R7="NFI")</formula>
    </cfRule>
  </conditionalFormatting>
  <conditionalFormatting sqref="BL7:BL106">
    <cfRule type="expression" dxfId="205" priority="60">
      <formula>AND($BL7&lt;&gt;"",$R7="NFI")</formula>
    </cfRule>
  </conditionalFormatting>
  <conditionalFormatting sqref="BM7:BM106">
    <cfRule type="expression" dxfId="204" priority="59">
      <formula>AND($BM7&lt;&gt;"",$R7="NFI")</formula>
    </cfRule>
  </conditionalFormatting>
  <conditionalFormatting sqref="BN7:BN106">
    <cfRule type="expression" dxfId="203" priority="58">
      <formula>AND($BN7&lt;&gt;"",$R7="NFI")</formula>
    </cfRule>
  </conditionalFormatting>
  <conditionalFormatting sqref="BO7:BO106">
    <cfRule type="expression" dxfId="202" priority="57">
      <formula>AND($BO7&lt;&gt;"",$R7="NFI")</formula>
    </cfRule>
  </conditionalFormatting>
  <conditionalFormatting sqref="BP7:BP106">
    <cfRule type="expression" dxfId="201" priority="56">
      <formula>AND($BP7&lt;&gt;"",$R7="NFI")</formula>
    </cfRule>
  </conditionalFormatting>
  <conditionalFormatting sqref="CU7:DB106">
    <cfRule type="expression" dxfId="200" priority="45">
      <formula>AND($AE7&lt;&gt;"",CU7&lt;&gt;0)</formula>
    </cfRule>
  </conditionalFormatting>
  <conditionalFormatting sqref="EO7:ET106">
    <cfRule type="cellIs" dxfId="199" priority="51" operator="lessThan">
      <formula>0</formula>
    </cfRule>
  </conditionalFormatting>
  <conditionalFormatting sqref="DC7:DC106">
    <cfRule type="expression" dxfId="198" priority="49">
      <formula>AND($R7&lt;&gt;"NFI", $AE7="Yes", $DC7&lt;&gt;"No")</formula>
    </cfRule>
  </conditionalFormatting>
  <conditionalFormatting sqref="CU7:CX106">
    <cfRule type="cellIs" dxfId="197" priority="44" operator="greaterThan">
      <formula>0</formula>
    </cfRule>
  </conditionalFormatting>
  <conditionalFormatting sqref="CY7:DB106">
    <cfRule type="cellIs" dxfId="196" priority="43" operator="lessThan">
      <formula>0</formula>
    </cfRule>
  </conditionalFormatting>
  <conditionalFormatting sqref="CV7:CW106">
    <cfRule type="expression" dxfId="195" priority="40">
      <formula>AND($CU7=0,CV7&lt;&gt;0)</formula>
    </cfRule>
    <cfRule type="expression" dxfId="194" priority="42">
      <formula>AND(CV7&lt;&gt;0, $DC7="", $R7&lt;&gt;"")</formula>
    </cfRule>
  </conditionalFormatting>
  <conditionalFormatting sqref="CZ7:DA106">
    <cfRule type="expression" dxfId="193" priority="38">
      <formula>AND($CY7=0,CZ7&lt;&gt;0)</formula>
    </cfRule>
    <cfRule type="expression" dxfId="192" priority="41">
      <formula>AND(CZ7&lt;&gt;0,$DC7="",$R7&lt;&gt;"")</formula>
    </cfRule>
  </conditionalFormatting>
  <conditionalFormatting sqref="CW7:CW106">
    <cfRule type="expression" dxfId="191" priority="39">
      <formula>AND(CV7=0,CW7&lt;&gt;0)</formula>
    </cfRule>
  </conditionalFormatting>
  <conditionalFormatting sqref="DA7:DA106">
    <cfRule type="expression" dxfId="190" priority="37">
      <formula>AND(CZ7=0,DA7&lt;&gt;0)</formula>
    </cfRule>
  </conditionalFormatting>
  <conditionalFormatting sqref="CX7:CX106">
    <cfRule type="expression" dxfId="189" priority="29">
      <formula>AND($Z7="",$CX7&lt;&gt;0)</formula>
    </cfRule>
    <cfRule type="expression" dxfId="188" priority="36">
      <formula>AND(CU7=0,CX7&lt;&gt;0)</formula>
    </cfRule>
  </conditionalFormatting>
  <conditionalFormatting sqref="DB7:DB106">
    <cfRule type="expression" dxfId="187" priority="28">
      <formula>AND($Z7="",$DB7&lt;&gt;0)</formula>
    </cfRule>
    <cfRule type="expression" dxfId="186" priority="35">
      <formula>AND(CY7=0,DB7&lt;&gt;0)</formula>
    </cfRule>
  </conditionalFormatting>
  <conditionalFormatting sqref="ED7:EI106">
    <cfRule type="cellIs" dxfId="185" priority="26" operator="greaterThan">
      <formula>0</formula>
    </cfRule>
  </conditionalFormatting>
  <conditionalFormatting sqref="DF59:EC106">
    <cfRule type="cellIs" dxfId="184" priority="16" operator="equal">
      <formula>0</formula>
    </cfRule>
    <cfRule type="expression" dxfId="183" priority="76">
      <formula>$DC59=""</formula>
    </cfRule>
  </conditionalFormatting>
  <conditionalFormatting sqref="DF59:DK106">
    <cfRule type="expression" dxfId="182" priority="24">
      <formula>AND($CX59=0,$DC59="")</formula>
    </cfRule>
  </conditionalFormatting>
  <conditionalFormatting sqref="DX59:EC106">
    <cfRule type="expression" dxfId="181" priority="23">
      <formula>AND($DB59=0,$DC59="")</formula>
    </cfRule>
  </conditionalFormatting>
  <conditionalFormatting sqref="EJ7:EN13 EJ15:EN106">
    <cfRule type="expression" dxfId="180" priority="19">
      <formula>$R7="NFI"</formula>
    </cfRule>
  </conditionalFormatting>
  <conditionalFormatting sqref="EU7:EY13 EU15:EY106">
    <cfRule type="expression" dxfId="179" priority="17">
      <formula>$R7="NFI"</formula>
    </cfRule>
  </conditionalFormatting>
  <conditionalFormatting sqref="DF55:EC58">
    <cfRule type="expression" dxfId="178" priority="14">
      <formula>$R55="NFI"</formula>
    </cfRule>
  </conditionalFormatting>
  <conditionalFormatting sqref="DF55:EC58">
    <cfRule type="cellIs" dxfId="177" priority="11" operator="equal">
      <formula>0</formula>
    </cfRule>
    <cfRule type="expression" dxfId="176" priority="15">
      <formula>$DC55=""</formula>
    </cfRule>
  </conditionalFormatting>
  <conditionalFormatting sqref="DF55:DK58">
    <cfRule type="expression" dxfId="175" priority="13">
      <formula>AND($CX55=0,$DC55="")</formula>
    </cfRule>
  </conditionalFormatting>
  <conditionalFormatting sqref="DX55:EC58">
    <cfRule type="expression" dxfId="174" priority="12">
      <formula>AND($DB55=0,$DC55="")</formula>
    </cfRule>
  </conditionalFormatting>
  <conditionalFormatting sqref="DF7:EC54">
    <cfRule type="expression" dxfId="173" priority="9">
      <formula>$R7="NFI"</formula>
    </cfRule>
  </conditionalFormatting>
  <conditionalFormatting sqref="DF7:EC54">
    <cfRule type="cellIs" dxfId="172" priority="6" operator="equal">
      <formula>0</formula>
    </cfRule>
    <cfRule type="expression" dxfId="171" priority="10">
      <formula>$DC7=""</formula>
    </cfRule>
  </conditionalFormatting>
  <conditionalFormatting sqref="DF7:DK54">
    <cfRule type="expression" dxfId="170" priority="8">
      <formula>AND($CX7=0,$DC7="")</formula>
    </cfRule>
  </conditionalFormatting>
  <conditionalFormatting sqref="DX7:EC54">
    <cfRule type="expression" dxfId="169" priority="7">
      <formula>AND($DB7=0,$DC7="")</formula>
    </cfRule>
  </conditionalFormatting>
  <conditionalFormatting sqref="EU14:EY14">
    <cfRule type="expression" dxfId="168" priority="1">
      <formula>$R14="NFI"</formula>
    </cfRule>
  </conditionalFormatting>
  <conditionalFormatting sqref="AH14">
    <cfRule type="expression" dxfId="167" priority="5">
      <formula>$R14="NFI"</formula>
    </cfRule>
  </conditionalFormatting>
  <conditionalFormatting sqref="AI14:BK14">
    <cfRule type="expression" dxfId="166" priority="4">
      <formula>$R14="NFI"</formula>
    </cfRule>
  </conditionalFormatting>
  <conditionalFormatting sqref="BV14:CE14">
    <cfRule type="expression" dxfId="165" priority="3">
      <formula>$R14="NFI"</formula>
    </cfRule>
  </conditionalFormatting>
  <conditionalFormatting sqref="EJ14:EN14">
    <cfRule type="expression" dxfId="164" priority="2">
      <formula>$R14="NFI"</formula>
    </cfRule>
  </conditionalFormatting>
  <dataValidations count="2">
    <dataValidation type="textLength" operator="lessThanOrEqual" allowBlank="1" showInputMessage="1" showErrorMessage="1" errorTitle="Error" error="This cell only allows up to 750 characters (with spaces)" sqref="H7:H106" xr:uid="{00000000-0002-0000-0600-000000000000}">
      <formula1>750</formula1>
    </dataValidation>
    <dataValidation type="textLength" operator="lessThanOrEqual" allowBlank="1" showInputMessage="1" showErrorMessage="1" error="This cell only allows up to 750 characters (with spaces)" sqref="H5:H6 H107:H1048576" xr:uid="{00000000-0002-0000-0600-000001000000}">
      <formula1>750</formula1>
    </dataValidation>
  </dataValidations>
  <pageMargins left="0.70866141732283472" right="0.70866141732283472" top="0.74803149606299213" bottom="0.74803149606299213" header="0.31496062992125984" footer="0.31496062992125984"/>
  <pageSetup paperSize="9" fitToWidth="4" fitToHeight="20" orientation="portrait" r:id="rId1"/>
  <headerFooter>
    <oddHeader>&amp;LPage &amp;P of &amp;N &amp;CPR19 Business plan data tables - Jan 2019&amp;R&amp;G</oddHeader>
    <oddFooter>&amp;L&amp;A&amp;RPrinted: &amp;D &amp;T</oddFooter>
  </headerFooter>
  <ignoredErrors>
    <ignoredError sqref="DQ59:DQ106 DL59:DP106 DR59:DV106 DW59:EC106 DF59:DK106" unlockedFormula="1"/>
  </ignoredErrors>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600-000002000000}">
          <x14:formula1>
            <xm:f>AppValidation!$N$7:$N$8</xm:f>
          </x14:formula1>
          <xm:sqref>BL7:BP106 AE7:AE106</xm:sqref>
        </x14:dataValidation>
        <x14:dataValidation type="list" allowBlank="1" showInputMessage="1" showErrorMessage="1" xr:uid="{00000000-0002-0000-0600-000003000000}">
          <x14:formula1>
            <xm:f>AppValidation!$J$7:$J$22</xm:f>
          </x14:formula1>
          <xm:sqref>Z7:Z106</xm:sqref>
        </x14:dataValidation>
        <x14:dataValidation type="list" allowBlank="1" showInputMessage="1" showErrorMessage="1" xr:uid="{00000000-0002-0000-0600-000004000000}">
          <x14:formula1>
            <xm:f>AppValidation!$AP$7:$AP$62</xm:f>
          </x14:formula1>
          <xm:sqref>U7:U106</xm:sqref>
        </x14:dataValidation>
        <x14:dataValidation type="list" allowBlank="1" showInputMessage="1" showErrorMessage="1" xr:uid="{00000000-0002-0000-0600-000005000000}">
          <x14:formula1>
            <xm:f>AppValidation!$Z$7:$Z$9</xm:f>
          </x14:formula1>
          <xm:sqref>AA7:AD106</xm:sqref>
        </x14:dataValidation>
        <x14:dataValidation type="list" allowBlank="1" showInputMessage="1" showErrorMessage="1" xr:uid="{00000000-0002-0000-0600-000006000000}">
          <x14:formula1>
            <xm:f>AppValidation!$X$7:$X$11</xm:f>
          </x14:formula1>
          <xm:sqref>Y7:Y106</xm:sqref>
        </x14:dataValidation>
        <x14:dataValidation type="list" allowBlank="1" showInputMessage="1" showErrorMessage="1" xr:uid="{00000000-0002-0000-0600-000007000000}">
          <x14:formula1>
            <xm:f>AppValidation!$AF$7:$AF$17</xm:f>
          </x14:formula1>
          <xm:sqref>X7:X106</xm:sqref>
        </x14:dataValidation>
        <x14:dataValidation type="list" allowBlank="1" showInputMessage="1" showErrorMessage="1" xr:uid="{00000000-0002-0000-0600-000008000000}">
          <x14:formula1>
            <xm:f>AppValidation!$AD$7:$AD$17</xm:f>
          </x14:formula1>
          <xm:sqref>V7:V106</xm:sqref>
        </x14:dataValidation>
        <x14:dataValidation type="list" allowBlank="1" showInputMessage="1" showErrorMessage="1" xr:uid="{00000000-0002-0000-0600-000009000000}">
          <x14:formula1>
            <xm:f>AppValidation!$P$7:$P$8</xm:f>
          </x14:formula1>
          <xm:sqref>DC7:DC106</xm:sqref>
        </x14:dataValidation>
        <x14:dataValidation type="list" allowBlank="1" showInputMessage="1" showErrorMessage="1" xr:uid="{00000000-0002-0000-0600-00000A000000}">
          <x14:formula1>
            <xm:f>AppValidation!$AL$7:$AL$10</xm:f>
          </x14:formula1>
          <xm:sqref>T7:T106</xm:sqref>
        </x14:dataValidation>
        <x14:dataValidation type="list" allowBlank="1" showInputMessage="1" showErrorMessage="1" xr:uid="{00000000-0002-0000-0600-00000B000000}">
          <x14:formula1>
            <xm:f>AppValidation!$AN$7:$AN$12</xm:f>
          </x14:formula1>
          <xm:sqref>S7:S106</xm:sqref>
        </x14:dataValidation>
        <x14:dataValidation type="list" allowBlank="1" showInputMessage="1" showErrorMessage="1" xr:uid="{00000000-0002-0000-0600-00000C000000}">
          <x14:formula1>
            <xm:f>AppValidation!$AH$7:$AH$11</xm:f>
          </x14:formula1>
          <xm:sqref>R7:R106</xm:sqref>
        </x14:dataValidation>
        <x14:dataValidation type="list" allowBlank="1" showInputMessage="1" showErrorMessage="1" xr:uid="{00000000-0002-0000-0600-00000D000000}">
          <x14:formula1>
            <xm:f>AppValidation!$AB$7:$AB$10</xm:f>
          </x14:formula1>
          <xm:sqref>E7:E106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A0083"/>
  </sheetPr>
  <dimension ref="A1:F72"/>
  <sheetViews>
    <sheetView workbookViewId="0">
      <selection activeCell="D8" sqref="D8"/>
    </sheetView>
  </sheetViews>
  <sheetFormatPr defaultColWidth="0" defaultRowHeight="14.25" zeroHeight="1"/>
  <cols>
    <col min="1" max="1" width="1.125" style="657" customWidth="1"/>
    <col min="2" max="2" width="8.625" style="655" customWidth="1"/>
    <col min="3" max="3" width="27.5" style="656" customWidth="1"/>
    <col min="4" max="4" width="104.625" style="656" customWidth="1"/>
    <col min="5" max="5" width="15.125" style="655" customWidth="1"/>
    <col min="6" max="6" width="9.125" style="657" customWidth="1"/>
    <col min="7" max="16384" width="9.125" style="657" hidden="1"/>
  </cols>
  <sheetData>
    <row r="1" spans="2:5" ht="7.5" customHeight="1"/>
    <row r="2" spans="2:5" s="658" customFormat="1" ht="18" customHeight="1">
      <c r="B2" s="497" t="s">
        <v>311</v>
      </c>
      <c r="C2" s="497"/>
      <c r="D2" s="497"/>
      <c r="E2" s="497"/>
    </row>
    <row r="3" spans="2:5" s="659" customFormat="1" ht="7.5" customHeight="1">
      <c r="B3" s="1723"/>
      <c r="C3" s="1724"/>
      <c r="D3" s="1724"/>
      <c r="E3" s="1724"/>
    </row>
    <row r="4" spans="2:5" s="659" customFormat="1" ht="292.5" customHeight="1">
      <c r="B4" s="1725" t="s">
        <v>2553</v>
      </c>
      <c r="C4" s="1726"/>
      <c r="D4" s="1726"/>
      <c r="E4" s="1726"/>
    </row>
    <row r="5" spans="2:5" ht="11.25" customHeight="1"/>
    <row r="6" spans="2:5" ht="33.75" customHeight="1">
      <c r="B6" s="660" t="s">
        <v>261</v>
      </c>
      <c r="C6" s="661" t="s">
        <v>312</v>
      </c>
      <c r="D6" s="661" t="s">
        <v>313</v>
      </c>
      <c r="E6" s="662" t="s">
        <v>314</v>
      </c>
    </row>
    <row r="7" spans="2:5" s="659" customFormat="1" ht="12.75">
      <c r="B7" s="663" t="s">
        <v>62</v>
      </c>
      <c r="C7" s="664" t="s">
        <v>315</v>
      </c>
      <c r="D7" s="664" t="s">
        <v>316</v>
      </c>
      <c r="E7" s="663"/>
    </row>
    <row r="8" spans="2:5" s="659" customFormat="1" ht="38.25">
      <c r="B8" s="665">
        <f>'App1'!C3</f>
        <v>1</v>
      </c>
      <c r="C8" s="664" t="s">
        <v>157</v>
      </c>
      <c r="D8" s="664" t="s">
        <v>317</v>
      </c>
      <c r="E8" s="663" t="s">
        <v>263</v>
      </c>
    </row>
    <row r="9" spans="2:5" s="659" customFormat="1" ht="12.75">
      <c r="B9" s="665">
        <f>'App1'!D3</f>
        <v>2</v>
      </c>
      <c r="C9" s="664" t="s">
        <v>156</v>
      </c>
      <c r="D9" s="664" t="s">
        <v>318</v>
      </c>
      <c r="E9" s="663"/>
    </row>
    <row r="10" spans="2:5" s="659" customFormat="1" ht="114.75">
      <c r="B10" s="665">
        <f>'App1'!E3</f>
        <v>3</v>
      </c>
      <c r="C10" s="664" t="s">
        <v>13</v>
      </c>
      <c r="D10" s="664" t="s">
        <v>319</v>
      </c>
      <c r="E10" s="663" t="s">
        <v>6</v>
      </c>
    </row>
    <row r="11" spans="2:5" s="659" customFormat="1" ht="25.5">
      <c r="B11" s="665">
        <f>'App1'!F3</f>
        <v>4</v>
      </c>
      <c r="C11" s="664" t="s">
        <v>320</v>
      </c>
      <c r="D11" s="664" t="s">
        <v>321</v>
      </c>
      <c r="E11" s="663"/>
    </row>
    <row r="12" spans="2:5" s="659" customFormat="1" ht="12.75">
      <c r="B12" s="665">
        <f>'App1'!G3</f>
        <v>5</v>
      </c>
      <c r="C12" s="664" t="s">
        <v>283</v>
      </c>
      <c r="D12" s="664" t="s">
        <v>322</v>
      </c>
      <c r="E12" s="663"/>
    </row>
    <row r="13" spans="2:5" s="659" customFormat="1" ht="12.75">
      <c r="B13" s="665">
        <f>'App1'!H3</f>
        <v>6</v>
      </c>
      <c r="C13" s="664" t="s">
        <v>323</v>
      </c>
      <c r="D13" s="664" t="s">
        <v>324</v>
      </c>
      <c r="E13" s="663"/>
    </row>
    <row r="14" spans="2:5" s="659" customFormat="1" ht="127.5">
      <c r="B14" s="665">
        <f>'App1'!I3</f>
        <v>7</v>
      </c>
      <c r="C14" s="664" t="s">
        <v>265</v>
      </c>
      <c r="D14" s="664" t="s">
        <v>325</v>
      </c>
      <c r="E14" s="663"/>
    </row>
    <row r="15" spans="2:5" s="659" customFormat="1" ht="12.75">
      <c r="B15" s="665">
        <f>'App1'!Q3</f>
        <v>15</v>
      </c>
      <c r="C15" s="664" t="s">
        <v>326</v>
      </c>
      <c r="D15" s="664" t="s">
        <v>327</v>
      </c>
      <c r="E15" s="663" t="s">
        <v>6</v>
      </c>
    </row>
    <row r="16" spans="2:5" s="659" customFormat="1" ht="51">
      <c r="B16" s="665">
        <f>'App1'!R3</f>
        <v>16</v>
      </c>
      <c r="C16" s="664" t="s">
        <v>17</v>
      </c>
      <c r="D16" s="666" t="s">
        <v>328</v>
      </c>
      <c r="E16" s="663" t="s">
        <v>6</v>
      </c>
    </row>
    <row r="17" spans="2:5" s="659" customFormat="1" ht="165.75">
      <c r="B17" s="665">
        <f>'App1'!S3</f>
        <v>17</v>
      </c>
      <c r="C17" s="664" t="s">
        <v>160</v>
      </c>
      <c r="D17" s="664" t="s">
        <v>329</v>
      </c>
      <c r="E17" s="663" t="s">
        <v>6</v>
      </c>
    </row>
    <row r="18" spans="2:5" s="659" customFormat="1" ht="38.25">
      <c r="B18" s="665">
        <f>'App1'!T3</f>
        <v>18</v>
      </c>
      <c r="C18" s="664" t="s">
        <v>161</v>
      </c>
      <c r="D18" s="666" t="s">
        <v>330</v>
      </c>
      <c r="E18" s="663" t="s">
        <v>6</v>
      </c>
    </row>
    <row r="19" spans="2:5" s="659" customFormat="1" ht="38.25">
      <c r="B19" s="665">
        <f>'App1'!U3</f>
        <v>19</v>
      </c>
      <c r="C19" s="664" t="s">
        <v>18</v>
      </c>
      <c r="D19" s="664" t="s">
        <v>331</v>
      </c>
      <c r="E19" s="663" t="s">
        <v>6</v>
      </c>
    </row>
    <row r="20" spans="2:5" s="659" customFormat="1" ht="12.75">
      <c r="B20" s="665">
        <f>'App1'!V3</f>
        <v>20</v>
      </c>
      <c r="C20" s="664" t="s">
        <v>163</v>
      </c>
      <c r="D20" s="664" t="s">
        <v>332</v>
      </c>
      <c r="E20" s="663" t="s">
        <v>6</v>
      </c>
    </row>
    <row r="21" spans="2:5" s="659" customFormat="1" ht="12.75">
      <c r="B21" s="665">
        <f>'App1'!W3</f>
        <v>21</v>
      </c>
      <c r="C21" s="664" t="s">
        <v>164</v>
      </c>
      <c r="D21" s="664" t="s">
        <v>333</v>
      </c>
      <c r="E21" s="663"/>
    </row>
    <row r="22" spans="2:5" s="659" customFormat="1" ht="12.75">
      <c r="B22" s="665">
        <f>'App1'!X3</f>
        <v>22</v>
      </c>
      <c r="C22" s="664" t="s">
        <v>165</v>
      </c>
      <c r="D22" s="664" t="s">
        <v>334</v>
      </c>
      <c r="E22" s="663" t="s">
        <v>6</v>
      </c>
    </row>
    <row r="23" spans="2:5" s="659" customFormat="1" ht="38.25">
      <c r="B23" s="665">
        <f>'App1'!Y3</f>
        <v>23</v>
      </c>
      <c r="C23" s="664" t="s">
        <v>166</v>
      </c>
      <c r="D23" s="667" t="s">
        <v>335</v>
      </c>
      <c r="E23" s="663" t="s">
        <v>6</v>
      </c>
    </row>
    <row r="24" spans="2:5" s="659" customFormat="1" ht="12.75">
      <c r="B24" s="665">
        <f>'App1'!Z3</f>
        <v>24</v>
      </c>
      <c r="C24" s="664" t="s">
        <v>174</v>
      </c>
      <c r="D24" s="666" t="s">
        <v>336</v>
      </c>
      <c r="E24" s="663" t="s">
        <v>6</v>
      </c>
    </row>
    <row r="25" spans="2:5" s="659" customFormat="1" ht="38.25">
      <c r="B25" s="665">
        <f>'App1'!AA3</f>
        <v>25</v>
      </c>
      <c r="C25" s="664" t="s">
        <v>250</v>
      </c>
      <c r="D25" s="667" t="s">
        <v>337</v>
      </c>
      <c r="E25" s="663" t="s">
        <v>6</v>
      </c>
    </row>
    <row r="26" spans="2:5" s="659" customFormat="1" ht="38.25">
      <c r="B26" s="665">
        <f>'App1'!AB3</f>
        <v>26</v>
      </c>
      <c r="C26" s="664" t="s">
        <v>251</v>
      </c>
      <c r="D26" s="667" t="s">
        <v>338</v>
      </c>
      <c r="E26" s="663" t="s">
        <v>6</v>
      </c>
    </row>
    <row r="27" spans="2:5" s="659" customFormat="1" ht="51">
      <c r="B27" s="665">
        <f>'App1'!AC3</f>
        <v>27</v>
      </c>
      <c r="C27" s="664" t="s">
        <v>169</v>
      </c>
      <c r="D27" s="668" t="s">
        <v>2662</v>
      </c>
      <c r="E27" s="663" t="s">
        <v>6</v>
      </c>
    </row>
    <row r="28" spans="2:5" s="659" customFormat="1" ht="38.25">
      <c r="B28" s="665">
        <f>'App1'!AD3</f>
        <v>28</v>
      </c>
      <c r="C28" s="664" t="s">
        <v>252</v>
      </c>
      <c r="D28" s="668" t="s">
        <v>339</v>
      </c>
      <c r="E28" s="663" t="s">
        <v>6</v>
      </c>
    </row>
    <row r="29" spans="2:5" s="659" customFormat="1" ht="25.5">
      <c r="B29" s="665">
        <f>'App1'!AE3</f>
        <v>29</v>
      </c>
      <c r="C29" s="664" t="s">
        <v>253</v>
      </c>
      <c r="D29" s="668" t="s">
        <v>340</v>
      </c>
      <c r="E29" s="663" t="s">
        <v>6</v>
      </c>
    </row>
    <row r="30" spans="2:5" s="659" customFormat="1" ht="25.5">
      <c r="B30" s="665">
        <f>'App1'!AF3</f>
        <v>30</v>
      </c>
      <c r="C30" s="664" t="s">
        <v>286</v>
      </c>
      <c r="D30" s="664" t="s">
        <v>341</v>
      </c>
      <c r="E30" s="669"/>
    </row>
    <row r="31" spans="2:5" s="659" customFormat="1" ht="25.5">
      <c r="B31" s="665">
        <f>'App1'!AG3</f>
        <v>31</v>
      </c>
      <c r="C31" s="664" t="s">
        <v>342</v>
      </c>
      <c r="D31" s="664" t="s">
        <v>2663</v>
      </c>
      <c r="E31" s="663"/>
    </row>
    <row r="32" spans="2:5" s="659" customFormat="1" ht="51">
      <c r="B32" s="665">
        <f>'App1'!AQ3</f>
        <v>41</v>
      </c>
      <c r="C32" s="664" t="s">
        <v>267</v>
      </c>
      <c r="D32" s="664" t="s">
        <v>2664</v>
      </c>
      <c r="E32" s="663"/>
    </row>
    <row r="33" spans="2:5" s="659" customFormat="1" ht="66" customHeight="1">
      <c r="B33" s="665">
        <f>'App1'!AV3</f>
        <v>46</v>
      </c>
      <c r="C33" s="664" t="s">
        <v>268</v>
      </c>
      <c r="D33" s="664" t="s">
        <v>343</v>
      </c>
      <c r="E33" s="663"/>
    </row>
    <row r="34" spans="2:5" s="659" customFormat="1" ht="25.5">
      <c r="B34" s="665">
        <f>'App1'!BL3</f>
        <v>62</v>
      </c>
      <c r="C34" s="664" t="s">
        <v>220</v>
      </c>
      <c r="D34" s="664" t="s">
        <v>344</v>
      </c>
      <c r="E34" s="663" t="s">
        <v>6</v>
      </c>
    </row>
    <row r="35" spans="2:5" s="659" customFormat="1" ht="79.5" customHeight="1">
      <c r="B35" s="665">
        <f>'App1'!BQ3</f>
        <v>67</v>
      </c>
      <c r="C35" s="664" t="s">
        <v>221</v>
      </c>
      <c r="D35" s="664" t="s">
        <v>1675</v>
      </c>
      <c r="E35" s="663"/>
    </row>
    <row r="36" spans="2:5" s="659" customFormat="1" ht="93.75" customHeight="1">
      <c r="B36" s="665">
        <f>'App1'!BV3</f>
        <v>72</v>
      </c>
      <c r="C36" s="664" t="s">
        <v>222</v>
      </c>
      <c r="D36" s="664" t="s">
        <v>2363</v>
      </c>
      <c r="E36" s="663"/>
    </row>
    <row r="37" spans="2:5" s="659" customFormat="1" ht="69.75" customHeight="1">
      <c r="B37" s="665">
        <f>'App1'!CA3</f>
        <v>77</v>
      </c>
      <c r="C37" s="664" t="s">
        <v>72</v>
      </c>
      <c r="D37" s="664" t="s">
        <v>2364</v>
      </c>
      <c r="E37" s="663"/>
    </row>
    <row r="38" spans="2:5" s="659" customFormat="1" ht="69.75" customHeight="1">
      <c r="B38" s="665">
        <f>'App1'!CF3</f>
        <v>82</v>
      </c>
      <c r="C38" s="664" t="s">
        <v>50</v>
      </c>
      <c r="D38" s="664" t="s">
        <v>2365</v>
      </c>
      <c r="E38" s="663"/>
    </row>
    <row r="39" spans="2:5" s="659" customFormat="1" ht="96" customHeight="1">
      <c r="B39" s="665">
        <f>'App1'!CK3</f>
        <v>87</v>
      </c>
      <c r="C39" s="664" t="s">
        <v>345</v>
      </c>
      <c r="D39" s="664" t="s">
        <v>2366</v>
      </c>
      <c r="E39" s="663"/>
    </row>
    <row r="40" spans="2:5" s="659" customFormat="1" ht="76.5">
      <c r="B40" s="665">
        <f>'App1'!CP3</f>
        <v>92</v>
      </c>
      <c r="C40" s="664" t="s">
        <v>224</v>
      </c>
      <c r="D40" s="664" t="s">
        <v>1676</v>
      </c>
      <c r="E40" s="663"/>
    </row>
    <row r="41" spans="2:5" s="659" customFormat="1" ht="51">
      <c r="B41" s="665">
        <f>'App1'!CU3</f>
        <v>97</v>
      </c>
      <c r="C41" s="664" t="s">
        <v>346</v>
      </c>
      <c r="D41" s="664" t="s">
        <v>1727</v>
      </c>
      <c r="E41" s="663"/>
    </row>
    <row r="42" spans="2:5" s="659" customFormat="1" ht="25.5">
      <c r="B42" s="665">
        <f>'App1'!CX3</f>
        <v>100</v>
      </c>
      <c r="C42" s="664" t="s">
        <v>180</v>
      </c>
      <c r="D42" s="664" t="s">
        <v>1728</v>
      </c>
      <c r="E42" s="663"/>
    </row>
    <row r="43" spans="2:5" s="659" customFormat="1" ht="51">
      <c r="B43" s="665">
        <f>'App1'!CY3</f>
        <v>101</v>
      </c>
      <c r="C43" s="664" t="s">
        <v>347</v>
      </c>
      <c r="D43" s="664" t="s">
        <v>1729</v>
      </c>
      <c r="E43" s="663"/>
    </row>
    <row r="44" spans="2:5" s="659" customFormat="1" ht="25.5">
      <c r="B44" s="665">
        <f>'App1'!DB3</f>
        <v>104</v>
      </c>
      <c r="C44" s="664" t="s">
        <v>184</v>
      </c>
      <c r="D44" s="664" t="s">
        <v>1730</v>
      </c>
      <c r="E44" s="663"/>
    </row>
    <row r="45" spans="2:5" s="659" customFormat="1" ht="204">
      <c r="B45" s="665">
        <f>'App1'!DC3</f>
        <v>105</v>
      </c>
      <c r="C45" s="664" t="s">
        <v>162</v>
      </c>
      <c r="D45" s="667" t="s">
        <v>348</v>
      </c>
      <c r="E45" s="663" t="s">
        <v>6</v>
      </c>
    </row>
    <row r="46" spans="2:5" s="659" customFormat="1" ht="89.25">
      <c r="B46" s="665">
        <f>'App1'!DD3</f>
        <v>106</v>
      </c>
      <c r="C46" s="664" t="s">
        <v>185</v>
      </c>
      <c r="D46" s="664" t="s">
        <v>349</v>
      </c>
      <c r="E46" s="663" t="s">
        <v>6</v>
      </c>
    </row>
    <row r="47" spans="2:5" s="659" customFormat="1" ht="12.75">
      <c r="B47" s="665">
        <f>'App1'!DE3</f>
        <v>107</v>
      </c>
      <c r="C47" s="664" t="s">
        <v>186</v>
      </c>
      <c r="D47" s="664" t="s">
        <v>350</v>
      </c>
      <c r="E47" s="663"/>
    </row>
    <row r="48" spans="2:5" s="659" customFormat="1" ht="102">
      <c r="B48" s="665">
        <f>'App1'!DF3</f>
        <v>108</v>
      </c>
      <c r="C48" s="664" t="s">
        <v>228</v>
      </c>
      <c r="D48" s="664" t="s">
        <v>351</v>
      </c>
      <c r="E48" s="663"/>
    </row>
    <row r="49" spans="2:5" s="659" customFormat="1" ht="102">
      <c r="B49" s="665">
        <f>'App1'!DL3</f>
        <v>114</v>
      </c>
      <c r="C49" s="664" t="s">
        <v>229</v>
      </c>
      <c r="D49" s="664" t="s">
        <v>352</v>
      </c>
      <c r="E49" s="663"/>
    </row>
    <row r="50" spans="2:5" s="659" customFormat="1" ht="102">
      <c r="B50" s="665">
        <f>'App1'!DR3</f>
        <v>120</v>
      </c>
      <c r="C50" s="664" t="s">
        <v>353</v>
      </c>
      <c r="D50" s="664" t="s">
        <v>354</v>
      </c>
      <c r="E50" s="663"/>
    </row>
    <row r="51" spans="2:5" s="659" customFormat="1" ht="102">
      <c r="B51" s="665">
        <f>'App1'!DX3</f>
        <v>126</v>
      </c>
      <c r="C51" s="664" t="s">
        <v>232</v>
      </c>
      <c r="D51" s="664" t="s">
        <v>355</v>
      </c>
      <c r="E51" s="663"/>
    </row>
    <row r="52" spans="2:5" s="659" customFormat="1" ht="89.25">
      <c r="B52" s="665">
        <f>'App1'!ED3</f>
        <v>132</v>
      </c>
      <c r="C52" s="664" t="s">
        <v>356</v>
      </c>
      <c r="D52" s="664" t="s">
        <v>357</v>
      </c>
      <c r="E52" s="663"/>
    </row>
    <row r="53" spans="2:5" s="659" customFormat="1" ht="28.5" customHeight="1">
      <c r="B53" s="665">
        <f>'App1'!EJ3</f>
        <v>138</v>
      </c>
      <c r="C53" s="664" t="s">
        <v>2367</v>
      </c>
      <c r="D53" s="664" t="s">
        <v>2370</v>
      </c>
      <c r="E53" s="663"/>
    </row>
    <row r="54" spans="2:5" s="659" customFormat="1" ht="89.25">
      <c r="B54" s="665">
        <f>'App1'!EO3</f>
        <v>143</v>
      </c>
      <c r="C54" s="664" t="s">
        <v>358</v>
      </c>
      <c r="D54" s="664" t="s">
        <v>359</v>
      </c>
      <c r="E54" s="663"/>
    </row>
    <row r="55" spans="2:5" s="659" customFormat="1" ht="28.5" customHeight="1">
      <c r="B55" s="665">
        <f>'App1'!EU3</f>
        <v>149</v>
      </c>
      <c r="C55" s="664" t="s">
        <v>2368</v>
      </c>
      <c r="D55" s="664" t="s">
        <v>2369</v>
      </c>
      <c r="E55" s="663"/>
    </row>
    <row r="56" spans="2:5" ht="19.5">
      <c r="B56" s="670"/>
      <c r="C56" s="671" t="s">
        <v>360</v>
      </c>
      <c r="D56" s="923"/>
      <c r="E56" s="663"/>
    </row>
    <row r="57" spans="2:5">
      <c r="B57" s="670">
        <f>'App1'!EZ3</f>
        <v>154</v>
      </c>
      <c r="C57" s="664" t="s">
        <v>237</v>
      </c>
      <c r="D57" s="666" t="s">
        <v>1731</v>
      </c>
      <c r="E57" s="663"/>
    </row>
    <row r="58" spans="2:5" ht="25.5">
      <c r="B58" s="670">
        <f>'App1'!FA3</f>
        <v>155</v>
      </c>
      <c r="C58" s="664" t="s">
        <v>361</v>
      </c>
      <c r="D58" s="666" t="s">
        <v>362</v>
      </c>
      <c r="E58" s="663"/>
    </row>
    <row r="59" spans="2:5" ht="25.5">
      <c r="B59" s="670">
        <f>'App1'!FB3</f>
        <v>156</v>
      </c>
      <c r="C59" s="664" t="s">
        <v>363</v>
      </c>
      <c r="D59" s="666" t="s">
        <v>1732</v>
      </c>
      <c r="E59" s="663"/>
    </row>
    <row r="60" spans="2:5" ht="25.5">
      <c r="B60" s="670">
        <f>'App1'!FC3</f>
        <v>157</v>
      </c>
      <c r="C60" s="664" t="s">
        <v>364</v>
      </c>
      <c r="D60" s="666" t="s">
        <v>1733</v>
      </c>
      <c r="E60" s="663"/>
    </row>
    <row r="61" spans="2:5" ht="25.5">
      <c r="B61" s="670">
        <f>'App1'!FD3</f>
        <v>158</v>
      </c>
      <c r="C61" s="664" t="s">
        <v>365</v>
      </c>
      <c r="D61" s="666" t="s">
        <v>1734</v>
      </c>
      <c r="E61" s="663"/>
    </row>
    <row r="62" spans="2:5" ht="25.5">
      <c r="B62" s="670">
        <f>'App1'!FE3</f>
        <v>159</v>
      </c>
      <c r="C62" s="664" t="s">
        <v>366</v>
      </c>
      <c r="D62" s="666" t="s">
        <v>1735</v>
      </c>
      <c r="E62" s="663"/>
    </row>
    <row r="63" spans="2:5" ht="25.5">
      <c r="B63" s="670">
        <f>'App1'!FF3</f>
        <v>160</v>
      </c>
      <c r="C63" s="664" t="s">
        <v>367</v>
      </c>
      <c r="D63" s="666" t="s">
        <v>368</v>
      </c>
      <c r="E63" s="663"/>
    </row>
    <row r="64" spans="2:5" ht="25.5">
      <c r="B64" s="670">
        <f>'App1'!FG3</f>
        <v>161</v>
      </c>
      <c r="C64" s="664" t="s">
        <v>369</v>
      </c>
      <c r="D64" s="666" t="s">
        <v>1736</v>
      </c>
      <c r="E64" s="663"/>
    </row>
    <row r="65" spans="2:5" ht="25.5">
      <c r="B65" s="670">
        <f>'App1'!FH3</f>
        <v>162</v>
      </c>
      <c r="C65" s="664" t="s">
        <v>370</v>
      </c>
      <c r="D65" s="666" t="s">
        <v>1737</v>
      </c>
      <c r="E65" s="663"/>
    </row>
    <row r="66" spans="2:5" ht="25.5">
      <c r="B66" s="670">
        <f>'App1'!FI3</f>
        <v>163</v>
      </c>
      <c r="C66" s="664" t="s">
        <v>371</v>
      </c>
      <c r="D66" s="666" t="s">
        <v>1738</v>
      </c>
      <c r="E66" s="663"/>
    </row>
    <row r="67" spans="2:5" ht="25.5">
      <c r="B67" s="670">
        <f>'App1'!FJ3</f>
        <v>164</v>
      </c>
      <c r="C67" s="664" t="s">
        <v>372</v>
      </c>
      <c r="D67" s="666" t="s">
        <v>1739</v>
      </c>
      <c r="E67" s="663"/>
    </row>
    <row r="68" spans="2:5">
      <c r="B68" s="670"/>
      <c r="C68" s="664"/>
      <c r="D68" s="666"/>
      <c r="E68" s="663"/>
    </row>
    <row r="69" spans="2:5" ht="19.5">
      <c r="B69" s="807" t="s">
        <v>373</v>
      </c>
      <c r="C69" s="808"/>
      <c r="D69" s="808"/>
      <c r="E69" s="809"/>
    </row>
    <row r="70" spans="2:5" ht="344.25">
      <c r="B70" s="810" t="s">
        <v>374</v>
      </c>
      <c r="C70" s="811"/>
      <c r="D70" s="812" t="s">
        <v>1740</v>
      </c>
      <c r="E70" s="813"/>
    </row>
    <row r="71" spans="2:5" ht="382.5">
      <c r="B71" s="810" t="s">
        <v>375</v>
      </c>
      <c r="C71" s="812"/>
      <c r="D71" s="812" t="s">
        <v>1741</v>
      </c>
      <c r="E71" s="813"/>
    </row>
    <row r="72" spans="2:5" ht="99" customHeight="1"/>
  </sheetData>
  <sheetProtection algorithmName="SHA-512" hashValue="7G++Tvn9BmwanIvcPvwwf4UbLX5u64ksO5M5gsSXCDulENEHgD+aWB7Xn6yPtRrA1ts/ZjgVU27tGXFNOGmvqw==" saltValue="66IDYpT2Q3toh6p6nt0TdA==" spinCount="100000" sheet="1" objects="1" scenarios="1" autoFilter="0"/>
  <mergeCells count="2">
    <mergeCell ref="B3:E3"/>
    <mergeCell ref="B4:E4"/>
  </mergeCells>
  <pageMargins left="0.70866141732283472" right="0.70866141732283472" top="0.74803149606299213" bottom="0.74803149606299213" header="0.31496062992125984" footer="0.31496062992125984"/>
  <pageSetup paperSize="9" fitToHeight="5" orientation="portrait" r:id="rId1"/>
  <headerFooter>
    <oddHeader>&amp;LPage &amp;P of &amp;N &amp;CPR19 Business plan data tables - Jan 2019&amp;R&amp;G</oddHeader>
    <oddFooter>&amp;L&amp;A&amp;RPrinted: &amp;D &amp;T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2">
    <tabColor rgb="FFCA0083"/>
  </sheetPr>
  <dimension ref="A1:BK115"/>
  <sheetViews>
    <sheetView showGridLines="0" zoomScale="40" zoomScaleNormal="40" workbookViewId="0">
      <selection activeCell="P7" sqref="P7"/>
    </sheetView>
  </sheetViews>
  <sheetFormatPr defaultColWidth="0" defaultRowHeight="15"/>
  <cols>
    <col min="1" max="1" width="1.25" style="498" customWidth="1"/>
    <col min="2" max="2" width="12.5" style="561" customWidth="1"/>
    <col min="3" max="3" width="20" style="561" customWidth="1"/>
    <col min="4" max="4" width="44.125" style="640" customWidth="1"/>
    <col min="5" max="5" width="15" style="640" customWidth="1"/>
    <col min="6" max="6" width="10.5" style="641" customWidth="1"/>
    <col min="7" max="8" width="62.5" style="640" customWidth="1"/>
    <col min="9" max="9" width="12.5" style="640" customWidth="1"/>
    <col min="10" max="10" width="38.125" style="640" customWidth="1"/>
    <col min="11" max="11" width="8.75" style="640" customWidth="1"/>
    <col min="12" max="12" width="43.125" style="640" customWidth="1"/>
    <col min="13" max="13" width="13.75" style="1390" customWidth="1"/>
    <col min="14" max="14" width="9.375" style="647" customWidth="1"/>
    <col min="15" max="15" width="38.75" style="640" customWidth="1"/>
    <col min="16" max="16" width="21.25" style="641" customWidth="1"/>
    <col min="17" max="17" width="18.75" style="640" customWidth="1"/>
    <col min="18" max="18" width="12.375" style="640" customWidth="1"/>
    <col min="19" max="19" width="16.25" style="640" customWidth="1"/>
    <col min="20" max="20" width="21.875" style="640" customWidth="1"/>
    <col min="21" max="21" width="34.375" style="640" customWidth="1"/>
    <col min="22" max="22" width="31.25" style="640" customWidth="1"/>
    <col min="23" max="23" width="22.375" style="640" customWidth="1"/>
    <col min="24" max="24" width="22.5" style="640" customWidth="1"/>
    <col min="25" max="26" width="41.25" style="640" customWidth="1"/>
    <col min="27" max="27" width="21.875" style="640" customWidth="1"/>
    <col min="28" max="28" width="34.375" style="640" customWidth="1"/>
    <col min="29" max="29" width="31.25" style="640" customWidth="1"/>
    <col min="30" max="30" width="21.25" style="649" customWidth="1"/>
    <col min="31" max="31" width="22.5" style="649" customWidth="1"/>
    <col min="32" max="33" width="41.25" style="649" customWidth="1"/>
    <col min="34" max="34" width="93.75" style="649" customWidth="1"/>
    <col min="35" max="35" width="7.125" style="1389" customWidth="1"/>
    <col min="36" max="36" width="7.125" style="1389" hidden="1" customWidth="1"/>
    <col min="37" max="56" width="9.125" style="1389" hidden="1" customWidth="1"/>
    <col min="57" max="63" width="9.5" style="1389" hidden="1" customWidth="1"/>
    <col min="64" max="16384" width="8.625" style="498" hidden="1"/>
  </cols>
  <sheetData>
    <row r="1" spans="1:63" ht="26.25" customHeight="1">
      <c r="B1" s="497" t="s">
        <v>2439</v>
      </c>
      <c r="C1" s="1386"/>
      <c r="D1" s="1387"/>
      <c r="E1" s="1387"/>
      <c r="F1" s="497" t="s">
        <v>2402</v>
      </c>
      <c r="G1" s="1387"/>
      <c r="H1" s="497" t="str">
        <f>AppValidation!D2</f>
        <v>United Utilities</v>
      </c>
      <c r="I1" s="497"/>
      <c r="J1" s="497"/>
      <c r="K1" s="1387"/>
      <c r="L1" s="1387"/>
      <c r="M1" s="1388"/>
      <c r="N1" s="1387"/>
      <c r="O1" s="1387"/>
      <c r="P1" s="497" t="str">
        <f>AppValidation!D2</f>
        <v>United Utilities</v>
      </c>
      <c r="Q1" s="1387"/>
      <c r="R1" s="1387"/>
      <c r="S1" s="1387"/>
      <c r="T1" s="497" t="str">
        <f>AppValidation!D2</f>
        <v>United Utilities</v>
      </c>
      <c r="U1" s="1387"/>
      <c r="V1" s="1387"/>
      <c r="W1" s="1387"/>
      <c r="X1" s="1387"/>
      <c r="Y1" s="1387"/>
      <c r="Z1" s="1387"/>
      <c r="AA1" s="497" t="str">
        <f>AppValidation!D2</f>
        <v>United Utilities</v>
      </c>
      <c r="AB1" s="1387"/>
      <c r="AC1" s="1387"/>
      <c r="AD1" s="1386"/>
      <c r="AE1" s="1386"/>
      <c r="AF1" s="1386"/>
      <c r="AG1" s="874" t="str">
        <f>AppValidation!D2</f>
        <v>United Utilities</v>
      </c>
      <c r="AH1" s="874"/>
    </row>
    <row r="2" spans="1:63" ht="13.5" customHeight="1" thickBot="1">
      <c r="B2" s="499"/>
    </row>
    <row r="3" spans="1:63" s="1391" customFormat="1" ht="18.75" customHeight="1">
      <c r="B3" s="1392" t="s">
        <v>2403</v>
      </c>
      <c r="C3" s="983">
        <v>1</v>
      </c>
      <c r="D3" s="984">
        <f>C3+1</f>
        <v>2</v>
      </c>
      <c r="E3" s="984">
        <f t="shared" ref="E3:AG3" si="0">D3+1</f>
        <v>3</v>
      </c>
      <c r="F3" s="984">
        <f t="shared" si="0"/>
        <v>4</v>
      </c>
      <c r="G3" s="984">
        <f t="shared" si="0"/>
        <v>5</v>
      </c>
      <c r="H3" s="984">
        <f t="shared" si="0"/>
        <v>6</v>
      </c>
      <c r="I3" s="984">
        <f t="shared" si="0"/>
        <v>7</v>
      </c>
      <c r="J3" s="984">
        <f t="shared" si="0"/>
        <v>8</v>
      </c>
      <c r="K3" s="984">
        <f t="shared" si="0"/>
        <v>9</v>
      </c>
      <c r="L3" s="984">
        <f t="shared" si="0"/>
        <v>10</v>
      </c>
      <c r="M3" s="984">
        <f t="shared" si="0"/>
        <v>11</v>
      </c>
      <c r="N3" s="984">
        <f t="shared" si="0"/>
        <v>12</v>
      </c>
      <c r="O3" s="1393">
        <f t="shared" si="0"/>
        <v>13</v>
      </c>
      <c r="P3" s="984">
        <f t="shared" si="0"/>
        <v>14</v>
      </c>
      <c r="Q3" s="984">
        <f t="shared" si="0"/>
        <v>15</v>
      </c>
      <c r="R3" s="984">
        <f t="shared" si="0"/>
        <v>16</v>
      </c>
      <c r="S3" s="1393">
        <f t="shared" si="0"/>
        <v>17</v>
      </c>
      <c r="T3" s="984">
        <f t="shared" si="0"/>
        <v>18</v>
      </c>
      <c r="U3" s="984">
        <f t="shared" si="0"/>
        <v>19</v>
      </c>
      <c r="V3" s="984">
        <f t="shared" si="0"/>
        <v>20</v>
      </c>
      <c r="W3" s="984">
        <f t="shared" si="0"/>
        <v>21</v>
      </c>
      <c r="X3" s="984">
        <f t="shared" si="0"/>
        <v>22</v>
      </c>
      <c r="Y3" s="984">
        <f t="shared" si="0"/>
        <v>23</v>
      </c>
      <c r="Z3" s="1393">
        <f t="shared" si="0"/>
        <v>24</v>
      </c>
      <c r="AA3" s="984">
        <f t="shared" si="0"/>
        <v>25</v>
      </c>
      <c r="AB3" s="984">
        <f t="shared" si="0"/>
        <v>26</v>
      </c>
      <c r="AC3" s="984">
        <f t="shared" si="0"/>
        <v>27</v>
      </c>
      <c r="AD3" s="984">
        <f t="shared" si="0"/>
        <v>28</v>
      </c>
      <c r="AE3" s="984">
        <f t="shared" si="0"/>
        <v>29</v>
      </c>
      <c r="AF3" s="984">
        <f t="shared" si="0"/>
        <v>30</v>
      </c>
      <c r="AG3" s="1393">
        <f t="shared" si="0"/>
        <v>31</v>
      </c>
      <c r="AH3" s="1393">
        <f>AG3+1</f>
        <v>32</v>
      </c>
      <c r="AI3" s="1394"/>
      <c r="AJ3" s="1394"/>
      <c r="AK3" s="1394"/>
      <c r="AL3" s="1394"/>
      <c r="AM3" s="1394"/>
      <c r="AN3" s="1394"/>
      <c r="AO3" s="1394"/>
      <c r="AP3" s="1394"/>
      <c r="AQ3" s="1394"/>
      <c r="AR3" s="1394"/>
      <c r="AS3" s="1394"/>
      <c r="AT3" s="1394"/>
      <c r="AU3" s="1394"/>
      <c r="AV3" s="1394"/>
      <c r="AW3" s="1394"/>
      <c r="AX3" s="1394"/>
      <c r="AY3" s="1394"/>
      <c r="AZ3" s="1394"/>
      <c r="BA3" s="1394"/>
      <c r="BB3" s="1394"/>
      <c r="BC3" s="1394"/>
      <c r="BD3" s="1394"/>
      <c r="BE3" s="1394"/>
      <c r="BF3" s="1394"/>
      <c r="BG3" s="1394"/>
      <c r="BH3" s="1394"/>
      <c r="BI3" s="1394"/>
      <c r="BJ3" s="1394"/>
      <c r="BK3" s="1394"/>
    </row>
    <row r="4" spans="1:63" s="1391" customFormat="1" ht="26.25" customHeight="1">
      <c r="A4" s="1395"/>
      <c r="B4" s="1396"/>
      <c r="C4" s="1397"/>
      <c r="D4" s="1397"/>
      <c r="E4" s="1397"/>
      <c r="F4" s="1397"/>
      <c r="G4" s="1397"/>
      <c r="H4" s="1397"/>
      <c r="I4" s="1397"/>
      <c r="J4" s="1397"/>
      <c r="K4" s="1397"/>
      <c r="L4" s="1397"/>
      <c r="M4" s="1398"/>
      <c r="N4" s="1397"/>
      <c r="O4" s="1397"/>
      <c r="P4" s="1399" t="s">
        <v>2424</v>
      </c>
      <c r="Q4" s="1400"/>
      <c r="R4" s="1400"/>
      <c r="S4" s="1400"/>
      <c r="T4" s="1399" t="s">
        <v>177</v>
      </c>
      <c r="U4" s="1400"/>
      <c r="V4" s="1400"/>
      <c r="W4" s="1400"/>
      <c r="X4" s="1400"/>
      <c r="Y4" s="1400"/>
      <c r="Z4" s="1401"/>
      <c r="AA4" s="1399" t="s">
        <v>181</v>
      </c>
      <c r="AB4" s="1400"/>
      <c r="AC4" s="1400"/>
      <c r="AD4" s="1400"/>
      <c r="AE4" s="1400"/>
      <c r="AF4" s="1400"/>
      <c r="AG4" s="1401"/>
      <c r="AH4" s="1471" t="s">
        <v>2452</v>
      </c>
      <c r="AI4" s="1394"/>
      <c r="AJ4" s="1394"/>
      <c r="AK4" s="1394"/>
      <c r="AL4" s="1394"/>
      <c r="AM4" s="1394"/>
      <c r="AN4" s="1394"/>
      <c r="AO4" s="1394"/>
      <c r="AP4" s="1394"/>
      <c r="AQ4" s="1394"/>
      <c r="AR4" s="1394"/>
      <c r="AS4" s="1394"/>
      <c r="AT4" s="1394"/>
      <c r="AU4" s="1394"/>
      <c r="AV4" s="1394"/>
      <c r="AW4" s="1394"/>
      <c r="AX4" s="1394"/>
      <c r="AY4" s="1394"/>
      <c r="AZ4" s="1394"/>
      <c r="BA4" s="1394"/>
      <c r="BB4" s="1394"/>
      <c r="BC4" s="1394"/>
      <c r="BD4" s="1394"/>
      <c r="BE4" s="1394"/>
      <c r="BF4" s="1394"/>
      <c r="BG4" s="1394"/>
      <c r="BH4" s="1394"/>
      <c r="BI4" s="1394"/>
      <c r="BJ4" s="1394"/>
      <c r="BK4" s="1394"/>
    </row>
    <row r="5" spans="1:63" s="540" customFormat="1" ht="52.5" customHeight="1">
      <c r="B5" s="524"/>
      <c r="C5" s="525"/>
      <c r="D5" s="527"/>
      <c r="E5" s="527"/>
      <c r="F5" s="528"/>
      <c r="G5" s="527"/>
      <c r="H5" s="527"/>
      <c r="I5" s="527"/>
      <c r="J5" s="527"/>
      <c r="K5" s="532"/>
      <c r="L5" s="770"/>
      <c r="M5" s="1402"/>
      <c r="N5" s="981"/>
      <c r="O5" s="1403"/>
      <c r="P5" s="1404" t="s">
        <v>2444</v>
      </c>
      <c r="Q5" s="1405" t="s">
        <v>237</v>
      </c>
      <c r="R5" s="1405" t="s">
        <v>2404</v>
      </c>
      <c r="S5" s="1406" t="s">
        <v>2405</v>
      </c>
      <c r="T5" s="1404" t="s">
        <v>2406</v>
      </c>
      <c r="U5" s="1405" t="s">
        <v>2407</v>
      </c>
      <c r="V5" s="1405" t="s">
        <v>2408</v>
      </c>
      <c r="W5" s="1405" t="s">
        <v>2409</v>
      </c>
      <c r="X5" s="1407" t="s">
        <v>2410</v>
      </c>
      <c r="Y5" s="1405" t="s">
        <v>2420</v>
      </c>
      <c r="Z5" s="1406" t="s">
        <v>2411</v>
      </c>
      <c r="AA5" s="1404" t="s">
        <v>2406</v>
      </c>
      <c r="AB5" s="1405" t="s">
        <v>2412</v>
      </c>
      <c r="AC5" s="1405" t="s">
        <v>2408</v>
      </c>
      <c r="AD5" s="1407" t="s">
        <v>2413</v>
      </c>
      <c r="AE5" s="1407" t="s">
        <v>2414</v>
      </c>
      <c r="AF5" s="1405" t="s">
        <v>2421</v>
      </c>
      <c r="AG5" s="1408" t="s">
        <v>2415</v>
      </c>
      <c r="AH5" s="1408"/>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row>
    <row r="6" spans="1:63" s="560" customFormat="1" ht="41.25" customHeight="1">
      <c r="B6" s="542" t="s">
        <v>281</v>
      </c>
      <c r="C6" s="551" t="s">
        <v>157</v>
      </c>
      <c r="D6" s="545" t="s">
        <v>156</v>
      </c>
      <c r="E6" s="545" t="s">
        <v>13</v>
      </c>
      <c r="F6" s="546" t="s">
        <v>282</v>
      </c>
      <c r="G6" s="545" t="s">
        <v>283</v>
      </c>
      <c r="H6" s="545" t="s">
        <v>323</v>
      </c>
      <c r="I6" s="545" t="s">
        <v>17</v>
      </c>
      <c r="J6" s="545" t="s">
        <v>18</v>
      </c>
      <c r="K6" s="545" t="s">
        <v>163</v>
      </c>
      <c r="L6" s="545" t="s">
        <v>164</v>
      </c>
      <c r="M6" s="1409" t="s">
        <v>165</v>
      </c>
      <c r="N6" s="1410" t="s">
        <v>166</v>
      </c>
      <c r="O6" s="1454" t="s">
        <v>174</v>
      </c>
      <c r="P6" s="1411" t="s">
        <v>2416</v>
      </c>
      <c r="Q6" s="1412" t="s">
        <v>2416</v>
      </c>
      <c r="R6" s="1413"/>
      <c r="S6" s="1414"/>
      <c r="T6" s="1415"/>
      <c r="U6" s="1413"/>
      <c r="V6" s="1413"/>
      <c r="W6" s="1416" t="s">
        <v>2417</v>
      </c>
      <c r="X6" s="1416" t="s">
        <v>2417</v>
      </c>
      <c r="Y6" s="1413"/>
      <c r="Z6" s="1414"/>
      <c r="AA6" s="1415"/>
      <c r="AB6" s="1413"/>
      <c r="AC6" s="1413"/>
      <c r="AD6" s="1412" t="s">
        <v>2418</v>
      </c>
      <c r="AE6" s="1412" t="s">
        <v>2419</v>
      </c>
      <c r="AF6" s="1413"/>
      <c r="AG6" s="1417"/>
      <c r="AH6" s="1417"/>
      <c r="AI6" s="1389"/>
      <c r="AJ6" s="1389"/>
      <c r="AK6" s="1389"/>
      <c r="AL6" s="1389"/>
      <c r="AM6" s="1389"/>
      <c r="AN6" s="1389"/>
      <c r="AO6" s="1389"/>
      <c r="AP6" s="1389"/>
      <c r="AQ6" s="1389"/>
      <c r="AR6" s="1389"/>
      <c r="AS6" s="1389"/>
      <c r="AT6" s="1389"/>
      <c r="AU6" s="1389"/>
      <c r="AV6" s="1389"/>
      <c r="AW6" s="1389"/>
      <c r="AX6" s="1389"/>
      <c r="AY6" s="1389"/>
      <c r="AZ6" s="1389"/>
      <c r="BA6" s="1389"/>
      <c r="BB6" s="1389"/>
      <c r="BC6" s="1389"/>
      <c r="BD6" s="1389"/>
      <c r="BE6" s="1389"/>
      <c r="BF6" s="1389"/>
      <c r="BG6" s="1389"/>
      <c r="BH6" s="1389"/>
      <c r="BI6" s="1389"/>
      <c r="BJ6" s="1389"/>
      <c r="BK6" s="1389"/>
    </row>
    <row r="7" spans="1:63" ht="15.75" customHeight="1">
      <c r="B7" s="562">
        <v>1</v>
      </c>
      <c r="C7" s="1418" t="str">
        <f>'App1'!C7</f>
        <v>PR19UU_A01-CF</v>
      </c>
      <c r="D7" s="1419" t="str">
        <f xml:space="preserve"> IF($C7 = "", "",'App1'!D7)</f>
        <v>Your drinking water is safe and clean</v>
      </c>
      <c r="E7" s="1419" t="str">
        <f xml:space="preserve"> IF($C7 = "", "",'App1'!E7)</f>
        <v>PR19 new</v>
      </c>
      <c r="F7" s="1418" t="str">
        <f xml:space="preserve"> IF($C7 = "", "",'App1'!F7)</f>
        <v>A01-CF</v>
      </c>
      <c r="G7" s="1419" t="str">
        <f xml:space="preserve"> IF($C7 = "", "",'App1'!G7)</f>
        <v>Water quality compliance (CRI)</v>
      </c>
      <c r="H7" s="1419" t="str">
        <f xml:space="preserve"> IF($C7 = "", "",'App1'!H7)</f>
        <v>As per Ofwat definition</v>
      </c>
      <c r="I7" s="1419" t="str">
        <f xml:space="preserve"> IF($C7 = "", "",'App1'!R7)</f>
        <v>Under</v>
      </c>
      <c r="J7" s="1419" t="str">
        <f xml:space="preserve"> IF($C7 = "", "",'App1'!U7)</f>
        <v>Water quality compliance</v>
      </c>
      <c r="K7" s="1420" t="str">
        <f xml:space="preserve"> IF($C7 = "", "",'App1'!V7)</f>
        <v>score</v>
      </c>
      <c r="L7" s="1420" t="str">
        <f xml:space="preserve"> IF($C7 = "", "",'App1'!W7)</f>
        <v>CRI Index score</v>
      </c>
      <c r="M7" s="1421">
        <f xml:space="preserve"> IF($C7 = "", "",'App1'!X7)</f>
        <v>2</v>
      </c>
      <c r="N7" s="1420" t="str">
        <f xml:space="preserve"> IF($C7 = "", "",'App1'!Y7)</f>
        <v>Down</v>
      </c>
      <c r="O7" s="1419" t="str">
        <f xml:space="preserve"> IF($C7 = "", "",'App1'!Z7)</f>
        <v>Water quality compliance (CRI)</v>
      </c>
      <c r="P7" s="1422">
        <v>0.74627261703544701</v>
      </c>
      <c r="Q7" s="1321"/>
      <c r="R7" s="1423">
        <v>3014984</v>
      </c>
      <c r="S7" s="586">
        <v>0.5</v>
      </c>
      <c r="T7" s="1424" t="s">
        <v>2355</v>
      </c>
      <c r="U7" s="583" t="s">
        <v>2361</v>
      </c>
      <c r="V7" s="583" t="s">
        <v>2898</v>
      </c>
      <c r="W7" s="1321">
        <v>-1.125</v>
      </c>
      <c r="X7" s="1606">
        <f>IFERROR(-($P7*$R7-($Q7*$S7*$R7))/1000000,"Error")</f>
        <v>-2.25</v>
      </c>
      <c r="Y7" s="583"/>
      <c r="Z7" s="583" t="s">
        <v>2902</v>
      </c>
      <c r="AA7" s="1424"/>
      <c r="AB7" s="583"/>
      <c r="AC7" s="583"/>
      <c r="AD7" s="1321" t="s">
        <v>2685</v>
      </c>
      <c r="AE7" s="1606">
        <f>IFERROR(($P7*$R7*(1-$S7))/1000000,"Error")</f>
        <v>1.125</v>
      </c>
      <c r="AF7" s="565"/>
      <c r="AG7" s="1425"/>
      <c r="AH7" s="1425"/>
    </row>
    <row r="8" spans="1:63" ht="15.75" customHeight="1">
      <c r="B8" s="582">
        <v>2</v>
      </c>
      <c r="C8" s="1418" t="str">
        <f>'App1'!C8</f>
        <v>PR19UU_A02-WN</v>
      </c>
      <c r="D8" s="1419" t="str">
        <f xml:space="preserve"> IF($C8 = "", "",'App1'!D8)</f>
        <v>Your drinking water is safe and clean</v>
      </c>
      <c r="E8" s="1419" t="str">
        <f xml:space="preserve"> IF($C8 = "", "",'App1'!E8)</f>
        <v>PR14 revision</v>
      </c>
      <c r="F8" s="1418" t="str">
        <f xml:space="preserve"> IF($C8 = "", "",'App1'!F8)</f>
        <v>A02-WN</v>
      </c>
      <c r="G8" s="1419" t="str">
        <f xml:space="preserve"> IF($C8 = "", "",'App1'!G8)</f>
        <v>Reducing water quality contacts due to taste, smell and appearance</v>
      </c>
      <c r="H8" s="1419" t="str">
        <f xml:space="preserve"> IF($C8 = "", "",'App1'!H8)</f>
        <v>As per DWI definition and as used by Discover Water.</v>
      </c>
      <c r="I8" s="1419" t="str">
        <f xml:space="preserve"> IF($C8 = "", "",'App1'!R8)</f>
        <v>Out &amp; under</v>
      </c>
      <c r="J8" s="1419" t="str">
        <f xml:space="preserve"> IF($C8 = "", "",'App1'!U8)</f>
        <v>Customer contacts - water quality</v>
      </c>
      <c r="K8" s="1420" t="str">
        <f xml:space="preserve"> IF($C8 = "", "",'App1'!V8)</f>
        <v>nr</v>
      </c>
      <c r="L8" s="1420" t="str">
        <f xml:space="preserve"> IF($C8 = "", "",'App1'!W8)</f>
        <v>Normalised (by population per 10,000) number of customer contacts directly related to the taste, smell and appearance of drinking water that are received in a calendar year.</v>
      </c>
      <c r="M8" s="1421">
        <f xml:space="preserve"> IF($C8 = "", "",'App1'!X8)</f>
        <v>1</v>
      </c>
      <c r="N8" s="1420" t="str">
        <f xml:space="preserve"> IF($C8 = "", "",'App1'!Y8)</f>
        <v>Down</v>
      </c>
      <c r="O8" s="1419" t="str">
        <f xml:space="preserve"> IF($C8 = "", "",'App1'!Z8)</f>
        <v/>
      </c>
      <c r="P8" s="1422">
        <v>4.7527350062222551</v>
      </c>
      <c r="Q8" s="1321">
        <v>3.7186399264473708</v>
      </c>
      <c r="R8" s="1423">
        <v>3014984</v>
      </c>
      <c r="S8" s="586">
        <v>0.5</v>
      </c>
      <c r="T8" s="1424" t="s">
        <v>2355</v>
      </c>
      <c r="U8" s="583" t="s">
        <v>2361</v>
      </c>
      <c r="V8" s="583" t="s">
        <v>2898</v>
      </c>
      <c r="W8" s="1321">
        <v>-6.8489190000000004</v>
      </c>
      <c r="X8" s="1606">
        <f t="shared" ref="X8:X71" si="1">IFERROR(-($P8*$R8-($Q8*$S8*$R8))/1000000,"Error")</f>
        <v>-8.723600059999999</v>
      </c>
      <c r="Y8" s="583"/>
      <c r="Z8" s="583"/>
      <c r="AA8" s="1424" t="s">
        <v>2353</v>
      </c>
      <c r="AB8" s="583"/>
      <c r="AC8" s="583"/>
      <c r="AD8" s="1321">
        <v>6.8489190000000004</v>
      </c>
      <c r="AE8" s="1606">
        <f t="shared" ref="AE8:AE71" si="2">IFERROR(($P8*$R8*(1-$S8))/1000000,"Error")</f>
        <v>7.1647100000000004</v>
      </c>
      <c r="AF8" s="584"/>
      <c r="AG8" s="1425"/>
      <c r="AH8" s="1425"/>
    </row>
    <row r="9" spans="1:63" ht="15.75" customHeight="1">
      <c r="B9" s="582">
        <v>3</v>
      </c>
      <c r="C9" s="1418" t="str">
        <f>'App1'!C9</f>
        <v>PR19UU_A03-WN</v>
      </c>
      <c r="D9" s="1419" t="str">
        <f xml:space="preserve"> IF($C9 = "", "",'App1'!D9)</f>
        <v>Your drinking water is safe and clean</v>
      </c>
      <c r="E9" s="1419" t="str">
        <f xml:space="preserve"> IF($C9 = "", "",'App1'!E9)</f>
        <v>PR19 new</v>
      </c>
      <c r="F9" s="1418" t="str">
        <f xml:space="preserve"> IF($C9 = "", "",'App1'!F9)</f>
        <v>A03-WN</v>
      </c>
      <c r="G9" s="1419" t="str">
        <f xml:space="preserve"> IF($C9 = "", "",'App1'!G9)</f>
        <v>Number of properties with lead risk reduced</v>
      </c>
      <c r="H9" s="1419" t="str">
        <f xml:space="preserve"> IF($C9 = "", "",'App1'!H9)</f>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
      <c r="I9" s="1419" t="str">
        <f xml:space="preserve"> IF($C9 = "", "",'App1'!R9)</f>
        <v>Out &amp; under</v>
      </c>
      <c r="J9" s="1419" t="str">
        <f xml:space="preserve"> IF($C9 = "", "",'App1'!U9)</f>
        <v>Water quality compliance</v>
      </c>
      <c r="K9" s="1420" t="str">
        <f xml:space="preserve"> IF($C9 = "", "",'App1'!V9)</f>
        <v>nr</v>
      </c>
      <c r="L9" s="1420" t="str">
        <f xml:space="preserve"> IF($C9 = "", "",'App1'!W9)</f>
        <v>Number of qualifying complete lead service pipe replacements completed per year</v>
      </c>
      <c r="M9" s="1421">
        <f xml:space="preserve"> IF($C9 = "", "",'App1'!X9)</f>
        <v>0</v>
      </c>
      <c r="N9" s="1420" t="str">
        <f xml:space="preserve"> IF($C9 = "", "",'App1'!Y9)</f>
        <v>Up</v>
      </c>
      <c r="O9" s="1419">
        <f xml:space="preserve"> IF($C9 = "", "",'App1'!Z9)</f>
        <v>0</v>
      </c>
      <c r="P9" s="1422">
        <v>7.4295584984862279E-4</v>
      </c>
      <c r="Q9" s="1321">
        <v>7.4295584984862279E-4</v>
      </c>
      <c r="R9" s="1423">
        <v>3014984</v>
      </c>
      <c r="S9" s="586">
        <v>0.5</v>
      </c>
      <c r="T9" s="1424" t="s">
        <v>2353</v>
      </c>
      <c r="U9" s="583"/>
      <c r="V9" s="583"/>
      <c r="W9" s="1321">
        <v>-1.1199999999999999E-3</v>
      </c>
      <c r="X9" s="1606">
        <f t="shared" si="1"/>
        <v>-1.1199999999999999E-3</v>
      </c>
      <c r="Y9" s="583"/>
      <c r="Z9" s="583"/>
      <c r="AA9" s="1424" t="s">
        <v>2353</v>
      </c>
      <c r="AB9" s="583"/>
      <c r="AC9" s="583"/>
      <c r="AD9" s="1321">
        <v>1.1199999999999999E-3</v>
      </c>
      <c r="AE9" s="1606">
        <f t="shared" si="2"/>
        <v>1.1199999999999999E-3</v>
      </c>
      <c r="AF9" s="584"/>
      <c r="AG9" s="1425"/>
      <c r="AH9" s="1425"/>
    </row>
    <row r="10" spans="1:63" ht="15.75" customHeight="1">
      <c r="B10" s="582">
        <v>4</v>
      </c>
      <c r="C10" s="1418" t="str">
        <f>'App1'!C10</f>
        <v>PR19UU_A04-WN</v>
      </c>
      <c r="D10" s="1419" t="str">
        <f xml:space="preserve"> IF($C10 = "", "",'App1'!D10)</f>
        <v>Your drinking water is safe and clean</v>
      </c>
      <c r="E10" s="1419" t="str">
        <f xml:space="preserve"> IF($C10 = "", "",'App1'!E10)</f>
        <v>PR19 new</v>
      </c>
      <c r="F10" s="1418" t="str">
        <f xml:space="preserve"> IF($C10 = "", "",'App1'!F10)</f>
        <v>A04-WN</v>
      </c>
      <c r="G10" s="1419" t="str">
        <f xml:space="preserve"> IF($C10 = "", "",'App1'!G10)</f>
        <v>Helping customers look after water in their home</v>
      </c>
      <c r="H10" s="1419" t="str">
        <f xml:space="preserve"> IF($C10 = "", "",'App1'!H10)</f>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
      <c r="I10" s="1419" t="str">
        <f xml:space="preserve"> IF($C10 = "", "",'App1'!R10)</f>
        <v>Out &amp; under</v>
      </c>
      <c r="J10" s="1419" t="str">
        <f xml:space="preserve"> IF($C10 = "", "",'App1'!U10)</f>
        <v>Customer education/awareness</v>
      </c>
      <c r="K10" s="1420" t="str">
        <f xml:space="preserve"> IF($C10 = "", "",'App1'!V10)</f>
        <v>%</v>
      </c>
      <c r="L10" s="1420" t="str">
        <f xml:space="preserve"> IF($C10 = "", "",'App1'!W10)</f>
        <v>Percentage of customers (as surveyed) who are aware of water quality and water efficiency (and therefore usage) within the customers’ homes</v>
      </c>
      <c r="M10" s="1421">
        <f xml:space="preserve"> IF($C10 = "", "",'App1'!X10)</f>
        <v>1</v>
      </c>
      <c r="N10" s="1420" t="str">
        <f xml:space="preserve"> IF($C10 = "", "",'App1'!Y10)</f>
        <v>Up</v>
      </c>
      <c r="O10" s="1419" t="str">
        <f xml:space="preserve"> IF($C10 = "", "",'App1'!Z10)</f>
        <v/>
      </c>
      <c r="P10" s="1422">
        <v>4.8424800927633446E-2</v>
      </c>
      <c r="Q10" s="1321">
        <v>5.6385042176011549E-2</v>
      </c>
      <c r="R10" s="1423">
        <v>3014984</v>
      </c>
      <c r="S10" s="586">
        <v>0.5</v>
      </c>
      <c r="T10" s="1424" t="s">
        <v>2355</v>
      </c>
      <c r="U10" s="583" t="s">
        <v>2360</v>
      </c>
      <c r="V10" s="583" t="s">
        <v>2898</v>
      </c>
      <c r="W10" s="1321">
        <v>-7.2999999999999995E-2</v>
      </c>
      <c r="X10" s="1606">
        <f t="shared" si="1"/>
        <v>-6.0999999999999999E-2</v>
      </c>
      <c r="Y10" s="583"/>
      <c r="Z10" s="583"/>
      <c r="AA10" s="1424" t="s">
        <v>2353</v>
      </c>
      <c r="AB10" s="583"/>
      <c r="AC10" s="583"/>
      <c r="AD10" s="1321">
        <v>7.2999999999999995E-2</v>
      </c>
      <c r="AE10" s="1606">
        <f t="shared" si="2"/>
        <v>7.2999999999999995E-2</v>
      </c>
      <c r="AF10" s="584"/>
      <c r="AG10" s="1425"/>
      <c r="AH10" s="1425"/>
    </row>
    <row r="11" spans="1:63" ht="15.75" customHeight="1">
      <c r="B11" s="582">
        <v>5</v>
      </c>
      <c r="C11" s="1418" t="str">
        <f>'App1'!C11</f>
        <v>PR19UU_A05-WN</v>
      </c>
      <c r="D11" s="1419" t="str">
        <f xml:space="preserve"> IF($C11 = "", "",'App1'!D11)</f>
        <v>Your drinking water is safe and clean</v>
      </c>
      <c r="E11" s="1419" t="str">
        <f xml:space="preserve"> IF($C11 = "", "",'App1'!E11)</f>
        <v>PR19 new</v>
      </c>
      <c r="F11" s="1418" t="str">
        <f xml:space="preserve"> IF($C11 = "", "",'App1'!F11)</f>
        <v>A05-WN</v>
      </c>
      <c r="G11" s="1419" t="str">
        <f xml:space="preserve"> IF($C11 = "", "",'App1'!G11)</f>
        <v>Reducing discolouration from the Vyrnwy treated water aqueduct</v>
      </c>
      <c r="H11" s="1419" t="str">
        <f xml:space="preserve"> IF($C11 = "", "",'App1'!H11)</f>
        <v>This measure records the length of the Vyrnwy treated water aqueduct cleaned / relined, if required by the Drinking Water Inspectorate (DWI) to meet the target for reduction in water discolouration.</v>
      </c>
      <c r="I11" s="1419" t="str">
        <f xml:space="preserve"> IF($C11 = "", "",'App1'!R11)</f>
        <v>Out</v>
      </c>
      <c r="J11" s="1419" t="str">
        <f xml:space="preserve"> IF($C11 = "", "",'App1'!U11)</f>
        <v>Customer contacts - water quality</v>
      </c>
      <c r="K11" s="1420" t="str">
        <f xml:space="preserve"> IF($C11 = "", "",'App1'!V11)</f>
        <v>nr</v>
      </c>
      <c r="L11" s="1420" t="str">
        <f xml:space="preserve"> IF($C11 = "", "",'App1'!W11)</f>
        <v>Number of kilometres of the Vyrnwy treated water aqueduct cleaned/relined annually</v>
      </c>
      <c r="M11" s="1421">
        <f xml:space="preserve"> IF($C11 = "", "",'App1'!X11)</f>
        <v>2</v>
      </c>
      <c r="N11" s="1420" t="str">
        <f xml:space="preserve"> IF($C11 = "", "",'App1'!Y11)</f>
        <v>Up</v>
      </c>
      <c r="O11" s="1419" t="str">
        <f xml:space="preserve"> IF($C11 = "", "",'App1'!Z11)</f>
        <v/>
      </c>
      <c r="P11" s="1422"/>
      <c r="Q11" s="1321">
        <v>0.36329380189082267</v>
      </c>
      <c r="R11" s="1423">
        <v>3014984</v>
      </c>
      <c r="S11" s="586">
        <v>0.5</v>
      </c>
      <c r="T11" s="1424" t="s">
        <v>2354</v>
      </c>
      <c r="U11" s="583" t="s">
        <v>2359</v>
      </c>
      <c r="V11" s="583"/>
      <c r="W11" s="1321" t="s">
        <v>2685</v>
      </c>
      <c r="X11" s="1606">
        <f t="shared" si="1"/>
        <v>0.54766250000000005</v>
      </c>
      <c r="Y11" s="583"/>
      <c r="Z11" s="583"/>
      <c r="AA11" s="1424" t="s">
        <v>2354</v>
      </c>
      <c r="AB11" s="583" t="s">
        <v>2359</v>
      </c>
      <c r="AC11" s="583" t="s">
        <v>2903</v>
      </c>
      <c r="AD11" s="1321">
        <v>0.54766400000000004</v>
      </c>
      <c r="AE11" s="1606">
        <f>IFERROR(($P11*$R11*(1-$S11))/1000000,"Error")</f>
        <v>0</v>
      </c>
      <c r="AF11" s="584"/>
      <c r="AG11" s="1425"/>
      <c r="AH11" s="1425"/>
    </row>
    <row r="12" spans="1:63" ht="15.75" customHeight="1">
      <c r="B12" s="582">
        <v>6</v>
      </c>
      <c r="C12" s="1418" t="str">
        <f>'App1'!C12</f>
        <v>PR19UU_B01-WN</v>
      </c>
      <c r="D12" s="1419" t="str">
        <f xml:space="preserve"> IF($C12 = "", "",'App1'!D12)</f>
        <v>You have a reliable supply of water now and in the future</v>
      </c>
      <c r="E12" s="1419" t="str">
        <f xml:space="preserve"> IF($C12 = "", "",'App1'!E12)</f>
        <v>PR14 revision</v>
      </c>
      <c r="F12" s="1418" t="str">
        <f xml:space="preserve"> IF($C12 = "", "",'App1'!F12)</f>
        <v>B01-WN</v>
      </c>
      <c r="G12" s="1419" t="str">
        <f xml:space="preserve"> IF($C12 = "", "",'App1'!G12)</f>
        <v>Leakage</v>
      </c>
      <c r="H12" s="1419" t="str">
        <f xml:space="preserve"> IF($C12 = "", "",'App1'!H12)</f>
        <v>As per Ofwat definition</v>
      </c>
      <c r="I12" s="1419" t="str">
        <f xml:space="preserve"> IF($C12 = "", "",'App1'!R12)</f>
        <v>Out &amp; under</v>
      </c>
      <c r="J12" s="1419" t="str">
        <f xml:space="preserve"> IF($C12 = "", "",'App1'!U12)</f>
        <v>Leakage</v>
      </c>
      <c r="K12" s="1420" t="str">
        <f xml:space="preserve"> IF($C12 = "", "",'App1'!V12)</f>
        <v>%</v>
      </c>
      <c r="L12" s="1420" t="str">
        <f xml:space="preserve"> IF($C12 = "", "",'App1'!W12)</f>
        <v>Percentage reduction from baseline using 3 year average (baseline set backcast from FY18, FY19, FY20 based on new reporting methodology)</v>
      </c>
      <c r="M12" s="1421">
        <f xml:space="preserve"> IF($C12 = "", "",'App1'!X12)</f>
        <v>1</v>
      </c>
      <c r="N12" s="1420" t="str">
        <f xml:space="preserve"> IF($C12 = "", "",'App1'!Y12)</f>
        <v>Down</v>
      </c>
      <c r="O12" s="1419" t="str">
        <f xml:space="preserve"> IF($C12 = "", "",'App1'!Z12)</f>
        <v>Leakage</v>
      </c>
      <c r="P12" s="1422">
        <v>0.52030126859711356</v>
      </c>
      <c r="Q12" s="1321">
        <v>0.63140136067057073</v>
      </c>
      <c r="R12" s="1423">
        <v>3014984</v>
      </c>
      <c r="S12" s="586">
        <v>0.5</v>
      </c>
      <c r="T12" s="1424" t="s">
        <v>2355</v>
      </c>
      <c r="U12" s="583" t="s">
        <v>2360</v>
      </c>
      <c r="V12" s="583"/>
      <c r="W12" s="1321">
        <v>-0.78745500000000002</v>
      </c>
      <c r="X12" s="1606">
        <f t="shared" si="1"/>
        <v>-0.61686749999999979</v>
      </c>
      <c r="Y12" s="583" t="s">
        <v>2902</v>
      </c>
      <c r="Z12" s="583"/>
      <c r="AA12" s="1424" t="s">
        <v>2353</v>
      </c>
      <c r="AB12" s="583"/>
      <c r="AC12" s="583"/>
      <c r="AD12" s="1321">
        <v>0.78745500000000002</v>
      </c>
      <c r="AE12" s="1606">
        <f t="shared" si="2"/>
        <v>0.78434999999999988</v>
      </c>
      <c r="AF12" s="584"/>
      <c r="AG12" s="1425"/>
      <c r="AH12" s="1425"/>
    </row>
    <row r="13" spans="1:63" ht="15.75" customHeight="1">
      <c r="B13" s="582">
        <v>7</v>
      </c>
      <c r="C13" s="1418" t="str">
        <f>'App1'!C13</f>
        <v>PR19UU_B02-WN</v>
      </c>
      <c r="D13" s="1419" t="str">
        <f xml:space="preserve"> IF($C13 = "", "",'App1'!D13)</f>
        <v>You have a reliable supply of water now and in the future</v>
      </c>
      <c r="E13" s="1419" t="str">
        <f xml:space="preserve"> IF($C13 = "", "",'App1'!E13)</f>
        <v>PR14 revision</v>
      </c>
      <c r="F13" s="1418" t="str">
        <f xml:space="preserve"> IF($C13 = "", "",'App1'!F13)</f>
        <v>B02-WN</v>
      </c>
      <c r="G13" s="1419" t="str">
        <f xml:space="preserve"> IF($C13 = "", "",'App1'!G13)</f>
        <v>Mains repair</v>
      </c>
      <c r="H13" s="1419" t="str">
        <f xml:space="preserve"> IF($C13 = "", "",'App1'!H13)</f>
        <v>As per Ofwat definition</v>
      </c>
      <c r="I13" s="1419" t="str">
        <f xml:space="preserve"> IF($C13 = "", "",'App1'!R13)</f>
        <v>Out &amp; under</v>
      </c>
      <c r="J13" s="1419" t="str">
        <f xml:space="preserve"> IF($C13 = "", "",'App1'!U13)</f>
        <v>Water mains bursts</v>
      </c>
      <c r="K13" s="1420" t="str">
        <f xml:space="preserve"> IF($C13 = "", "",'App1'!V13)</f>
        <v>nr</v>
      </c>
      <c r="L13" s="1420" t="str">
        <f xml:space="preserve"> IF($C13 = "", "",'App1'!W13)</f>
        <v>Number of qualifying mains repairs per 1,000km of pipe</v>
      </c>
      <c r="M13" s="1421">
        <f xml:space="preserve"> IF($C13 = "", "",'App1'!X13)</f>
        <v>3</v>
      </c>
      <c r="N13" s="1420" t="str">
        <f xml:space="preserve"> IF($C13 = "", "",'App1'!Y13)</f>
        <v>Down</v>
      </c>
      <c r="O13" s="1419" t="str">
        <f xml:space="preserve"> IF($C13 = "", "",'App1'!Z13)</f>
        <v>Mains bursts</v>
      </c>
      <c r="P13" s="1422">
        <v>8.9223505617431184E-2</v>
      </c>
      <c r="Q13" s="1321"/>
      <c r="R13" s="1423">
        <v>3014984</v>
      </c>
      <c r="S13" s="586">
        <v>0.5</v>
      </c>
      <c r="T13" s="1424" t="s">
        <v>2355</v>
      </c>
      <c r="U13" s="583" t="s">
        <v>2361</v>
      </c>
      <c r="V13" s="583"/>
      <c r="W13" s="1321">
        <v>-0.28499999999999998</v>
      </c>
      <c r="X13" s="1606">
        <f t="shared" si="1"/>
        <v>-0.26900744186046516</v>
      </c>
      <c r="Y13" s="583"/>
      <c r="Z13" s="583"/>
      <c r="AA13" s="1424" t="s">
        <v>2353</v>
      </c>
      <c r="AB13" s="583" t="s">
        <v>2361</v>
      </c>
      <c r="AC13" s="583"/>
      <c r="AD13" s="1321">
        <v>0.13200000000000001</v>
      </c>
      <c r="AE13" s="1606">
        <f t="shared" si="2"/>
        <v>0.13450372093023258</v>
      </c>
      <c r="AF13" s="584"/>
      <c r="AG13" s="1425"/>
      <c r="AH13" s="1425"/>
    </row>
    <row r="14" spans="1:63" ht="15.75" customHeight="1">
      <c r="B14" s="582">
        <v>8</v>
      </c>
      <c r="C14" s="1418" t="str">
        <f>'App1'!C14</f>
        <v>PR19UU_B03-WN</v>
      </c>
      <c r="D14" s="1419" t="str">
        <f xml:space="preserve"> IF($C14 = "", "",'App1'!D14)</f>
        <v>You have a reliable supply of water now and in the future</v>
      </c>
      <c r="E14" s="1419" t="str">
        <f xml:space="preserve"> IF($C14 = "", "",'App1'!E14)</f>
        <v>PR14 revision</v>
      </c>
      <c r="F14" s="1418" t="str">
        <f xml:space="preserve"> IF($C14 = "", "",'App1'!F14)</f>
        <v>B03-WN</v>
      </c>
      <c r="G14" s="1419" t="str">
        <f xml:space="preserve"> IF($C14 = "", "",'App1'!G14)</f>
        <v>Reducing interruptions to water supply</v>
      </c>
      <c r="H14" s="1419" t="str">
        <f xml:space="preserve"> IF($C14 = "", "",'App1'!H14)</f>
        <v>As per Ofwat definition</v>
      </c>
      <c r="I14" s="1419" t="str">
        <f xml:space="preserve"> IF($C14 = "", "",'App1'!R14)</f>
        <v>Out &amp; under</v>
      </c>
      <c r="J14" s="1419" t="str">
        <f xml:space="preserve"> IF($C14 = "", "",'App1'!U14)</f>
        <v>Supply interruptions</v>
      </c>
      <c r="K14" s="1420" t="str">
        <f xml:space="preserve"> IF($C14 = "", "",'App1'!V14)</f>
        <v>time</v>
      </c>
      <c r="L14" s="1420" t="str">
        <f xml:space="preserve"> IF($C14 = "", "",'App1'!W14)</f>
        <v>Average supply interruption greater than three hours (minutes:seconds per property per year)</v>
      </c>
      <c r="M14" s="1421" t="str">
        <f xml:space="preserve"> IF($C14 = "", "",'App1'!X14)</f>
        <v>hours:mins:secs</v>
      </c>
      <c r="N14" s="1420" t="str">
        <f xml:space="preserve"> IF($C14 = "", "",'App1'!Y14)</f>
        <v>Down</v>
      </c>
      <c r="O14" s="1419" t="str">
        <f xml:space="preserve"> IF($C14 = "", "",'App1'!Z14)</f>
        <v>Water supply interruptions</v>
      </c>
      <c r="P14" s="1422">
        <v>0.30063592377272985</v>
      </c>
      <c r="Q14" s="1321">
        <v>0.13029090701642199</v>
      </c>
      <c r="R14" s="1423">
        <v>3014984</v>
      </c>
      <c r="S14" s="586">
        <v>0.5</v>
      </c>
      <c r="T14" s="1424" t="s">
        <v>2353</v>
      </c>
      <c r="U14" s="583" t="s">
        <v>2361</v>
      </c>
      <c r="V14" s="583"/>
      <c r="W14" s="1321">
        <v>-0.71</v>
      </c>
      <c r="X14" s="1606">
        <f t="shared" si="1"/>
        <v>-0.71000000000000008</v>
      </c>
      <c r="Y14" s="583"/>
      <c r="Z14" s="583"/>
      <c r="AA14" s="1424" t="s">
        <v>2353</v>
      </c>
      <c r="AB14" s="583" t="s">
        <v>2361</v>
      </c>
      <c r="AC14" s="583"/>
      <c r="AD14" s="1321">
        <v>0.45300000000000001</v>
      </c>
      <c r="AE14" s="1606">
        <f t="shared" si="2"/>
        <v>0.45320625000000003</v>
      </c>
      <c r="AF14" s="584"/>
      <c r="AG14" s="1425"/>
      <c r="AH14" s="1425"/>
    </row>
    <row r="15" spans="1:63" ht="15.75" customHeight="1">
      <c r="B15" s="582">
        <v>9</v>
      </c>
      <c r="C15" s="1418" t="str">
        <f>'App1'!C15</f>
        <v>PR19UU_B04-CF</v>
      </c>
      <c r="D15" s="1419" t="str">
        <f xml:space="preserve"> IF($C15 = "", "",'App1'!D15)</f>
        <v>You have a reliable supply of water now and in the future</v>
      </c>
      <c r="E15" s="1419" t="str">
        <f xml:space="preserve"> IF($C15 = "", "",'App1'!E15)</f>
        <v>PR19 new</v>
      </c>
      <c r="F15" s="1418" t="str">
        <f xml:space="preserve"> IF($C15 = "", "",'App1'!F15)</f>
        <v>B04-CF</v>
      </c>
      <c r="G15" s="1419" t="str">
        <f xml:space="preserve"> IF($C15 = "", "",'App1'!G15)</f>
        <v>Unplanned outage</v>
      </c>
      <c r="H15" s="1419" t="str">
        <f xml:space="preserve"> IF($C15 = "", "",'App1'!H15)</f>
        <v>As per Ofwat definition</v>
      </c>
      <c r="I15" s="1419" t="str">
        <f xml:space="preserve"> IF($C15 = "", "",'App1'!R15)</f>
        <v>Under</v>
      </c>
      <c r="J15" s="1419" t="str">
        <f xml:space="preserve"> IF($C15 = "", "",'App1'!U15)</f>
        <v>Water outage</v>
      </c>
      <c r="K15" s="1420" t="str">
        <f xml:space="preserve"> IF($C15 = "", "",'App1'!V15)</f>
        <v>%</v>
      </c>
      <c r="L15" s="1420" t="str">
        <f xml:space="preserve"> IF($C15 = "", "",'App1'!W15)</f>
        <v>Total unplanned outage (%)</v>
      </c>
      <c r="M15" s="1421">
        <f xml:space="preserve"> IF($C15 = "", "",'App1'!X15)</f>
        <v>2</v>
      </c>
      <c r="N15" s="1420" t="str">
        <f xml:space="preserve"> IF($C15 = "", "",'App1'!Y15)</f>
        <v>Down</v>
      </c>
      <c r="O15" s="1419" t="str">
        <f xml:space="preserve"> IF($C15 = "", "",'App1'!Z15)</f>
        <v>Unplanned outage</v>
      </c>
      <c r="P15" s="1422">
        <v>1.7928911065531359</v>
      </c>
      <c r="Q15" s="1321"/>
      <c r="R15" s="1423">
        <v>3014984</v>
      </c>
      <c r="S15" s="586">
        <v>0.5</v>
      </c>
      <c r="T15" s="1424" t="s">
        <v>2355</v>
      </c>
      <c r="U15" s="583" t="s">
        <v>2361</v>
      </c>
      <c r="V15" s="583"/>
      <c r="W15" s="1321">
        <v>-2.702769</v>
      </c>
      <c r="X15" s="1606">
        <f t="shared" si="1"/>
        <v>-5.405538</v>
      </c>
      <c r="Y15" s="583"/>
      <c r="Z15" s="583"/>
      <c r="AA15" s="1424"/>
      <c r="AB15" s="583"/>
      <c r="AC15" s="583"/>
      <c r="AD15" s="1321"/>
      <c r="AE15" s="1606">
        <f t="shared" si="2"/>
        <v>2.702769</v>
      </c>
      <c r="AF15" s="584"/>
      <c r="AG15" s="1425"/>
      <c r="AH15" s="1425"/>
    </row>
    <row r="16" spans="1:63" ht="15.75" customHeight="1">
      <c r="B16" s="582">
        <v>10</v>
      </c>
      <c r="C16" s="1418" t="str">
        <f>'App1'!C16</f>
        <v>PR19UU_B05-WN</v>
      </c>
      <c r="D16" s="1419" t="str">
        <f xml:space="preserve"> IF($C16 = "", "",'App1'!D16)</f>
        <v>You have a reliable supply of water now and in the future</v>
      </c>
      <c r="E16" s="1419" t="str">
        <f xml:space="preserve"> IF($C16 = "", "",'App1'!E16)</f>
        <v>PR19 new</v>
      </c>
      <c r="F16" s="1418" t="str">
        <f xml:space="preserve"> IF($C16 = "", "",'App1'!F16)</f>
        <v>B05-WN</v>
      </c>
      <c r="G16" s="1419" t="str">
        <f xml:space="preserve"> IF($C16 = "", "",'App1'!G16)</f>
        <v>Per capita consumption</v>
      </c>
      <c r="H16" s="1419" t="str">
        <f xml:space="preserve"> IF($C16 = "", "",'App1'!H16)</f>
        <v>As per Ofwat definition</v>
      </c>
      <c r="I16" s="1419" t="str">
        <f xml:space="preserve"> IF($C16 = "", "",'App1'!R16)</f>
        <v>Out &amp; under</v>
      </c>
      <c r="J16" s="1419" t="str">
        <f xml:space="preserve"> IF($C16 = "", "",'App1'!U16)</f>
        <v>Water consumption</v>
      </c>
      <c r="K16" s="1420" t="str">
        <f xml:space="preserve"> IF($C16 = "", "",'App1'!V16)</f>
        <v>%</v>
      </c>
      <c r="L16" s="1420" t="str">
        <f xml:space="preserve"> IF($C16 = "", "",'App1'!W16)</f>
        <v>Percentage reduction from baseline using 3 year average (baseline set backcast from FY18, FY19, FY20 based on new reporting methodology)</v>
      </c>
      <c r="M16" s="1421">
        <f xml:space="preserve"> IF($C16 = "", "",'App1'!X16)</f>
        <v>2</v>
      </c>
      <c r="N16" s="1420" t="str">
        <f xml:space="preserve"> IF($C16 = "", "",'App1'!Y16)</f>
        <v>Down</v>
      </c>
      <c r="O16" s="1419" t="str">
        <f xml:space="preserve"> IF($C16 = "", "",'App1'!Z16)</f>
        <v>Per capita consumption (PCC)</v>
      </c>
      <c r="P16" s="1422">
        <v>0.2910211132132044</v>
      </c>
      <c r="Q16" s="1321">
        <v>0.29285793888126771</v>
      </c>
      <c r="R16" s="1423">
        <v>3014984</v>
      </c>
      <c r="S16" s="586">
        <v>0.5</v>
      </c>
      <c r="T16" s="1424" t="s">
        <v>2353</v>
      </c>
      <c r="U16" s="583" t="s">
        <v>2361</v>
      </c>
      <c r="V16" s="583" t="s">
        <v>2898</v>
      </c>
      <c r="W16" s="1321">
        <v>-0.43871199999999999</v>
      </c>
      <c r="X16" s="1606">
        <f t="shared" si="1"/>
        <v>-0.43594299999999986</v>
      </c>
      <c r="Y16" s="583" t="s">
        <v>2902</v>
      </c>
      <c r="Z16" s="583"/>
      <c r="AA16" s="1424" t="s">
        <v>2353</v>
      </c>
      <c r="AB16" s="583"/>
      <c r="AC16" s="583"/>
      <c r="AD16" s="1321">
        <v>0.43871199999999999</v>
      </c>
      <c r="AE16" s="1606">
        <f t="shared" si="2"/>
        <v>0.43871199999999994</v>
      </c>
      <c r="AF16" s="584"/>
      <c r="AG16" s="1425"/>
      <c r="AH16" s="1425"/>
    </row>
    <row r="17" spans="2:34" ht="15.75" customHeight="1">
      <c r="B17" s="582">
        <v>11</v>
      </c>
      <c r="C17" s="1418" t="str">
        <f>'App1'!C17</f>
        <v>PR19UU_B06-CF</v>
      </c>
      <c r="D17" s="1419" t="str">
        <f xml:space="preserve"> IF($C17 = "", "",'App1'!D17)</f>
        <v>You have a reliable supply of water now and in the future</v>
      </c>
      <c r="E17" s="1419" t="str">
        <f xml:space="preserve"> IF($C17 = "", "",'App1'!E17)</f>
        <v>PR19 new</v>
      </c>
      <c r="F17" s="1418" t="str">
        <f xml:space="preserve"> IF($C17 = "", "",'App1'!F17)</f>
        <v>B06-CF</v>
      </c>
      <c r="G17" s="1419" t="str">
        <f xml:space="preserve"> IF($C17 = "", "",'App1'!G17)</f>
        <v>Drought risk resilience</v>
      </c>
      <c r="H17" s="1419" t="str">
        <f xml:space="preserve"> IF($C17 = "", "",'App1'!H17)</f>
        <v>As per Ofwat definition</v>
      </c>
      <c r="I17" s="1419" t="str">
        <f xml:space="preserve"> IF($C17 = "", "",'App1'!R17)</f>
        <v>NFI</v>
      </c>
      <c r="J17" s="1419" t="str">
        <f xml:space="preserve"> IF($C17 = "", "",'App1'!U17)</f>
        <v>Resilience</v>
      </c>
      <c r="K17" s="1420" t="str">
        <f xml:space="preserve"> IF($C17 = "", "",'App1'!V17)</f>
        <v>%</v>
      </c>
      <c r="L17" s="1420" t="str">
        <f xml:space="preserve"> IF($C17 = "", "",'App1'!W17)</f>
        <v>The percentage of customers at risk of experiencing severe supply restrictions during a 1 in 200 year event, on average over 25 years</v>
      </c>
      <c r="M17" s="1421">
        <f xml:space="preserve"> IF($C17 = "", "",'App1'!X17)</f>
        <v>1</v>
      </c>
      <c r="N17" s="1420" t="str">
        <f xml:space="preserve"> IF($C17 = "", "",'App1'!Y17)</f>
        <v>Down</v>
      </c>
      <c r="O17" s="1419" t="str">
        <f xml:space="preserve"> IF($C17 = "", "",'App1'!Z17)</f>
        <v>Risk of severe restrictions in a drought</v>
      </c>
      <c r="P17" s="1422"/>
      <c r="Q17" s="1321"/>
      <c r="R17" s="1423"/>
      <c r="S17" s="586"/>
      <c r="T17" s="1424"/>
      <c r="U17" s="583"/>
      <c r="V17" s="583"/>
      <c r="W17" s="1321" t="s">
        <v>2685</v>
      </c>
      <c r="X17" s="1606">
        <f t="shared" si="1"/>
        <v>0</v>
      </c>
      <c r="Y17" s="583"/>
      <c r="Z17" s="583"/>
      <c r="AA17" s="1424"/>
      <c r="AB17" s="583"/>
      <c r="AC17" s="583"/>
      <c r="AD17" s="1321" t="s">
        <v>2685</v>
      </c>
      <c r="AE17" s="1606">
        <f t="shared" si="2"/>
        <v>0</v>
      </c>
      <c r="AF17" s="584"/>
      <c r="AG17" s="1425"/>
      <c r="AH17" s="1425"/>
    </row>
    <row r="18" spans="2:34" ht="15.75" customHeight="1">
      <c r="B18" s="582">
        <v>12</v>
      </c>
      <c r="C18" s="1418" t="str">
        <f>'App1'!C18</f>
        <v>PR19UU_B07-WN</v>
      </c>
      <c r="D18" s="1419" t="str">
        <f xml:space="preserve"> IF($C18 = "", "",'App1'!D18)</f>
        <v>You have a reliable supply of water now and in the future</v>
      </c>
      <c r="E18" s="1419" t="str">
        <f xml:space="preserve"> IF($C18 = "", "",'App1'!E18)</f>
        <v>PR14 revision</v>
      </c>
      <c r="F18" s="1418" t="str">
        <f xml:space="preserve"> IF($C18 = "", "",'App1'!F18)</f>
        <v>B07-WN</v>
      </c>
      <c r="G18" s="1419" t="str">
        <f xml:space="preserve"> IF($C18 = "", "",'App1'!G18)</f>
        <v>Reducing areas of low water pressure</v>
      </c>
      <c r="H18" s="1419" t="str">
        <f xml:space="preserve"> IF($C18 = "", "",'App1'!H18)</f>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
      <c r="I18" s="1419" t="str">
        <f xml:space="preserve"> IF($C18 = "", "",'App1'!R18)</f>
        <v>Out &amp; under</v>
      </c>
      <c r="J18" s="1419" t="str">
        <f xml:space="preserve"> IF($C18 = "", "",'App1'!U18)</f>
        <v>Water pressure</v>
      </c>
      <c r="K18" s="1420" t="str">
        <f xml:space="preserve"> IF($C18 = "", "",'App1'!V18)</f>
        <v>nr</v>
      </c>
      <c r="L18" s="1420" t="str">
        <f xml:space="preserve"> IF($C18 = "", "",'App1'!W18)</f>
        <v>Number of customers receiving low pressure/poor supply per 10,000 connected properties</v>
      </c>
      <c r="M18" s="1421">
        <f xml:space="preserve"> IF($C18 = "", "",'App1'!X18)</f>
        <v>3</v>
      </c>
      <c r="N18" s="1420" t="str">
        <f xml:space="preserve"> IF($C18 = "", "",'App1'!Y18)</f>
        <v>Down</v>
      </c>
      <c r="O18" s="1419" t="str">
        <f xml:space="preserve"> IF($C18 = "", "",'App1'!Z18)</f>
        <v/>
      </c>
      <c r="P18" s="1422">
        <v>0.22711098964372614</v>
      </c>
      <c r="Q18" s="1321">
        <v>6.1317406659537825E-2</v>
      </c>
      <c r="R18" s="1423">
        <v>3014984</v>
      </c>
      <c r="S18" s="586">
        <v>0.5</v>
      </c>
      <c r="T18" s="1424" t="s">
        <v>2355</v>
      </c>
      <c r="U18" s="583" t="s">
        <v>2361</v>
      </c>
      <c r="V18" s="583" t="s">
        <v>2898</v>
      </c>
      <c r="W18" s="1321">
        <v>-0.34236800000000001</v>
      </c>
      <c r="X18" s="1606">
        <f t="shared" si="1"/>
        <v>-0.59230050000000001</v>
      </c>
      <c r="Y18" s="583" t="s">
        <v>2904</v>
      </c>
      <c r="Z18" s="583"/>
      <c r="AA18" s="1424" t="s">
        <v>2353</v>
      </c>
      <c r="AB18" s="583"/>
      <c r="AC18" s="583"/>
      <c r="AD18" s="1321">
        <v>0.34236800000000001</v>
      </c>
      <c r="AE18" s="1606">
        <f t="shared" si="2"/>
        <v>0.34236800000000001</v>
      </c>
      <c r="AF18" s="584"/>
      <c r="AG18" s="1425"/>
      <c r="AH18" s="1425"/>
    </row>
    <row r="19" spans="2:34" ht="15.75" customHeight="1">
      <c r="B19" s="582">
        <v>13</v>
      </c>
      <c r="C19" s="1418" t="str">
        <f>'App1'!C19</f>
        <v>PR19UU_B08-WN</v>
      </c>
      <c r="D19" s="1419" t="str">
        <f xml:space="preserve"> IF($C19 = "", "",'App1'!D19)</f>
        <v>You have a reliable supply of water now and in the future</v>
      </c>
      <c r="E19" s="1419" t="str">
        <f xml:space="preserve"> IF($C19 = "", "",'App1'!E19)</f>
        <v>PR19 new</v>
      </c>
      <c r="F19" s="1418" t="str">
        <f xml:space="preserve"> IF($C19 = "", "",'App1'!F19)</f>
        <v>B08-WN</v>
      </c>
      <c r="G19" s="1419" t="str">
        <f xml:space="preserve"> IF($C19 = "", "",'App1'!G19)</f>
        <v>Water service resilience</v>
      </c>
      <c r="H19" s="1419" t="str">
        <f xml:space="preserve"> IF($C19 = "", "",'App1'!H19)</f>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
      <c r="I19" s="1419" t="str">
        <f xml:space="preserve"> IF($C19 = "", "",'App1'!R19)</f>
        <v>Out &amp; under</v>
      </c>
      <c r="J19" s="1419" t="str">
        <f xml:space="preserve"> IF($C19 = "", "",'App1'!U19)</f>
        <v>Asset/equipment failure</v>
      </c>
      <c r="K19" s="1420" t="str">
        <f xml:space="preserve"> IF($C19 = "", "",'App1'!V19)</f>
        <v>nr</v>
      </c>
      <c r="L19" s="1420" t="str">
        <f xml:space="preserve"> IF($C19 = "", "",'App1'!W19)</f>
        <v>Risk of customer water supply service days lost per year or ‘csd/yr’</v>
      </c>
      <c r="M19" s="1421">
        <f xml:space="preserve"> IF($C19 = "", "",'App1'!X19)</f>
        <v>0</v>
      </c>
      <c r="N19" s="1420" t="str">
        <f xml:space="preserve"> IF($C19 = "", "",'App1'!Y19)</f>
        <v>Down</v>
      </c>
      <c r="O19" s="1419" t="str">
        <f xml:space="preserve"> IF($C19 = "", "",'App1'!Z19)</f>
        <v/>
      </c>
      <c r="P19" s="1422">
        <v>2.3993493829486327E-3</v>
      </c>
      <c r="Q19" s="1321">
        <v>4.9751507802363133E-3</v>
      </c>
      <c r="R19" s="1423">
        <v>3014984</v>
      </c>
      <c r="S19" s="586">
        <v>0.5</v>
      </c>
      <c r="T19" s="1424" t="s">
        <v>2355</v>
      </c>
      <c r="U19" s="583" t="s">
        <v>2360</v>
      </c>
      <c r="V19" s="583" t="s">
        <v>2898</v>
      </c>
      <c r="W19" s="1321">
        <v>-3.617E-3</v>
      </c>
      <c r="X19" s="1606">
        <f t="shared" si="1"/>
        <v>2.6600000000000001E-4</v>
      </c>
      <c r="Y19" s="583"/>
      <c r="Z19" s="583"/>
      <c r="AA19" s="1424" t="s">
        <v>2353</v>
      </c>
      <c r="AB19" s="583" t="s">
        <v>2361</v>
      </c>
      <c r="AC19" s="583"/>
      <c r="AD19" s="1321">
        <v>3.617E-3</v>
      </c>
      <c r="AE19" s="1606">
        <f t="shared" si="2"/>
        <v>3.617E-3</v>
      </c>
      <c r="AF19" s="584"/>
      <c r="AG19" s="1425"/>
      <c r="AH19" s="1425"/>
    </row>
    <row r="20" spans="2:34" ht="15.75" customHeight="1">
      <c r="B20" s="582">
        <v>14</v>
      </c>
      <c r="C20" s="1418" t="str">
        <f>'App1'!C20</f>
        <v>PR19UU_B09-DP</v>
      </c>
      <c r="D20" s="1419" t="str">
        <f xml:space="preserve"> IF($C20 = "", "",'App1'!D20)</f>
        <v>You have a reliable supply of water now and in the future</v>
      </c>
      <c r="E20" s="1419" t="str">
        <f xml:space="preserve"> IF($C20 = "", "",'App1'!E20)</f>
        <v>PR19 new</v>
      </c>
      <c r="F20" s="1418" t="str">
        <f xml:space="preserve"> IF($C20 = "", "",'App1'!F20)</f>
        <v>B09-DP</v>
      </c>
      <c r="G20" s="1419" t="str">
        <f xml:space="preserve"> IF($C20 = "", "",'App1'!G20)</f>
        <v>Manchester and Pennine resilience</v>
      </c>
      <c r="H20" s="1419" t="str">
        <f xml:space="preserve"> IF($C20 = "", "",'App1'!H20)</f>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
      <c r="I20" s="1419" t="str">
        <f xml:space="preserve"> IF($C20 = "", "",'App1'!R20)</f>
        <v>Under</v>
      </c>
      <c r="J20" s="1419" t="str">
        <f xml:space="preserve"> IF($C20 = "", "",'App1'!U20)</f>
        <v>Resilience</v>
      </c>
      <c r="K20" s="1420" t="str">
        <f xml:space="preserve"> IF($C20 = "", "",'App1'!V20)</f>
        <v>%</v>
      </c>
      <c r="L20" s="1420" t="str">
        <f xml:space="preserve"> IF($C20 = "", "",'App1'!W20)</f>
        <v>Percentage progress to completion</v>
      </c>
      <c r="M20" s="1421">
        <f xml:space="preserve"> IF($C20 = "", "",'App1'!X20)</f>
        <v>0</v>
      </c>
      <c r="N20" s="1420" t="str">
        <f xml:space="preserve"> IF($C20 = "", "",'App1'!Y20)</f>
        <v>Up</v>
      </c>
      <c r="O20" s="1419" t="str">
        <f xml:space="preserve"> IF($C20 = "", "",'App1'!Z20)</f>
        <v/>
      </c>
      <c r="P20" s="1422">
        <v>5.7177749533662531E-2</v>
      </c>
      <c r="Q20" s="1321">
        <v>7.9572561579099588E-3</v>
      </c>
      <c r="R20" s="1423">
        <v>3014984</v>
      </c>
      <c r="S20" s="586">
        <v>0.5</v>
      </c>
      <c r="T20" s="1424" t="s">
        <v>2356</v>
      </c>
      <c r="U20" s="583" t="s">
        <v>2359</v>
      </c>
      <c r="V20" s="583" t="s">
        <v>2899</v>
      </c>
      <c r="W20" s="1321">
        <v>-8.6194999999999994E-2</v>
      </c>
      <c r="X20" s="1606">
        <f t="shared" si="1"/>
        <v>-0.1603945</v>
      </c>
      <c r="Y20" s="583"/>
      <c r="Z20" s="583"/>
      <c r="AA20" s="1424"/>
      <c r="AB20" s="583"/>
      <c r="AC20" s="583"/>
      <c r="AD20" s="1321" t="s">
        <v>2685</v>
      </c>
      <c r="AE20" s="1606">
        <f t="shared" si="2"/>
        <v>8.6194999999999994E-2</v>
      </c>
      <c r="AF20" s="584"/>
      <c r="AG20" s="1425"/>
      <c r="AH20" s="1425"/>
    </row>
    <row r="21" spans="2:34" ht="15.75" customHeight="1">
      <c r="B21" s="582">
        <v>15</v>
      </c>
      <c r="C21" s="1418" t="str">
        <f>'App1'!C21</f>
        <v>PR19UU_B10-WR</v>
      </c>
      <c r="D21" s="1419" t="str">
        <f xml:space="preserve"> IF($C21 = "", "",'App1'!D21)</f>
        <v>You have a reliable supply of water now and in the future</v>
      </c>
      <c r="E21" s="1419" t="str">
        <f xml:space="preserve"> IF($C21 = "", "",'App1'!E21)</f>
        <v>PR14 revision</v>
      </c>
      <c r="F21" s="1418" t="str">
        <f xml:space="preserve"> IF($C21 = "", "",'App1'!F21)</f>
        <v>B10-WR</v>
      </c>
      <c r="G21" s="1419" t="str">
        <f xml:space="preserve"> IF($C21 = "", "",'App1'!G21)</f>
        <v>Keeping reservoirs resilient</v>
      </c>
      <c r="H21" s="1419" t="str">
        <f xml:space="preserve"> IF($C21 = "", "",'App1'!H21)</f>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
      <c r="I21" s="1419" t="str">
        <f xml:space="preserve"> IF($C21 = "", "",'App1'!R21)</f>
        <v>NFI</v>
      </c>
      <c r="J21" s="1419" t="str">
        <f xml:space="preserve"> IF($C21 = "", "",'App1'!U21)</f>
        <v>Health &amp; safety</v>
      </c>
      <c r="K21" s="1420" t="str">
        <f xml:space="preserve"> IF($C21 = "", "",'App1'!V21)</f>
        <v>nr</v>
      </c>
      <c r="L21" s="1420" t="str">
        <f xml:space="preserve"> IF($C21 = "", "",'App1'!W21)</f>
        <v>Number of people moved to acceptable risk on an annual basis.</v>
      </c>
      <c r="M21" s="1421">
        <f xml:space="preserve"> IF($C21 = "", "",'App1'!X21)</f>
        <v>0</v>
      </c>
      <c r="N21" s="1420" t="str">
        <f xml:space="preserve"> IF($C21 = "", "",'App1'!Y21)</f>
        <v>Up</v>
      </c>
      <c r="O21" s="1419" t="str">
        <f xml:space="preserve"> IF($C21 = "", "",'App1'!Z21)</f>
        <v/>
      </c>
      <c r="P21" s="1422"/>
      <c r="Q21" s="1321"/>
      <c r="R21" s="1423"/>
      <c r="S21" s="586"/>
      <c r="T21" s="1424"/>
      <c r="U21" s="583"/>
      <c r="V21" s="583"/>
      <c r="W21" s="1321"/>
      <c r="X21" s="1606">
        <f t="shared" si="1"/>
        <v>0</v>
      </c>
      <c r="Y21" s="583"/>
      <c r="Z21" s="583"/>
      <c r="AA21" s="1424"/>
      <c r="AB21" s="583"/>
      <c r="AC21" s="583"/>
      <c r="AD21" s="1321"/>
      <c r="AE21" s="1606">
        <f t="shared" si="2"/>
        <v>0</v>
      </c>
      <c r="AF21" s="584"/>
      <c r="AG21" s="1425"/>
      <c r="AH21" s="1425"/>
    </row>
    <row r="22" spans="2:34" ht="15.75" customHeight="1">
      <c r="B22" s="582">
        <v>16</v>
      </c>
      <c r="C22" s="1418" t="str">
        <f>'App1'!C22</f>
        <v>PR19UU_B11-WN</v>
      </c>
      <c r="D22" s="1419" t="str">
        <f xml:space="preserve"> IF($C22 = "", "",'App1'!D22)</f>
        <v>You have a reliable supply of water now and in the future</v>
      </c>
      <c r="E22" s="1419" t="str">
        <f xml:space="preserve"> IF($C22 = "", "",'App1'!E22)</f>
        <v>PR14 continuation</v>
      </c>
      <c r="F22" s="1418" t="str">
        <f xml:space="preserve"> IF($C22 = "", "",'App1'!F22)</f>
        <v>B11-WN</v>
      </c>
      <c r="G22" s="1419" t="str">
        <f xml:space="preserve"> IF($C22 = "", "",'App1'!G22)</f>
        <v>Thirlmere transfer into West Cumbria (AMP7)</v>
      </c>
      <c r="H22" s="1419" t="str">
        <f xml:space="preserve"> IF($C22 = "", "",'App1'!H22)</f>
        <v>The percentage to which the Thirlmere transfer to West Cumbria is complete</v>
      </c>
      <c r="I22" s="1419" t="str">
        <f xml:space="preserve"> IF($C22 = "", "",'App1'!R22)</f>
        <v>Out &amp; under</v>
      </c>
      <c r="J22" s="1419" t="str">
        <f xml:space="preserve"> IF($C22 = "", "",'App1'!U22)</f>
        <v>Security of supply</v>
      </c>
      <c r="K22" s="1420" t="str">
        <f xml:space="preserve"> IF($C22 = "", "",'App1'!V22)</f>
        <v>%</v>
      </c>
      <c r="L22" s="1420" t="str">
        <f xml:space="preserve"> IF($C22 = "", "",'App1'!W22)</f>
        <v>% project complete</v>
      </c>
      <c r="M22" s="1421">
        <f xml:space="preserve"> IF($C22 = "", "",'App1'!X22)</f>
        <v>2</v>
      </c>
      <c r="N22" s="1420" t="str">
        <f xml:space="preserve"> IF($C22 = "", "",'App1'!Y22)</f>
        <v>Up</v>
      </c>
      <c r="O22" s="1419">
        <f xml:space="preserve"> IF($C22 = "", "",'App1'!Z22)</f>
        <v>0</v>
      </c>
      <c r="P22" s="1422"/>
      <c r="Q22" s="1321"/>
      <c r="R22" s="1423">
        <v>3014984</v>
      </c>
      <c r="S22" s="586">
        <v>0.5</v>
      </c>
      <c r="T22" s="1424"/>
      <c r="U22" s="583"/>
      <c r="V22" s="583"/>
      <c r="W22" s="1321">
        <v>-2.34</v>
      </c>
      <c r="X22" s="1606">
        <f t="shared" si="1"/>
        <v>0</v>
      </c>
      <c r="Y22" s="583"/>
      <c r="Z22" s="583"/>
      <c r="AA22" s="1424" t="s">
        <v>2356</v>
      </c>
      <c r="AB22" s="583" t="s">
        <v>2359</v>
      </c>
      <c r="AC22" s="583"/>
      <c r="AD22" s="1321">
        <v>1.17</v>
      </c>
      <c r="AE22" s="1606">
        <f>IFERROR(($P22*$R22*(1-$S22))/1000000,"Error")</f>
        <v>0</v>
      </c>
      <c r="AF22" s="584"/>
      <c r="AG22" s="1425"/>
      <c r="AH22" s="1425"/>
    </row>
    <row r="23" spans="2:34" ht="15.75" customHeight="1">
      <c r="B23" s="582">
        <v>17</v>
      </c>
      <c r="C23" s="1418" t="str">
        <f>'App1'!C23</f>
        <v>PR19UU_C01-WWN</v>
      </c>
      <c r="D23" s="1419" t="str">
        <f xml:space="preserve"> IF($C23 = "", "",'App1'!D23)</f>
        <v>The natural environment is protected and improved in the way we deliver our services</v>
      </c>
      <c r="E23" s="1419" t="str">
        <f xml:space="preserve"> IF($C23 = "", "",'App1'!E23)</f>
        <v>PR14 revision</v>
      </c>
      <c r="F23" s="1418" t="str">
        <f xml:space="preserve"> IF($C23 = "", "",'App1'!F23)</f>
        <v>C01-WWN</v>
      </c>
      <c r="G23" s="1419" t="str">
        <f xml:space="preserve"> IF($C23 = "", "",'App1'!G23)</f>
        <v>Pollution incidents</v>
      </c>
      <c r="H23" s="1419" t="str">
        <f xml:space="preserve"> IF($C23 = "", "",'App1'!H23)</f>
        <v>As per Ofwat definition</v>
      </c>
      <c r="I23" s="1419" t="str">
        <f xml:space="preserve"> IF($C23 = "", "",'App1'!R23)</f>
        <v>Out &amp; under</v>
      </c>
      <c r="J23" s="1419" t="str">
        <f xml:space="preserve"> IF($C23 = "", "",'App1'!U23)</f>
        <v>Pollution incidents</v>
      </c>
      <c r="K23" s="1420" t="str">
        <f xml:space="preserve"> IF($C23 = "", "",'App1'!V23)</f>
        <v>nr</v>
      </c>
      <c r="L23" s="1420" t="str">
        <f xml:space="preserve"> IF($C23 = "", "",'App1'!W23)</f>
        <v>Number of Category 1 – 3 pollution incidents per 10,000km of sewerage network, as reported to the Environment Agency</v>
      </c>
      <c r="M23" s="1421">
        <f xml:space="preserve"> IF($C23 = "", "",'App1'!X23)</f>
        <v>3</v>
      </c>
      <c r="N23" s="1420" t="str">
        <f xml:space="preserve"> IF($C23 = "", "",'App1'!Y23)</f>
        <v>Down</v>
      </c>
      <c r="O23" s="1419" t="str">
        <f xml:space="preserve"> IF($C23 = "", "",'App1'!Z23)</f>
        <v>Pollution incidents (categories 1, 2 and 3)</v>
      </c>
      <c r="P23" s="1422">
        <v>0.50390159067145557</v>
      </c>
      <c r="Q23" s="1321">
        <v>0.91818633952254647</v>
      </c>
      <c r="R23" s="1423">
        <v>3016462</v>
      </c>
      <c r="S23" s="586">
        <v>0.5</v>
      </c>
      <c r="T23" s="1424" t="s">
        <v>2355</v>
      </c>
      <c r="U23" s="583" t="s">
        <v>2360</v>
      </c>
      <c r="V23" s="583"/>
      <c r="W23" s="1321">
        <v>-0.76</v>
      </c>
      <c r="X23" s="1606">
        <f t="shared" si="1"/>
        <v>-0.13516289895557054</v>
      </c>
      <c r="Y23" s="583"/>
      <c r="Z23" s="583"/>
      <c r="AA23" s="1424" t="s">
        <v>2353</v>
      </c>
      <c r="AB23" s="583" t="s">
        <v>2361</v>
      </c>
      <c r="AC23" s="583"/>
      <c r="AD23" s="1321">
        <v>0.76</v>
      </c>
      <c r="AE23" s="1606">
        <f t="shared" si="2"/>
        <v>0.76000000000000012</v>
      </c>
      <c r="AF23" s="584"/>
      <c r="AG23" s="1425"/>
      <c r="AH23" s="1425"/>
    </row>
    <row r="24" spans="2:34" ht="15.75" customHeight="1">
      <c r="B24" s="582">
        <v>18</v>
      </c>
      <c r="C24" s="1418" t="str">
        <f>'App1'!C24</f>
        <v>PR19UU_C02-CF</v>
      </c>
      <c r="D24" s="1419" t="str">
        <f xml:space="preserve"> IF($C24 = "", "",'App1'!D24)</f>
        <v>The natural environment is protected and improved in the way we deliver our services</v>
      </c>
      <c r="E24" s="1419" t="str">
        <f xml:space="preserve"> IF($C24 = "", "",'App1'!E24)</f>
        <v>PR14 revision</v>
      </c>
      <c r="F24" s="1418" t="str">
        <f xml:space="preserve"> IF($C24 = "", "",'App1'!F24)</f>
        <v>C02-CF</v>
      </c>
      <c r="G24" s="1419" t="str">
        <f xml:space="preserve"> IF($C24 = "", "",'App1'!G24)</f>
        <v>Treatment works compliance</v>
      </c>
      <c r="H24" s="1419" t="str">
        <f xml:space="preserve"> IF($C24 = "", "",'App1'!H24)</f>
        <v>As per Ofwat definition</v>
      </c>
      <c r="I24" s="1419" t="str">
        <f xml:space="preserve"> IF($C24 = "", "",'App1'!R24)</f>
        <v>Out &amp; under</v>
      </c>
      <c r="J24" s="1419" t="str">
        <f xml:space="preserve"> IF($C24 = "", "",'App1'!U24)</f>
        <v>Treatment works</v>
      </c>
      <c r="K24" s="1420" t="str">
        <f xml:space="preserve"> IF($C24 = "", "",'App1'!V24)</f>
        <v>%</v>
      </c>
      <c r="L24" s="1420" t="str">
        <f xml:space="preserve"> IF($C24 = "", "",'App1'!W24)</f>
        <v>Percentage of treatment works compliant (as per Environmental Performance Assessment) in a calendar year</v>
      </c>
      <c r="M24" s="1421">
        <f xml:space="preserve"> IF($C24 = "", "",'App1'!X24)</f>
        <v>1</v>
      </c>
      <c r="N24" s="1420" t="str">
        <f xml:space="preserve"> IF($C24 = "", "",'App1'!Y24)</f>
        <v>Up</v>
      </c>
      <c r="O24" s="1419" t="str">
        <f xml:space="preserve"> IF($C24 = "", "",'App1'!Z24)</f>
        <v>Treatment works compliance</v>
      </c>
      <c r="P24" s="1422">
        <v>0.46478291455353987</v>
      </c>
      <c r="Q24" s="1321"/>
      <c r="R24" s="1423">
        <v>3016462</v>
      </c>
      <c r="S24" s="586">
        <v>0.5</v>
      </c>
      <c r="T24" s="1424" t="s">
        <v>2356</v>
      </c>
      <c r="U24" s="583" t="s">
        <v>2361</v>
      </c>
      <c r="V24" s="583"/>
      <c r="W24" s="1321">
        <v>-1.5249999999999999</v>
      </c>
      <c r="X24" s="1606">
        <f t="shared" si="1"/>
        <v>-1.4019999999999999</v>
      </c>
      <c r="Y24" s="583"/>
      <c r="Z24" s="583"/>
      <c r="AA24" s="1424"/>
      <c r="AB24" s="583"/>
      <c r="AC24" s="583"/>
      <c r="AD24" s="1321"/>
      <c r="AE24" s="1606">
        <f t="shared" si="2"/>
        <v>0.70099999999999996</v>
      </c>
      <c r="AF24" s="584"/>
      <c r="AG24" s="1425"/>
      <c r="AH24" s="1425"/>
    </row>
    <row r="25" spans="2:34" ht="15.75" customHeight="1">
      <c r="B25" s="582">
        <v>19</v>
      </c>
      <c r="C25" s="1418" t="str">
        <f>'App1'!C25</f>
        <v>PR19UU_C03-WR</v>
      </c>
      <c r="D25" s="1419" t="str">
        <f xml:space="preserve"> IF($C25 = "", "",'App1'!D25)</f>
        <v>The natural environment is protected and improved in the way we deliver our services</v>
      </c>
      <c r="E25" s="1419" t="str">
        <f xml:space="preserve"> IF($C25 = "", "",'App1'!E25)</f>
        <v>PR14 revision</v>
      </c>
      <c r="F25" s="1418" t="str">
        <f xml:space="preserve"> IF($C25 = "", "",'App1'!F25)</f>
        <v>C03-WR</v>
      </c>
      <c r="G25" s="1419" t="str">
        <f xml:space="preserve"> IF($C25 = "", "",'App1'!G25)</f>
        <v>Abstraction incentive mechanism</v>
      </c>
      <c r="H25" s="1419" t="str">
        <f xml:space="preserve"> IF($C25 = "", "",'App1'!H25)</f>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
      <c r="I25" s="1419" t="str">
        <f xml:space="preserve"> IF($C25 = "", "",'App1'!R25)</f>
        <v>Out &amp; under</v>
      </c>
      <c r="J25" s="1419" t="str">
        <f xml:space="preserve"> IF($C25 = "", "",'App1'!U25)</f>
        <v>Water resources/ abstraction</v>
      </c>
      <c r="K25" s="1420" t="str">
        <f xml:space="preserve"> IF($C25 = "", "",'App1'!V25)</f>
        <v>nr</v>
      </c>
      <c r="L25" s="1420" t="str">
        <f xml:space="preserve"> IF($C25 = "", "",'App1'!W25)</f>
        <v>Megalitres (Ml)</v>
      </c>
      <c r="M25" s="1421">
        <f xml:space="preserve"> IF($C25 = "", "",'App1'!X25)</f>
        <v>1</v>
      </c>
      <c r="N25" s="1420" t="str">
        <f xml:space="preserve"> IF($C25 = "", "",'App1'!Y25)</f>
        <v>Down</v>
      </c>
      <c r="O25" s="1419" t="str">
        <f xml:space="preserve"> IF($C25 = "", "",'App1'!Z25)</f>
        <v/>
      </c>
      <c r="P25" s="1422"/>
      <c r="Q25" s="1321"/>
      <c r="R25" s="1423">
        <v>3014984</v>
      </c>
      <c r="S25" s="586">
        <v>0.5</v>
      </c>
      <c r="T25" s="1424" t="s">
        <v>2356</v>
      </c>
      <c r="U25" s="583" t="s">
        <v>2361</v>
      </c>
      <c r="V25" s="583"/>
      <c r="W25" s="1321" t="s">
        <v>2685</v>
      </c>
      <c r="X25" s="1606">
        <f t="shared" si="1"/>
        <v>0</v>
      </c>
      <c r="Y25" s="583" t="s">
        <v>2904</v>
      </c>
      <c r="Z25" s="583"/>
      <c r="AA25" s="1424" t="s">
        <v>2356</v>
      </c>
      <c r="AB25" s="583" t="s">
        <v>2361</v>
      </c>
      <c r="AC25" s="583"/>
      <c r="AD25" s="1321" t="s">
        <v>2685</v>
      </c>
      <c r="AE25" s="1606">
        <f t="shared" si="2"/>
        <v>0</v>
      </c>
      <c r="AF25" s="584" t="s">
        <v>2904</v>
      </c>
      <c r="AG25" s="1425"/>
      <c r="AH25" s="1425"/>
    </row>
    <row r="26" spans="2:34" ht="15.75" customHeight="1">
      <c r="B26" s="582">
        <v>20</v>
      </c>
      <c r="C26" s="1418" t="str">
        <f>'App1'!C26</f>
        <v>PR19UU_C04-WR</v>
      </c>
      <c r="D26" s="1419" t="str">
        <f xml:space="preserve"> IF($C26 = "", "",'App1'!D26)</f>
        <v>The natural environment is protected and improved in the way we deliver our services</v>
      </c>
      <c r="E26" s="1419" t="str">
        <f xml:space="preserve"> IF($C26 = "", "",'App1'!E26)</f>
        <v>PR14 revision</v>
      </c>
      <c r="F26" s="1418" t="str">
        <f xml:space="preserve"> IF($C26 = "", "",'App1'!F26)</f>
        <v>C04-WR</v>
      </c>
      <c r="G26" s="1419" t="str">
        <f xml:space="preserve"> IF($C26 = "", "",'App1'!G26)</f>
        <v>Improving the water environment</v>
      </c>
      <c r="H26" s="1419" t="str">
        <f xml:space="preserve"> IF($C26 = "", "",'App1'!H26)</f>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
      <c r="I26" s="1419" t="str">
        <f xml:space="preserve"> IF($C26 = "", "",'App1'!R26)</f>
        <v>NFI</v>
      </c>
      <c r="J26" s="1419" t="str">
        <f xml:space="preserve"> IF($C26 = "", "",'App1'!U26)</f>
        <v>Environmental</v>
      </c>
      <c r="K26" s="1420" t="str">
        <f xml:space="preserve"> IF($C26 = "", "",'App1'!V26)</f>
        <v>nr</v>
      </c>
      <c r="L26" s="1420" t="str">
        <f xml:space="preserve"> IF($C26 = "", "",'App1'!W26)</f>
        <v>Net number of days early or late</v>
      </c>
      <c r="M26" s="1421">
        <f xml:space="preserve"> IF($C26 = "", "",'App1'!X26)</f>
        <v>0</v>
      </c>
      <c r="N26" s="1420" t="str">
        <f xml:space="preserve"> IF($C26 = "", "",'App1'!Y26)</f>
        <v>Up</v>
      </c>
      <c r="O26" s="1419" t="str">
        <f xml:space="preserve"> IF($C26 = "", "",'App1'!Z26)</f>
        <v/>
      </c>
      <c r="P26" s="1422"/>
      <c r="Q26" s="1321"/>
      <c r="R26" s="1423"/>
      <c r="S26" s="586"/>
      <c r="T26" s="1424"/>
      <c r="U26" s="583"/>
      <c r="V26" s="583"/>
      <c r="W26" s="1321" t="s">
        <v>2685</v>
      </c>
      <c r="X26" s="1606">
        <f t="shared" si="1"/>
        <v>0</v>
      </c>
      <c r="Y26" s="583"/>
      <c r="Z26" s="583"/>
      <c r="AA26" s="1424"/>
      <c r="AB26" s="583"/>
      <c r="AC26" s="583"/>
      <c r="AD26" s="1321" t="s">
        <v>2685</v>
      </c>
      <c r="AE26" s="1606">
        <f t="shared" si="2"/>
        <v>0</v>
      </c>
      <c r="AF26" s="584"/>
      <c r="AG26" s="1425"/>
      <c r="AH26" s="1425"/>
    </row>
    <row r="27" spans="2:34" ht="15.75" customHeight="1">
      <c r="B27" s="582">
        <v>21</v>
      </c>
      <c r="C27" s="1418" t="str">
        <f>'App1'!C27</f>
        <v>PR19UU_C05-WWN</v>
      </c>
      <c r="D27" s="1419" t="str">
        <f xml:space="preserve"> IF($C27 = "", "",'App1'!D27)</f>
        <v>The natural environment is protected and improved in the way we deliver our services</v>
      </c>
      <c r="E27" s="1419" t="str">
        <f xml:space="preserve"> IF($C27 = "", "",'App1'!E27)</f>
        <v>PR14 revision</v>
      </c>
      <c r="F27" s="1418" t="str">
        <f xml:space="preserve"> IF($C27 = "", "",'App1'!F27)</f>
        <v>C05-WWN</v>
      </c>
      <c r="G27" s="1419" t="str">
        <f xml:space="preserve"> IF($C27 = "", "",'App1'!G27)</f>
        <v>Improving river water quality</v>
      </c>
      <c r="H27" s="1419" t="str">
        <f xml:space="preserve"> IF($C27 = "", "",'App1'!H27)</f>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
      <c r="I27" s="1419" t="str">
        <f xml:space="preserve"> IF($C27 = "", "",'App1'!R27)</f>
        <v>NFI</v>
      </c>
      <c r="J27" s="1419" t="str">
        <f xml:space="preserve"> IF($C27 = "", "",'App1'!U27)</f>
        <v>Environmental</v>
      </c>
      <c r="K27" s="1420" t="str">
        <f xml:space="preserve"> IF($C27 = "", "",'App1'!V27)</f>
        <v>nr</v>
      </c>
      <c r="L27" s="1420" t="str">
        <f xml:space="preserve"> IF($C27 = "", "",'App1'!W27)</f>
        <v>net position in number of days early or late</v>
      </c>
      <c r="M27" s="1421">
        <f xml:space="preserve"> IF($C27 = "", "",'App1'!X27)</f>
        <v>0</v>
      </c>
      <c r="N27" s="1420" t="str">
        <f xml:space="preserve"> IF($C27 = "", "",'App1'!Y27)</f>
        <v>Up</v>
      </c>
      <c r="O27" s="1419" t="str">
        <f xml:space="preserve"> IF($C27 = "", "",'App1'!Z27)</f>
        <v/>
      </c>
      <c r="P27" s="1422"/>
      <c r="Q27" s="1321"/>
      <c r="R27" s="1423"/>
      <c r="S27" s="586"/>
      <c r="T27" s="1424"/>
      <c r="U27" s="583"/>
      <c r="V27" s="583"/>
      <c r="W27" s="1321"/>
      <c r="X27" s="1606">
        <f t="shared" si="1"/>
        <v>0</v>
      </c>
      <c r="Y27" s="583"/>
      <c r="Z27" s="583"/>
      <c r="AA27" s="1424"/>
      <c r="AB27" s="583"/>
      <c r="AC27" s="583"/>
      <c r="AD27" s="1321"/>
      <c r="AE27" s="1606">
        <f t="shared" si="2"/>
        <v>0</v>
      </c>
      <c r="AF27" s="584"/>
      <c r="AG27" s="1425"/>
      <c r="AH27" s="1425"/>
    </row>
    <row r="28" spans="2:34" ht="15.75" customHeight="1">
      <c r="B28" s="582">
        <v>22</v>
      </c>
      <c r="C28" s="1418" t="str">
        <f>'App1'!C28</f>
        <v>PR19UU_C06-WWN</v>
      </c>
      <c r="D28" s="1419" t="str">
        <f xml:space="preserve"> IF($C28 = "", "",'App1'!D28)</f>
        <v>The natural environment is protected and improved in the way we deliver our services</v>
      </c>
      <c r="E28" s="1419" t="str">
        <f xml:space="preserve"> IF($C28 = "", "",'App1'!E28)</f>
        <v>PR14 revision</v>
      </c>
      <c r="F28" s="1418" t="str">
        <f xml:space="preserve"> IF($C28 = "", "",'App1'!F28)</f>
        <v>C06-WWN</v>
      </c>
      <c r="G28" s="1419" t="str">
        <f xml:space="preserve"> IF($C28 = "", "",'App1'!G28)</f>
        <v>Protecting the environment from the impact of growth and new development</v>
      </c>
      <c r="H28" s="1419" t="str">
        <f xml:space="preserve"> IF($C28 = "", "",'App1'!H28)</f>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
      <c r="I28" s="1419" t="str">
        <f xml:space="preserve"> IF($C28 = "", "",'App1'!R28)</f>
        <v>Out &amp; under</v>
      </c>
      <c r="J28" s="1419" t="str">
        <f xml:space="preserve"> IF($C28 = "", "",'App1'!U28)</f>
        <v>Environmental</v>
      </c>
      <c r="K28" s="1420" t="str">
        <f xml:space="preserve"> IF($C28 = "", "",'App1'!V28)</f>
        <v>nr</v>
      </c>
      <c r="L28" s="1420" t="str">
        <f xml:space="preserve"> IF($C28 = "", "",'App1'!W28)</f>
        <v>Additional population equivalent for which treatment capacity investment is provided reported annually.</v>
      </c>
      <c r="M28" s="1421" t="str">
        <f xml:space="preserve"> IF($C28 = "", "",'App1'!X28)</f>
        <v>0</v>
      </c>
      <c r="N28" s="1420" t="str">
        <f xml:space="preserve"> IF($C28 = "", "",'App1'!Y28)</f>
        <v>Up</v>
      </c>
      <c r="O28" s="1419" t="str">
        <f xml:space="preserve"> IF($C28 = "", "",'App1'!Z28)</f>
        <v/>
      </c>
      <c r="P28" s="1422">
        <v>1.3607000519151244E-5</v>
      </c>
      <c r="Q28" s="1321">
        <v>1.3607000519151244E-5</v>
      </c>
      <c r="R28" s="1423">
        <v>3016462</v>
      </c>
      <c r="S28" s="586">
        <v>0.5</v>
      </c>
      <c r="T28" s="1424" t="s">
        <v>2355</v>
      </c>
      <c r="U28" s="583" t="s">
        <v>2361</v>
      </c>
      <c r="V28" s="583"/>
      <c r="W28" s="1321">
        <v>-1.7E-5</v>
      </c>
      <c r="X28" s="1606">
        <f t="shared" si="1"/>
        <v>-2.0522500000000002E-5</v>
      </c>
      <c r="Y28" s="583"/>
      <c r="Z28" s="583"/>
      <c r="AA28" s="1424" t="s">
        <v>2355</v>
      </c>
      <c r="AB28" s="583" t="s">
        <v>2361</v>
      </c>
      <c r="AC28" s="583"/>
      <c r="AD28" s="1321">
        <v>1.7E-5</v>
      </c>
      <c r="AE28" s="1606">
        <f t="shared" si="2"/>
        <v>2.0522500000000002E-5</v>
      </c>
      <c r="AF28" s="584"/>
      <c r="AG28" s="1425"/>
      <c r="AH28" s="1425"/>
    </row>
    <row r="29" spans="2:34" ht="15.75" customHeight="1">
      <c r="B29" s="582">
        <v>23</v>
      </c>
      <c r="C29" s="1418" t="str">
        <f>'App1'!C29</f>
        <v>PR19UU_C08-CF</v>
      </c>
      <c r="D29" s="1419" t="str">
        <f xml:space="preserve"> IF($C29 = "", "",'App1'!D29)</f>
        <v>The natural environment is protected and improved in the way we deliver our services</v>
      </c>
      <c r="E29" s="1419" t="str">
        <f xml:space="preserve"> IF($C29 = "", "",'App1'!E29)</f>
        <v>PR19 new</v>
      </c>
      <c r="F29" s="1418" t="str">
        <f xml:space="preserve"> IF($C29 = "", "",'App1'!F29)</f>
        <v>C08-CF</v>
      </c>
      <c r="G29" s="1419" t="str">
        <f xml:space="preserve"> IF($C29 = "", "",'App1'!G29)</f>
        <v xml:space="preserve">Enhancing natural capital value for customers </v>
      </c>
      <c r="H29" s="1419" t="str">
        <f xml:space="preserve"> IF($C29 = "", "",'App1'!H29)</f>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
      <c r="I29" s="1419" t="str">
        <f xml:space="preserve"> IF($C29 = "", "",'App1'!R29)</f>
        <v>Out &amp; under</v>
      </c>
      <c r="J29" s="1419" t="str">
        <f xml:space="preserve"> IF($C29 = "", "",'App1'!U29)</f>
        <v>Environmental</v>
      </c>
      <c r="K29" s="1420" t="str">
        <f xml:space="preserve"> IF($C29 = "", "",'App1'!V29)</f>
        <v>£m</v>
      </c>
      <c r="L29" s="1420" t="str">
        <f xml:space="preserve"> IF($C29 = "", "",'App1'!W29)</f>
        <v xml:space="preserve">Natural capital value delivered over and above regulatory requirements, measured independently from an audited baseline by an appropriate organisation. </v>
      </c>
      <c r="M29" s="1421">
        <f xml:space="preserve"> IF($C29 = "", "",'App1'!X29)</f>
        <v>3</v>
      </c>
      <c r="N29" s="1420" t="str">
        <f xml:space="preserve"> IF($C29 = "", "",'App1'!Y29)</f>
        <v>Up</v>
      </c>
      <c r="O29" s="1419">
        <f xml:space="preserve"> IF($C29 = "", "",'App1'!Z29)</f>
        <v>0</v>
      </c>
      <c r="P29" s="1422"/>
      <c r="Q29" s="1321"/>
      <c r="R29" s="1423">
        <v>3016462</v>
      </c>
      <c r="S29" s="586">
        <v>0.5</v>
      </c>
      <c r="T29" s="1424" t="s">
        <v>2355</v>
      </c>
      <c r="U29" s="583" t="s">
        <v>2361</v>
      </c>
      <c r="V29" s="583"/>
      <c r="W29" s="1321" t="s">
        <v>2685</v>
      </c>
      <c r="X29" s="1606">
        <f t="shared" si="1"/>
        <v>0</v>
      </c>
      <c r="Y29" s="583"/>
      <c r="Z29" s="583"/>
      <c r="AA29" s="1424" t="s">
        <v>2355</v>
      </c>
      <c r="AB29" s="583" t="s">
        <v>2361</v>
      </c>
      <c r="AC29" s="583"/>
      <c r="AD29" s="1321" t="s">
        <v>2685</v>
      </c>
      <c r="AE29" s="1606">
        <f t="shared" si="2"/>
        <v>0</v>
      </c>
      <c r="AF29" s="584"/>
      <c r="AG29" s="1425"/>
      <c r="AH29" s="1425"/>
    </row>
    <row r="30" spans="2:34" ht="15.75" customHeight="1">
      <c r="B30" s="582">
        <v>24</v>
      </c>
      <c r="C30" s="1418" t="str">
        <f>'App1'!C30</f>
        <v>PR19UU_C09-BR</v>
      </c>
      <c r="D30" s="1419" t="str">
        <f xml:space="preserve"> IF($C30 = "", "",'App1'!D30)</f>
        <v>The natural environment is protected and improved in the way we deliver our services</v>
      </c>
      <c r="E30" s="1419" t="str">
        <f xml:space="preserve"> IF($C30 = "", "",'App1'!E30)</f>
        <v>PR14 revision</v>
      </c>
      <c r="F30" s="1418" t="str">
        <f xml:space="preserve"> IF($C30 = "", "",'App1'!F30)</f>
        <v>C09-BR</v>
      </c>
      <c r="G30" s="1419" t="str">
        <f xml:space="preserve"> IF($C30 = "", "",'App1'!G30)</f>
        <v>Recycling biosolids</v>
      </c>
      <c r="H30" s="1419" t="str">
        <f xml:space="preserve"> IF($C30 = "", "",'App1'!H30)</f>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
      <c r="I30" s="1419" t="str">
        <f xml:space="preserve"> IF($C30 = "", "",'App1'!R30)</f>
        <v>Out &amp; under</v>
      </c>
      <c r="J30" s="1419" t="str">
        <f xml:space="preserve"> IF($C30 = "", "",'App1'!U30)</f>
        <v>Bioresources (sludge)</v>
      </c>
      <c r="K30" s="1420" t="str">
        <f xml:space="preserve"> IF($C30 = "", "",'App1'!V30)</f>
        <v>%</v>
      </c>
      <c r="L30" s="1420" t="str">
        <f xml:space="preserve"> IF($C30 = "", "",'App1'!W30)</f>
        <v>Percentage of satisfactory sludge disposal compliance and Biosolids Assurance Scheme conformance</v>
      </c>
      <c r="M30" s="1421">
        <f xml:space="preserve"> IF($C30 = "", "",'App1'!X30)</f>
        <v>2</v>
      </c>
      <c r="N30" s="1420" t="str">
        <f xml:space="preserve"> IF($C30 = "", "",'App1'!Y30)</f>
        <v>Up</v>
      </c>
      <c r="O30" s="1419" t="str">
        <f xml:space="preserve"> IF($C30 = "", "",'App1'!Z30)</f>
        <v/>
      </c>
      <c r="P30" s="1422"/>
      <c r="Q30" s="1321"/>
      <c r="R30" s="1423">
        <v>3016462</v>
      </c>
      <c r="S30" s="586">
        <v>0</v>
      </c>
      <c r="T30" s="1424" t="s">
        <v>2355</v>
      </c>
      <c r="U30" s="583" t="s">
        <v>2361</v>
      </c>
      <c r="V30" s="583"/>
      <c r="W30" s="1321">
        <v>-0.16</v>
      </c>
      <c r="X30" s="1606">
        <f t="shared" si="1"/>
        <v>0</v>
      </c>
      <c r="Y30" s="583"/>
      <c r="Z30" s="583"/>
      <c r="AA30" s="1424" t="s">
        <v>2353</v>
      </c>
      <c r="AB30" s="583" t="s">
        <v>2361</v>
      </c>
      <c r="AC30" s="583"/>
      <c r="AD30" s="1321">
        <v>1.5</v>
      </c>
      <c r="AE30" s="1606">
        <f t="shared" si="2"/>
        <v>0</v>
      </c>
      <c r="AF30" s="584"/>
      <c r="AG30" s="1425"/>
      <c r="AH30" s="1425"/>
    </row>
    <row r="31" spans="2:34" ht="15.75" customHeight="1">
      <c r="B31" s="582">
        <v>25</v>
      </c>
      <c r="C31" s="1418" t="str">
        <f>'App1'!C31</f>
        <v>PR19UU_C10-BR</v>
      </c>
      <c r="D31" s="1419" t="str">
        <f xml:space="preserve"> IF($C31 = "", "",'App1'!D31)</f>
        <v>The natural environment is protected and improved in the way we deliver our services</v>
      </c>
      <c r="E31" s="1419" t="str">
        <f xml:space="preserve"> IF($C31 = "", "",'App1'!E31)</f>
        <v>PR19 new</v>
      </c>
      <c r="F31" s="1418" t="str">
        <f xml:space="preserve"> IF($C31 = "", "",'App1'!F31)</f>
        <v>C10-BR</v>
      </c>
      <c r="G31" s="1419" t="str">
        <f xml:space="preserve"> IF($C31 = "", "",'App1'!G31)</f>
        <v>Better air quality</v>
      </c>
      <c r="H31" s="1419" t="str">
        <f xml:space="preserve"> IF($C31 = "", "",'App1'!H31)</f>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
      <c r="I31" s="1419" t="str">
        <f xml:space="preserve"> IF($C31 = "", "",'App1'!R31)</f>
        <v>Out &amp; under</v>
      </c>
      <c r="J31" s="1419" t="str">
        <f xml:space="preserve"> IF($C31 = "", "",'App1'!U31)</f>
        <v>Energy/emissions</v>
      </c>
      <c r="K31" s="1420" t="str">
        <f xml:space="preserve"> IF($C31 = "", "",'App1'!V31)</f>
        <v>nr</v>
      </c>
      <c r="L31" s="1420" t="str">
        <f xml:space="preserve"> IF($C31 = "", "",'App1'!W31)</f>
        <v>Quantity of NOx emitted (tonnes) per unit of renewable electricity generation (Giga Watt Hour, GWh)</v>
      </c>
      <c r="M31" s="1421">
        <f xml:space="preserve"> IF($C31 = "", "",'App1'!X31)</f>
        <v>2</v>
      </c>
      <c r="N31" s="1420" t="str">
        <f xml:space="preserve"> IF($C31 = "", "",'App1'!Y31)</f>
        <v>Down</v>
      </c>
      <c r="O31" s="1419" t="str">
        <f xml:space="preserve"> IF($C31 = "", "",'App1'!Z31)</f>
        <v/>
      </c>
      <c r="P31" s="1422">
        <v>6.2040488707396195E-3</v>
      </c>
      <c r="Q31" s="1321">
        <v>5.8654808182566198E-3</v>
      </c>
      <c r="R31" s="1423">
        <v>3016462</v>
      </c>
      <c r="S31" s="586">
        <v>0</v>
      </c>
      <c r="T31" s="1424" t="s">
        <v>2355</v>
      </c>
      <c r="U31" s="583" t="s">
        <v>2360</v>
      </c>
      <c r="V31" s="583"/>
      <c r="W31" s="1321">
        <v>-2.6925000000000001E-2</v>
      </c>
      <c r="X31" s="1606">
        <f t="shared" si="1"/>
        <v>-1.8714277664728975E-2</v>
      </c>
      <c r="Y31" s="583"/>
      <c r="Z31" s="583"/>
      <c r="AA31" s="1424" t="s">
        <v>2353</v>
      </c>
      <c r="AB31" s="583" t="s">
        <v>2361</v>
      </c>
      <c r="AC31" s="583"/>
      <c r="AD31" s="1321">
        <v>2.6925000000000001E-2</v>
      </c>
      <c r="AE31" s="1606">
        <f t="shared" si="2"/>
        <v>1.8714277664728975E-2</v>
      </c>
      <c r="AF31" s="584"/>
      <c r="AG31" s="1425"/>
      <c r="AH31" s="1425"/>
    </row>
    <row r="32" spans="2:34" ht="15.75" customHeight="1">
      <c r="B32" s="582">
        <v>26</v>
      </c>
      <c r="C32" s="1418" t="str">
        <f>'App1'!C32</f>
        <v>PR19UU_D01-HH</v>
      </c>
      <c r="D32" s="1419" t="str">
        <f xml:space="preserve"> IF($C32 = "", "",'App1'!D32)</f>
        <v>You’re highly satisfied with our service and find it easy to do business with us</v>
      </c>
      <c r="E32" s="1419" t="str">
        <f xml:space="preserve"> IF($C32 = "", "",'App1'!E32)</f>
        <v>PR19 new</v>
      </c>
      <c r="F32" s="1418" t="str">
        <f xml:space="preserve"> IF($C32 = "", "",'App1'!F32)</f>
        <v>D01-HH</v>
      </c>
      <c r="G32" s="1419" t="str">
        <f xml:space="preserve"> IF($C32 = "", "",'App1'!G32)</f>
        <v>Customer experience (C-MeX)</v>
      </c>
      <c r="H32" s="1419" t="str">
        <f xml:space="preserve"> IF($C32 = "", "",'App1'!H32)</f>
        <v>As per Ofwat definition</v>
      </c>
      <c r="I32" s="1419" t="str">
        <f xml:space="preserve"> IF($C32 = "", "",'App1'!R32)</f>
        <v>Out &amp; under</v>
      </c>
      <c r="J32" s="1419" t="str">
        <f xml:space="preserve"> IF($C32 = "", "",'App1'!U32)</f>
        <v>Customer measure of experience (C-MeX)</v>
      </c>
      <c r="K32" s="1420" t="str">
        <f xml:space="preserve"> IF($C32 = "", "",'App1'!V32)</f>
        <v>score</v>
      </c>
      <c r="L32" s="1420" t="str">
        <f xml:space="preserve"> IF($C32 = "", "",'App1'!W32)</f>
        <v>C-MeX score</v>
      </c>
      <c r="M32" s="1421">
        <f xml:space="preserve"> IF($C32 = "", "",'App1'!X32)</f>
        <v>1</v>
      </c>
      <c r="N32" s="1420" t="str">
        <f xml:space="preserve"> IF($C32 = "", "",'App1'!Y32)</f>
        <v>Up</v>
      </c>
      <c r="O32" s="1419" t="str">
        <f xml:space="preserve"> IF($C32 = "", "",'App1'!Z32)</f>
        <v>Customer measure of experience (C-MeX)</v>
      </c>
      <c r="P32" s="1422"/>
      <c r="Q32" s="1321"/>
      <c r="R32" s="1423"/>
      <c r="S32" s="586"/>
      <c r="T32" s="1424"/>
      <c r="U32" s="583"/>
      <c r="V32" s="583"/>
      <c r="W32" s="1321"/>
      <c r="X32" s="1606">
        <f t="shared" si="1"/>
        <v>0</v>
      </c>
      <c r="Y32" s="583"/>
      <c r="Z32" s="583"/>
      <c r="AA32" s="1424"/>
      <c r="AB32" s="583"/>
      <c r="AC32" s="583"/>
      <c r="AD32" s="1321"/>
      <c r="AE32" s="1606">
        <f t="shared" si="2"/>
        <v>0</v>
      </c>
      <c r="AF32" s="584"/>
      <c r="AG32" s="1425"/>
      <c r="AH32" s="1425"/>
    </row>
    <row r="33" spans="2:34" ht="15.75" customHeight="1">
      <c r="B33" s="582">
        <v>27</v>
      </c>
      <c r="C33" s="1418" t="str">
        <f>'App1'!C33</f>
        <v>PR19UU_D02-CF</v>
      </c>
      <c r="D33" s="1419" t="str">
        <f xml:space="preserve"> IF($C33 = "", "",'App1'!D33)</f>
        <v>You’re highly satisfied with our service and find it easy to do business with us</v>
      </c>
      <c r="E33" s="1419" t="str">
        <f xml:space="preserve"> IF($C33 = "", "",'App1'!E33)</f>
        <v>PR19 new</v>
      </c>
      <c r="F33" s="1418" t="str">
        <f xml:space="preserve"> IF($C33 = "", "",'App1'!F33)</f>
        <v>D02-CF</v>
      </c>
      <c r="G33" s="1419" t="str">
        <f xml:space="preserve"> IF($C33 = "", "",'App1'!G33)</f>
        <v>Developer experience (D-MeX)</v>
      </c>
      <c r="H33" s="1419" t="str">
        <f xml:space="preserve"> IF($C33 = "", "",'App1'!H33)</f>
        <v>As per Ofwat definition</v>
      </c>
      <c r="I33" s="1419" t="str">
        <f xml:space="preserve"> IF($C33 = "", "",'App1'!R33)</f>
        <v>Out &amp; under</v>
      </c>
      <c r="J33" s="1419" t="str">
        <f xml:space="preserve"> IF($C33 = "", "",'App1'!U33)</f>
        <v>Developer services measure of experience (D-MeX)</v>
      </c>
      <c r="K33" s="1420" t="str">
        <f xml:space="preserve"> IF($C33 = "", "",'App1'!V33)</f>
        <v>score</v>
      </c>
      <c r="L33" s="1420" t="str">
        <f xml:space="preserve"> IF($C33 = "", "",'App1'!W33)</f>
        <v>D-MeX score</v>
      </c>
      <c r="M33" s="1421">
        <f xml:space="preserve"> IF($C33 = "", "",'App1'!X33)</f>
        <v>1</v>
      </c>
      <c r="N33" s="1420" t="str">
        <f xml:space="preserve"> IF($C33 = "", "",'App1'!Y33)</f>
        <v>Up</v>
      </c>
      <c r="O33" s="1419" t="str">
        <f xml:space="preserve"> IF($C33 = "", "",'App1'!Z33)</f>
        <v>Developer services measure of experience (D-MeX)</v>
      </c>
      <c r="P33" s="1422"/>
      <c r="Q33" s="1321"/>
      <c r="R33" s="1423"/>
      <c r="S33" s="586"/>
      <c r="T33" s="1424"/>
      <c r="U33" s="583"/>
      <c r="V33" s="583"/>
      <c r="W33" s="1321" t="s">
        <v>2685</v>
      </c>
      <c r="X33" s="1606">
        <f t="shared" si="1"/>
        <v>0</v>
      </c>
      <c r="Y33" s="583"/>
      <c r="Z33" s="583"/>
      <c r="AA33" s="1424"/>
      <c r="AB33" s="583"/>
      <c r="AC33" s="583"/>
      <c r="AD33" s="1321" t="s">
        <v>2685</v>
      </c>
      <c r="AE33" s="1606">
        <f t="shared" si="2"/>
        <v>0</v>
      </c>
      <c r="AF33" s="584"/>
      <c r="AG33" s="1425"/>
      <c r="AH33" s="1425"/>
    </row>
    <row r="34" spans="2:34" ht="15.75" customHeight="1">
      <c r="B34" s="582">
        <v>28</v>
      </c>
      <c r="C34" s="1418" t="str">
        <f>'App1'!C34</f>
        <v>PR19UU_D03-HH</v>
      </c>
      <c r="D34" s="1419" t="str">
        <f xml:space="preserve"> IF($C34 = "", "",'App1'!D34)</f>
        <v>You’re highly satisfied with our service and find it easy to do business with us</v>
      </c>
      <c r="E34" s="1419" t="str">
        <f xml:space="preserve"> IF($C34 = "", "",'App1'!E34)</f>
        <v>PR19 new</v>
      </c>
      <c r="F34" s="1418" t="str">
        <f xml:space="preserve"> IF($C34 = "", "",'App1'!F34)</f>
        <v>D03-HH</v>
      </c>
      <c r="G34" s="1419" t="str">
        <f xml:space="preserve"> IF($C34 = "", "",'App1'!G34)</f>
        <v>Priority services for customers in vulnerable circumstances</v>
      </c>
      <c r="H34" s="1419" t="str">
        <f xml:space="preserve"> IF($C34 = "", "",'App1'!H34)</f>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
      <c r="I34" s="1419" t="str">
        <f xml:space="preserve"> IF($C34 = "", "",'App1'!R34)</f>
        <v>NFI</v>
      </c>
      <c r="J34" s="1419" t="str">
        <f xml:space="preserve"> IF($C34 = "", "",'App1'!U34)</f>
        <v>Billing, debt, vfm, affordability, vulnerability</v>
      </c>
      <c r="K34" s="1420" t="str">
        <f xml:space="preserve"> IF($C34 = "", "",'App1'!V34)</f>
        <v>%</v>
      </c>
      <c r="L34" s="1420" t="str">
        <f xml:space="preserve"> IF($C34 = "", "",'App1'!W34)</f>
        <v>% PSR reach/% PSR data checking</v>
      </c>
      <c r="M34" s="1421">
        <f xml:space="preserve"> IF($C34 = "", "",'App1'!X34)</f>
        <v>1</v>
      </c>
      <c r="N34" s="1420" t="str">
        <f xml:space="preserve"> IF($C34 = "", "",'App1'!Y34)</f>
        <v>Up</v>
      </c>
      <c r="O34" s="1419">
        <f xml:space="preserve"> IF($C34 = "", "",'App1'!Z34)</f>
        <v>0</v>
      </c>
      <c r="P34" s="1422"/>
      <c r="Q34" s="1321"/>
      <c r="R34" s="1423"/>
      <c r="S34" s="586"/>
      <c r="T34" s="1424"/>
      <c r="U34" s="583"/>
      <c r="V34" s="583"/>
      <c r="W34" s="1321"/>
      <c r="X34" s="1606">
        <f t="shared" si="1"/>
        <v>0</v>
      </c>
      <c r="Y34" s="583"/>
      <c r="Z34" s="583"/>
      <c r="AA34" s="1424"/>
      <c r="AB34" s="583"/>
      <c r="AC34" s="583"/>
      <c r="AD34" s="1321"/>
      <c r="AE34" s="1606">
        <f t="shared" si="2"/>
        <v>0</v>
      </c>
      <c r="AF34" s="584"/>
      <c r="AG34" s="1425"/>
      <c r="AH34" s="1425"/>
    </row>
    <row r="35" spans="2:34" ht="15.75" customHeight="1">
      <c r="B35" s="582">
        <v>29</v>
      </c>
      <c r="C35" s="1418" t="str">
        <f>'App1'!C35</f>
        <v>PR19UU_D04-CF</v>
      </c>
      <c r="D35" s="1419" t="str">
        <f xml:space="preserve"> IF($C35 = "", "",'App1'!D35)</f>
        <v>You’re highly satisfied with our service and find it easy to do business with us</v>
      </c>
      <c r="E35" s="1419" t="str">
        <f xml:space="preserve"> IF($C35 = "", "",'App1'!E35)</f>
        <v>PR19 new</v>
      </c>
      <c r="F35" s="1418" t="str">
        <f xml:space="preserve"> IF($C35 = "", "",'App1'!F35)</f>
        <v>D04-CF</v>
      </c>
      <c r="G35" s="1419" t="str">
        <f xml:space="preserve"> IF($C35 = "", "",'App1'!G35)</f>
        <v>Street works performance</v>
      </c>
      <c r="H35" s="1419" t="str">
        <f xml:space="preserve"> IF($C35 = "", "",'App1'!H35)</f>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
      <c r="I35" s="1419" t="str">
        <f xml:space="preserve"> IF($C35 = "", "",'App1'!R35)</f>
        <v>NFI</v>
      </c>
      <c r="J35" s="1419" t="str">
        <f xml:space="preserve"> IF($C35 = "", "",'App1'!U35)</f>
        <v>Street works</v>
      </c>
      <c r="K35" s="1420" t="str">
        <f xml:space="preserve"> IF($C35 = "", "",'App1'!V35)</f>
        <v>%</v>
      </c>
      <c r="L35" s="1420" t="str">
        <f xml:space="preserve"> IF($C35 = "", "",'App1'!W35)</f>
        <v xml:space="preserve">Percentage non-compliance against the Safety at Street works and Roads Works Code of Practice and the specification for the reinstatement of openings in highways (3rd Edition). </v>
      </c>
      <c r="M35" s="1421">
        <f xml:space="preserve"> IF($C35 = "", "",'App1'!X35)</f>
        <v>2</v>
      </c>
      <c r="N35" s="1420" t="str">
        <f xml:space="preserve"> IF($C35 = "", "",'App1'!Y35)</f>
        <v>Down</v>
      </c>
      <c r="O35" s="1419">
        <f xml:space="preserve"> IF($C35 = "", "",'App1'!Z35)</f>
        <v>0</v>
      </c>
      <c r="P35" s="1422"/>
      <c r="Q35" s="1321"/>
      <c r="R35" s="1423"/>
      <c r="S35" s="586"/>
      <c r="T35" s="1424"/>
      <c r="U35" s="583"/>
      <c r="V35" s="583"/>
      <c r="W35" s="1321"/>
      <c r="X35" s="1606">
        <f t="shared" si="1"/>
        <v>0</v>
      </c>
      <c r="Y35" s="583"/>
      <c r="Z35" s="583"/>
      <c r="AA35" s="1424"/>
      <c r="AB35" s="583"/>
      <c r="AC35" s="583"/>
      <c r="AD35" s="1321"/>
      <c r="AE35" s="1606">
        <f t="shared" si="2"/>
        <v>0</v>
      </c>
      <c r="AF35" s="584"/>
      <c r="AG35" s="1425"/>
      <c r="AH35" s="1425"/>
    </row>
    <row r="36" spans="2:34" ht="15.75" customHeight="1">
      <c r="B36" s="582">
        <v>30</v>
      </c>
      <c r="C36" s="1418" t="str">
        <f>'App1'!C36</f>
        <v>PR19UU_D05-HH</v>
      </c>
      <c r="D36" s="1419" t="str">
        <f xml:space="preserve"> IF($C36 = "", "",'App1'!D36)</f>
        <v>You’re highly satisfied with our service and find it easy to do business with us</v>
      </c>
      <c r="E36" s="1419" t="str">
        <f xml:space="preserve"> IF($C36 = "", "",'App1'!E36)</f>
        <v>PR19 new</v>
      </c>
      <c r="F36" s="1418" t="str">
        <f xml:space="preserve"> IF($C36 = "", "",'App1'!F36)</f>
        <v>D05-HH</v>
      </c>
      <c r="G36" s="1419" t="str">
        <f xml:space="preserve"> IF($C36 = "", "",'App1'!G36)</f>
        <v>Priority Services- BSI accreditation</v>
      </c>
      <c r="H36" s="1419" t="str">
        <f xml:space="preserve"> IF($C36 = "", "",'App1'!H36)</f>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
      <c r="I36" s="1419" t="str">
        <f xml:space="preserve"> IF($C36 = "", "",'App1'!R36)</f>
        <v>NFI</v>
      </c>
      <c r="J36" s="1419" t="str">
        <f xml:space="preserve"> IF($C36 = "", "",'App1'!U36)</f>
        <v>Billing, debt, vfm, affordability, vulnerability</v>
      </c>
      <c r="K36" s="1420" t="str">
        <f xml:space="preserve"> IF($C36 = "", "",'App1'!V36)</f>
        <v>Text</v>
      </c>
      <c r="L36" s="1420" t="str">
        <f xml:space="preserve"> IF($C36 = "", "",'App1'!W36)</f>
        <v>Pass/fail</v>
      </c>
      <c r="M36" s="1421">
        <f xml:space="preserve"> IF($C36 = "", "",'App1'!X36)</f>
        <v>0</v>
      </c>
      <c r="N36" s="1420" t="str">
        <f xml:space="preserve"> IF($C36 = "", "",'App1'!Y36)</f>
        <v>Up</v>
      </c>
      <c r="O36" s="1419">
        <f xml:space="preserve"> IF($C36 = "", "",'App1'!Z36)</f>
        <v>0</v>
      </c>
      <c r="P36" s="1422"/>
      <c r="Q36" s="1321"/>
      <c r="R36" s="1423"/>
      <c r="S36" s="586"/>
      <c r="T36" s="1424"/>
      <c r="U36" s="583"/>
      <c r="V36" s="583"/>
      <c r="W36" s="1321"/>
      <c r="X36" s="1606">
        <f t="shared" si="1"/>
        <v>0</v>
      </c>
      <c r="Y36" s="583"/>
      <c r="Z36" s="583"/>
      <c r="AA36" s="1424"/>
      <c r="AB36" s="583"/>
      <c r="AC36" s="583"/>
      <c r="AD36" s="1321"/>
      <c r="AE36" s="1606">
        <f t="shared" si="2"/>
        <v>0</v>
      </c>
      <c r="AF36" s="584"/>
      <c r="AG36" s="1425"/>
      <c r="AH36" s="1425"/>
    </row>
    <row r="37" spans="2:34" ht="15.75" customHeight="1">
      <c r="B37" s="582">
        <v>31</v>
      </c>
      <c r="C37" s="1418" t="str">
        <f>'App1'!C37</f>
        <v>PR19UU_E01-HH</v>
      </c>
      <c r="D37" s="1419" t="str">
        <f xml:space="preserve"> IF($C37 = "", "",'App1'!D37)</f>
        <v>We will improve the way we work to keep bills down and improve services for you and future customers</v>
      </c>
      <c r="E37" s="1419" t="str">
        <f xml:space="preserve"> IF($C37 = "", "",'App1'!E37)</f>
        <v>PR19 new</v>
      </c>
      <c r="F37" s="1418" t="str">
        <f xml:space="preserve"> IF($C37 = "", "",'App1'!F37)</f>
        <v>E01-HH</v>
      </c>
      <c r="G37" s="1419" t="str">
        <f xml:space="preserve"> IF($C37 = "", "",'App1'!G37)</f>
        <v>Number of customers lifted out of water poverty</v>
      </c>
      <c r="H37" s="1419" t="str">
        <f xml:space="preserve"> IF($C37 = "", "",'App1'!H37)</f>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
      <c r="I37" s="1419" t="str">
        <f xml:space="preserve"> IF($C37 = "", "",'App1'!R37)</f>
        <v>Out &amp; under</v>
      </c>
      <c r="J37" s="1419" t="str">
        <f xml:space="preserve"> IF($C37 = "", "",'App1'!U37)</f>
        <v>Billing, debt, vfm, affordability, vulnerability</v>
      </c>
      <c r="K37" s="1420" t="str">
        <f xml:space="preserve"> IF($C37 = "", "",'App1'!V37)</f>
        <v>nr</v>
      </c>
      <c r="L37" s="1420" t="str">
        <f xml:space="preserve"> IF($C37 = "", "",'App1'!W37)</f>
        <v>Number of customers lifted out of water poverty due to our intervention in year</v>
      </c>
      <c r="M37" s="1421" t="str">
        <f xml:space="preserve"> IF($C37 = "", "",'App1'!X37)</f>
        <v>0</v>
      </c>
      <c r="N37" s="1420" t="str">
        <f xml:space="preserve"> IF($C37 = "", "",'App1'!Y37)</f>
        <v>Up</v>
      </c>
      <c r="O37" s="1419">
        <f xml:space="preserve"> IF($C37 = "", "",'App1'!Z37)</f>
        <v>0</v>
      </c>
      <c r="P37" s="1422"/>
      <c r="Q37" s="1321">
        <v>7.2933124965605397E-5</v>
      </c>
      <c r="R37" s="1423">
        <v>3016462</v>
      </c>
      <c r="S37" s="586">
        <v>0</v>
      </c>
      <c r="T37" s="1424" t="s">
        <v>2354</v>
      </c>
      <c r="U37" s="583" t="s">
        <v>2361</v>
      </c>
      <c r="V37" s="583"/>
      <c r="W37" s="1321">
        <v>-2.2000000000000001E-4</v>
      </c>
      <c r="X37" s="1606">
        <f t="shared" si="1"/>
        <v>0</v>
      </c>
      <c r="Y37" s="583"/>
      <c r="Z37" s="583"/>
      <c r="AA37" s="1424" t="s">
        <v>2355</v>
      </c>
      <c r="AB37" s="583" t="s">
        <v>2361</v>
      </c>
      <c r="AC37" s="583"/>
      <c r="AD37" s="1321">
        <v>2.2000000000000001E-4</v>
      </c>
      <c r="AE37" s="1606">
        <f t="shared" si="2"/>
        <v>0</v>
      </c>
      <c r="AF37" s="584"/>
      <c r="AG37" s="1425"/>
      <c r="AH37" s="1425"/>
    </row>
    <row r="38" spans="2:34" ht="15.75" customHeight="1">
      <c r="B38" s="582">
        <v>32</v>
      </c>
      <c r="C38" s="1418" t="str">
        <f>'App1'!C38</f>
        <v>PR19UU_E02-HH</v>
      </c>
      <c r="D38" s="1419" t="str">
        <f xml:space="preserve"> IF($C38 = "", "",'App1'!D38)</f>
        <v>We will improve the way we work to keep bills down and improve services for you and future customers</v>
      </c>
      <c r="E38" s="1419" t="str">
        <f xml:space="preserve"> IF($C38 = "", "",'App1'!E38)</f>
        <v>PR19 new</v>
      </c>
      <c r="F38" s="1418" t="str">
        <f xml:space="preserve"> IF($C38 = "", "",'App1'!F38)</f>
        <v>E02-HH</v>
      </c>
      <c r="G38" s="1419" t="str">
        <f xml:space="preserve"> IF($C38 = "", "",'App1'!G38)</f>
        <v>Household occupancy verification</v>
      </c>
      <c r="H38" s="1419" t="str">
        <f xml:space="preserve"> IF($C38 = "", "",'App1'!H38)</f>
        <v>This measures the number of domestic connected properties that have been robustly verified as either occupied or as void/unoccupied. Properties are verified where we have direct contact from current occupiers or confirmation of occupied/unoccupied details from a third party (such as a Credit Reference Agency partner). Connected household properties that are void for billing purposes, and which have not been confirmed by a third party as being unoccupied will be recorded as unverified. This measure has been developed to ensure that we actively manage billing information on the domestic property base and raise bills wherever possible, thereby supporting the lowest possible household bills for all customers.</v>
      </c>
      <c r="I38" s="1419" t="str">
        <f xml:space="preserve"> IF($C38 = "", "",'App1'!R38)</f>
        <v>Out &amp; under</v>
      </c>
      <c r="J38" s="1419" t="str">
        <f xml:space="preserve"> IF($C38 = "", "",'App1'!U38)</f>
        <v>Billing, debt, vfm, affordability, vulnerability</v>
      </c>
      <c r="K38" s="1420" t="str">
        <f xml:space="preserve"> IF($C38 = "", "",'App1'!V38)</f>
        <v>%</v>
      </c>
      <c r="L38" s="1420" t="str">
        <f xml:space="preserve"> IF($C38 = "", "",'App1'!W38)</f>
        <v xml:space="preserve">Percentage of the connected household property base that has been verified as either occupied or unoccupied/void at year end. </v>
      </c>
      <c r="M38" s="1421">
        <f xml:space="preserve"> IF($C38 = "", "",'App1'!X38)</f>
        <v>1</v>
      </c>
      <c r="N38" s="1420" t="str">
        <f xml:space="preserve"> IF($C38 = "", "",'App1'!Y38)</f>
        <v>Up</v>
      </c>
      <c r="O38" s="1419">
        <f xml:space="preserve"> IF($C38 = "", "",'App1'!Z38)</f>
        <v>0</v>
      </c>
      <c r="P38" s="1422"/>
      <c r="Q38" s="1321">
        <v>7.8568866440220361E-2</v>
      </c>
      <c r="R38" s="1423">
        <v>3016462</v>
      </c>
      <c r="S38" s="586">
        <v>0</v>
      </c>
      <c r="T38" s="1424" t="s">
        <v>2354</v>
      </c>
      <c r="U38" s="583" t="s">
        <v>2357</v>
      </c>
      <c r="V38" s="583"/>
      <c r="W38" s="1321">
        <v>-0.23699999999999999</v>
      </c>
      <c r="X38" s="1606">
        <f t="shared" si="1"/>
        <v>0</v>
      </c>
      <c r="Y38" s="583"/>
      <c r="Z38" s="583"/>
      <c r="AA38" s="1424" t="s">
        <v>2354</v>
      </c>
      <c r="AB38" s="583" t="s">
        <v>2357</v>
      </c>
      <c r="AC38" s="583" t="s">
        <v>2900</v>
      </c>
      <c r="AD38" s="1321">
        <v>0.23699999999999999</v>
      </c>
      <c r="AE38" s="1606">
        <f t="shared" si="2"/>
        <v>0</v>
      </c>
      <c r="AF38" s="584"/>
      <c r="AG38" s="1425"/>
      <c r="AH38" s="1425"/>
    </row>
    <row r="39" spans="2:34" ht="15.75" customHeight="1">
      <c r="B39" s="582">
        <v>33</v>
      </c>
      <c r="C39" s="1418" t="str">
        <f>'App1'!C39</f>
        <v>PR19UU_E03-CF</v>
      </c>
      <c r="D39" s="1419" t="str">
        <f xml:space="preserve"> IF($C39 = "", "",'App1'!D39)</f>
        <v>We will improve the way we work to keep bills down and improve services for you and future customers</v>
      </c>
      <c r="E39" s="1419" t="str">
        <f xml:space="preserve"> IF($C39 = "", "",'App1'!E39)</f>
        <v>PR19 new</v>
      </c>
      <c r="F39" s="1418" t="str">
        <f xml:space="preserve"> IF($C39 = "", "",'App1'!F39)</f>
        <v>E03-CF</v>
      </c>
      <c r="G39" s="1419" t="str">
        <f xml:space="preserve"> IF($C39 = "", "",'App1'!G39)</f>
        <v>Non-household vacancy incentive scheme</v>
      </c>
      <c r="H39" s="1419" t="str">
        <f xml:space="preserve"> IF($C39 = "", "",'App1'!H39)</f>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
      <c r="I39" s="1419" t="str">
        <f xml:space="preserve"> IF($C39 = "", "",'App1'!R39)</f>
        <v>Out</v>
      </c>
      <c r="J39" s="1419" t="str">
        <f xml:space="preserve"> IF($C39 = "", "",'App1'!U39)</f>
        <v>Voids and gap sites</v>
      </c>
      <c r="K39" s="1420" t="str">
        <f xml:space="preserve"> IF($C39 = "", "",'App1'!V39)</f>
        <v>nr</v>
      </c>
      <c r="L39" s="1420" t="str">
        <f xml:space="preserve"> IF($C39 = "", "",'App1'!W39)</f>
        <v>Number of vacancy incentive payments made</v>
      </c>
      <c r="M39" s="1421" t="str">
        <f xml:space="preserve"> IF($C39 = "", "",'App1'!X39)</f>
        <v>0</v>
      </c>
      <c r="N39" s="1420" t="str">
        <f xml:space="preserve"> IF($C39 = "", "",'App1'!Y39)</f>
        <v>Up</v>
      </c>
      <c r="O39" s="1419" t="str">
        <f xml:space="preserve"> IF($C39 = "", "",'App1'!Z39)</f>
        <v/>
      </c>
      <c r="P39" s="1422"/>
      <c r="Q39" s="1321">
        <v>9.0503377798228517E-5</v>
      </c>
      <c r="R39" s="1423">
        <v>3016462</v>
      </c>
      <c r="S39" s="586">
        <v>0.5</v>
      </c>
      <c r="T39" s="1424" t="s">
        <v>2354</v>
      </c>
      <c r="U39" s="583"/>
      <c r="V39" s="583"/>
      <c r="W39" s="1321" t="s">
        <v>2685</v>
      </c>
      <c r="X39" s="1606">
        <f t="shared" si="1"/>
        <v>1.3650000000000001E-4</v>
      </c>
      <c r="Y39" s="583"/>
      <c r="Z39" s="583"/>
      <c r="AA39" s="1424" t="s">
        <v>2354</v>
      </c>
      <c r="AB39" s="583" t="s">
        <v>2357</v>
      </c>
      <c r="AC39" s="583" t="s">
        <v>2905</v>
      </c>
      <c r="AD39" s="1321">
        <v>1.36E-4</v>
      </c>
      <c r="AE39" s="1606">
        <f t="shared" si="2"/>
        <v>0</v>
      </c>
      <c r="AF39" s="584"/>
      <c r="AG39" s="1425"/>
      <c r="AH39" s="1425"/>
    </row>
    <row r="40" spans="2:34" ht="15.75" customHeight="1">
      <c r="B40" s="582">
        <v>34</v>
      </c>
      <c r="C40" s="1418" t="str">
        <f>'App1'!C40</f>
        <v>PR19UU_E04-CF</v>
      </c>
      <c r="D40" s="1419" t="str">
        <f xml:space="preserve"> IF($C40 = "", "",'App1'!D40)</f>
        <v>We will improve the way we work to keep bills down and improve services for you and future customers</v>
      </c>
      <c r="E40" s="1419" t="str">
        <f xml:space="preserve"> IF($C40 = "", "",'App1'!E40)</f>
        <v>PR19 new</v>
      </c>
      <c r="F40" s="1418" t="str">
        <f xml:space="preserve"> IF($C40 = "", "",'App1'!F40)</f>
        <v>E04-CF</v>
      </c>
      <c r="G40" s="1419" t="str">
        <f xml:space="preserve"> IF($C40 = "", "",'App1'!G40)</f>
        <v>Gap sites (Wholesale)</v>
      </c>
      <c r="H40" s="1419" t="str">
        <f xml:space="preserve"> IF($C40 = "", "",'App1'!H40)</f>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
      <c r="I40" s="1419" t="str">
        <f xml:space="preserve"> IF($C40 = "", "",'App1'!R40)</f>
        <v>Out</v>
      </c>
      <c r="J40" s="1419" t="str">
        <f xml:space="preserve"> IF($C40 = "", "",'App1'!U40)</f>
        <v>Billing, debt, vfm, affordability, vulnerability</v>
      </c>
      <c r="K40" s="1420" t="str">
        <f xml:space="preserve"> IF($C40 = "", "",'App1'!V40)</f>
        <v>nr</v>
      </c>
      <c r="L40" s="1420" t="str">
        <f xml:space="preserve"> IF($C40 = "", "",'App1'!W40)</f>
        <v>Number of gap site incentive payments paid to retailers following the successful registration of the supply point in the market</v>
      </c>
      <c r="M40" s="1421">
        <f xml:space="preserve"> IF($C40 = "", "",'App1'!X40)</f>
        <v>0</v>
      </c>
      <c r="N40" s="1420" t="str">
        <f xml:space="preserve"> IF($C40 = "", "",'App1'!Y40)</f>
        <v>Up</v>
      </c>
      <c r="O40" s="1419" t="str">
        <f xml:space="preserve"> IF($C40 = "", "",'App1'!Z40)</f>
        <v/>
      </c>
      <c r="P40" s="1422"/>
      <c r="Q40" s="1321">
        <v>2.0321820729052778E-4</v>
      </c>
      <c r="R40" s="1423">
        <v>3016462</v>
      </c>
      <c r="S40" s="586">
        <v>0.5</v>
      </c>
      <c r="T40" s="1424" t="s">
        <v>2354</v>
      </c>
      <c r="U40" s="583"/>
      <c r="V40" s="583"/>
      <c r="W40" s="1321" t="s">
        <v>2685</v>
      </c>
      <c r="X40" s="1606">
        <f t="shared" si="1"/>
        <v>3.0650000000000002E-4</v>
      </c>
      <c r="Y40" s="583"/>
      <c r="Z40" s="583"/>
      <c r="AA40" s="1424" t="s">
        <v>2354</v>
      </c>
      <c r="AB40" s="583" t="s">
        <v>2359</v>
      </c>
      <c r="AC40" s="583" t="s">
        <v>2905</v>
      </c>
      <c r="AD40" s="1321">
        <v>3.0600000000000001E-4</v>
      </c>
      <c r="AE40" s="1606">
        <f t="shared" si="2"/>
        <v>0</v>
      </c>
      <c r="AF40" s="584"/>
      <c r="AG40" s="1425"/>
      <c r="AH40" s="1425"/>
    </row>
    <row r="41" spans="2:34" ht="15.75" customHeight="1">
      <c r="B41" s="582">
        <v>35</v>
      </c>
      <c r="C41" s="1418" t="str">
        <f>'App1'!C41</f>
        <v>PR19UU_E05-HH</v>
      </c>
      <c r="D41" s="1419" t="str">
        <f xml:space="preserve"> IF($C41 = "", "",'App1'!D41)</f>
        <v>We will improve the way we work to keep bills down and improve services for you and future customers</v>
      </c>
      <c r="E41" s="1419" t="str">
        <f xml:space="preserve"> IF($C41 = "", "",'App1'!E41)</f>
        <v>PR19 new</v>
      </c>
      <c r="F41" s="1418" t="str">
        <f xml:space="preserve"> IF($C41 = "", "",'App1'!F41)</f>
        <v>E05-HH</v>
      </c>
      <c r="G41" s="1419" t="str">
        <f xml:space="preserve"> IF($C41 = "", "",'App1'!G41)</f>
        <v>Gap sites (Retail)</v>
      </c>
      <c r="H41" s="1419" t="str">
        <f xml:space="preserve"> IF($C41 = "", "",'App1'!H41)</f>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
      <c r="I41" s="1419" t="str">
        <f xml:space="preserve"> IF($C41 = "", "",'App1'!R41)</f>
        <v>Out</v>
      </c>
      <c r="J41" s="1419" t="str">
        <f xml:space="preserve"> IF($C41 = "", "",'App1'!U41)</f>
        <v>Billing, debt, vfm, affordability, vulnerability</v>
      </c>
      <c r="K41" s="1420" t="str">
        <f xml:space="preserve"> IF($C41 = "", "",'App1'!V41)</f>
        <v>nr</v>
      </c>
      <c r="L41" s="1420" t="str">
        <f xml:space="preserve"> IF($C41 = "", "",'App1'!W41)</f>
        <v xml:space="preserve">Annual number of household connected properties identified as not being billed by United Utilities which are subsequently recorded onto our billing system, excluding connections raised by developers through established new connections processes. </v>
      </c>
      <c r="M41" s="1421" t="str">
        <f xml:space="preserve"> IF($C41 = "", "",'App1'!X41)</f>
        <v>0</v>
      </c>
      <c r="N41" s="1420" t="str">
        <f xml:space="preserve"> IF($C41 = "", "",'App1'!Y41)</f>
        <v>Up</v>
      </c>
      <c r="O41" s="1419">
        <f xml:space="preserve"> IF($C41 = "", "",'App1'!Z41)</f>
        <v>0</v>
      </c>
      <c r="P41" s="1422"/>
      <c r="Q41" s="1321">
        <v>4.3096846570585013E-6</v>
      </c>
      <c r="R41" s="1423">
        <v>3016462</v>
      </c>
      <c r="S41" s="586">
        <v>0</v>
      </c>
      <c r="T41" s="1424" t="s">
        <v>2354</v>
      </c>
      <c r="U41" s="583" t="s">
        <v>2357</v>
      </c>
      <c r="V41" s="583" t="s">
        <v>2900</v>
      </c>
      <c r="W41" s="1321">
        <v>0</v>
      </c>
      <c r="X41" s="1606">
        <f t="shared" si="1"/>
        <v>0</v>
      </c>
      <c r="Y41" s="583"/>
      <c r="Z41" s="583"/>
      <c r="AA41" s="1424" t="s">
        <v>2354</v>
      </c>
      <c r="AB41" s="583" t="s">
        <v>2357</v>
      </c>
      <c r="AC41" s="583" t="s">
        <v>2900</v>
      </c>
      <c r="AD41" s="1321">
        <v>1.2999999999999999E-5</v>
      </c>
      <c r="AE41" s="1606">
        <f t="shared" si="2"/>
        <v>0</v>
      </c>
      <c r="AF41" s="584"/>
      <c r="AG41" s="1425"/>
      <c r="AH41" s="1425"/>
    </row>
    <row r="42" spans="2:34" ht="15.75" customHeight="1">
      <c r="B42" s="582">
        <v>36</v>
      </c>
      <c r="C42" s="1418" t="str">
        <f>'App1'!C42</f>
        <v>PR19UU_E06-CF</v>
      </c>
      <c r="D42" s="1419" t="str">
        <f xml:space="preserve"> IF($C42 = "", "",'App1'!D42)</f>
        <v>We will improve the way we work to keep bills down and improve services for you and future customers</v>
      </c>
      <c r="E42" s="1419" t="str">
        <f xml:space="preserve"> IF($C42 = "", "",'App1'!E42)</f>
        <v>PR19 new</v>
      </c>
      <c r="F42" s="1418" t="str">
        <f xml:space="preserve"> IF($C42 = "", "",'App1'!F42)</f>
        <v>E06-CF</v>
      </c>
      <c r="G42" s="1419" t="str">
        <f xml:space="preserve"> IF($C42 = "", "",'App1'!G42)</f>
        <v>Systems thinking capability</v>
      </c>
      <c r="H42" s="1419" t="str">
        <f xml:space="preserve"> IF($C42 = "", "",'App1'!H42)</f>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
      <c r="I42" s="1419" t="str">
        <f xml:space="preserve"> IF($C42 = "", "",'App1'!R42)</f>
        <v>Out &amp; under</v>
      </c>
      <c r="J42" s="1419" t="str">
        <f xml:space="preserve"> IF($C42 = "", "",'App1'!U42)</f>
        <v>Sustainability/innovation</v>
      </c>
      <c r="K42" s="1420" t="str">
        <f xml:space="preserve"> IF($C42 = "", "",'App1'!V42)</f>
        <v>nr</v>
      </c>
      <c r="L42" s="1420" t="str">
        <f xml:space="preserve"> IF($C42 = "", "",'App1'!W42)</f>
        <v xml:space="preserve">Capability Maturity Level </v>
      </c>
      <c r="M42" s="1421" t="str">
        <f xml:space="preserve"> IF($C42 = "", "",'App1'!X42)</f>
        <v>0</v>
      </c>
      <c r="N42" s="1420" t="str">
        <f xml:space="preserve"> IF($C42 = "", "",'App1'!Y42)</f>
        <v>Up</v>
      </c>
      <c r="O42" s="1419">
        <f xml:space="preserve"> IF($C42 = "", "",'App1'!Z42)</f>
        <v>0</v>
      </c>
      <c r="P42" s="1422"/>
      <c r="Q42" s="1321"/>
      <c r="R42" s="1423">
        <v>3016462</v>
      </c>
      <c r="S42" s="586"/>
      <c r="T42" s="1424" t="s">
        <v>2355</v>
      </c>
      <c r="U42" s="583" t="s">
        <v>2361</v>
      </c>
      <c r="V42" s="583"/>
      <c r="W42" s="1321">
        <v>-37</v>
      </c>
      <c r="X42" s="1606">
        <f t="shared" si="1"/>
        <v>0</v>
      </c>
      <c r="Y42" s="583"/>
      <c r="Z42" s="583"/>
      <c r="AA42" s="1424" t="s">
        <v>2355</v>
      </c>
      <c r="AB42" s="583" t="s">
        <v>2361</v>
      </c>
      <c r="AC42" s="583"/>
      <c r="AD42" s="1321">
        <v>37</v>
      </c>
      <c r="AE42" s="1606">
        <f t="shared" si="2"/>
        <v>0</v>
      </c>
      <c r="AF42" s="584"/>
      <c r="AG42" s="1425"/>
      <c r="AH42" s="1425"/>
    </row>
    <row r="43" spans="2:34" ht="15.75" customHeight="1">
      <c r="B43" s="582">
        <v>37</v>
      </c>
      <c r="C43" s="1418" t="str">
        <f>'App1'!C43</f>
        <v>PR19UU_E07-DP</v>
      </c>
      <c r="D43" s="1419" t="str">
        <f xml:space="preserve"> IF($C43 = "", "",'App1'!D43)</f>
        <v>We will improve the way we work to keep bills down and improve services for you and future customers</v>
      </c>
      <c r="E43" s="1419" t="str">
        <f xml:space="preserve"> IF($C43 = "", "",'App1'!E43)</f>
        <v>PR19 new</v>
      </c>
      <c r="F43" s="1418" t="str">
        <f xml:space="preserve"> IF($C43 = "", "",'App1'!F43)</f>
        <v>E07-DP</v>
      </c>
      <c r="G43" s="1419" t="str">
        <f xml:space="preserve"> IF($C43 = "", "",'App1'!G43)</f>
        <v>Successful delivery of direct procurement of Manchester and Pennine resilience</v>
      </c>
      <c r="H43" s="1419" t="str">
        <f xml:space="preserve"> IF($C43 = "", "",'App1'!H43)</f>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
      <c r="I43" s="1419" t="str">
        <f xml:space="preserve"> IF($C43 = "", "",'App1'!R43)</f>
        <v>Out</v>
      </c>
      <c r="J43" s="1419" t="str">
        <f xml:space="preserve"> IF($C43 = "", "",'App1'!U43)</f>
        <v>Resilience</v>
      </c>
      <c r="K43" s="1420" t="str">
        <f xml:space="preserve"> IF($C43 = "", "",'App1'!V43)</f>
        <v>nr</v>
      </c>
      <c r="L43" s="1420" t="str">
        <f xml:space="preserve"> IF($C43 = "", "",'App1'!W43)</f>
        <v>Number of new projects which have a direct procurement contract awarded in each year</v>
      </c>
      <c r="M43" s="1421">
        <f xml:space="preserve"> IF($C43 = "", "",'App1'!X43)</f>
        <v>0</v>
      </c>
      <c r="N43" s="1420" t="str">
        <f xml:space="preserve"> IF($C43 = "", "",'App1'!Y43)</f>
        <v>Up</v>
      </c>
      <c r="O43" s="1419" t="str">
        <f xml:space="preserve"> IF($C43 = "", "",'App1'!Z43)</f>
        <v/>
      </c>
      <c r="P43" s="1422"/>
      <c r="Q43" s="1321"/>
      <c r="R43" s="1423"/>
      <c r="S43" s="586"/>
      <c r="T43" s="1424"/>
      <c r="U43" s="583"/>
      <c r="V43" s="583"/>
      <c r="W43" s="1321" t="s">
        <v>2685</v>
      </c>
      <c r="X43" s="1606">
        <f t="shared" si="1"/>
        <v>0</v>
      </c>
      <c r="Y43" s="583"/>
      <c r="Z43" s="583"/>
      <c r="AA43" s="1424"/>
      <c r="AB43" s="583"/>
      <c r="AC43" s="583"/>
      <c r="AD43" s="1321">
        <v>6</v>
      </c>
      <c r="AE43" s="1606">
        <f t="shared" si="2"/>
        <v>0</v>
      </c>
      <c r="AF43" s="584"/>
      <c r="AG43" s="1425"/>
      <c r="AH43" s="1425"/>
    </row>
    <row r="44" spans="2:34" ht="15.75" customHeight="1">
      <c r="B44" s="582">
        <v>38</v>
      </c>
      <c r="C44" s="1418" t="str">
        <f>'App1'!C44</f>
        <v>PR19UU_E08-WR</v>
      </c>
      <c r="D44" s="1419" t="str">
        <f xml:space="preserve"> IF($C44 = "", "",'App1'!D44)</f>
        <v>We will improve the way we work to keep bills down and improve services for you and future customers</v>
      </c>
      <c r="E44" s="1419" t="str">
        <f xml:space="preserve"> IF($C44 = "", "",'App1'!E44)</f>
        <v>PR19 new</v>
      </c>
      <c r="F44" s="1418" t="str">
        <f xml:space="preserve"> IF($C44 = "", "",'App1'!F44)</f>
        <v>E08-WR</v>
      </c>
      <c r="G44" s="1419" t="str">
        <f xml:space="preserve"> IF($C44 = "", "",'App1'!G44)</f>
        <v>Strategic regional solution development (Severn Thames transfer)</v>
      </c>
      <c r="H44" s="1419">
        <f xml:space="preserve"> IF($C44 = "", "",'App1'!H44)</f>
        <v>0</v>
      </c>
      <c r="I44" s="1419">
        <f xml:space="preserve"> IF($C44 = "", "",'App1'!R44)</f>
        <v>0</v>
      </c>
      <c r="J44" s="1419">
        <f xml:space="preserve"> IF($C44 = "", "",'App1'!U44)</f>
        <v>0</v>
      </c>
      <c r="K44" s="1420">
        <f xml:space="preserve"> IF($C44 = "", "",'App1'!V44)</f>
        <v>0</v>
      </c>
      <c r="L44" s="1420">
        <f xml:space="preserve"> IF($C44 = "", "",'App1'!W44)</f>
        <v>0</v>
      </c>
      <c r="M44" s="1421">
        <f xml:space="preserve"> IF($C44 = "", "",'App1'!X44)</f>
        <v>0</v>
      </c>
      <c r="N44" s="1420">
        <f xml:space="preserve"> IF($C44 = "", "",'App1'!Y44)</f>
        <v>0</v>
      </c>
      <c r="O44" s="1419">
        <f xml:space="preserve"> IF($C44 = "", "",'App1'!Z44)</f>
        <v>0</v>
      </c>
      <c r="P44" s="1422"/>
      <c r="Q44" s="1321">
        <v>8.5240916701382154</v>
      </c>
      <c r="R44" s="1423">
        <v>3014984</v>
      </c>
      <c r="S44" s="586">
        <v>0.5</v>
      </c>
      <c r="T44" s="1424" t="s">
        <v>2354</v>
      </c>
      <c r="U44" s="583" t="s">
        <v>2359</v>
      </c>
      <c r="V44" s="583"/>
      <c r="W44" s="1321"/>
      <c r="X44" s="1606">
        <f t="shared" si="1"/>
        <v>12.849999999999998</v>
      </c>
      <c r="Y44" s="583"/>
      <c r="Z44" s="583"/>
      <c r="AA44" s="1424"/>
      <c r="AB44" s="583"/>
      <c r="AC44" s="583"/>
      <c r="AD44" s="1321"/>
      <c r="AE44" s="1606">
        <f t="shared" si="2"/>
        <v>0</v>
      </c>
      <c r="AF44" s="584"/>
      <c r="AG44" s="1425"/>
      <c r="AH44" s="1425"/>
    </row>
    <row r="45" spans="2:34" ht="15.75" customHeight="1">
      <c r="B45" s="582">
        <v>39</v>
      </c>
      <c r="C45" s="1418" t="str">
        <f>'App1'!C45</f>
        <v>PR19UU_E09-HH</v>
      </c>
      <c r="D45" s="1419" t="str">
        <f xml:space="preserve"> IF($C45 = "", "",'App1'!D45)</f>
        <v>We will improve the way we work to keep bills down and improve services for you and future customers</v>
      </c>
      <c r="E45" s="1419" t="str">
        <f xml:space="preserve"> IF($C45 = "", "",'App1'!E45)</f>
        <v>PR14 continuation</v>
      </c>
      <c r="F45" s="1418" t="str">
        <f xml:space="preserve"> IF($C45 = "", "",'App1'!F45)</f>
        <v>E09-HH</v>
      </c>
      <c r="G45" s="1419" t="str">
        <f xml:space="preserve"> IF($C45 = "", "",'App1'!G45)</f>
        <v>Customers say that we offer value for money</v>
      </c>
      <c r="H45" s="1419" t="str">
        <f xml:space="preserve"> IF($C45 = "", "",'App1'!H45)</f>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
      <c r="I45" s="1419" t="str">
        <f xml:space="preserve"> IF($C45 = "", "",'App1'!R45)</f>
        <v>NFI</v>
      </c>
      <c r="J45" s="1419" t="str">
        <f xml:space="preserve"> IF($C45 = "", "",'App1'!U45)</f>
        <v>Billing, debt, vfm</v>
      </c>
      <c r="K45" s="1420" t="str">
        <f xml:space="preserve"> IF($C45 = "", "",'App1'!V45)</f>
        <v>%</v>
      </c>
      <c r="L45" s="1420" t="str">
        <f xml:space="preserve"> IF($C45 = "", "",'App1'!W45)</f>
        <v>Percentage of customers who, when surveyed, are satisfied we provide value for money</v>
      </c>
      <c r="M45" s="1421" t="str">
        <f xml:space="preserve"> IF($C45 = "", "",'App1'!X45)</f>
        <v>0</v>
      </c>
      <c r="N45" s="1420" t="str">
        <f xml:space="preserve"> IF($C45 = "", "",'App1'!Y45)</f>
        <v>Up</v>
      </c>
      <c r="O45" s="1419">
        <f xml:space="preserve"> IF($C45 = "", "",'App1'!Z45)</f>
        <v>0</v>
      </c>
      <c r="P45" s="1422"/>
      <c r="Q45" s="1321"/>
      <c r="R45" s="1423"/>
      <c r="S45" s="586"/>
      <c r="T45" s="1424"/>
      <c r="U45" s="583"/>
      <c r="V45" s="583"/>
      <c r="W45" s="1321"/>
      <c r="X45" s="1606">
        <f t="shared" si="1"/>
        <v>0</v>
      </c>
      <c r="Y45" s="583"/>
      <c r="Z45" s="583"/>
      <c r="AA45" s="1424"/>
      <c r="AB45" s="583"/>
      <c r="AC45" s="583"/>
      <c r="AD45" s="1321"/>
      <c r="AE45" s="1606">
        <f t="shared" si="2"/>
        <v>0</v>
      </c>
      <c r="AF45" s="584"/>
      <c r="AG45" s="1425"/>
      <c r="AH45" s="1425"/>
    </row>
    <row r="46" spans="2:34" ht="15.75" customHeight="1">
      <c r="B46" s="582">
        <v>40</v>
      </c>
      <c r="C46" s="1418" t="str">
        <f>'App1'!C46</f>
        <v>PR19UU_F01-WWN</v>
      </c>
      <c r="D46" s="1419" t="str">
        <f xml:space="preserve"> IF($C46 = "", "",'App1'!D46)</f>
        <v>We collect and recycle your wastewater</v>
      </c>
      <c r="E46" s="1419" t="str">
        <f xml:space="preserve"> IF($C46 = "", "",'App1'!E46)</f>
        <v>PR14 revision</v>
      </c>
      <c r="F46" s="1418" t="str">
        <f xml:space="preserve"> IF($C46 = "", "",'App1'!F46)</f>
        <v>F01-WWN</v>
      </c>
      <c r="G46" s="1419" t="str">
        <f xml:space="preserve"> IF($C46 = "", "",'App1'!G46)</f>
        <v>Sewer collapses</v>
      </c>
      <c r="H46" s="1419" t="str">
        <f xml:space="preserve"> IF($C46 = "", "",'App1'!H46)</f>
        <v>As per Ofwat definition</v>
      </c>
      <c r="I46" s="1419" t="str">
        <f xml:space="preserve"> IF($C46 = "", "",'App1'!R46)</f>
        <v>Under</v>
      </c>
      <c r="J46" s="1419" t="str">
        <f xml:space="preserve"> IF($C46 = "", "",'App1'!U46)</f>
        <v>Sewer blockages/collapses</v>
      </c>
      <c r="K46" s="1420" t="str">
        <f xml:space="preserve"> IF($C46 = "", "",'App1'!V46)</f>
        <v>nr</v>
      </c>
      <c r="L46" s="1420" t="str">
        <f xml:space="preserve"> IF($C46 = "", "",'App1'!W46)</f>
        <v>Number of sewer collapses per 1,000km of sewer</v>
      </c>
      <c r="M46" s="1421">
        <f xml:space="preserve"> IF($C46 = "", "",'App1'!X46)</f>
        <v>3</v>
      </c>
      <c r="N46" s="1420" t="str">
        <f xml:space="preserve"> IF($C46 = "", "",'App1'!Y46)</f>
        <v>Down</v>
      </c>
      <c r="O46" s="1419" t="str">
        <f xml:space="preserve"> IF($C46 = "", "",'App1'!Z46)</f>
        <v>Sewer collapses</v>
      </c>
      <c r="P46" s="1422">
        <v>0.20421274990369512</v>
      </c>
      <c r="Q46" s="1321"/>
      <c r="R46" s="1423">
        <v>3016462</v>
      </c>
      <c r="S46" s="586">
        <v>0.5</v>
      </c>
      <c r="T46" s="1424" t="s">
        <v>2355</v>
      </c>
      <c r="U46" s="583" t="s">
        <v>2361</v>
      </c>
      <c r="V46" s="583"/>
      <c r="W46" s="1321">
        <v>-0.82</v>
      </c>
      <c r="X46" s="1606">
        <f t="shared" si="1"/>
        <v>-0.61599999999999999</v>
      </c>
      <c r="Y46" s="583"/>
      <c r="Z46" s="583"/>
      <c r="AA46" s="1424"/>
      <c r="AB46" s="583"/>
      <c r="AC46" s="583"/>
      <c r="AD46" s="1321"/>
      <c r="AE46" s="1606">
        <f t="shared" si="2"/>
        <v>0.308</v>
      </c>
      <c r="AF46" s="584"/>
      <c r="AG46" s="1425"/>
      <c r="AH46" s="1425"/>
    </row>
    <row r="47" spans="2:34" ht="15.75" customHeight="1">
      <c r="B47" s="582">
        <v>41</v>
      </c>
      <c r="C47" s="1418" t="str">
        <f>'App1'!C47</f>
        <v>PR19UU_F02-WWN</v>
      </c>
      <c r="D47" s="1419" t="str">
        <f xml:space="preserve"> IF($C47 = "", "",'App1'!D47)</f>
        <v>We collect and recycle your wastewater</v>
      </c>
      <c r="E47" s="1419" t="str">
        <f xml:space="preserve"> IF($C47 = "", "",'App1'!E47)</f>
        <v>PR14 revision</v>
      </c>
      <c r="F47" s="1418" t="str">
        <f xml:space="preserve"> IF($C47 = "", "",'App1'!F47)</f>
        <v>F02-WWN</v>
      </c>
      <c r="G47" s="1419" t="str">
        <f xml:space="preserve"> IF($C47 = "", "",'App1'!G47)</f>
        <v>Sewer blockages</v>
      </c>
      <c r="H47" s="1419" t="str">
        <f xml:space="preserve"> IF($C47 = "", "",'App1'!H47)</f>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
      <c r="I47" s="1419" t="str">
        <f xml:space="preserve"> IF($C47 = "", "",'App1'!R47)</f>
        <v>Out &amp; under</v>
      </c>
      <c r="J47" s="1419" t="str">
        <f xml:space="preserve"> IF($C47 = "", "",'App1'!U47)</f>
        <v>Sewer blockages/collapses</v>
      </c>
      <c r="K47" s="1420" t="str">
        <f xml:space="preserve"> IF($C47 = "", "",'App1'!V47)</f>
        <v>nr</v>
      </c>
      <c r="L47" s="1420" t="str">
        <f xml:space="preserve"> IF($C47 = "", "",'App1'!W47)</f>
        <v>Number of sewer blockages that have been reported and cleared</v>
      </c>
      <c r="M47" s="1421" t="str">
        <f xml:space="preserve"> IF($C47 = "", "",'App1'!X47)</f>
        <v>0</v>
      </c>
      <c r="N47" s="1420" t="str">
        <f xml:space="preserve"> IF($C47 = "", "",'App1'!Y47)</f>
        <v>Down</v>
      </c>
      <c r="O47" s="1419" t="str">
        <f xml:space="preserve"> IF($C47 = "", "",'App1'!Z47)</f>
        <v/>
      </c>
      <c r="P47" s="1422">
        <v>9.0536529218667437E-4</v>
      </c>
      <c r="Q47" s="1321"/>
      <c r="R47" s="1423">
        <v>3016462</v>
      </c>
      <c r="S47" s="586">
        <v>0.5</v>
      </c>
      <c r="T47" s="1424" t="s">
        <v>2355</v>
      </c>
      <c r="U47" s="583" t="s">
        <v>2361</v>
      </c>
      <c r="V47" s="583"/>
      <c r="W47" s="1321">
        <v>-1.3600000000000001E-3</v>
      </c>
      <c r="X47" s="1606">
        <f t="shared" si="1"/>
        <v>-2.7309999999999999E-3</v>
      </c>
      <c r="Y47" s="583"/>
      <c r="Z47" s="583"/>
      <c r="AA47" s="1424" t="s">
        <v>2353</v>
      </c>
      <c r="AB47" s="583"/>
      <c r="AC47" s="583"/>
      <c r="AD47" s="1321">
        <v>1.3600000000000001E-3</v>
      </c>
      <c r="AE47" s="1606">
        <f t="shared" si="2"/>
        <v>1.3655E-3</v>
      </c>
      <c r="AF47" s="584"/>
      <c r="AG47" s="1425"/>
      <c r="AH47" s="1425"/>
    </row>
    <row r="48" spans="2:34" ht="15.75" customHeight="1">
      <c r="B48" s="582">
        <v>42</v>
      </c>
      <c r="C48" s="1418" t="str">
        <f>'App1'!C48</f>
        <v>PR19UU_G01-WWN</v>
      </c>
      <c r="D48" s="1419" t="str">
        <f xml:space="preserve"> IF($C48 = "", "",'App1'!D48)</f>
        <v>The risk of sewer flooding for homes and businesses is reduced</v>
      </c>
      <c r="E48" s="1419" t="str">
        <f xml:space="preserve"> IF($C48 = "", "",'App1'!E48)</f>
        <v>PR19 new</v>
      </c>
      <c r="F48" s="1418" t="str">
        <f xml:space="preserve"> IF($C48 = "", "",'App1'!F48)</f>
        <v>G01-WWN</v>
      </c>
      <c r="G48" s="1419" t="str">
        <f xml:space="preserve"> IF($C48 = "", "",'App1'!G48)</f>
        <v>Risk of sewer flooding in a storm</v>
      </c>
      <c r="H48" s="1419" t="str">
        <f xml:space="preserve"> IF($C48 = "", "",'App1'!H48)</f>
        <v>As per Ofwat definition</v>
      </c>
      <c r="I48" s="1419" t="str">
        <f xml:space="preserve"> IF($C48 = "", "",'App1'!R48)</f>
        <v>NFI</v>
      </c>
      <c r="J48" s="1419" t="str">
        <f xml:space="preserve"> IF($C48 = "", "",'App1'!U48)</f>
        <v>Sewer flooding</v>
      </c>
      <c r="K48" s="1420" t="str">
        <f xml:space="preserve"> IF($C48 = "", "",'App1'!V48)</f>
        <v>%</v>
      </c>
      <c r="L48" s="1420" t="str">
        <f xml:space="preserve"> IF($C48 = "", "",'App1'!W48)</f>
        <v>Percentage of population at risk of hydrualic internal sewer flooding in a 1-in-50 year storm</v>
      </c>
      <c r="M48" s="1421">
        <f xml:space="preserve"> IF($C48 = "", "",'App1'!X48)</f>
        <v>2</v>
      </c>
      <c r="N48" s="1420" t="str">
        <f xml:space="preserve"> IF($C48 = "", "",'App1'!Y48)</f>
        <v>Down</v>
      </c>
      <c r="O48" s="1419" t="str">
        <f xml:space="preserve"> IF($C48 = "", "",'App1'!Z48)</f>
        <v>Risk of sewer flooding in a storm</v>
      </c>
      <c r="P48" s="1422"/>
      <c r="Q48" s="1321"/>
      <c r="R48" s="1423"/>
      <c r="S48" s="586"/>
      <c r="T48" s="1424"/>
      <c r="U48" s="583"/>
      <c r="V48" s="583"/>
      <c r="W48" s="1321" t="s">
        <v>2685</v>
      </c>
      <c r="X48" s="1606">
        <f t="shared" si="1"/>
        <v>0</v>
      </c>
      <c r="Y48" s="583"/>
      <c r="Z48" s="583"/>
      <c r="AA48" s="1424"/>
      <c r="AB48" s="583"/>
      <c r="AC48" s="583"/>
      <c r="AD48" s="1321" t="s">
        <v>2685</v>
      </c>
      <c r="AE48" s="1606">
        <f t="shared" si="2"/>
        <v>0</v>
      </c>
      <c r="AF48" s="584"/>
      <c r="AG48" s="1425"/>
      <c r="AH48" s="1425"/>
    </row>
    <row r="49" spans="2:34" ht="15.75" customHeight="1">
      <c r="B49" s="582">
        <v>43</v>
      </c>
      <c r="C49" s="1418" t="str">
        <f>'App1'!C49</f>
        <v>PR19UU_G02-WWN</v>
      </c>
      <c r="D49" s="1419" t="str">
        <f xml:space="preserve"> IF($C49 = "", "",'App1'!D49)</f>
        <v>The risk of sewer flooding for homes and businesses is reduced</v>
      </c>
      <c r="E49" s="1419" t="str">
        <f xml:space="preserve"> IF($C49 = "", "",'App1'!E49)</f>
        <v>PR14 revision</v>
      </c>
      <c r="F49" s="1418" t="str">
        <f xml:space="preserve"> IF($C49 = "", "",'App1'!F49)</f>
        <v>G02-WWN</v>
      </c>
      <c r="G49" s="1419" t="str">
        <f xml:space="preserve"> IF($C49 = "", "",'App1'!G49)</f>
        <v>Internal flooding Incidents</v>
      </c>
      <c r="H49" s="1419" t="str">
        <f xml:space="preserve"> IF($C49 = "", "",'App1'!H49)</f>
        <v>As per Ofwat definition</v>
      </c>
      <c r="I49" s="1419" t="str">
        <f xml:space="preserve"> IF($C49 = "", "",'App1'!R49)</f>
        <v>Out &amp; under</v>
      </c>
      <c r="J49" s="1419" t="str">
        <f xml:space="preserve"> IF($C49 = "", "",'App1'!U49)</f>
        <v>Sewer flooding</v>
      </c>
      <c r="K49" s="1420" t="str">
        <f xml:space="preserve"> IF($C49 = "", "",'App1'!V49)</f>
        <v>nr</v>
      </c>
      <c r="L49" s="1420" t="str">
        <f xml:space="preserve"> IF($C49 = "", "",'App1'!W49)</f>
        <v>Number of internal flooding incidents that have occurred in each financial year</v>
      </c>
      <c r="M49" s="1421">
        <f xml:space="preserve"> IF($C49 = "", "",'App1'!X49)</f>
        <v>0</v>
      </c>
      <c r="N49" s="1420" t="str">
        <f xml:space="preserve"> IF($C49 = "", "",'App1'!Y49)</f>
        <v>Down</v>
      </c>
      <c r="O49" s="1419" t="str">
        <f xml:space="preserve"> IF($C49 = "", "",'App1'!Z49)</f>
        <v>Internal sewer flooding</v>
      </c>
      <c r="P49" s="1422">
        <v>1.6006152324272258E-2</v>
      </c>
      <c r="Q49" s="1321">
        <v>2.3631658545673707E-2</v>
      </c>
      <c r="R49" s="1423">
        <v>3016462</v>
      </c>
      <c r="S49" s="586">
        <v>0.5</v>
      </c>
      <c r="T49" s="1424" t="s">
        <v>2355</v>
      </c>
      <c r="U49" s="583" t="s">
        <v>2360</v>
      </c>
      <c r="V49" s="583"/>
      <c r="W49" s="1321">
        <v>-2.4140999999999999E-2</v>
      </c>
      <c r="X49" s="1606">
        <f t="shared" si="1"/>
        <v>-1.2639950252378941E-2</v>
      </c>
      <c r="Y49" s="583"/>
      <c r="Z49" s="583"/>
      <c r="AA49" s="1424" t="s">
        <v>2353</v>
      </c>
      <c r="AB49" s="583"/>
      <c r="AC49" s="583"/>
      <c r="AD49" s="1321">
        <v>2.4140999999999999E-2</v>
      </c>
      <c r="AE49" s="1606">
        <f t="shared" si="2"/>
        <v>2.4140975126189471E-2</v>
      </c>
      <c r="AF49" s="584"/>
      <c r="AG49" s="1425"/>
      <c r="AH49" s="1425"/>
    </row>
    <row r="50" spans="2:34" ht="15.75" customHeight="1">
      <c r="B50" s="582">
        <v>44</v>
      </c>
      <c r="C50" s="1418" t="str">
        <f>'App1'!C50</f>
        <v>PR19UU_G03-WWN</v>
      </c>
      <c r="D50" s="1419" t="str">
        <f xml:space="preserve"> IF($C50 = "", "",'App1'!D50)</f>
        <v>The risk of sewer flooding for homes and businesses is reduced</v>
      </c>
      <c r="E50" s="1419" t="str">
        <f xml:space="preserve"> IF($C50 = "", "",'App1'!E50)</f>
        <v>PR14 revision</v>
      </c>
      <c r="F50" s="1418" t="str">
        <f xml:space="preserve"> IF($C50 = "", "",'App1'!F50)</f>
        <v>G03-WWN</v>
      </c>
      <c r="G50" s="1419" t="str">
        <f xml:space="preserve"> IF($C50 = "", "",'App1'!G50)</f>
        <v>External flooding Incidents</v>
      </c>
      <c r="H50" s="1419" t="str">
        <f xml:space="preserve"> IF($C50 = "", "",'App1'!H50)</f>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
      <c r="I50" s="1419" t="str">
        <f xml:space="preserve"> IF($C50 = "", "",'App1'!R50)</f>
        <v>Out &amp; under</v>
      </c>
      <c r="J50" s="1419" t="str">
        <f xml:space="preserve"> IF($C50 = "", "",'App1'!U50)</f>
        <v>Sewer flooding</v>
      </c>
      <c r="K50" s="1420" t="str">
        <f xml:space="preserve"> IF($C50 = "", "",'App1'!V50)</f>
        <v>nr</v>
      </c>
      <c r="L50" s="1420" t="str">
        <f xml:space="preserve"> IF($C50 = "", "",'App1'!W50)</f>
        <v>Number of external flooding incidents that have occurred in each financial year</v>
      </c>
      <c r="M50" s="1421">
        <f xml:space="preserve"> IF($C50 = "", "",'App1'!X50)</f>
        <v>0</v>
      </c>
      <c r="N50" s="1420" t="str">
        <f xml:space="preserve"> IF($C50 = "", "",'App1'!Y50)</f>
        <v>Down</v>
      </c>
      <c r="O50" s="1419" t="str">
        <f xml:space="preserve"> IF($C50 = "", "",'App1'!Z50)</f>
        <v/>
      </c>
      <c r="P50" s="1422">
        <v>3.2975717910585312E-3</v>
      </c>
      <c r="Q50" s="1321">
        <v>2.8357725043444935E-3</v>
      </c>
      <c r="R50" s="1423">
        <v>3016462</v>
      </c>
      <c r="S50" s="586">
        <v>0.5</v>
      </c>
      <c r="T50" s="1424" t="s">
        <v>2353</v>
      </c>
      <c r="U50" s="583"/>
      <c r="V50" s="583"/>
      <c r="W50" s="1321">
        <v>-5.6699999999999997E-3</v>
      </c>
      <c r="X50" s="1606">
        <f t="shared" si="1"/>
        <v>-5.6699999999999997E-3</v>
      </c>
      <c r="Y50" s="583"/>
      <c r="Z50" s="583"/>
      <c r="AA50" s="1424" t="s">
        <v>2353</v>
      </c>
      <c r="AB50" s="583"/>
      <c r="AC50" s="583"/>
      <c r="AD50" s="1321">
        <v>4.9740000000000001E-3</v>
      </c>
      <c r="AE50" s="1606">
        <f t="shared" si="2"/>
        <v>4.9734999999999996E-3</v>
      </c>
      <c r="AF50" s="584"/>
      <c r="AG50" s="1425"/>
      <c r="AH50" s="1425"/>
    </row>
    <row r="51" spans="2:34" ht="15.75" customHeight="1">
      <c r="B51" s="582">
        <v>45</v>
      </c>
      <c r="C51" s="1418" t="str">
        <f>'App1'!C51</f>
        <v>PR19UU_G04-WWN</v>
      </c>
      <c r="D51" s="1419" t="str">
        <f xml:space="preserve"> IF($C51 = "", "",'App1'!D51)</f>
        <v>The risk of sewer flooding for homes and businesses is reduced</v>
      </c>
      <c r="E51" s="1419" t="str">
        <f xml:space="preserve"> IF($C51 = "", "",'App1'!E51)</f>
        <v>PR19 new</v>
      </c>
      <c r="F51" s="1418" t="str">
        <f xml:space="preserve"> IF($C51 = "", "",'App1'!F51)</f>
        <v>G04-WWN</v>
      </c>
      <c r="G51" s="1419" t="str">
        <f xml:space="preserve"> IF($C51 = "", "",'App1'!G51)</f>
        <v>Raising customer awareness to reduce the risk of flooding</v>
      </c>
      <c r="H51" s="1419" t="str">
        <f xml:space="preserve"> IF($C51 = "", "",'App1'!H51)</f>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
      <c r="I51" s="1419" t="str">
        <f xml:space="preserve"> IF($C51 = "", "",'App1'!R51)</f>
        <v>Out &amp; under</v>
      </c>
      <c r="J51" s="1419" t="str">
        <f xml:space="preserve"> IF($C51 = "", "",'App1'!U51)</f>
        <v>Customer education/awareness</v>
      </c>
      <c r="K51" s="1420" t="str">
        <f xml:space="preserve"> IF($C51 = "", "",'App1'!V51)</f>
        <v>%</v>
      </c>
      <c r="L51" s="1420" t="str">
        <f xml:space="preserve"> IF($C51 = "", "",'App1'!W51)</f>
        <v xml:space="preserve">Increase in customer awareness from the 2018/19 baseline (%) </v>
      </c>
      <c r="M51" s="1421">
        <f xml:space="preserve"> IF($C51 = "", "",'App1'!X51)</f>
        <v>1</v>
      </c>
      <c r="N51" s="1420" t="str">
        <f xml:space="preserve"> IF($C51 = "", "",'App1'!Y51)</f>
        <v>Up</v>
      </c>
      <c r="O51" s="1419" t="str">
        <f xml:space="preserve"> IF($C51 = "", "",'App1'!Z51)</f>
        <v/>
      </c>
      <c r="P51" s="1422">
        <v>5.7020443154927859E-2</v>
      </c>
      <c r="Q51" s="1321">
        <v>0.22100946959274362</v>
      </c>
      <c r="R51" s="1423">
        <v>3016462</v>
      </c>
      <c r="S51" s="586">
        <v>0.5</v>
      </c>
      <c r="T51" s="1424" t="s">
        <v>2355</v>
      </c>
      <c r="U51" s="583" t="s">
        <v>2360</v>
      </c>
      <c r="V51" s="583"/>
      <c r="W51" s="1321">
        <v>-8.5999999999999993E-2</v>
      </c>
      <c r="X51" s="1606">
        <f t="shared" si="1"/>
        <v>0.1613333333333333</v>
      </c>
      <c r="Y51" s="583"/>
      <c r="Z51" s="583"/>
      <c r="AA51" s="1424" t="s">
        <v>2353</v>
      </c>
      <c r="AB51" s="583"/>
      <c r="AC51" s="583"/>
      <c r="AD51" s="1321">
        <v>8.5999999999999993E-2</v>
      </c>
      <c r="AE51" s="1606">
        <f t="shared" si="2"/>
        <v>8.5999999999999993E-2</v>
      </c>
      <c r="AF51" s="584"/>
      <c r="AG51" s="1425"/>
      <c r="AH51" s="1425"/>
    </row>
    <row r="52" spans="2:34" ht="15.75" customHeight="1">
      <c r="B52" s="582">
        <v>46</v>
      </c>
      <c r="C52" s="1418" t="str">
        <f>'App1'!C52</f>
        <v>PR19UU_G05-WWN</v>
      </c>
      <c r="D52" s="1419" t="str">
        <f xml:space="preserve"> IF($C52 = "", "",'App1'!D52)</f>
        <v>The risk of sewer flooding for homes and businesses is reduced</v>
      </c>
      <c r="E52" s="1419" t="str">
        <f xml:space="preserve"> IF($C52 = "", "",'App1'!E52)</f>
        <v>PR19 new</v>
      </c>
      <c r="F52" s="1418" t="str">
        <f xml:space="preserve"> IF($C52 = "", "",'App1'!F52)</f>
        <v>G05-WWN</v>
      </c>
      <c r="G52" s="1419" t="str">
        <f xml:space="preserve"> IF($C52 = "", "",'App1'!G52)</f>
        <v>Hydraulic internal flood risk resilience</v>
      </c>
      <c r="H52" s="1419" t="str">
        <f xml:space="preserve"> IF($C52 = "", "",'App1'!H52)</f>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
      <c r="I52" s="1419" t="str">
        <f xml:space="preserve"> IF($C52 = "", "",'App1'!R52)</f>
        <v>Out &amp; under</v>
      </c>
      <c r="J52" s="1419" t="str">
        <f xml:space="preserve"> IF($C52 = "", "",'App1'!U52)</f>
        <v>Sewer flooding</v>
      </c>
      <c r="K52" s="1420" t="str">
        <f xml:space="preserve"> IF($C52 = "", "",'App1'!V52)</f>
        <v>nr</v>
      </c>
      <c r="L52" s="1420" t="str">
        <f xml:space="preserve"> IF($C52 = "", "",'App1'!W52)</f>
        <v>Annual number of modelled incidents at high risk properties</v>
      </c>
      <c r="M52" s="1421">
        <f xml:space="preserve"> IF($C52 = "", "",'App1'!X52)</f>
        <v>2</v>
      </c>
      <c r="N52" s="1420" t="str">
        <f xml:space="preserve"> IF($C52 = "", "",'App1'!Y52)</f>
        <v>Down</v>
      </c>
      <c r="O52" s="1419" t="str">
        <f xml:space="preserve"> IF($C52 = "", "",'App1'!Z52)</f>
        <v/>
      </c>
      <c r="P52" s="1422">
        <v>0.49289996028459832</v>
      </c>
      <c r="Q52" s="1321">
        <v>0.45452652809814942</v>
      </c>
      <c r="R52" s="1423">
        <v>3016462</v>
      </c>
      <c r="S52" s="586">
        <v>0.5</v>
      </c>
      <c r="T52" s="1424" t="s">
        <v>2356</v>
      </c>
      <c r="U52" s="583" t="s">
        <v>2361</v>
      </c>
      <c r="V52" s="583" t="s">
        <v>2901</v>
      </c>
      <c r="W52" s="1321">
        <v>-0.41489799999999999</v>
      </c>
      <c r="X52" s="1606">
        <f t="shared" si="1"/>
        <v>-0.80128299999999997</v>
      </c>
      <c r="Y52" s="583"/>
      <c r="Z52" s="583"/>
      <c r="AA52" s="1424" t="s">
        <v>2356</v>
      </c>
      <c r="AB52" s="583" t="s">
        <v>2901</v>
      </c>
      <c r="AC52" s="583"/>
      <c r="AD52" s="1321">
        <v>0.41489799999999999</v>
      </c>
      <c r="AE52" s="1606">
        <f t="shared" si="2"/>
        <v>0.74340700000000004</v>
      </c>
      <c r="AF52" s="584"/>
      <c r="AG52" s="1425"/>
      <c r="AH52" s="1425"/>
    </row>
    <row r="53" spans="2:34" ht="15.75" customHeight="1">
      <c r="B53" s="582">
        <v>47</v>
      </c>
      <c r="C53" s="1418" t="str">
        <f>'App1'!C53</f>
        <v>PR19UU_G06-WWN</v>
      </c>
      <c r="D53" s="1419" t="str">
        <f xml:space="preserve"> IF($C53 = "", "",'App1'!D53)</f>
        <v>The risk of sewer flooding for homes and businesses is reduced</v>
      </c>
      <c r="E53" s="1419" t="str">
        <f xml:space="preserve"> IF($C53 = "", "",'App1'!E53)</f>
        <v>PR19 new</v>
      </c>
      <c r="F53" s="1418" t="str">
        <f xml:space="preserve"> IF($C53 = "", "",'App1'!F53)</f>
        <v>G06-WWN</v>
      </c>
      <c r="G53" s="1419" t="str">
        <f xml:space="preserve"> IF($C53 = "", "",'App1'!G53)</f>
        <v>Hydraulic external flood risk resilience</v>
      </c>
      <c r="H53" s="1419" t="str">
        <f xml:space="preserve"> IF($C53 = "", "",'App1'!H53)</f>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
      <c r="I53" s="1419" t="str">
        <f xml:space="preserve"> IF($C53 = "", "",'App1'!R53)</f>
        <v>Out &amp; under</v>
      </c>
      <c r="J53" s="1419" t="str">
        <f xml:space="preserve"> IF($C53 = "", "",'App1'!U53)</f>
        <v>Sewer flooding</v>
      </c>
      <c r="K53" s="1420" t="str">
        <f xml:space="preserve"> IF($C53 = "", "",'App1'!V53)</f>
        <v>nr</v>
      </c>
      <c r="L53" s="1420" t="str">
        <f xml:space="preserve"> IF($C53 = "", "",'App1'!W53)</f>
        <v>Annual number of modelled incidents at high risk properties</v>
      </c>
      <c r="M53" s="1421">
        <f xml:space="preserve"> IF($C53 = "", "",'App1'!X53)</f>
        <v>2</v>
      </c>
      <c r="N53" s="1420" t="str">
        <f xml:space="preserve"> IF($C53 = "", "",'App1'!Y53)</f>
        <v>Down</v>
      </c>
      <c r="O53" s="1419" t="str">
        <f xml:space="preserve"> IF($C53 = "", "",'App1'!Z53)</f>
        <v/>
      </c>
      <c r="P53" s="1422">
        <v>0.10182392484970804</v>
      </c>
      <c r="Q53" s="1321">
        <v>0.31701874580220141</v>
      </c>
      <c r="R53" s="1423">
        <v>3016462</v>
      </c>
      <c r="S53" s="586">
        <v>0.5</v>
      </c>
      <c r="T53" s="1424" t="s">
        <v>2356</v>
      </c>
      <c r="U53" s="583" t="s">
        <v>2361</v>
      </c>
      <c r="V53" s="583" t="s">
        <v>2901</v>
      </c>
      <c r="W53" s="1321">
        <v>-4.1911999999999998E-2</v>
      </c>
      <c r="X53" s="1606">
        <f t="shared" si="1"/>
        <v>0.17098950000000007</v>
      </c>
      <c r="Y53" s="583"/>
      <c r="Z53" s="583"/>
      <c r="AA53" s="1424" t="s">
        <v>2356</v>
      </c>
      <c r="AB53" s="583" t="s">
        <v>2901</v>
      </c>
      <c r="AC53" s="583"/>
      <c r="AD53" s="1321">
        <v>4.1911999999999998E-2</v>
      </c>
      <c r="AE53" s="1606">
        <f t="shared" si="2"/>
        <v>0.15357399999999999</v>
      </c>
      <c r="AF53" s="584"/>
      <c r="AG53" s="1425"/>
      <c r="AH53" s="1425"/>
    </row>
    <row r="54" spans="2:34" ht="15.75" customHeight="1">
      <c r="B54" s="582">
        <v>48</v>
      </c>
      <c r="C54" s="1418" t="str">
        <f>'App1'!C54</f>
        <v/>
      </c>
      <c r="D54" s="1419" t="str">
        <f xml:space="preserve"> IF($C54 = "", "",'App1'!D54)</f>
        <v/>
      </c>
      <c r="E54" s="1419" t="str">
        <f xml:space="preserve"> IF($C54 = "", "",'App1'!E54)</f>
        <v/>
      </c>
      <c r="F54" s="1418" t="str">
        <f xml:space="preserve"> IF($C54 = "", "",'App1'!F54)</f>
        <v/>
      </c>
      <c r="G54" s="1419" t="str">
        <f xml:space="preserve"> IF($C54 = "", "",'App1'!G54)</f>
        <v/>
      </c>
      <c r="H54" s="1419" t="str">
        <f xml:space="preserve"> IF($C54 = "", "",'App1'!H54)</f>
        <v/>
      </c>
      <c r="I54" s="1419" t="str">
        <f xml:space="preserve"> IF($C54 = "", "",'App1'!R54)</f>
        <v/>
      </c>
      <c r="J54" s="1419" t="str">
        <f xml:space="preserve"> IF($C54 = "", "",'App1'!U54)</f>
        <v/>
      </c>
      <c r="K54" s="1420" t="str">
        <f xml:space="preserve"> IF($C54 = "", "",'App1'!V54)</f>
        <v/>
      </c>
      <c r="L54" s="1420" t="str">
        <f xml:space="preserve"> IF($C54 = "", "",'App1'!W54)</f>
        <v/>
      </c>
      <c r="M54" s="1421" t="str">
        <f xml:space="preserve"> IF($C54 = "", "",'App1'!X54)</f>
        <v/>
      </c>
      <c r="N54" s="1420" t="str">
        <f xml:space="preserve"> IF($C54 = "", "",'App1'!Y54)</f>
        <v/>
      </c>
      <c r="O54" s="1419" t="str">
        <f xml:space="preserve"> IF($C54 = "", "",'App1'!Z54)</f>
        <v/>
      </c>
      <c r="P54" s="1422"/>
      <c r="Q54" s="1321"/>
      <c r="R54" s="1423"/>
      <c r="S54" s="586"/>
      <c r="T54" s="1424"/>
      <c r="U54" s="583"/>
      <c r="V54" s="583"/>
      <c r="W54" s="1321"/>
      <c r="X54" s="1606">
        <f t="shared" si="1"/>
        <v>0</v>
      </c>
      <c r="Y54" s="583"/>
      <c r="Z54" s="583"/>
      <c r="AA54" s="1424"/>
      <c r="AB54" s="583"/>
      <c r="AC54" s="583"/>
      <c r="AD54" s="1321"/>
      <c r="AE54" s="1606">
        <f t="shared" si="2"/>
        <v>0</v>
      </c>
      <c r="AF54" s="584"/>
      <c r="AG54" s="1425"/>
      <c r="AH54" s="1425"/>
    </row>
    <row r="55" spans="2:34" ht="15.75" customHeight="1">
      <c r="B55" s="582">
        <v>49</v>
      </c>
      <c r="C55" s="1418" t="str">
        <f>'App1'!C55</f>
        <v/>
      </c>
      <c r="D55" s="1419" t="str">
        <f xml:space="preserve"> IF($C55 = "", "",'App1'!D55)</f>
        <v/>
      </c>
      <c r="E55" s="1419" t="str">
        <f xml:space="preserve"> IF($C55 = "", "",'App1'!E55)</f>
        <v/>
      </c>
      <c r="F55" s="1418" t="str">
        <f xml:space="preserve"> IF($C55 = "", "",'App1'!F55)</f>
        <v/>
      </c>
      <c r="G55" s="1419" t="str">
        <f xml:space="preserve"> IF($C55 = "", "",'App1'!G55)</f>
        <v/>
      </c>
      <c r="H55" s="1419" t="str">
        <f xml:space="preserve"> IF($C55 = "", "",'App1'!H55)</f>
        <v/>
      </c>
      <c r="I55" s="1419" t="str">
        <f xml:space="preserve"> IF($C55 = "", "",'App1'!R55)</f>
        <v/>
      </c>
      <c r="J55" s="1419" t="str">
        <f xml:space="preserve"> IF($C55 = "", "",'App1'!U55)</f>
        <v/>
      </c>
      <c r="K55" s="1420" t="str">
        <f xml:space="preserve"> IF($C55 = "", "",'App1'!V55)</f>
        <v/>
      </c>
      <c r="L55" s="1420" t="str">
        <f xml:space="preserve"> IF($C55 = "", "",'App1'!W55)</f>
        <v/>
      </c>
      <c r="M55" s="1421" t="str">
        <f xml:space="preserve"> IF($C55 = "", "",'App1'!X55)</f>
        <v/>
      </c>
      <c r="N55" s="1420" t="str">
        <f xml:space="preserve"> IF($C55 = "", "",'App1'!Y55)</f>
        <v/>
      </c>
      <c r="O55" s="1419" t="str">
        <f xml:space="preserve"> IF($C55 = "", "",'App1'!Z55)</f>
        <v/>
      </c>
      <c r="P55" s="1422"/>
      <c r="Q55" s="1321"/>
      <c r="R55" s="1423"/>
      <c r="S55" s="586"/>
      <c r="T55" s="1424"/>
      <c r="U55" s="583"/>
      <c r="V55" s="583"/>
      <c r="W55" s="1321"/>
      <c r="X55" s="1606">
        <f t="shared" si="1"/>
        <v>0</v>
      </c>
      <c r="Y55" s="583"/>
      <c r="Z55" s="583"/>
      <c r="AA55" s="1424"/>
      <c r="AB55" s="583"/>
      <c r="AC55" s="583"/>
      <c r="AD55" s="1321"/>
      <c r="AE55" s="1606">
        <f t="shared" si="2"/>
        <v>0</v>
      </c>
      <c r="AF55" s="584"/>
      <c r="AG55" s="1425"/>
      <c r="AH55" s="1425"/>
    </row>
    <row r="56" spans="2:34" ht="15.75" customHeight="1">
      <c r="B56" s="582">
        <v>50</v>
      </c>
      <c r="C56" s="1418" t="str">
        <f>'App1'!C56</f>
        <v/>
      </c>
      <c r="D56" s="1419" t="str">
        <f xml:space="preserve"> IF($C56 = "", "",'App1'!D56)</f>
        <v/>
      </c>
      <c r="E56" s="1419" t="str">
        <f xml:space="preserve"> IF($C56 = "", "",'App1'!E56)</f>
        <v/>
      </c>
      <c r="F56" s="1418" t="str">
        <f xml:space="preserve"> IF($C56 = "", "",'App1'!F56)</f>
        <v/>
      </c>
      <c r="G56" s="1419" t="str">
        <f xml:space="preserve"> IF($C56 = "", "",'App1'!G56)</f>
        <v/>
      </c>
      <c r="H56" s="1419" t="str">
        <f xml:space="preserve"> IF($C56 = "", "",'App1'!H56)</f>
        <v/>
      </c>
      <c r="I56" s="1419" t="str">
        <f xml:space="preserve"> IF($C56 = "", "",'App1'!R56)</f>
        <v/>
      </c>
      <c r="J56" s="1419" t="str">
        <f xml:space="preserve"> IF($C56 = "", "",'App1'!U56)</f>
        <v/>
      </c>
      <c r="K56" s="1420" t="str">
        <f xml:space="preserve"> IF($C56 = "", "",'App1'!V56)</f>
        <v/>
      </c>
      <c r="L56" s="1420" t="str">
        <f xml:space="preserve"> IF($C56 = "", "",'App1'!W56)</f>
        <v/>
      </c>
      <c r="M56" s="1421" t="str">
        <f xml:space="preserve"> IF($C56 = "", "",'App1'!X56)</f>
        <v/>
      </c>
      <c r="N56" s="1420" t="str">
        <f xml:space="preserve"> IF($C56 = "", "",'App1'!Y56)</f>
        <v/>
      </c>
      <c r="O56" s="1419" t="str">
        <f xml:space="preserve"> IF($C56 = "", "",'App1'!Z56)</f>
        <v/>
      </c>
      <c r="P56" s="1422"/>
      <c r="Q56" s="1321"/>
      <c r="R56" s="1423"/>
      <c r="S56" s="586"/>
      <c r="T56" s="1424"/>
      <c r="U56" s="583"/>
      <c r="V56" s="583"/>
      <c r="W56" s="1321"/>
      <c r="X56" s="1606">
        <f t="shared" si="1"/>
        <v>0</v>
      </c>
      <c r="Y56" s="583"/>
      <c r="Z56" s="583"/>
      <c r="AA56" s="1424"/>
      <c r="AB56" s="583"/>
      <c r="AC56" s="583"/>
      <c r="AD56" s="1321"/>
      <c r="AE56" s="1606">
        <f t="shared" si="2"/>
        <v>0</v>
      </c>
      <c r="AF56" s="584"/>
      <c r="AG56" s="1425"/>
      <c r="AH56" s="1425"/>
    </row>
    <row r="57" spans="2:34" ht="15.75" customHeight="1">
      <c r="B57" s="582">
        <v>51</v>
      </c>
      <c r="C57" s="1418" t="str">
        <f>'App1'!C57</f>
        <v/>
      </c>
      <c r="D57" s="1419" t="str">
        <f xml:space="preserve"> IF($C57 = "", "",'App1'!D57)</f>
        <v/>
      </c>
      <c r="E57" s="1419" t="str">
        <f xml:space="preserve"> IF($C57 = "", "",'App1'!E57)</f>
        <v/>
      </c>
      <c r="F57" s="1418" t="str">
        <f xml:space="preserve"> IF($C57 = "", "",'App1'!F57)</f>
        <v/>
      </c>
      <c r="G57" s="1419" t="str">
        <f xml:space="preserve"> IF($C57 = "", "",'App1'!G57)</f>
        <v/>
      </c>
      <c r="H57" s="1419" t="str">
        <f xml:space="preserve"> IF($C57 = "", "",'App1'!H57)</f>
        <v/>
      </c>
      <c r="I57" s="1419" t="str">
        <f xml:space="preserve"> IF($C57 = "", "",'App1'!R57)</f>
        <v/>
      </c>
      <c r="J57" s="1419" t="str">
        <f xml:space="preserve"> IF($C57 = "", "",'App1'!U57)</f>
        <v/>
      </c>
      <c r="K57" s="1420" t="str">
        <f xml:space="preserve"> IF($C57 = "", "",'App1'!V57)</f>
        <v/>
      </c>
      <c r="L57" s="1420" t="str">
        <f xml:space="preserve"> IF($C57 = "", "",'App1'!W57)</f>
        <v/>
      </c>
      <c r="M57" s="1421" t="str">
        <f xml:space="preserve"> IF($C57 = "", "",'App1'!X57)</f>
        <v/>
      </c>
      <c r="N57" s="1420" t="str">
        <f xml:space="preserve"> IF($C57 = "", "",'App1'!Y57)</f>
        <v/>
      </c>
      <c r="O57" s="1419" t="str">
        <f xml:space="preserve"> IF($C57 = "", "",'App1'!Z57)</f>
        <v/>
      </c>
      <c r="P57" s="1422"/>
      <c r="Q57" s="1321"/>
      <c r="R57" s="1423"/>
      <c r="S57" s="586"/>
      <c r="T57" s="1424"/>
      <c r="U57" s="583"/>
      <c r="V57" s="583"/>
      <c r="W57" s="1321"/>
      <c r="X57" s="1606">
        <f t="shared" si="1"/>
        <v>0</v>
      </c>
      <c r="Y57" s="583"/>
      <c r="Z57" s="583"/>
      <c r="AA57" s="1424"/>
      <c r="AB57" s="583"/>
      <c r="AC57" s="583"/>
      <c r="AD57" s="1321"/>
      <c r="AE57" s="1606">
        <f t="shared" si="2"/>
        <v>0</v>
      </c>
      <c r="AF57" s="584"/>
      <c r="AG57" s="1425"/>
      <c r="AH57" s="1425"/>
    </row>
    <row r="58" spans="2:34" ht="15.75" customHeight="1">
      <c r="B58" s="582">
        <v>52</v>
      </c>
      <c r="C58" s="1418" t="str">
        <f>'App1'!C58</f>
        <v/>
      </c>
      <c r="D58" s="1419" t="str">
        <f xml:space="preserve"> IF($C58 = "", "",'App1'!D58)</f>
        <v/>
      </c>
      <c r="E58" s="1419" t="str">
        <f xml:space="preserve"> IF($C58 = "", "",'App1'!E58)</f>
        <v/>
      </c>
      <c r="F58" s="1418" t="str">
        <f xml:space="preserve"> IF($C58 = "", "",'App1'!F58)</f>
        <v/>
      </c>
      <c r="G58" s="1419" t="str">
        <f xml:space="preserve"> IF($C58 = "", "",'App1'!G58)</f>
        <v/>
      </c>
      <c r="H58" s="1419" t="str">
        <f xml:space="preserve"> IF($C58 = "", "",'App1'!H58)</f>
        <v/>
      </c>
      <c r="I58" s="1419" t="str">
        <f xml:space="preserve"> IF($C58 = "", "",'App1'!R58)</f>
        <v/>
      </c>
      <c r="J58" s="1419" t="str">
        <f xml:space="preserve"> IF($C58 = "", "",'App1'!U58)</f>
        <v/>
      </c>
      <c r="K58" s="1420" t="str">
        <f xml:space="preserve"> IF($C58 = "", "",'App1'!V58)</f>
        <v/>
      </c>
      <c r="L58" s="1420" t="str">
        <f xml:space="preserve"> IF($C58 = "", "",'App1'!W58)</f>
        <v/>
      </c>
      <c r="M58" s="1421" t="str">
        <f xml:space="preserve"> IF($C58 = "", "",'App1'!X58)</f>
        <v/>
      </c>
      <c r="N58" s="1420" t="str">
        <f xml:space="preserve"> IF($C58 = "", "",'App1'!Y58)</f>
        <v/>
      </c>
      <c r="O58" s="1419" t="str">
        <f xml:space="preserve"> IF($C58 = "", "",'App1'!Z58)</f>
        <v/>
      </c>
      <c r="P58" s="1422"/>
      <c r="Q58" s="1321"/>
      <c r="R58" s="1423"/>
      <c r="S58" s="586"/>
      <c r="T58" s="1424"/>
      <c r="U58" s="583"/>
      <c r="V58" s="583"/>
      <c r="W58" s="1321"/>
      <c r="X58" s="1606">
        <f t="shared" si="1"/>
        <v>0</v>
      </c>
      <c r="Y58" s="583"/>
      <c r="Z58" s="583"/>
      <c r="AA58" s="1424"/>
      <c r="AB58" s="583"/>
      <c r="AC58" s="583"/>
      <c r="AD58" s="1321"/>
      <c r="AE58" s="1606">
        <f t="shared" si="2"/>
        <v>0</v>
      </c>
      <c r="AF58" s="584"/>
      <c r="AG58" s="1425"/>
      <c r="AH58" s="1425"/>
    </row>
    <row r="59" spans="2:34" ht="15.6" customHeight="1">
      <c r="B59" s="582">
        <v>53</v>
      </c>
      <c r="C59" s="1418" t="str">
        <f>'App1'!C59</f>
        <v/>
      </c>
      <c r="D59" s="1419" t="str">
        <f xml:space="preserve"> IF($C59 = "", "",'App1'!D59)</f>
        <v/>
      </c>
      <c r="E59" s="1419" t="str">
        <f xml:space="preserve"> IF($C59 = "", "",'App1'!E59)</f>
        <v/>
      </c>
      <c r="F59" s="1418" t="str">
        <f xml:space="preserve"> IF($C59 = "", "",'App1'!F59)</f>
        <v/>
      </c>
      <c r="G59" s="1419" t="str">
        <f xml:space="preserve"> IF($C59 = "", "",'App1'!G59)</f>
        <v/>
      </c>
      <c r="H59" s="1419" t="str">
        <f xml:space="preserve"> IF($C59 = "", "",'App1'!H59)</f>
        <v/>
      </c>
      <c r="I59" s="1419" t="str">
        <f xml:space="preserve"> IF($C59 = "", "",'App1'!R59)</f>
        <v/>
      </c>
      <c r="J59" s="1419" t="str">
        <f xml:space="preserve"> IF($C59 = "", "",'App1'!U59)</f>
        <v/>
      </c>
      <c r="K59" s="1420" t="str">
        <f xml:space="preserve"> IF($C59 = "", "",'App1'!V59)</f>
        <v/>
      </c>
      <c r="L59" s="1420" t="str">
        <f xml:space="preserve"> IF($C59 = "", "",'App1'!W59)</f>
        <v/>
      </c>
      <c r="M59" s="1421" t="str">
        <f xml:space="preserve"> IF($C59 = "", "",'App1'!X59)</f>
        <v/>
      </c>
      <c r="N59" s="1420" t="str">
        <f xml:space="preserve"> IF($C59 = "", "",'App1'!Y59)</f>
        <v/>
      </c>
      <c r="O59" s="1419" t="str">
        <f xml:space="preserve"> IF($C59 = "", "",'App1'!Z59)</f>
        <v/>
      </c>
      <c r="P59" s="1422"/>
      <c r="Q59" s="1321"/>
      <c r="R59" s="1423"/>
      <c r="S59" s="586"/>
      <c r="T59" s="1424"/>
      <c r="U59" s="583"/>
      <c r="V59" s="583"/>
      <c r="W59" s="1321"/>
      <c r="X59" s="1606">
        <f t="shared" si="1"/>
        <v>0</v>
      </c>
      <c r="Y59" s="583"/>
      <c r="Z59" s="583"/>
      <c r="AA59" s="1424"/>
      <c r="AB59" s="583"/>
      <c r="AC59" s="583"/>
      <c r="AD59" s="1321"/>
      <c r="AE59" s="1606">
        <f t="shared" si="2"/>
        <v>0</v>
      </c>
      <c r="AF59" s="584"/>
      <c r="AG59" s="1425"/>
      <c r="AH59" s="1425"/>
    </row>
    <row r="60" spans="2:34" ht="15.75" customHeight="1">
      <c r="B60" s="582">
        <v>54</v>
      </c>
      <c r="C60" s="1418" t="str">
        <f>'App1'!C60</f>
        <v/>
      </c>
      <c r="D60" s="1419" t="str">
        <f xml:space="preserve"> IF($C60 = "", "",'App1'!D60)</f>
        <v/>
      </c>
      <c r="E60" s="1419" t="str">
        <f xml:space="preserve"> IF($C60 = "", "",'App1'!E60)</f>
        <v/>
      </c>
      <c r="F60" s="1418" t="str">
        <f xml:space="preserve"> IF($C60 = "", "",'App1'!F60)</f>
        <v/>
      </c>
      <c r="G60" s="1419" t="str">
        <f xml:space="preserve"> IF($C60 = "", "",'App1'!G60)</f>
        <v/>
      </c>
      <c r="H60" s="1419" t="str">
        <f xml:space="preserve"> IF($C60 = "", "",'App1'!H60)</f>
        <v/>
      </c>
      <c r="I60" s="1419" t="str">
        <f xml:space="preserve"> IF($C60 = "", "",'App1'!R60)</f>
        <v/>
      </c>
      <c r="J60" s="1419" t="str">
        <f xml:space="preserve"> IF($C60 = "", "",'App1'!U60)</f>
        <v/>
      </c>
      <c r="K60" s="1420" t="str">
        <f xml:space="preserve"> IF($C60 = "", "",'App1'!V60)</f>
        <v/>
      </c>
      <c r="L60" s="1420" t="str">
        <f xml:space="preserve"> IF($C60 = "", "",'App1'!W60)</f>
        <v/>
      </c>
      <c r="M60" s="1421" t="str">
        <f xml:space="preserve"> IF($C60 = "", "",'App1'!X60)</f>
        <v/>
      </c>
      <c r="N60" s="1420" t="str">
        <f xml:space="preserve"> IF($C60 = "", "",'App1'!Y60)</f>
        <v/>
      </c>
      <c r="O60" s="1419" t="str">
        <f xml:space="preserve"> IF($C60 = "", "",'App1'!Z60)</f>
        <v/>
      </c>
      <c r="P60" s="1422"/>
      <c r="Q60" s="1321"/>
      <c r="R60" s="1423"/>
      <c r="S60" s="586"/>
      <c r="T60" s="1424"/>
      <c r="U60" s="583"/>
      <c r="V60" s="583"/>
      <c r="W60" s="1321"/>
      <c r="X60" s="1606">
        <f t="shared" si="1"/>
        <v>0</v>
      </c>
      <c r="Y60" s="583"/>
      <c r="Z60" s="583"/>
      <c r="AA60" s="1424"/>
      <c r="AB60" s="583"/>
      <c r="AC60" s="583"/>
      <c r="AD60" s="1321"/>
      <c r="AE60" s="1606">
        <f t="shared" si="2"/>
        <v>0</v>
      </c>
      <c r="AF60" s="584"/>
      <c r="AG60" s="1425"/>
      <c r="AH60" s="1425"/>
    </row>
    <row r="61" spans="2:34" ht="15.75" customHeight="1">
      <c r="B61" s="582">
        <v>55</v>
      </c>
      <c r="C61" s="1418" t="str">
        <f>'App1'!C61</f>
        <v/>
      </c>
      <c r="D61" s="1419" t="str">
        <f xml:space="preserve"> IF($C61 = "", "",'App1'!D61)</f>
        <v/>
      </c>
      <c r="E61" s="1419" t="str">
        <f xml:space="preserve"> IF($C61 = "", "",'App1'!E61)</f>
        <v/>
      </c>
      <c r="F61" s="1418" t="str">
        <f xml:space="preserve"> IF($C61 = "", "",'App1'!F61)</f>
        <v/>
      </c>
      <c r="G61" s="1419" t="str">
        <f xml:space="preserve"> IF($C61 = "", "",'App1'!G61)</f>
        <v/>
      </c>
      <c r="H61" s="1419" t="str">
        <f xml:space="preserve"> IF($C61 = "", "",'App1'!H61)</f>
        <v/>
      </c>
      <c r="I61" s="1419" t="str">
        <f xml:space="preserve"> IF($C61 = "", "",'App1'!R61)</f>
        <v/>
      </c>
      <c r="J61" s="1419" t="str">
        <f xml:space="preserve"> IF($C61 = "", "",'App1'!U61)</f>
        <v/>
      </c>
      <c r="K61" s="1420" t="str">
        <f xml:space="preserve"> IF($C61 = "", "",'App1'!V61)</f>
        <v/>
      </c>
      <c r="L61" s="1420" t="str">
        <f xml:space="preserve"> IF($C61 = "", "",'App1'!W61)</f>
        <v/>
      </c>
      <c r="M61" s="1421" t="str">
        <f xml:space="preserve"> IF($C61 = "", "",'App1'!X61)</f>
        <v/>
      </c>
      <c r="N61" s="1420" t="str">
        <f xml:space="preserve"> IF($C61 = "", "",'App1'!Y61)</f>
        <v/>
      </c>
      <c r="O61" s="1419" t="str">
        <f xml:space="preserve"> IF($C61 = "", "",'App1'!Z61)</f>
        <v/>
      </c>
      <c r="P61" s="1422"/>
      <c r="Q61" s="1321"/>
      <c r="R61" s="1423"/>
      <c r="S61" s="586"/>
      <c r="T61" s="1424"/>
      <c r="U61" s="583"/>
      <c r="V61" s="583"/>
      <c r="W61" s="1321"/>
      <c r="X61" s="1606">
        <f t="shared" si="1"/>
        <v>0</v>
      </c>
      <c r="Y61" s="583"/>
      <c r="Z61" s="583"/>
      <c r="AA61" s="1424"/>
      <c r="AB61" s="583"/>
      <c r="AC61" s="583"/>
      <c r="AD61" s="1321"/>
      <c r="AE61" s="1606">
        <f t="shared" si="2"/>
        <v>0</v>
      </c>
      <c r="AF61" s="584"/>
      <c r="AG61" s="1425"/>
      <c r="AH61" s="1425"/>
    </row>
    <row r="62" spans="2:34" ht="15.75" customHeight="1">
      <c r="B62" s="582">
        <v>56</v>
      </c>
      <c r="C62" s="1418" t="str">
        <f>'App1'!C62</f>
        <v/>
      </c>
      <c r="D62" s="1419" t="str">
        <f xml:space="preserve"> IF($C62 = "", "",'App1'!D62)</f>
        <v/>
      </c>
      <c r="E62" s="1419" t="str">
        <f xml:space="preserve"> IF($C62 = "", "",'App1'!E62)</f>
        <v/>
      </c>
      <c r="F62" s="1418" t="str">
        <f xml:space="preserve"> IF($C62 = "", "",'App1'!F62)</f>
        <v/>
      </c>
      <c r="G62" s="1419" t="str">
        <f xml:space="preserve"> IF($C62 = "", "",'App1'!G62)</f>
        <v/>
      </c>
      <c r="H62" s="1419" t="str">
        <f xml:space="preserve"> IF($C62 = "", "",'App1'!H62)</f>
        <v/>
      </c>
      <c r="I62" s="1419" t="str">
        <f xml:space="preserve"> IF($C62 = "", "",'App1'!R62)</f>
        <v/>
      </c>
      <c r="J62" s="1419" t="str">
        <f xml:space="preserve"> IF($C62 = "", "",'App1'!U62)</f>
        <v/>
      </c>
      <c r="K62" s="1420" t="str">
        <f xml:space="preserve"> IF($C62 = "", "",'App1'!V62)</f>
        <v/>
      </c>
      <c r="L62" s="1420" t="str">
        <f xml:space="preserve"> IF($C62 = "", "",'App1'!W62)</f>
        <v/>
      </c>
      <c r="M62" s="1421" t="str">
        <f xml:space="preserve"> IF($C62 = "", "",'App1'!X62)</f>
        <v/>
      </c>
      <c r="N62" s="1420" t="str">
        <f xml:space="preserve"> IF($C62 = "", "",'App1'!Y62)</f>
        <v/>
      </c>
      <c r="O62" s="1419" t="str">
        <f xml:space="preserve"> IF($C62 = "", "",'App1'!Z62)</f>
        <v/>
      </c>
      <c r="P62" s="1422"/>
      <c r="Q62" s="1321"/>
      <c r="R62" s="1423"/>
      <c r="S62" s="586"/>
      <c r="T62" s="1424"/>
      <c r="U62" s="583"/>
      <c r="V62" s="583"/>
      <c r="W62" s="1321"/>
      <c r="X62" s="1606">
        <f t="shared" si="1"/>
        <v>0</v>
      </c>
      <c r="Y62" s="583"/>
      <c r="Z62" s="583"/>
      <c r="AA62" s="1424"/>
      <c r="AB62" s="583"/>
      <c r="AC62" s="583"/>
      <c r="AD62" s="1321"/>
      <c r="AE62" s="1606">
        <f t="shared" si="2"/>
        <v>0</v>
      </c>
      <c r="AF62" s="584"/>
      <c r="AG62" s="1425"/>
      <c r="AH62" s="1425"/>
    </row>
    <row r="63" spans="2:34" ht="15.75" customHeight="1">
      <c r="B63" s="582">
        <v>57</v>
      </c>
      <c r="C63" s="1418" t="str">
        <f>'App1'!C63</f>
        <v/>
      </c>
      <c r="D63" s="1419" t="str">
        <f xml:space="preserve"> IF($C63 = "", "",'App1'!D63)</f>
        <v/>
      </c>
      <c r="E63" s="1419" t="str">
        <f xml:space="preserve"> IF($C63 = "", "",'App1'!E63)</f>
        <v/>
      </c>
      <c r="F63" s="1418" t="str">
        <f xml:space="preserve"> IF($C63 = "", "",'App1'!F63)</f>
        <v/>
      </c>
      <c r="G63" s="1419" t="str">
        <f xml:space="preserve"> IF($C63 = "", "",'App1'!G63)</f>
        <v/>
      </c>
      <c r="H63" s="1419" t="str">
        <f xml:space="preserve"> IF($C63 = "", "",'App1'!H63)</f>
        <v/>
      </c>
      <c r="I63" s="1419" t="str">
        <f xml:space="preserve"> IF($C63 = "", "",'App1'!R63)</f>
        <v/>
      </c>
      <c r="J63" s="1419" t="str">
        <f xml:space="preserve"> IF($C63 = "", "",'App1'!U63)</f>
        <v/>
      </c>
      <c r="K63" s="1420" t="str">
        <f xml:space="preserve"> IF($C63 = "", "",'App1'!V63)</f>
        <v/>
      </c>
      <c r="L63" s="1420" t="str">
        <f xml:space="preserve"> IF($C63 = "", "",'App1'!W63)</f>
        <v/>
      </c>
      <c r="M63" s="1421" t="str">
        <f xml:space="preserve"> IF($C63 = "", "",'App1'!X63)</f>
        <v/>
      </c>
      <c r="N63" s="1420" t="str">
        <f xml:space="preserve"> IF($C63 = "", "",'App1'!Y63)</f>
        <v/>
      </c>
      <c r="O63" s="1419" t="str">
        <f xml:space="preserve"> IF($C63 = "", "",'App1'!Z63)</f>
        <v/>
      </c>
      <c r="P63" s="1422"/>
      <c r="Q63" s="1321"/>
      <c r="R63" s="1423"/>
      <c r="S63" s="586"/>
      <c r="T63" s="1424"/>
      <c r="U63" s="583"/>
      <c r="V63" s="583"/>
      <c r="W63" s="1321"/>
      <c r="X63" s="1606">
        <f t="shared" si="1"/>
        <v>0</v>
      </c>
      <c r="Y63" s="583"/>
      <c r="Z63" s="583"/>
      <c r="AA63" s="1424"/>
      <c r="AB63" s="583"/>
      <c r="AC63" s="583"/>
      <c r="AD63" s="1321"/>
      <c r="AE63" s="1606">
        <f t="shared" si="2"/>
        <v>0</v>
      </c>
      <c r="AF63" s="584"/>
      <c r="AG63" s="1425"/>
      <c r="AH63" s="1425"/>
    </row>
    <row r="64" spans="2:34" ht="15.75" customHeight="1">
      <c r="B64" s="582">
        <v>58</v>
      </c>
      <c r="C64" s="1418" t="str">
        <f>'App1'!C64</f>
        <v/>
      </c>
      <c r="D64" s="1419" t="str">
        <f xml:space="preserve"> IF($C64 = "", "",'App1'!D64)</f>
        <v/>
      </c>
      <c r="E64" s="1419" t="str">
        <f xml:space="preserve"> IF($C64 = "", "",'App1'!E64)</f>
        <v/>
      </c>
      <c r="F64" s="1418" t="str">
        <f xml:space="preserve"> IF($C64 = "", "",'App1'!F64)</f>
        <v/>
      </c>
      <c r="G64" s="1419" t="str">
        <f xml:space="preserve"> IF($C64 = "", "",'App1'!G64)</f>
        <v/>
      </c>
      <c r="H64" s="1419" t="str">
        <f xml:space="preserve"> IF($C64 = "", "",'App1'!H64)</f>
        <v/>
      </c>
      <c r="I64" s="1419" t="str">
        <f xml:space="preserve"> IF($C64 = "", "",'App1'!R64)</f>
        <v/>
      </c>
      <c r="J64" s="1419" t="str">
        <f xml:space="preserve"> IF($C64 = "", "",'App1'!U64)</f>
        <v/>
      </c>
      <c r="K64" s="1420" t="str">
        <f xml:space="preserve"> IF($C64 = "", "",'App1'!V64)</f>
        <v/>
      </c>
      <c r="L64" s="1420" t="str">
        <f xml:space="preserve"> IF($C64 = "", "",'App1'!W64)</f>
        <v/>
      </c>
      <c r="M64" s="1421" t="str">
        <f xml:space="preserve"> IF($C64 = "", "",'App1'!X64)</f>
        <v/>
      </c>
      <c r="N64" s="1420" t="str">
        <f xml:space="preserve"> IF($C64 = "", "",'App1'!Y64)</f>
        <v/>
      </c>
      <c r="O64" s="1419" t="str">
        <f xml:space="preserve"> IF($C64 = "", "",'App1'!Z64)</f>
        <v/>
      </c>
      <c r="P64" s="1422"/>
      <c r="Q64" s="1321"/>
      <c r="R64" s="1423"/>
      <c r="S64" s="586"/>
      <c r="T64" s="1424"/>
      <c r="U64" s="583"/>
      <c r="V64" s="583"/>
      <c r="W64" s="1321"/>
      <c r="X64" s="1606">
        <f t="shared" si="1"/>
        <v>0</v>
      </c>
      <c r="Y64" s="583"/>
      <c r="Z64" s="583"/>
      <c r="AA64" s="1424"/>
      <c r="AB64" s="583"/>
      <c r="AC64" s="583"/>
      <c r="AD64" s="1321"/>
      <c r="AE64" s="1606">
        <f t="shared" si="2"/>
        <v>0</v>
      </c>
      <c r="AF64" s="584"/>
      <c r="AG64" s="1425"/>
      <c r="AH64" s="1425"/>
    </row>
    <row r="65" spans="2:34" ht="15.75" customHeight="1">
      <c r="B65" s="582">
        <v>59</v>
      </c>
      <c r="C65" s="1418" t="str">
        <f>'App1'!C65</f>
        <v/>
      </c>
      <c r="D65" s="1419" t="str">
        <f xml:space="preserve"> IF($C65 = "", "",'App1'!D65)</f>
        <v/>
      </c>
      <c r="E65" s="1419" t="str">
        <f xml:space="preserve"> IF($C65 = "", "",'App1'!E65)</f>
        <v/>
      </c>
      <c r="F65" s="1418" t="str">
        <f xml:space="preserve"> IF($C65 = "", "",'App1'!F65)</f>
        <v/>
      </c>
      <c r="G65" s="1419" t="str">
        <f xml:space="preserve"> IF($C65 = "", "",'App1'!G65)</f>
        <v/>
      </c>
      <c r="H65" s="1419" t="str">
        <f xml:space="preserve"> IF($C65 = "", "",'App1'!H65)</f>
        <v/>
      </c>
      <c r="I65" s="1419" t="str">
        <f xml:space="preserve"> IF($C65 = "", "",'App1'!R65)</f>
        <v/>
      </c>
      <c r="J65" s="1419" t="str">
        <f xml:space="preserve"> IF($C65 = "", "",'App1'!U65)</f>
        <v/>
      </c>
      <c r="K65" s="1420" t="str">
        <f xml:space="preserve"> IF($C65 = "", "",'App1'!V65)</f>
        <v/>
      </c>
      <c r="L65" s="1420" t="str">
        <f xml:space="preserve"> IF($C65 = "", "",'App1'!W65)</f>
        <v/>
      </c>
      <c r="M65" s="1421" t="str">
        <f xml:space="preserve"> IF($C65 = "", "",'App1'!X65)</f>
        <v/>
      </c>
      <c r="N65" s="1420" t="str">
        <f xml:space="preserve"> IF($C65 = "", "",'App1'!Y65)</f>
        <v/>
      </c>
      <c r="O65" s="1419" t="str">
        <f xml:space="preserve"> IF($C65 = "", "",'App1'!Z65)</f>
        <v/>
      </c>
      <c r="P65" s="1422"/>
      <c r="Q65" s="1321"/>
      <c r="R65" s="1423"/>
      <c r="S65" s="586"/>
      <c r="T65" s="1424"/>
      <c r="U65" s="583"/>
      <c r="V65" s="583"/>
      <c r="W65" s="1321"/>
      <c r="X65" s="1606">
        <f t="shared" si="1"/>
        <v>0</v>
      </c>
      <c r="Y65" s="583"/>
      <c r="Z65" s="583"/>
      <c r="AA65" s="1424"/>
      <c r="AB65" s="583"/>
      <c r="AC65" s="583"/>
      <c r="AD65" s="1321"/>
      <c r="AE65" s="1606">
        <f t="shared" si="2"/>
        <v>0</v>
      </c>
      <c r="AF65" s="584"/>
      <c r="AG65" s="1425"/>
      <c r="AH65" s="1425"/>
    </row>
    <row r="66" spans="2:34" ht="15.75" customHeight="1">
      <c r="B66" s="582">
        <v>60</v>
      </c>
      <c r="C66" s="1418" t="str">
        <f>'App1'!C66</f>
        <v/>
      </c>
      <c r="D66" s="1419" t="str">
        <f xml:space="preserve"> IF($C66 = "", "",'App1'!D66)</f>
        <v/>
      </c>
      <c r="E66" s="1419" t="str">
        <f xml:space="preserve"> IF($C66 = "", "",'App1'!E66)</f>
        <v/>
      </c>
      <c r="F66" s="1418" t="str">
        <f xml:space="preserve"> IF($C66 = "", "",'App1'!F66)</f>
        <v/>
      </c>
      <c r="G66" s="1419" t="str">
        <f xml:space="preserve"> IF($C66 = "", "",'App1'!G66)</f>
        <v/>
      </c>
      <c r="H66" s="1419" t="str">
        <f xml:space="preserve"> IF($C66 = "", "",'App1'!H66)</f>
        <v/>
      </c>
      <c r="I66" s="1419" t="str">
        <f xml:space="preserve"> IF($C66 = "", "",'App1'!R66)</f>
        <v/>
      </c>
      <c r="J66" s="1419" t="str">
        <f xml:space="preserve"> IF($C66 = "", "",'App1'!U66)</f>
        <v/>
      </c>
      <c r="K66" s="1420" t="str">
        <f xml:space="preserve"> IF($C66 = "", "",'App1'!V66)</f>
        <v/>
      </c>
      <c r="L66" s="1420" t="str">
        <f xml:space="preserve"> IF($C66 = "", "",'App1'!W66)</f>
        <v/>
      </c>
      <c r="M66" s="1421" t="str">
        <f xml:space="preserve"> IF($C66 = "", "",'App1'!X66)</f>
        <v/>
      </c>
      <c r="N66" s="1420" t="str">
        <f xml:space="preserve"> IF($C66 = "", "",'App1'!Y66)</f>
        <v/>
      </c>
      <c r="O66" s="1419" t="str">
        <f xml:space="preserve"> IF($C66 = "", "",'App1'!Z66)</f>
        <v/>
      </c>
      <c r="P66" s="1422"/>
      <c r="Q66" s="1321"/>
      <c r="R66" s="1423"/>
      <c r="S66" s="586"/>
      <c r="T66" s="1424"/>
      <c r="U66" s="583"/>
      <c r="V66" s="583"/>
      <c r="W66" s="1321"/>
      <c r="X66" s="1606">
        <f t="shared" si="1"/>
        <v>0</v>
      </c>
      <c r="Y66" s="583"/>
      <c r="Z66" s="583"/>
      <c r="AA66" s="1424"/>
      <c r="AB66" s="583"/>
      <c r="AC66" s="583"/>
      <c r="AD66" s="1321"/>
      <c r="AE66" s="1606">
        <f t="shared" si="2"/>
        <v>0</v>
      </c>
      <c r="AF66" s="584"/>
      <c r="AG66" s="1425"/>
      <c r="AH66" s="1425"/>
    </row>
    <row r="67" spans="2:34" ht="15.75" customHeight="1">
      <c r="B67" s="582">
        <v>61</v>
      </c>
      <c r="C67" s="1418" t="str">
        <f>'App1'!C67</f>
        <v/>
      </c>
      <c r="D67" s="1419" t="str">
        <f xml:space="preserve"> IF($C67 = "", "",'App1'!D67)</f>
        <v/>
      </c>
      <c r="E67" s="1419" t="str">
        <f xml:space="preserve"> IF($C67 = "", "",'App1'!E67)</f>
        <v/>
      </c>
      <c r="F67" s="1418" t="str">
        <f xml:space="preserve"> IF($C67 = "", "",'App1'!F67)</f>
        <v/>
      </c>
      <c r="G67" s="1419" t="str">
        <f xml:space="preserve"> IF($C67 = "", "",'App1'!G67)</f>
        <v/>
      </c>
      <c r="H67" s="1419" t="str">
        <f xml:space="preserve"> IF($C67 = "", "",'App1'!H67)</f>
        <v/>
      </c>
      <c r="I67" s="1419" t="str">
        <f xml:space="preserve"> IF($C67 = "", "",'App1'!R67)</f>
        <v/>
      </c>
      <c r="J67" s="1419" t="str">
        <f xml:space="preserve"> IF($C67 = "", "",'App1'!U67)</f>
        <v/>
      </c>
      <c r="K67" s="1420" t="str">
        <f xml:space="preserve"> IF($C67 = "", "",'App1'!V67)</f>
        <v/>
      </c>
      <c r="L67" s="1420" t="str">
        <f xml:space="preserve"> IF($C67 = "", "",'App1'!W67)</f>
        <v/>
      </c>
      <c r="M67" s="1421" t="str">
        <f xml:space="preserve"> IF($C67 = "", "",'App1'!X67)</f>
        <v/>
      </c>
      <c r="N67" s="1420" t="str">
        <f xml:space="preserve"> IF($C67 = "", "",'App1'!Y67)</f>
        <v/>
      </c>
      <c r="O67" s="1419" t="str">
        <f xml:space="preserve"> IF($C67 = "", "",'App1'!Z67)</f>
        <v/>
      </c>
      <c r="P67" s="1422"/>
      <c r="Q67" s="1321"/>
      <c r="R67" s="1423"/>
      <c r="S67" s="586"/>
      <c r="T67" s="1424"/>
      <c r="U67" s="583"/>
      <c r="V67" s="583"/>
      <c r="W67" s="1321"/>
      <c r="X67" s="1606">
        <f t="shared" si="1"/>
        <v>0</v>
      </c>
      <c r="Y67" s="583"/>
      <c r="Z67" s="583"/>
      <c r="AA67" s="1424"/>
      <c r="AB67" s="583"/>
      <c r="AC67" s="583"/>
      <c r="AD67" s="1321"/>
      <c r="AE67" s="1606">
        <f t="shared" si="2"/>
        <v>0</v>
      </c>
      <c r="AF67" s="584"/>
      <c r="AG67" s="1425"/>
      <c r="AH67" s="1425"/>
    </row>
    <row r="68" spans="2:34" ht="15.6" customHeight="1">
      <c r="B68" s="582">
        <v>62</v>
      </c>
      <c r="C68" s="1418" t="str">
        <f>'App1'!C68</f>
        <v/>
      </c>
      <c r="D68" s="1419" t="str">
        <f xml:space="preserve"> IF($C68 = "", "",'App1'!D68)</f>
        <v/>
      </c>
      <c r="E68" s="1419" t="str">
        <f xml:space="preserve"> IF($C68 = "", "",'App1'!E68)</f>
        <v/>
      </c>
      <c r="F68" s="1418" t="str">
        <f xml:space="preserve"> IF($C68 = "", "",'App1'!F68)</f>
        <v/>
      </c>
      <c r="G68" s="1419" t="str">
        <f xml:space="preserve"> IF($C68 = "", "",'App1'!G68)</f>
        <v/>
      </c>
      <c r="H68" s="1419" t="str">
        <f xml:space="preserve"> IF($C68 = "", "",'App1'!H68)</f>
        <v/>
      </c>
      <c r="I68" s="1419" t="str">
        <f xml:space="preserve"> IF($C68 = "", "",'App1'!R68)</f>
        <v/>
      </c>
      <c r="J68" s="1419" t="str">
        <f xml:space="preserve"> IF($C68 = "", "",'App1'!U68)</f>
        <v/>
      </c>
      <c r="K68" s="1420" t="str">
        <f xml:space="preserve"> IF($C68 = "", "",'App1'!V68)</f>
        <v/>
      </c>
      <c r="L68" s="1420" t="str">
        <f xml:space="preserve"> IF($C68 = "", "",'App1'!W68)</f>
        <v/>
      </c>
      <c r="M68" s="1421" t="str">
        <f xml:space="preserve"> IF($C68 = "", "",'App1'!X68)</f>
        <v/>
      </c>
      <c r="N68" s="1420" t="str">
        <f xml:space="preserve"> IF($C68 = "", "",'App1'!Y68)</f>
        <v/>
      </c>
      <c r="O68" s="1419" t="str">
        <f xml:space="preserve"> IF($C68 = "", "",'App1'!Z68)</f>
        <v/>
      </c>
      <c r="P68" s="1422"/>
      <c r="Q68" s="1321"/>
      <c r="R68" s="1423"/>
      <c r="S68" s="586"/>
      <c r="T68" s="1424"/>
      <c r="U68" s="583"/>
      <c r="V68" s="583"/>
      <c r="W68" s="1321"/>
      <c r="X68" s="1606">
        <f t="shared" si="1"/>
        <v>0</v>
      </c>
      <c r="Y68" s="583"/>
      <c r="Z68" s="583"/>
      <c r="AA68" s="1424"/>
      <c r="AB68" s="583"/>
      <c r="AC68" s="583"/>
      <c r="AD68" s="1321"/>
      <c r="AE68" s="1606">
        <f t="shared" si="2"/>
        <v>0</v>
      </c>
      <c r="AF68" s="584"/>
      <c r="AG68" s="1425"/>
      <c r="AH68" s="1425"/>
    </row>
    <row r="69" spans="2:34" ht="15.75" customHeight="1">
      <c r="B69" s="582">
        <v>63</v>
      </c>
      <c r="C69" s="1418" t="str">
        <f>'App1'!C69</f>
        <v/>
      </c>
      <c r="D69" s="1419" t="str">
        <f xml:space="preserve"> IF($C69 = "", "",'App1'!D69)</f>
        <v/>
      </c>
      <c r="E69" s="1419" t="str">
        <f xml:space="preserve"> IF($C69 = "", "",'App1'!E69)</f>
        <v/>
      </c>
      <c r="F69" s="1418" t="str">
        <f xml:space="preserve"> IF($C69 = "", "",'App1'!F69)</f>
        <v/>
      </c>
      <c r="G69" s="1419" t="str">
        <f xml:space="preserve"> IF($C69 = "", "",'App1'!G69)</f>
        <v/>
      </c>
      <c r="H69" s="1419" t="str">
        <f xml:space="preserve"> IF($C69 = "", "",'App1'!H69)</f>
        <v/>
      </c>
      <c r="I69" s="1419" t="str">
        <f xml:space="preserve"> IF($C69 = "", "",'App1'!R69)</f>
        <v/>
      </c>
      <c r="J69" s="1419" t="str">
        <f xml:space="preserve"> IF($C69 = "", "",'App1'!U69)</f>
        <v/>
      </c>
      <c r="K69" s="1420" t="str">
        <f xml:space="preserve"> IF($C69 = "", "",'App1'!V69)</f>
        <v/>
      </c>
      <c r="L69" s="1420" t="str">
        <f xml:space="preserve"> IF($C69 = "", "",'App1'!W69)</f>
        <v/>
      </c>
      <c r="M69" s="1421" t="str">
        <f xml:space="preserve"> IF($C69 = "", "",'App1'!X69)</f>
        <v/>
      </c>
      <c r="N69" s="1420" t="str">
        <f xml:space="preserve"> IF($C69 = "", "",'App1'!Y69)</f>
        <v/>
      </c>
      <c r="O69" s="1419" t="str">
        <f xml:space="preserve"> IF($C69 = "", "",'App1'!Z69)</f>
        <v/>
      </c>
      <c r="P69" s="1422"/>
      <c r="Q69" s="1321"/>
      <c r="R69" s="1423"/>
      <c r="S69" s="586"/>
      <c r="T69" s="1424"/>
      <c r="U69" s="583"/>
      <c r="V69" s="583"/>
      <c r="W69" s="1321"/>
      <c r="X69" s="1606">
        <f t="shared" si="1"/>
        <v>0</v>
      </c>
      <c r="Y69" s="583"/>
      <c r="Z69" s="583"/>
      <c r="AA69" s="1424"/>
      <c r="AB69" s="583"/>
      <c r="AC69" s="583"/>
      <c r="AD69" s="1321"/>
      <c r="AE69" s="1606">
        <f t="shared" si="2"/>
        <v>0</v>
      </c>
      <c r="AF69" s="584"/>
      <c r="AG69" s="1425"/>
      <c r="AH69" s="1425"/>
    </row>
    <row r="70" spans="2:34" ht="15.75" customHeight="1">
      <c r="B70" s="582">
        <v>64</v>
      </c>
      <c r="C70" s="1418" t="str">
        <f>'App1'!C70</f>
        <v/>
      </c>
      <c r="D70" s="1419" t="str">
        <f xml:space="preserve"> IF($C70 = "", "",'App1'!D70)</f>
        <v/>
      </c>
      <c r="E70" s="1419" t="str">
        <f xml:space="preserve"> IF($C70 = "", "",'App1'!E70)</f>
        <v/>
      </c>
      <c r="F70" s="1418" t="str">
        <f xml:space="preserve"> IF($C70 = "", "",'App1'!F70)</f>
        <v/>
      </c>
      <c r="G70" s="1419" t="str">
        <f xml:space="preserve"> IF($C70 = "", "",'App1'!G70)</f>
        <v/>
      </c>
      <c r="H70" s="1419" t="str">
        <f xml:space="preserve"> IF($C70 = "", "",'App1'!H70)</f>
        <v/>
      </c>
      <c r="I70" s="1419" t="str">
        <f xml:space="preserve"> IF($C70 = "", "",'App1'!R70)</f>
        <v/>
      </c>
      <c r="J70" s="1419" t="str">
        <f xml:space="preserve"> IF($C70 = "", "",'App1'!U70)</f>
        <v/>
      </c>
      <c r="K70" s="1420" t="str">
        <f xml:space="preserve"> IF($C70 = "", "",'App1'!V70)</f>
        <v/>
      </c>
      <c r="L70" s="1420" t="str">
        <f xml:space="preserve"> IF($C70 = "", "",'App1'!W70)</f>
        <v/>
      </c>
      <c r="M70" s="1421" t="str">
        <f xml:space="preserve"> IF($C70 = "", "",'App1'!X70)</f>
        <v/>
      </c>
      <c r="N70" s="1420" t="str">
        <f xml:space="preserve"> IF($C70 = "", "",'App1'!Y70)</f>
        <v/>
      </c>
      <c r="O70" s="1419" t="str">
        <f xml:space="preserve"> IF($C70 = "", "",'App1'!Z70)</f>
        <v/>
      </c>
      <c r="P70" s="1422"/>
      <c r="Q70" s="1321"/>
      <c r="R70" s="1423"/>
      <c r="S70" s="586"/>
      <c r="T70" s="1424"/>
      <c r="U70" s="583"/>
      <c r="V70" s="583"/>
      <c r="W70" s="1321"/>
      <c r="X70" s="1606">
        <f t="shared" si="1"/>
        <v>0</v>
      </c>
      <c r="Y70" s="583"/>
      <c r="Z70" s="583"/>
      <c r="AA70" s="1424"/>
      <c r="AB70" s="583"/>
      <c r="AC70" s="583"/>
      <c r="AD70" s="1321"/>
      <c r="AE70" s="1606">
        <f t="shared" si="2"/>
        <v>0</v>
      </c>
      <c r="AF70" s="584"/>
      <c r="AG70" s="1425"/>
      <c r="AH70" s="1425"/>
    </row>
    <row r="71" spans="2:34" ht="15.75" customHeight="1">
      <c r="B71" s="582">
        <v>65</v>
      </c>
      <c r="C71" s="1418" t="str">
        <f>'App1'!C71</f>
        <v/>
      </c>
      <c r="D71" s="1419" t="str">
        <f xml:space="preserve"> IF($C71 = "", "",'App1'!D71)</f>
        <v/>
      </c>
      <c r="E71" s="1419" t="str">
        <f xml:space="preserve"> IF($C71 = "", "",'App1'!E71)</f>
        <v/>
      </c>
      <c r="F71" s="1418" t="str">
        <f xml:space="preserve"> IF($C71 = "", "",'App1'!F71)</f>
        <v/>
      </c>
      <c r="G71" s="1419" t="str">
        <f xml:space="preserve"> IF($C71 = "", "",'App1'!G71)</f>
        <v/>
      </c>
      <c r="H71" s="1419" t="str">
        <f xml:space="preserve"> IF($C71 = "", "",'App1'!H71)</f>
        <v/>
      </c>
      <c r="I71" s="1419" t="str">
        <f xml:space="preserve"> IF($C71 = "", "",'App1'!R71)</f>
        <v/>
      </c>
      <c r="J71" s="1419" t="str">
        <f xml:space="preserve"> IF($C71 = "", "",'App1'!U71)</f>
        <v/>
      </c>
      <c r="K71" s="1420" t="str">
        <f xml:space="preserve"> IF($C71 = "", "",'App1'!V71)</f>
        <v/>
      </c>
      <c r="L71" s="1420" t="str">
        <f xml:space="preserve"> IF($C71 = "", "",'App1'!W71)</f>
        <v/>
      </c>
      <c r="M71" s="1421" t="str">
        <f xml:space="preserve"> IF($C71 = "", "",'App1'!X71)</f>
        <v/>
      </c>
      <c r="N71" s="1420" t="str">
        <f xml:space="preserve"> IF($C71 = "", "",'App1'!Y71)</f>
        <v/>
      </c>
      <c r="O71" s="1419" t="str">
        <f xml:space="preserve"> IF($C71 = "", "",'App1'!Z71)</f>
        <v/>
      </c>
      <c r="P71" s="1422"/>
      <c r="Q71" s="1321"/>
      <c r="R71" s="1423"/>
      <c r="S71" s="586"/>
      <c r="T71" s="1424"/>
      <c r="U71" s="583"/>
      <c r="V71" s="583"/>
      <c r="W71" s="1321"/>
      <c r="X71" s="1606">
        <f t="shared" si="1"/>
        <v>0</v>
      </c>
      <c r="Y71" s="583"/>
      <c r="Z71" s="583"/>
      <c r="AA71" s="1424"/>
      <c r="AB71" s="583"/>
      <c r="AC71" s="583"/>
      <c r="AD71" s="1321"/>
      <c r="AE71" s="1606">
        <f t="shared" si="2"/>
        <v>0</v>
      </c>
      <c r="AF71" s="584"/>
      <c r="AG71" s="1425"/>
      <c r="AH71" s="1425"/>
    </row>
    <row r="72" spans="2:34" ht="15.75" customHeight="1">
      <c r="B72" s="582">
        <v>66</v>
      </c>
      <c r="C72" s="1418" t="str">
        <f>'App1'!C72</f>
        <v/>
      </c>
      <c r="D72" s="1419" t="str">
        <f xml:space="preserve"> IF($C72 = "", "",'App1'!D72)</f>
        <v/>
      </c>
      <c r="E72" s="1419" t="str">
        <f xml:space="preserve"> IF($C72 = "", "",'App1'!E72)</f>
        <v/>
      </c>
      <c r="F72" s="1418" t="str">
        <f xml:space="preserve"> IF($C72 = "", "",'App1'!F72)</f>
        <v/>
      </c>
      <c r="G72" s="1419" t="str">
        <f xml:space="preserve"> IF($C72 = "", "",'App1'!G72)</f>
        <v/>
      </c>
      <c r="H72" s="1419" t="str">
        <f xml:space="preserve"> IF($C72 = "", "",'App1'!H72)</f>
        <v/>
      </c>
      <c r="I72" s="1419" t="str">
        <f xml:space="preserve"> IF($C72 = "", "",'App1'!R72)</f>
        <v/>
      </c>
      <c r="J72" s="1419" t="str">
        <f xml:space="preserve"> IF($C72 = "", "",'App1'!U72)</f>
        <v/>
      </c>
      <c r="K72" s="1420" t="str">
        <f xml:space="preserve"> IF($C72 = "", "",'App1'!V72)</f>
        <v/>
      </c>
      <c r="L72" s="1420" t="str">
        <f xml:space="preserve"> IF($C72 = "", "",'App1'!W72)</f>
        <v/>
      </c>
      <c r="M72" s="1421" t="str">
        <f xml:space="preserve"> IF($C72 = "", "",'App1'!X72)</f>
        <v/>
      </c>
      <c r="N72" s="1420" t="str">
        <f xml:space="preserve"> IF($C72 = "", "",'App1'!Y72)</f>
        <v/>
      </c>
      <c r="O72" s="1419" t="str">
        <f xml:space="preserve"> IF($C72 = "", "",'App1'!Z72)</f>
        <v/>
      </c>
      <c r="P72" s="1422"/>
      <c r="Q72" s="1321"/>
      <c r="R72" s="1423"/>
      <c r="S72" s="586"/>
      <c r="T72" s="1424"/>
      <c r="U72" s="583"/>
      <c r="V72" s="583"/>
      <c r="W72" s="1321"/>
      <c r="X72" s="1606">
        <f t="shared" ref="X72:X106" si="3">IFERROR(-($P72*$R72-($Q72*$S72*$R72))/1000000,"Error")</f>
        <v>0</v>
      </c>
      <c r="Y72" s="583"/>
      <c r="Z72" s="583"/>
      <c r="AA72" s="1424"/>
      <c r="AB72" s="583"/>
      <c r="AC72" s="583"/>
      <c r="AD72" s="1321"/>
      <c r="AE72" s="1606">
        <f t="shared" ref="AE72:AE106" si="4">IFERROR(($P72*$R72*(1-$S72))/1000000,"Error")</f>
        <v>0</v>
      </c>
      <c r="AF72" s="584"/>
      <c r="AG72" s="1425"/>
      <c r="AH72" s="1425"/>
    </row>
    <row r="73" spans="2:34" ht="15.75" customHeight="1">
      <c r="B73" s="582">
        <v>67</v>
      </c>
      <c r="C73" s="1418" t="str">
        <f>'App1'!C73</f>
        <v/>
      </c>
      <c r="D73" s="1419" t="str">
        <f xml:space="preserve"> IF($C73 = "", "",'App1'!D73)</f>
        <v/>
      </c>
      <c r="E73" s="1419" t="str">
        <f xml:space="preserve"> IF($C73 = "", "",'App1'!E73)</f>
        <v/>
      </c>
      <c r="F73" s="1418" t="str">
        <f xml:space="preserve"> IF($C73 = "", "",'App1'!F73)</f>
        <v/>
      </c>
      <c r="G73" s="1419" t="str">
        <f xml:space="preserve"> IF($C73 = "", "",'App1'!G73)</f>
        <v/>
      </c>
      <c r="H73" s="1419" t="str">
        <f xml:space="preserve"> IF($C73 = "", "",'App1'!H73)</f>
        <v/>
      </c>
      <c r="I73" s="1419" t="str">
        <f xml:space="preserve"> IF($C73 = "", "",'App1'!R73)</f>
        <v/>
      </c>
      <c r="J73" s="1419" t="str">
        <f xml:space="preserve"> IF($C73 = "", "",'App1'!U73)</f>
        <v/>
      </c>
      <c r="K73" s="1420" t="str">
        <f xml:space="preserve"> IF($C73 = "", "",'App1'!V73)</f>
        <v/>
      </c>
      <c r="L73" s="1420" t="str">
        <f xml:space="preserve"> IF($C73 = "", "",'App1'!W73)</f>
        <v/>
      </c>
      <c r="M73" s="1421" t="str">
        <f xml:space="preserve"> IF($C73 = "", "",'App1'!X73)</f>
        <v/>
      </c>
      <c r="N73" s="1420" t="str">
        <f xml:space="preserve"> IF($C73 = "", "",'App1'!Y73)</f>
        <v/>
      </c>
      <c r="O73" s="1419" t="str">
        <f xml:space="preserve"> IF($C73 = "", "",'App1'!Z73)</f>
        <v/>
      </c>
      <c r="P73" s="1422"/>
      <c r="Q73" s="1321"/>
      <c r="R73" s="1423"/>
      <c r="S73" s="586"/>
      <c r="T73" s="1424"/>
      <c r="U73" s="583"/>
      <c r="V73" s="583"/>
      <c r="W73" s="1321"/>
      <c r="X73" s="1606">
        <f t="shared" si="3"/>
        <v>0</v>
      </c>
      <c r="Y73" s="583"/>
      <c r="Z73" s="583"/>
      <c r="AA73" s="1424"/>
      <c r="AB73" s="583"/>
      <c r="AC73" s="583"/>
      <c r="AD73" s="1321"/>
      <c r="AE73" s="1606">
        <f t="shared" si="4"/>
        <v>0</v>
      </c>
      <c r="AF73" s="584"/>
      <c r="AG73" s="1425"/>
      <c r="AH73" s="1425"/>
    </row>
    <row r="74" spans="2:34" ht="16.5" customHeight="1">
      <c r="B74" s="582">
        <v>68</v>
      </c>
      <c r="C74" s="1418" t="str">
        <f>'App1'!C74</f>
        <v/>
      </c>
      <c r="D74" s="1419" t="str">
        <f xml:space="preserve"> IF($C74 = "", "",'App1'!D74)</f>
        <v/>
      </c>
      <c r="E74" s="1419" t="str">
        <f xml:space="preserve"> IF($C74 = "", "",'App1'!E74)</f>
        <v/>
      </c>
      <c r="F74" s="1418" t="str">
        <f xml:space="preserve"> IF($C74 = "", "",'App1'!F74)</f>
        <v/>
      </c>
      <c r="G74" s="1419" t="str">
        <f xml:space="preserve"> IF($C74 = "", "",'App1'!G74)</f>
        <v/>
      </c>
      <c r="H74" s="1419" t="str">
        <f xml:space="preserve"> IF($C74 = "", "",'App1'!H74)</f>
        <v/>
      </c>
      <c r="I74" s="1419" t="str">
        <f xml:space="preserve"> IF($C74 = "", "",'App1'!R74)</f>
        <v/>
      </c>
      <c r="J74" s="1419" t="str">
        <f xml:space="preserve"> IF($C74 = "", "",'App1'!U74)</f>
        <v/>
      </c>
      <c r="K74" s="1420" t="str">
        <f xml:space="preserve"> IF($C74 = "", "",'App1'!V74)</f>
        <v/>
      </c>
      <c r="L74" s="1420" t="str">
        <f xml:space="preserve"> IF($C74 = "", "",'App1'!W74)</f>
        <v/>
      </c>
      <c r="M74" s="1421" t="str">
        <f xml:space="preserve"> IF($C74 = "", "",'App1'!X74)</f>
        <v/>
      </c>
      <c r="N74" s="1420" t="str">
        <f xml:space="preserve"> IF($C74 = "", "",'App1'!Y74)</f>
        <v/>
      </c>
      <c r="O74" s="1419" t="str">
        <f xml:space="preserve"> IF($C74 = "", "",'App1'!Z74)</f>
        <v/>
      </c>
      <c r="P74" s="1422"/>
      <c r="Q74" s="1321"/>
      <c r="R74" s="1423"/>
      <c r="S74" s="586"/>
      <c r="T74" s="1424"/>
      <c r="U74" s="583"/>
      <c r="V74" s="583"/>
      <c r="W74" s="1321"/>
      <c r="X74" s="1606">
        <f t="shared" si="3"/>
        <v>0</v>
      </c>
      <c r="Y74" s="583"/>
      <c r="Z74" s="583"/>
      <c r="AA74" s="1424"/>
      <c r="AB74" s="583"/>
      <c r="AC74" s="583"/>
      <c r="AD74" s="1321"/>
      <c r="AE74" s="1606">
        <f t="shared" si="4"/>
        <v>0</v>
      </c>
      <c r="AF74" s="584"/>
      <c r="AG74" s="1425"/>
      <c r="AH74" s="1425"/>
    </row>
    <row r="75" spans="2:34" ht="15.75" customHeight="1">
      <c r="B75" s="582">
        <v>69</v>
      </c>
      <c r="C75" s="1418" t="str">
        <f>'App1'!C75</f>
        <v/>
      </c>
      <c r="D75" s="1419" t="str">
        <f xml:space="preserve"> IF($C75 = "", "",'App1'!D75)</f>
        <v/>
      </c>
      <c r="E75" s="1419" t="str">
        <f xml:space="preserve"> IF($C75 = "", "",'App1'!E75)</f>
        <v/>
      </c>
      <c r="F75" s="1418" t="str">
        <f xml:space="preserve"> IF($C75 = "", "",'App1'!F75)</f>
        <v/>
      </c>
      <c r="G75" s="1419" t="str">
        <f xml:space="preserve"> IF($C75 = "", "",'App1'!G75)</f>
        <v/>
      </c>
      <c r="H75" s="1419" t="str">
        <f xml:space="preserve"> IF($C75 = "", "",'App1'!H75)</f>
        <v/>
      </c>
      <c r="I75" s="1419" t="str">
        <f xml:space="preserve"> IF($C75 = "", "",'App1'!R75)</f>
        <v/>
      </c>
      <c r="J75" s="1419" t="str">
        <f xml:space="preserve"> IF($C75 = "", "",'App1'!U75)</f>
        <v/>
      </c>
      <c r="K75" s="1420" t="str">
        <f xml:space="preserve"> IF($C75 = "", "",'App1'!V75)</f>
        <v/>
      </c>
      <c r="L75" s="1420" t="str">
        <f xml:space="preserve"> IF($C75 = "", "",'App1'!W75)</f>
        <v/>
      </c>
      <c r="M75" s="1421" t="str">
        <f xml:space="preserve"> IF($C75 = "", "",'App1'!X75)</f>
        <v/>
      </c>
      <c r="N75" s="1420" t="str">
        <f xml:space="preserve"> IF($C75 = "", "",'App1'!Y75)</f>
        <v/>
      </c>
      <c r="O75" s="1419" t="str">
        <f xml:space="preserve"> IF($C75 = "", "",'App1'!Z75)</f>
        <v/>
      </c>
      <c r="P75" s="1422"/>
      <c r="Q75" s="1321"/>
      <c r="R75" s="1423"/>
      <c r="S75" s="586"/>
      <c r="T75" s="1424"/>
      <c r="U75" s="583"/>
      <c r="V75" s="583"/>
      <c r="W75" s="1321"/>
      <c r="X75" s="1606">
        <f t="shared" si="3"/>
        <v>0</v>
      </c>
      <c r="Y75" s="583"/>
      <c r="Z75" s="583"/>
      <c r="AA75" s="1424"/>
      <c r="AB75" s="583"/>
      <c r="AC75" s="583"/>
      <c r="AD75" s="1321"/>
      <c r="AE75" s="1606">
        <f t="shared" si="4"/>
        <v>0</v>
      </c>
      <c r="AF75" s="584"/>
      <c r="AG75" s="1425"/>
      <c r="AH75" s="1425"/>
    </row>
    <row r="76" spans="2:34" ht="15.75" customHeight="1">
      <c r="B76" s="582">
        <v>70</v>
      </c>
      <c r="C76" s="1418" t="str">
        <f>'App1'!C76</f>
        <v/>
      </c>
      <c r="D76" s="1419" t="str">
        <f xml:space="preserve"> IF($C76 = "", "",'App1'!D76)</f>
        <v/>
      </c>
      <c r="E76" s="1419" t="str">
        <f xml:space="preserve"> IF($C76 = "", "",'App1'!E76)</f>
        <v/>
      </c>
      <c r="F76" s="1418" t="str">
        <f xml:space="preserve"> IF($C76 = "", "",'App1'!F76)</f>
        <v/>
      </c>
      <c r="G76" s="1419" t="str">
        <f xml:space="preserve"> IF($C76 = "", "",'App1'!G76)</f>
        <v/>
      </c>
      <c r="H76" s="1419" t="str">
        <f xml:space="preserve"> IF($C76 = "", "",'App1'!H76)</f>
        <v/>
      </c>
      <c r="I76" s="1419" t="str">
        <f xml:space="preserve"> IF($C76 = "", "",'App1'!R76)</f>
        <v/>
      </c>
      <c r="J76" s="1419" t="str">
        <f xml:space="preserve"> IF($C76 = "", "",'App1'!U76)</f>
        <v/>
      </c>
      <c r="K76" s="1420" t="str">
        <f xml:space="preserve"> IF($C76 = "", "",'App1'!V76)</f>
        <v/>
      </c>
      <c r="L76" s="1420" t="str">
        <f xml:space="preserve"> IF($C76 = "", "",'App1'!W76)</f>
        <v/>
      </c>
      <c r="M76" s="1421" t="str">
        <f xml:space="preserve"> IF($C76 = "", "",'App1'!X76)</f>
        <v/>
      </c>
      <c r="N76" s="1420" t="str">
        <f xml:space="preserve"> IF($C76 = "", "",'App1'!Y76)</f>
        <v/>
      </c>
      <c r="O76" s="1419" t="str">
        <f xml:space="preserve"> IF($C76 = "", "",'App1'!Z76)</f>
        <v/>
      </c>
      <c r="P76" s="1422"/>
      <c r="Q76" s="1321"/>
      <c r="R76" s="1423"/>
      <c r="S76" s="586"/>
      <c r="T76" s="1424"/>
      <c r="U76" s="583"/>
      <c r="V76" s="583"/>
      <c r="W76" s="1321"/>
      <c r="X76" s="1606">
        <f t="shared" si="3"/>
        <v>0</v>
      </c>
      <c r="Y76" s="583"/>
      <c r="Z76" s="583"/>
      <c r="AA76" s="1424"/>
      <c r="AB76" s="583"/>
      <c r="AC76" s="583"/>
      <c r="AD76" s="1321"/>
      <c r="AE76" s="1606">
        <f t="shared" si="4"/>
        <v>0</v>
      </c>
      <c r="AF76" s="584"/>
      <c r="AG76" s="1425"/>
      <c r="AH76" s="1425"/>
    </row>
    <row r="77" spans="2:34" ht="15.75" customHeight="1">
      <c r="B77" s="582">
        <v>71</v>
      </c>
      <c r="C77" s="1418" t="str">
        <f>'App1'!C77</f>
        <v/>
      </c>
      <c r="D77" s="1419" t="str">
        <f xml:space="preserve"> IF($C77 = "", "",'App1'!D77)</f>
        <v/>
      </c>
      <c r="E77" s="1419" t="str">
        <f xml:space="preserve"> IF($C77 = "", "",'App1'!E77)</f>
        <v/>
      </c>
      <c r="F77" s="1418" t="str">
        <f xml:space="preserve"> IF($C77 = "", "",'App1'!F77)</f>
        <v/>
      </c>
      <c r="G77" s="1419" t="str">
        <f xml:space="preserve"> IF($C77 = "", "",'App1'!G77)</f>
        <v/>
      </c>
      <c r="H77" s="1419" t="str">
        <f xml:space="preserve"> IF($C77 = "", "",'App1'!H77)</f>
        <v/>
      </c>
      <c r="I77" s="1419" t="str">
        <f xml:space="preserve"> IF($C77 = "", "",'App1'!R77)</f>
        <v/>
      </c>
      <c r="J77" s="1419" t="str">
        <f xml:space="preserve"> IF($C77 = "", "",'App1'!U77)</f>
        <v/>
      </c>
      <c r="K77" s="1420" t="str">
        <f xml:space="preserve"> IF($C77 = "", "",'App1'!V77)</f>
        <v/>
      </c>
      <c r="L77" s="1420" t="str">
        <f xml:space="preserve"> IF($C77 = "", "",'App1'!W77)</f>
        <v/>
      </c>
      <c r="M77" s="1421" t="str">
        <f xml:space="preserve"> IF($C77 = "", "",'App1'!X77)</f>
        <v/>
      </c>
      <c r="N77" s="1420" t="str">
        <f xml:space="preserve"> IF($C77 = "", "",'App1'!Y77)</f>
        <v/>
      </c>
      <c r="O77" s="1419" t="str">
        <f xml:space="preserve"> IF($C77 = "", "",'App1'!Z77)</f>
        <v/>
      </c>
      <c r="P77" s="1422"/>
      <c r="Q77" s="1321"/>
      <c r="R77" s="1423"/>
      <c r="S77" s="586"/>
      <c r="T77" s="1424"/>
      <c r="U77" s="583"/>
      <c r="V77" s="583"/>
      <c r="W77" s="1321"/>
      <c r="X77" s="1606">
        <f t="shared" si="3"/>
        <v>0</v>
      </c>
      <c r="Y77" s="583"/>
      <c r="Z77" s="583"/>
      <c r="AA77" s="1424"/>
      <c r="AB77" s="583"/>
      <c r="AC77" s="583"/>
      <c r="AD77" s="1321"/>
      <c r="AE77" s="1606">
        <f t="shared" si="4"/>
        <v>0</v>
      </c>
      <c r="AF77" s="584"/>
      <c r="AG77" s="1425"/>
      <c r="AH77" s="1425"/>
    </row>
    <row r="78" spans="2:34" ht="15.75" customHeight="1">
      <c r="B78" s="582">
        <v>72</v>
      </c>
      <c r="C78" s="1418" t="str">
        <f>'App1'!C78</f>
        <v/>
      </c>
      <c r="D78" s="1419" t="str">
        <f xml:space="preserve"> IF($C78 = "", "",'App1'!D78)</f>
        <v/>
      </c>
      <c r="E78" s="1419" t="str">
        <f xml:space="preserve"> IF($C78 = "", "",'App1'!E78)</f>
        <v/>
      </c>
      <c r="F78" s="1418" t="str">
        <f xml:space="preserve"> IF($C78 = "", "",'App1'!F78)</f>
        <v/>
      </c>
      <c r="G78" s="1419" t="str">
        <f xml:space="preserve"> IF($C78 = "", "",'App1'!G78)</f>
        <v/>
      </c>
      <c r="H78" s="1419" t="str">
        <f xml:space="preserve"> IF($C78 = "", "",'App1'!H78)</f>
        <v/>
      </c>
      <c r="I78" s="1419" t="str">
        <f xml:space="preserve"> IF($C78 = "", "",'App1'!R78)</f>
        <v/>
      </c>
      <c r="J78" s="1419" t="str">
        <f xml:space="preserve"> IF($C78 = "", "",'App1'!U78)</f>
        <v/>
      </c>
      <c r="K78" s="1420" t="str">
        <f xml:space="preserve"> IF($C78 = "", "",'App1'!V78)</f>
        <v/>
      </c>
      <c r="L78" s="1420" t="str">
        <f xml:space="preserve"> IF($C78 = "", "",'App1'!W78)</f>
        <v/>
      </c>
      <c r="M78" s="1421" t="str">
        <f xml:space="preserve"> IF($C78 = "", "",'App1'!X78)</f>
        <v/>
      </c>
      <c r="N78" s="1420" t="str">
        <f xml:space="preserve"> IF($C78 = "", "",'App1'!Y78)</f>
        <v/>
      </c>
      <c r="O78" s="1419" t="str">
        <f xml:space="preserve"> IF($C78 = "", "",'App1'!Z78)</f>
        <v/>
      </c>
      <c r="P78" s="1422"/>
      <c r="Q78" s="1321"/>
      <c r="R78" s="1423"/>
      <c r="S78" s="586"/>
      <c r="T78" s="1424"/>
      <c r="U78" s="583"/>
      <c r="V78" s="583"/>
      <c r="W78" s="1321"/>
      <c r="X78" s="1606">
        <f t="shared" si="3"/>
        <v>0</v>
      </c>
      <c r="Y78" s="583"/>
      <c r="Z78" s="583"/>
      <c r="AA78" s="1424"/>
      <c r="AB78" s="583"/>
      <c r="AC78" s="583"/>
      <c r="AD78" s="1321"/>
      <c r="AE78" s="1606">
        <f t="shared" si="4"/>
        <v>0</v>
      </c>
      <c r="AF78" s="584"/>
      <c r="AG78" s="1425"/>
      <c r="AH78" s="1425"/>
    </row>
    <row r="79" spans="2:34" ht="15.75" customHeight="1">
      <c r="B79" s="582">
        <v>73</v>
      </c>
      <c r="C79" s="1418" t="str">
        <f>'App1'!C79</f>
        <v/>
      </c>
      <c r="D79" s="1419" t="str">
        <f xml:space="preserve"> IF($C79 = "", "",'App1'!D79)</f>
        <v/>
      </c>
      <c r="E79" s="1419" t="str">
        <f xml:space="preserve"> IF($C79 = "", "",'App1'!E79)</f>
        <v/>
      </c>
      <c r="F79" s="1418" t="str">
        <f xml:space="preserve"> IF($C79 = "", "",'App1'!F79)</f>
        <v/>
      </c>
      <c r="G79" s="1419" t="str">
        <f xml:space="preserve"> IF($C79 = "", "",'App1'!G79)</f>
        <v/>
      </c>
      <c r="H79" s="1419" t="str">
        <f xml:space="preserve"> IF($C79 = "", "",'App1'!H79)</f>
        <v/>
      </c>
      <c r="I79" s="1419" t="str">
        <f xml:space="preserve"> IF($C79 = "", "",'App1'!R79)</f>
        <v/>
      </c>
      <c r="J79" s="1419" t="str">
        <f xml:space="preserve"> IF($C79 = "", "",'App1'!U79)</f>
        <v/>
      </c>
      <c r="K79" s="1420" t="str">
        <f xml:space="preserve"> IF($C79 = "", "",'App1'!V79)</f>
        <v/>
      </c>
      <c r="L79" s="1420" t="str">
        <f xml:space="preserve"> IF($C79 = "", "",'App1'!W79)</f>
        <v/>
      </c>
      <c r="M79" s="1421" t="str">
        <f xml:space="preserve"> IF($C79 = "", "",'App1'!X79)</f>
        <v/>
      </c>
      <c r="N79" s="1420" t="str">
        <f xml:space="preserve"> IF($C79 = "", "",'App1'!Y79)</f>
        <v/>
      </c>
      <c r="O79" s="1419" t="str">
        <f xml:space="preserve"> IF($C79 = "", "",'App1'!Z79)</f>
        <v/>
      </c>
      <c r="P79" s="1422"/>
      <c r="Q79" s="1321"/>
      <c r="R79" s="1423"/>
      <c r="S79" s="586"/>
      <c r="T79" s="1424"/>
      <c r="U79" s="583"/>
      <c r="V79" s="583"/>
      <c r="W79" s="1321"/>
      <c r="X79" s="1606">
        <f t="shared" si="3"/>
        <v>0</v>
      </c>
      <c r="Y79" s="583"/>
      <c r="Z79" s="583"/>
      <c r="AA79" s="1424"/>
      <c r="AB79" s="583"/>
      <c r="AC79" s="583"/>
      <c r="AD79" s="1321"/>
      <c r="AE79" s="1606">
        <f t="shared" si="4"/>
        <v>0</v>
      </c>
      <c r="AF79" s="584"/>
      <c r="AG79" s="1425"/>
      <c r="AH79" s="1425"/>
    </row>
    <row r="80" spans="2:34" ht="15.75" customHeight="1">
      <c r="B80" s="582">
        <v>74</v>
      </c>
      <c r="C80" s="1418" t="str">
        <f>'App1'!C80</f>
        <v/>
      </c>
      <c r="D80" s="1419" t="str">
        <f xml:space="preserve"> IF($C80 = "", "",'App1'!D80)</f>
        <v/>
      </c>
      <c r="E80" s="1419" t="str">
        <f xml:space="preserve"> IF($C80 = "", "",'App1'!E80)</f>
        <v/>
      </c>
      <c r="F80" s="1418" t="str">
        <f xml:space="preserve"> IF($C80 = "", "",'App1'!F80)</f>
        <v/>
      </c>
      <c r="G80" s="1419" t="str">
        <f xml:space="preserve"> IF($C80 = "", "",'App1'!G80)</f>
        <v/>
      </c>
      <c r="H80" s="1419" t="str">
        <f xml:space="preserve"> IF($C80 = "", "",'App1'!H80)</f>
        <v/>
      </c>
      <c r="I80" s="1419" t="str">
        <f xml:space="preserve"> IF($C80 = "", "",'App1'!R80)</f>
        <v/>
      </c>
      <c r="J80" s="1419" t="str">
        <f xml:space="preserve"> IF($C80 = "", "",'App1'!U80)</f>
        <v/>
      </c>
      <c r="K80" s="1420" t="str">
        <f xml:space="preserve"> IF($C80 = "", "",'App1'!V80)</f>
        <v/>
      </c>
      <c r="L80" s="1420" t="str">
        <f xml:space="preserve"> IF($C80 = "", "",'App1'!W80)</f>
        <v/>
      </c>
      <c r="M80" s="1421" t="str">
        <f xml:space="preserve"> IF($C80 = "", "",'App1'!X80)</f>
        <v/>
      </c>
      <c r="N80" s="1420" t="str">
        <f xml:space="preserve"> IF($C80 = "", "",'App1'!Y80)</f>
        <v/>
      </c>
      <c r="O80" s="1419" t="str">
        <f xml:space="preserve"> IF($C80 = "", "",'App1'!Z80)</f>
        <v/>
      </c>
      <c r="P80" s="1422"/>
      <c r="Q80" s="1321"/>
      <c r="R80" s="1423"/>
      <c r="S80" s="586"/>
      <c r="T80" s="1424"/>
      <c r="U80" s="583"/>
      <c r="V80" s="583"/>
      <c r="W80" s="1321"/>
      <c r="X80" s="1606">
        <f t="shared" si="3"/>
        <v>0</v>
      </c>
      <c r="Y80" s="583"/>
      <c r="Z80" s="583"/>
      <c r="AA80" s="1424"/>
      <c r="AB80" s="583"/>
      <c r="AC80" s="583"/>
      <c r="AD80" s="1321"/>
      <c r="AE80" s="1606">
        <f t="shared" si="4"/>
        <v>0</v>
      </c>
      <c r="AF80" s="584"/>
      <c r="AG80" s="1425"/>
      <c r="AH80" s="1425"/>
    </row>
    <row r="81" spans="2:34" ht="15.75" customHeight="1">
      <c r="B81" s="582">
        <v>75</v>
      </c>
      <c r="C81" s="1418" t="str">
        <f>'App1'!C81</f>
        <v/>
      </c>
      <c r="D81" s="1419" t="str">
        <f xml:space="preserve"> IF($C81 = "", "",'App1'!D81)</f>
        <v/>
      </c>
      <c r="E81" s="1419" t="str">
        <f xml:space="preserve"> IF($C81 = "", "",'App1'!E81)</f>
        <v/>
      </c>
      <c r="F81" s="1418" t="str">
        <f xml:space="preserve"> IF($C81 = "", "",'App1'!F81)</f>
        <v/>
      </c>
      <c r="G81" s="1419" t="str">
        <f xml:space="preserve"> IF($C81 = "", "",'App1'!G81)</f>
        <v/>
      </c>
      <c r="H81" s="1419" t="str">
        <f xml:space="preserve"> IF($C81 = "", "",'App1'!H81)</f>
        <v/>
      </c>
      <c r="I81" s="1419" t="str">
        <f xml:space="preserve"> IF($C81 = "", "",'App1'!R81)</f>
        <v/>
      </c>
      <c r="J81" s="1419" t="str">
        <f xml:space="preserve"> IF($C81 = "", "",'App1'!U81)</f>
        <v/>
      </c>
      <c r="K81" s="1420" t="str">
        <f xml:space="preserve"> IF($C81 = "", "",'App1'!V81)</f>
        <v/>
      </c>
      <c r="L81" s="1420" t="str">
        <f xml:space="preserve"> IF($C81 = "", "",'App1'!W81)</f>
        <v/>
      </c>
      <c r="M81" s="1421" t="str">
        <f xml:space="preserve"> IF($C81 = "", "",'App1'!X81)</f>
        <v/>
      </c>
      <c r="N81" s="1420" t="str">
        <f xml:space="preserve"> IF($C81 = "", "",'App1'!Y81)</f>
        <v/>
      </c>
      <c r="O81" s="1419" t="str">
        <f xml:space="preserve"> IF($C81 = "", "",'App1'!Z81)</f>
        <v/>
      </c>
      <c r="P81" s="1422"/>
      <c r="Q81" s="1321"/>
      <c r="R81" s="1423"/>
      <c r="S81" s="586"/>
      <c r="T81" s="1424"/>
      <c r="U81" s="583"/>
      <c r="V81" s="583"/>
      <c r="W81" s="1321"/>
      <c r="X81" s="1606">
        <f t="shared" si="3"/>
        <v>0</v>
      </c>
      <c r="Y81" s="583"/>
      <c r="Z81" s="583"/>
      <c r="AA81" s="1424"/>
      <c r="AB81" s="583"/>
      <c r="AC81" s="583"/>
      <c r="AD81" s="1321"/>
      <c r="AE81" s="1606">
        <f t="shared" si="4"/>
        <v>0</v>
      </c>
      <c r="AF81" s="584"/>
      <c r="AG81" s="1425"/>
      <c r="AH81" s="1425"/>
    </row>
    <row r="82" spans="2:34" ht="15.75" customHeight="1">
      <c r="B82" s="582">
        <v>76</v>
      </c>
      <c r="C82" s="1418" t="str">
        <f>'App1'!C82</f>
        <v/>
      </c>
      <c r="D82" s="1419" t="str">
        <f xml:space="preserve"> IF($C82 = "", "",'App1'!D82)</f>
        <v/>
      </c>
      <c r="E82" s="1419" t="str">
        <f xml:space="preserve"> IF($C82 = "", "",'App1'!E82)</f>
        <v/>
      </c>
      <c r="F82" s="1418" t="str">
        <f xml:space="preserve"> IF($C82 = "", "",'App1'!F82)</f>
        <v/>
      </c>
      <c r="G82" s="1419" t="str">
        <f xml:space="preserve"> IF($C82 = "", "",'App1'!G82)</f>
        <v/>
      </c>
      <c r="H82" s="1419" t="str">
        <f xml:space="preserve"> IF($C82 = "", "",'App1'!H82)</f>
        <v/>
      </c>
      <c r="I82" s="1419" t="str">
        <f xml:space="preserve"> IF($C82 = "", "",'App1'!R82)</f>
        <v/>
      </c>
      <c r="J82" s="1419" t="str">
        <f xml:space="preserve"> IF($C82 = "", "",'App1'!U82)</f>
        <v/>
      </c>
      <c r="K82" s="1420" t="str">
        <f xml:space="preserve"> IF($C82 = "", "",'App1'!V82)</f>
        <v/>
      </c>
      <c r="L82" s="1420" t="str">
        <f xml:space="preserve"> IF($C82 = "", "",'App1'!W82)</f>
        <v/>
      </c>
      <c r="M82" s="1421" t="str">
        <f xml:space="preserve"> IF($C82 = "", "",'App1'!X82)</f>
        <v/>
      </c>
      <c r="N82" s="1420" t="str">
        <f xml:space="preserve"> IF($C82 = "", "",'App1'!Y82)</f>
        <v/>
      </c>
      <c r="O82" s="1419" t="str">
        <f xml:space="preserve"> IF($C82 = "", "",'App1'!Z82)</f>
        <v/>
      </c>
      <c r="P82" s="1422"/>
      <c r="Q82" s="1321"/>
      <c r="R82" s="1423"/>
      <c r="S82" s="586"/>
      <c r="T82" s="1424"/>
      <c r="U82" s="583"/>
      <c r="V82" s="583"/>
      <c r="W82" s="1321"/>
      <c r="X82" s="1606">
        <f t="shared" si="3"/>
        <v>0</v>
      </c>
      <c r="Y82" s="583"/>
      <c r="Z82" s="583"/>
      <c r="AA82" s="1424"/>
      <c r="AB82" s="583"/>
      <c r="AC82" s="583"/>
      <c r="AD82" s="1321"/>
      <c r="AE82" s="1606">
        <f t="shared" si="4"/>
        <v>0</v>
      </c>
      <c r="AF82" s="584"/>
      <c r="AG82" s="1425"/>
      <c r="AH82" s="1425"/>
    </row>
    <row r="83" spans="2:34" ht="15.75" customHeight="1">
      <c r="B83" s="582">
        <v>77</v>
      </c>
      <c r="C83" s="1418" t="str">
        <f>'App1'!C83</f>
        <v/>
      </c>
      <c r="D83" s="1419" t="str">
        <f xml:space="preserve"> IF($C83 = "", "",'App1'!D83)</f>
        <v/>
      </c>
      <c r="E83" s="1419" t="str">
        <f xml:space="preserve"> IF($C83 = "", "",'App1'!E83)</f>
        <v/>
      </c>
      <c r="F83" s="1418" t="str">
        <f xml:space="preserve"> IF($C83 = "", "",'App1'!F83)</f>
        <v/>
      </c>
      <c r="G83" s="1419" t="str">
        <f xml:space="preserve"> IF($C83 = "", "",'App1'!G83)</f>
        <v/>
      </c>
      <c r="H83" s="1419" t="str">
        <f xml:space="preserve"> IF($C83 = "", "",'App1'!H83)</f>
        <v/>
      </c>
      <c r="I83" s="1419" t="str">
        <f xml:space="preserve"> IF($C83 = "", "",'App1'!R83)</f>
        <v/>
      </c>
      <c r="J83" s="1419" t="str">
        <f xml:space="preserve"> IF($C83 = "", "",'App1'!U83)</f>
        <v/>
      </c>
      <c r="K83" s="1420" t="str">
        <f xml:space="preserve"> IF($C83 = "", "",'App1'!V83)</f>
        <v/>
      </c>
      <c r="L83" s="1420" t="str">
        <f xml:space="preserve"> IF($C83 = "", "",'App1'!W83)</f>
        <v/>
      </c>
      <c r="M83" s="1421" t="str">
        <f xml:space="preserve"> IF($C83 = "", "",'App1'!X83)</f>
        <v/>
      </c>
      <c r="N83" s="1420" t="str">
        <f xml:space="preserve"> IF($C83 = "", "",'App1'!Y83)</f>
        <v/>
      </c>
      <c r="O83" s="1419" t="str">
        <f xml:space="preserve"> IF($C83 = "", "",'App1'!Z83)</f>
        <v/>
      </c>
      <c r="P83" s="1422"/>
      <c r="Q83" s="1321"/>
      <c r="R83" s="1423"/>
      <c r="S83" s="586"/>
      <c r="T83" s="1424"/>
      <c r="U83" s="583"/>
      <c r="V83" s="583"/>
      <c r="W83" s="1321"/>
      <c r="X83" s="1606">
        <f t="shared" si="3"/>
        <v>0</v>
      </c>
      <c r="Y83" s="583"/>
      <c r="Z83" s="583"/>
      <c r="AA83" s="1424"/>
      <c r="AB83" s="583"/>
      <c r="AC83" s="583"/>
      <c r="AD83" s="1321"/>
      <c r="AE83" s="1606">
        <f t="shared" si="4"/>
        <v>0</v>
      </c>
      <c r="AF83" s="584"/>
      <c r="AG83" s="1425"/>
      <c r="AH83" s="1425"/>
    </row>
    <row r="84" spans="2:34" ht="15.75" customHeight="1">
      <c r="B84" s="582">
        <v>78</v>
      </c>
      <c r="C84" s="1418" t="str">
        <f>'App1'!C84</f>
        <v/>
      </c>
      <c r="D84" s="1419" t="str">
        <f xml:space="preserve"> IF($C84 = "", "",'App1'!D84)</f>
        <v/>
      </c>
      <c r="E84" s="1419" t="str">
        <f xml:space="preserve"> IF($C84 = "", "",'App1'!E84)</f>
        <v/>
      </c>
      <c r="F84" s="1418" t="str">
        <f xml:space="preserve"> IF($C84 = "", "",'App1'!F84)</f>
        <v/>
      </c>
      <c r="G84" s="1419" t="str">
        <f xml:space="preserve"> IF($C84 = "", "",'App1'!G84)</f>
        <v/>
      </c>
      <c r="H84" s="1419" t="str">
        <f xml:space="preserve"> IF($C84 = "", "",'App1'!H84)</f>
        <v/>
      </c>
      <c r="I84" s="1419" t="str">
        <f xml:space="preserve"> IF($C84 = "", "",'App1'!R84)</f>
        <v/>
      </c>
      <c r="J84" s="1419" t="str">
        <f xml:space="preserve"> IF($C84 = "", "",'App1'!U84)</f>
        <v/>
      </c>
      <c r="K84" s="1420" t="str">
        <f xml:space="preserve"> IF($C84 = "", "",'App1'!V84)</f>
        <v/>
      </c>
      <c r="L84" s="1420" t="str">
        <f xml:space="preserve"> IF($C84 = "", "",'App1'!W84)</f>
        <v/>
      </c>
      <c r="M84" s="1421" t="str">
        <f xml:space="preserve"> IF($C84 = "", "",'App1'!X84)</f>
        <v/>
      </c>
      <c r="N84" s="1420" t="str">
        <f xml:space="preserve"> IF($C84 = "", "",'App1'!Y84)</f>
        <v/>
      </c>
      <c r="O84" s="1419" t="str">
        <f xml:space="preserve"> IF($C84 = "", "",'App1'!Z84)</f>
        <v/>
      </c>
      <c r="P84" s="1422"/>
      <c r="Q84" s="1321"/>
      <c r="R84" s="1423"/>
      <c r="S84" s="586"/>
      <c r="T84" s="1424"/>
      <c r="U84" s="583"/>
      <c r="V84" s="583"/>
      <c r="W84" s="1321"/>
      <c r="X84" s="1606">
        <f t="shared" si="3"/>
        <v>0</v>
      </c>
      <c r="Y84" s="583"/>
      <c r="Z84" s="583"/>
      <c r="AA84" s="1424"/>
      <c r="AB84" s="583"/>
      <c r="AC84" s="583"/>
      <c r="AD84" s="1321"/>
      <c r="AE84" s="1606">
        <f t="shared" si="4"/>
        <v>0</v>
      </c>
      <c r="AF84" s="584"/>
      <c r="AG84" s="1425"/>
      <c r="AH84" s="1425"/>
    </row>
    <row r="85" spans="2:34" ht="15.75" customHeight="1">
      <c r="B85" s="582">
        <v>79</v>
      </c>
      <c r="C85" s="1418" t="str">
        <f>'App1'!C85</f>
        <v/>
      </c>
      <c r="D85" s="1419" t="str">
        <f xml:space="preserve"> IF($C85 = "", "",'App1'!D85)</f>
        <v/>
      </c>
      <c r="E85" s="1419" t="str">
        <f xml:space="preserve"> IF($C85 = "", "",'App1'!E85)</f>
        <v/>
      </c>
      <c r="F85" s="1418" t="str">
        <f xml:space="preserve"> IF($C85 = "", "",'App1'!F85)</f>
        <v/>
      </c>
      <c r="G85" s="1419" t="str">
        <f xml:space="preserve"> IF($C85 = "", "",'App1'!G85)</f>
        <v/>
      </c>
      <c r="H85" s="1419" t="str">
        <f xml:space="preserve"> IF($C85 = "", "",'App1'!H85)</f>
        <v/>
      </c>
      <c r="I85" s="1419" t="str">
        <f xml:space="preserve"> IF($C85 = "", "",'App1'!R85)</f>
        <v/>
      </c>
      <c r="J85" s="1419" t="str">
        <f xml:space="preserve"> IF($C85 = "", "",'App1'!U85)</f>
        <v/>
      </c>
      <c r="K85" s="1420" t="str">
        <f xml:space="preserve"> IF($C85 = "", "",'App1'!V85)</f>
        <v/>
      </c>
      <c r="L85" s="1420" t="str">
        <f xml:space="preserve"> IF($C85 = "", "",'App1'!W85)</f>
        <v/>
      </c>
      <c r="M85" s="1421" t="str">
        <f xml:space="preserve"> IF($C85 = "", "",'App1'!X85)</f>
        <v/>
      </c>
      <c r="N85" s="1420" t="str">
        <f xml:space="preserve"> IF($C85 = "", "",'App1'!Y85)</f>
        <v/>
      </c>
      <c r="O85" s="1419" t="str">
        <f xml:space="preserve"> IF($C85 = "", "",'App1'!Z85)</f>
        <v/>
      </c>
      <c r="P85" s="1422"/>
      <c r="Q85" s="1321"/>
      <c r="R85" s="1423"/>
      <c r="S85" s="586"/>
      <c r="T85" s="1424"/>
      <c r="U85" s="583"/>
      <c r="V85" s="583"/>
      <c r="W85" s="1321"/>
      <c r="X85" s="1606">
        <f t="shared" si="3"/>
        <v>0</v>
      </c>
      <c r="Y85" s="583"/>
      <c r="Z85" s="583"/>
      <c r="AA85" s="1424"/>
      <c r="AB85" s="583"/>
      <c r="AC85" s="583"/>
      <c r="AD85" s="1321"/>
      <c r="AE85" s="1606">
        <f t="shared" si="4"/>
        <v>0</v>
      </c>
      <c r="AF85" s="584"/>
      <c r="AG85" s="1425"/>
      <c r="AH85" s="1425"/>
    </row>
    <row r="86" spans="2:34" ht="15.75" customHeight="1">
      <c r="B86" s="582">
        <v>80</v>
      </c>
      <c r="C86" s="1418" t="str">
        <f>'App1'!C86</f>
        <v/>
      </c>
      <c r="D86" s="1419" t="str">
        <f xml:space="preserve"> IF($C86 = "", "",'App1'!D86)</f>
        <v/>
      </c>
      <c r="E86" s="1419" t="str">
        <f xml:space="preserve"> IF($C86 = "", "",'App1'!E86)</f>
        <v/>
      </c>
      <c r="F86" s="1418" t="str">
        <f xml:space="preserve"> IF($C86 = "", "",'App1'!F86)</f>
        <v/>
      </c>
      <c r="G86" s="1419" t="str">
        <f xml:space="preserve"> IF($C86 = "", "",'App1'!G86)</f>
        <v/>
      </c>
      <c r="H86" s="1419" t="str">
        <f xml:space="preserve"> IF($C86 = "", "",'App1'!H86)</f>
        <v/>
      </c>
      <c r="I86" s="1419" t="str">
        <f xml:space="preserve"> IF($C86 = "", "",'App1'!R86)</f>
        <v/>
      </c>
      <c r="J86" s="1419" t="str">
        <f xml:space="preserve"> IF($C86 = "", "",'App1'!U86)</f>
        <v/>
      </c>
      <c r="K86" s="1420" t="str">
        <f xml:space="preserve"> IF($C86 = "", "",'App1'!V86)</f>
        <v/>
      </c>
      <c r="L86" s="1420" t="str">
        <f xml:space="preserve"> IF($C86 = "", "",'App1'!W86)</f>
        <v/>
      </c>
      <c r="M86" s="1421" t="str">
        <f xml:space="preserve"> IF($C86 = "", "",'App1'!X86)</f>
        <v/>
      </c>
      <c r="N86" s="1420" t="str">
        <f xml:space="preserve"> IF($C86 = "", "",'App1'!Y86)</f>
        <v/>
      </c>
      <c r="O86" s="1419" t="str">
        <f xml:space="preserve"> IF($C86 = "", "",'App1'!Z86)</f>
        <v/>
      </c>
      <c r="P86" s="1422"/>
      <c r="Q86" s="1321"/>
      <c r="R86" s="1423"/>
      <c r="S86" s="586"/>
      <c r="T86" s="1424"/>
      <c r="U86" s="583"/>
      <c r="V86" s="583"/>
      <c r="W86" s="1321"/>
      <c r="X86" s="1606">
        <f t="shared" si="3"/>
        <v>0</v>
      </c>
      <c r="Y86" s="583"/>
      <c r="Z86" s="583"/>
      <c r="AA86" s="1424"/>
      <c r="AB86" s="583"/>
      <c r="AC86" s="583"/>
      <c r="AD86" s="1321"/>
      <c r="AE86" s="1606">
        <f t="shared" si="4"/>
        <v>0</v>
      </c>
      <c r="AF86" s="584"/>
      <c r="AG86" s="1425"/>
      <c r="AH86" s="1425"/>
    </row>
    <row r="87" spans="2:34" ht="15.75" customHeight="1">
      <c r="B87" s="582">
        <v>81</v>
      </c>
      <c r="C87" s="1418" t="str">
        <f>'App1'!C87</f>
        <v/>
      </c>
      <c r="D87" s="1419" t="str">
        <f xml:space="preserve"> IF($C87 = "", "",'App1'!D87)</f>
        <v/>
      </c>
      <c r="E87" s="1419" t="str">
        <f xml:space="preserve"> IF($C87 = "", "",'App1'!E87)</f>
        <v/>
      </c>
      <c r="F87" s="1418" t="str">
        <f xml:space="preserve"> IF($C87 = "", "",'App1'!F87)</f>
        <v/>
      </c>
      <c r="G87" s="1419" t="str">
        <f xml:space="preserve"> IF($C87 = "", "",'App1'!G87)</f>
        <v/>
      </c>
      <c r="H87" s="1419" t="str">
        <f xml:space="preserve"> IF($C87 = "", "",'App1'!H87)</f>
        <v/>
      </c>
      <c r="I87" s="1419" t="str">
        <f xml:space="preserve"> IF($C87 = "", "",'App1'!R87)</f>
        <v/>
      </c>
      <c r="J87" s="1419" t="str">
        <f xml:space="preserve"> IF($C87 = "", "",'App1'!U87)</f>
        <v/>
      </c>
      <c r="K87" s="1420" t="str">
        <f xml:space="preserve"> IF($C87 = "", "",'App1'!V87)</f>
        <v/>
      </c>
      <c r="L87" s="1420" t="str">
        <f xml:space="preserve"> IF($C87 = "", "",'App1'!W87)</f>
        <v/>
      </c>
      <c r="M87" s="1421" t="str">
        <f xml:space="preserve"> IF($C87 = "", "",'App1'!X87)</f>
        <v/>
      </c>
      <c r="N87" s="1420" t="str">
        <f xml:space="preserve"> IF($C87 = "", "",'App1'!Y87)</f>
        <v/>
      </c>
      <c r="O87" s="1419" t="str">
        <f xml:space="preserve"> IF($C87 = "", "",'App1'!Z87)</f>
        <v/>
      </c>
      <c r="P87" s="1422"/>
      <c r="Q87" s="1321"/>
      <c r="R87" s="1423"/>
      <c r="S87" s="586"/>
      <c r="T87" s="1424"/>
      <c r="U87" s="583"/>
      <c r="V87" s="583"/>
      <c r="W87" s="1321"/>
      <c r="X87" s="1606">
        <f t="shared" si="3"/>
        <v>0</v>
      </c>
      <c r="Y87" s="583"/>
      <c r="Z87" s="583"/>
      <c r="AA87" s="1424"/>
      <c r="AB87" s="583"/>
      <c r="AC87" s="583"/>
      <c r="AD87" s="1321"/>
      <c r="AE87" s="1606">
        <f t="shared" si="4"/>
        <v>0</v>
      </c>
      <c r="AF87" s="584"/>
      <c r="AG87" s="1425"/>
      <c r="AH87" s="1425"/>
    </row>
    <row r="88" spans="2:34" ht="15.75" customHeight="1">
      <c r="B88" s="582">
        <v>82</v>
      </c>
      <c r="C88" s="1418" t="str">
        <f>'App1'!C88</f>
        <v/>
      </c>
      <c r="D88" s="1419" t="str">
        <f xml:space="preserve"> IF($C88 = "", "",'App1'!D88)</f>
        <v/>
      </c>
      <c r="E88" s="1419" t="str">
        <f xml:space="preserve"> IF($C88 = "", "",'App1'!E88)</f>
        <v/>
      </c>
      <c r="F88" s="1418" t="str">
        <f xml:space="preserve"> IF($C88 = "", "",'App1'!F88)</f>
        <v/>
      </c>
      <c r="G88" s="1419" t="str">
        <f xml:space="preserve"> IF($C88 = "", "",'App1'!G88)</f>
        <v/>
      </c>
      <c r="H88" s="1419" t="str">
        <f xml:space="preserve"> IF($C88 = "", "",'App1'!H88)</f>
        <v/>
      </c>
      <c r="I88" s="1419" t="str">
        <f xml:space="preserve"> IF($C88 = "", "",'App1'!R88)</f>
        <v/>
      </c>
      <c r="J88" s="1419" t="str">
        <f xml:space="preserve"> IF($C88 = "", "",'App1'!U88)</f>
        <v/>
      </c>
      <c r="K88" s="1420" t="str">
        <f xml:space="preserve"> IF($C88 = "", "",'App1'!V88)</f>
        <v/>
      </c>
      <c r="L88" s="1420" t="str">
        <f xml:space="preserve"> IF($C88 = "", "",'App1'!W88)</f>
        <v/>
      </c>
      <c r="M88" s="1421" t="str">
        <f xml:space="preserve"> IF($C88 = "", "",'App1'!X88)</f>
        <v/>
      </c>
      <c r="N88" s="1420" t="str">
        <f xml:space="preserve"> IF($C88 = "", "",'App1'!Y88)</f>
        <v/>
      </c>
      <c r="O88" s="1419" t="str">
        <f xml:space="preserve"> IF($C88 = "", "",'App1'!Z88)</f>
        <v/>
      </c>
      <c r="P88" s="1422"/>
      <c r="Q88" s="1321"/>
      <c r="R88" s="1423"/>
      <c r="S88" s="586"/>
      <c r="T88" s="1424"/>
      <c r="U88" s="583"/>
      <c r="V88" s="583"/>
      <c r="W88" s="1321"/>
      <c r="X88" s="1606">
        <f t="shared" si="3"/>
        <v>0</v>
      </c>
      <c r="Y88" s="583"/>
      <c r="Z88" s="583"/>
      <c r="AA88" s="1424"/>
      <c r="AB88" s="583"/>
      <c r="AC88" s="583"/>
      <c r="AD88" s="1321"/>
      <c r="AE88" s="1606">
        <f t="shared" si="4"/>
        <v>0</v>
      </c>
      <c r="AF88" s="584"/>
      <c r="AG88" s="1425"/>
      <c r="AH88" s="1425"/>
    </row>
    <row r="89" spans="2:34" ht="15.75" customHeight="1">
      <c r="B89" s="582">
        <v>83</v>
      </c>
      <c r="C89" s="1418" t="str">
        <f>'App1'!C89</f>
        <v/>
      </c>
      <c r="D89" s="1419" t="str">
        <f xml:space="preserve"> IF($C89 = "", "",'App1'!D89)</f>
        <v/>
      </c>
      <c r="E89" s="1419" t="str">
        <f xml:space="preserve"> IF($C89 = "", "",'App1'!E89)</f>
        <v/>
      </c>
      <c r="F89" s="1418" t="str">
        <f xml:space="preserve"> IF($C89 = "", "",'App1'!F89)</f>
        <v/>
      </c>
      <c r="G89" s="1419" t="str">
        <f xml:space="preserve"> IF($C89 = "", "",'App1'!G89)</f>
        <v/>
      </c>
      <c r="H89" s="1419" t="str">
        <f xml:space="preserve"> IF($C89 = "", "",'App1'!H89)</f>
        <v/>
      </c>
      <c r="I89" s="1419" t="str">
        <f xml:space="preserve"> IF($C89 = "", "",'App1'!R89)</f>
        <v/>
      </c>
      <c r="J89" s="1419" t="str">
        <f xml:space="preserve"> IF($C89 = "", "",'App1'!U89)</f>
        <v/>
      </c>
      <c r="K89" s="1420" t="str">
        <f xml:space="preserve"> IF($C89 = "", "",'App1'!V89)</f>
        <v/>
      </c>
      <c r="L89" s="1420" t="str">
        <f xml:space="preserve"> IF($C89 = "", "",'App1'!W89)</f>
        <v/>
      </c>
      <c r="M89" s="1421" t="str">
        <f xml:space="preserve"> IF($C89 = "", "",'App1'!X89)</f>
        <v/>
      </c>
      <c r="N89" s="1420" t="str">
        <f xml:space="preserve"> IF($C89 = "", "",'App1'!Y89)</f>
        <v/>
      </c>
      <c r="O89" s="1419" t="str">
        <f xml:space="preserve"> IF($C89 = "", "",'App1'!Z89)</f>
        <v/>
      </c>
      <c r="P89" s="1422"/>
      <c r="Q89" s="1321"/>
      <c r="R89" s="1423"/>
      <c r="S89" s="586"/>
      <c r="T89" s="1424"/>
      <c r="U89" s="583"/>
      <c r="V89" s="583"/>
      <c r="W89" s="1321"/>
      <c r="X89" s="1606">
        <f t="shared" si="3"/>
        <v>0</v>
      </c>
      <c r="Y89" s="583"/>
      <c r="Z89" s="583"/>
      <c r="AA89" s="1424"/>
      <c r="AB89" s="583"/>
      <c r="AC89" s="583"/>
      <c r="AD89" s="1321"/>
      <c r="AE89" s="1606">
        <f t="shared" si="4"/>
        <v>0</v>
      </c>
      <c r="AF89" s="584"/>
      <c r="AG89" s="1425"/>
      <c r="AH89" s="1425"/>
    </row>
    <row r="90" spans="2:34" ht="15.6" customHeight="1">
      <c r="B90" s="582">
        <v>84</v>
      </c>
      <c r="C90" s="1418" t="str">
        <f>'App1'!C90</f>
        <v/>
      </c>
      <c r="D90" s="1419" t="str">
        <f xml:space="preserve"> IF($C90 = "", "",'App1'!D90)</f>
        <v/>
      </c>
      <c r="E90" s="1419" t="str">
        <f xml:space="preserve"> IF($C90 = "", "",'App1'!E90)</f>
        <v/>
      </c>
      <c r="F90" s="1418" t="str">
        <f xml:space="preserve"> IF($C90 = "", "",'App1'!F90)</f>
        <v/>
      </c>
      <c r="G90" s="1419" t="str">
        <f xml:space="preserve"> IF($C90 = "", "",'App1'!G90)</f>
        <v/>
      </c>
      <c r="H90" s="1419" t="str">
        <f xml:space="preserve"> IF($C90 = "", "",'App1'!H90)</f>
        <v/>
      </c>
      <c r="I90" s="1419" t="str">
        <f xml:space="preserve"> IF($C90 = "", "",'App1'!R90)</f>
        <v/>
      </c>
      <c r="J90" s="1419" t="str">
        <f xml:space="preserve"> IF($C90 = "", "",'App1'!U90)</f>
        <v/>
      </c>
      <c r="K90" s="1420" t="str">
        <f xml:space="preserve"> IF($C90 = "", "",'App1'!V90)</f>
        <v/>
      </c>
      <c r="L90" s="1420" t="str">
        <f xml:space="preserve"> IF($C90 = "", "",'App1'!W90)</f>
        <v/>
      </c>
      <c r="M90" s="1421" t="str">
        <f xml:space="preserve"> IF($C90 = "", "",'App1'!X90)</f>
        <v/>
      </c>
      <c r="N90" s="1420" t="str">
        <f xml:space="preserve"> IF($C90 = "", "",'App1'!Y90)</f>
        <v/>
      </c>
      <c r="O90" s="1419" t="str">
        <f xml:space="preserve"> IF($C90 = "", "",'App1'!Z90)</f>
        <v/>
      </c>
      <c r="P90" s="1422"/>
      <c r="Q90" s="1321"/>
      <c r="R90" s="1423"/>
      <c r="S90" s="586"/>
      <c r="T90" s="1424"/>
      <c r="U90" s="583"/>
      <c r="V90" s="583"/>
      <c r="W90" s="1321"/>
      <c r="X90" s="1606">
        <f t="shared" si="3"/>
        <v>0</v>
      </c>
      <c r="Y90" s="583"/>
      <c r="Z90" s="583"/>
      <c r="AA90" s="1424"/>
      <c r="AB90" s="583"/>
      <c r="AC90" s="583"/>
      <c r="AD90" s="1321"/>
      <c r="AE90" s="1606">
        <f t="shared" si="4"/>
        <v>0</v>
      </c>
      <c r="AF90" s="584"/>
      <c r="AG90" s="1425"/>
      <c r="AH90" s="1425"/>
    </row>
    <row r="91" spans="2:34" ht="15.75" customHeight="1">
      <c r="B91" s="582">
        <v>85</v>
      </c>
      <c r="C91" s="1418" t="str">
        <f>'App1'!C91</f>
        <v/>
      </c>
      <c r="D91" s="1419" t="str">
        <f xml:space="preserve"> IF($C91 = "", "",'App1'!D91)</f>
        <v/>
      </c>
      <c r="E91" s="1419" t="str">
        <f xml:space="preserve"> IF($C91 = "", "",'App1'!E91)</f>
        <v/>
      </c>
      <c r="F91" s="1418" t="str">
        <f xml:space="preserve"> IF($C91 = "", "",'App1'!F91)</f>
        <v/>
      </c>
      <c r="G91" s="1419" t="str">
        <f xml:space="preserve"> IF($C91 = "", "",'App1'!G91)</f>
        <v/>
      </c>
      <c r="H91" s="1419" t="str">
        <f xml:space="preserve"> IF($C91 = "", "",'App1'!H91)</f>
        <v/>
      </c>
      <c r="I91" s="1419" t="str">
        <f xml:space="preserve"> IF($C91 = "", "",'App1'!R91)</f>
        <v/>
      </c>
      <c r="J91" s="1419" t="str">
        <f xml:space="preserve"> IF($C91 = "", "",'App1'!U91)</f>
        <v/>
      </c>
      <c r="K91" s="1420" t="str">
        <f xml:space="preserve"> IF($C91 = "", "",'App1'!V91)</f>
        <v/>
      </c>
      <c r="L91" s="1420" t="str">
        <f xml:space="preserve"> IF($C91 = "", "",'App1'!W91)</f>
        <v/>
      </c>
      <c r="M91" s="1421" t="str">
        <f xml:space="preserve"> IF($C91 = "", "",'App1'!X91)</f>
        <v/>
      </c>
      <c r="N91" s="1420" t="str">
        <f xml:space="preserve"> IF($C91 = "", "",'App1'!Y91)</f>
        <v/>
      </c>
      <c r="O91" s="1419" t="str">
        <f xml:space="preserve"> IF($C91 = "", "",'App1'!Z91)</f>
        <v/>
      </c>
      <c r="P91" s="1422"/>
      <c r="Q91" s="1321"/>
      <c r="R91" s="1423"/>
      <c r="S91" s="586"/>
      <c r="T91" s="1424"/>
      <c r="U91" s="583"/>
      <c r="V91" s="583"/>
      <c r="W91" s="1321"/>
      <c r="X91" s="1606">
        <f t="shared" si="3"/>
        <v>0</v>
      </c>
      <c r="Y91" s="583"/>
      <c r="Z91" s="583"/>
      <c r="AA91" s="1424"/>
      <c r="AB91" s="583"/>
      <c r="AC91" s="583"/>
      <c r="AD91" s="1321"/>
      <c r="AE91" s="1606">
        <f t="shared" si="4"/>
        <v>0</v>
      </c>
      <c r="AF91" s="584"/>
      <c r="AG91" s="1425"/>
      <c r="AH91" s="1425"/>
    </row>
    <row r="92" spans="2:34" ht="15.75" customHeight="1">
      <c r="B92" s="582">
        <v>86</v>
      </c>
      <c r="C92" s="1418" t="str">
        <f>'App1'!C92</f>
        <v/>
      </c>
      <c r="D92" s="1419" t="str">
        <f xml:space="preserve"> IF($C92 = "", "",'App1'!D92)</f>
        <v/>
      </c>
      <c r="E92" s="1419" t="str">
        <f xml:space="preserve"> IF($C92 = "", "",'App1'!E92)</f>
        <v/>
      </c>
      <c r="F92" s="1418" t="str">
        <f xml:space="preserve"> IF($C92 = "", "",'App1'!F92)</f>
        <v/>
      </c>
      <c r="G92" s="1419" t="str">
        <f xml:space="preserve"> IF($C92 = "", "",'App1'!G92)</f>
        <v/>
      </c>
      <c r="H92" s="1419" t="str">
        <f xml:space="preserve"> IF($C92 = "", "",'App1'!H92)</f>
        <v/>
      </c>
      <c r="I92" s="1419" t="str">
        <f xml:space="preserve"> IF($C92 = "", "",'App1'!R92)</f>
        <v/>
      </c>
      <c r="J92" s="1419" t="str">
        <f xml:space="preserve"> IF($C92 = "", "",'App1'!U92)</f>
        <v/>
      </c>
      <c r="K92" s="1420" t="str">
        <f xml:space="preserve"> IF($C92 = "", "",'App1'!V92)</f>
        <v/>
      </c>
      <c r="L92" s="1420" t="str">
        <f xml:space="preserve"> IF($C92 = "", "",'App1'!W92)</f>
        <v/>
      </c>
      <c r="M92" s="1421" t="str">
        <f xml:space="preserve"> IF($C92 = "", "",'App1'!X92)</f>
        <v/>
      </c>
      <c r="N92" s="1420" t="str">
        <f xml:space="preserve"> IF($C92 = "", "",'App1'!Y92)</f>
        <v/>
      </c>
      <c r="O92" s="1419" t="str">
        <f xml:space="preserve"> IF($C92 = "", "",'App1'!Z92)</f>
        <v/>
      </c>
      <c r="P92" s="1422"/>
      <c r="Q92" s="1321"/>
      <c r="R92" s="1423"/>
      <c r="S92" s="586"/>
      <c r="T92" s="1424"/>
      <c r="U92" s="583"/>
      <c r="V92" s="583"/>
      <c r="W92" s="1321"/>
      <c r="X92" s="1606">
        <f t="shared" si="3"/>
        <v>0</v>
      </c>
      <c r="Y92" s="583"/>
      <c r="Z92" s="583"/>
      <c r="AA92" s="1424"/>
      <c r="AB92" s="583"/>
      <c r="AC92" s="583"/>
      <c r="AD92" s="1321"/>
      <c r="AE92" s="1606">
        <f t="shared" si="4"/>
        <v>0</v>
      </c>
      <c r="AF92" s="584"/>
      <c r="AG92" s="1425"/>
      <c r="AH92" s="1425"/>
    </row>
    <row r="93" spans="2:34" ht="15.75" customHeight="1">
      <c r="B93" s="582">
        <v>87</v>
      </c>
      <c r="C93" s="1418" t="str">
        <f>'App1'!C93</f>
        <v/>
      </c>
      <c r="D93" s="1419" t="str">
        <f xml:space="preserve"> IF($C93 = "", "",'App1'!D93)</f>
        <v/>
      </c>
      <c r="E93" s="1419" t="str">
        <f xml:space="preserve"> IF($C93 = "", "",'App1'!E93)</f>
        <v/>
      </c>
      <c r="F93" s="1418" t="str">
        <f xml:space="preserve"> IF($C93 = "", "",'App1'!F93)</f>
        <v/>
      </c>
      <c r="G93" s="1419" t="str">
        <f xml:space="preserve"> IF($C93 = "", "",'App1'!G93)</f>
        <v/>
      </c>
      <c r="H93" s="1419" t="str">
        <f xml:space="preserve"> IF($C93 = "", "",'App1'!H93)</f>
        <v/>
      </c>
      <c r="I93" s="1419" t="str">
        <f xml:space="preserve"> IF($C93 = "", "",'App1'!R93)</f>
        <v/>
      </c>
      <c r="J93" s="1419" t="str">
        <f xml:space="preserve"> IF($C93 = "", "",'App1'!U93)</f>
        <v/>
      </c>
      <c r="K93" s="1420" t="str">
        <f xml:space="preserve"> IF($C93 = "", "",'App1'!V93)</f>
        <v/>
      </c>
      <c r="L93" s="1420" t="str">
        <f xml:space="preserve"> IF($C93 = "", "",'App1'!W93)</f>
        <v/>
      </c>
      <c r="M93" s="1421" t="str">
        <f xml:space="preserve"> IF($C93 = "", "",'App1'!X93)</f>
        <v/>
      </c>
      <c r="N93" s="1420" t="str">
        <f xml:space="preserve"> IF($C93 = "", "",'App1'!Y93)</f>
        <v/>
      </c>
      <c r="O93" s="1419" t="str">
        <f xml:space="preserve"> IF($C93 = "", "",'App1'!Z93)</f>
        <v/>
      </c>
      <c r="P93" s="1422"/>
      <c r="Q93" s="1321"/>
      <c r="R93" s="1423"/>
      <c r="S93" s="586"/>
      <c r="T93" s="1424"/>
      <c r="U93" s="583"/>
      <c r="V93" s="583"/>
      <c r="W93" s="1321"/>
      <c r="X93" s="1606">
        <f t="shared" si="3"/>
        <v>0</v>
      </c>
      <c r="Y93" s="583"/>
      <c r="Z93" s="583"/>
      <c r="AA93" s="1424"/>
      <c r="AB93" s="583"/>
      <c r="AC93" s="583"/>
      <c r="AD93" s="1321"/>
      <c r="AE93" s="1606">
        <f t="shared" si="4"/>
        <v>0</v>
      </c>
      <c r="AF93" s="584"/>
      <c r="AG93" s="1425"/>
      <c r="AH93" s="1425"/>
    </row>
    <row r="94" spans="2:34" ht="15.75" customHeight="1">
      <c r="B94" s="582">
        <v>88</v>
      </c>
      <c r="C94" s="1418" t="str">
        <f>'App1'!C94</f>
        <v/>
      </c>
      <c r="D94" s="1419" t="str">
        <f xml:space="preserve"> IF($C94 = "", "",'App1'!D94)</f>
        <v/>
      </c>
      <c r="E94" s="1419" t="str">
        <f xml:space="preserve"> IF($C94 = "", "",'App1'!E94)</f>
        <v/>
      </c>
      <c r="F94" s="1418" t="str">
        <f xml:space="preserve"> IF($C94 = "", "",'App1'!F94)</f>
        <v/>
      </c>
      <c r="G94" s="1419" t="str">
        <f xml:space="preserve"> IF($C94 = "", "",'App1'!G94)</f>
        <v/>
      </c>
      <c r="H94" s="1419" t="str">
        <f xml:space="preserve"> IF($C94 = "", "",'App1'!H94)</f>
        <v/>
      </c>
      <c r="I94" s="1419" t="str">
        <f xml:space="preserve"> IF($C94 = "", "",'App1'!R94)</f>
        <v/>
      </c>
      <c r="J94" s="1419" t="str">
        <f xml:space="preserve"> IF($C94 = "", "",'App1'!U94)</f>
        <v/>
      </c>
      <c r="K94" s="1420" t="str">
        <f xml:space="preserve"> IF($C94 = "", "",'App1'!V94)</f>
        <v/>
      </c>
      <c r="L94" s="1420" t="str">
        <f xml:space="preserve"> IF($C94 = "", "",'App1'!W94)</f>
        <v/>
      </c>
      <c r="M94" s="1421" t="str">
        <f xml:space="preserve"> IF($C94 = "", "",'App1'!X94)</f>
        <v/>
      </c>
      <c r="N94" s="1420" t="str">
        <f xml:space="preserve"> IF($C94 = "", "",'App1'!Y94)</f>
        <v/>
      </c>
      <c r="O94" s="1419" t="str">
        <f xml:space="preserve"> IF($C94 = "", "",'App1'!Z94)</f>
        <v/>
      </c>
      <c r="P94" s="1422"/>
      <c r="Q94" s="1321"/>
      <c r="R94" s="1423"/>
      <c r="S94" s="586"/>
      <c r="T94" s="1424"/>
      <c r="U94" s="583"/>
      <c r="V94" s="583"/>
      <c r="W94" s="1321"/>
      <c r="X94" s="1606">
        <f t="shared" si="3"/>
        <v>0</v>
      </c>
      <c r="Y94" s="583"/>
      <c r="Z94" s="583"/>
      <c r="AA94" s="1424"/>
      <c r="AB94" s="583"/>
      <c r="AC94" s="583"/>
      <c r="AD94" s="1321"/>
      <c r="AE94" s="1606">
        <f t="shared" si="4"/>
        <v>0</v>
      </c>
      <c r="AF94" s="584"/>
      <c r="AG94" s="1425"/>
      <c r="AH94" s="1425"/>
    </row>
    <row r="95" spans="2:34" ht="15.75" customHeight="1">
      <c r="B95" s="582">
        <v>89</v>
      </c>
      <c r="C95" s="1418" t="str">
        <f>'App1'!C95</f>
        <v/>
      </c>
      <c r="D95" s="1419" t="str">
        <f xml:space="preserve"> IF($C95 = "", "",'App1'!D95)</f>
        <v/>
      </c>
      <c r="E95" s="1419" t="str">
        <f xml:space="preserve"> IF($C95 = "", "",'App1'!E95)</f>
        <v/>
      </c>
      <c r="F95" s="1418" t="str">
        <f xml:space="preserve"> IF($C95 = "", "",'App1'!F95)</f>
        <v/>
      </c>
      <c r="G95" s="1419" t="str">
        <f xml:space="preserve"> IF($C95 = "", "",'App1'!G95)</f>
        <v/>
      </c>
      <c r="H95" s="1419" t="str">
        <f xml:space="preserve"> IF($C95 = "", "",'App1'!H95)</f>
        <v/>
      </c>
      <c r="I95" s="1419" t="str">
        <f xml:space="preserve"> IF($C95 = "", "",'App1'!R95)</f>
        <v/>
      </c>
      <c r="J95" s="1419" t="str">
        <f xml:space="preserve"> IF($C95 = "", "",'App1'!U95)</f>
        <v/>
      </c>
      <c r="K95" s="1420" t="str">
        <f xml:space="preserve"> IF($C95 = "", "",'App1'!V95)</f>
        <v/>
      </c>
      <c r="L95" s="1420" t="str">
        <f xml:space="preserve"> IF($C95 = "", "",'App1'!W95)</f>
        <v/>
      </c>
      <c r="M95" s="1421" t="str">
        <f xml:space="preserve"> IF($C95 = "", "",'App1'!X95)</f>
        <v/>
      </c>
      <c r="N95" s="1420" t="str">
        <f xml:space="preserve"> IF($C95 = "", "",'App1'!Y95)</f>
        <v/>
      </c>
      <c r="O95" s="1419" t="str">
        <f xml:space="preserve"> IF($C95 = "", "",'App1'!Z95)</f>
        <v/>
      </c>
      <c r="P95" s="1422"/>
      <c r="Q95" s="1321"/>
      <c r="R95" s="1423"/>
      <c r="S95" s="586"/>
      <c r="T95" s="1424"/>
      <c r="U95" s="583"/>
      <c r="V95" s="583"/>
      <c r="W95" s="1321"/>
      <c r="X95" s="1606">
        <f t="shared" si="3"/>
        <v>0</v>
      </c>
      <c r="Y95" s="583"/>
      <c r="Z95" s="583"/>
      <c r="AA95" s="1424"/>
      <c r="AB95" s="583"/>
      <c r="AC95" s="583"/>
      <c r="AD95" s="1321"/>
      <c r="AE95" s="1606">
        <f t="shared" si="4"/>
        <v>0</v>
      </c>
      <c r="AF95" s="584"/>
      <c r="AG95" s="1425"/>
      <c r="AH95" s="1425"/>
    </row>
    <row r="96" spans="2:34" ht="15.75" customHeight="1">
      <c r="B96" s="582">
        <v>90</v>
      </c>
      <c r="C96" s="1418" t="str">
        <f>'App1'!C96</f>
        <v/>
      </c>
      <c r="D96" s="1419" t="str">
        <f xml:space="preserve"> IF($C96 = "", "",'App1'!D96)</f>
        <v/>
      </c>
      <c r="E96" s="1419" t="str">
        <f xml:space="preserve"> IF($C96 = "", "",'App1'!E96)</f>
        <v/>
      </c>
      <c r="F96" s="1418" t="str">
        <f xml:space="preserve"> IF($C96 = "", "",'App1'!F96)</f>
        <v/>
      </c>
      <c r="G96" s="1419" t="str">
        <f xml:space="preserve"> IF($C96 = "", "",'App1'!G96)</f>
        <v/>
      </c>
      <c r="H96" s="1419" t="str">
        <f xml:space="preserve"> IF($C96 = "", "",'App1'!H96)</f>
        <v/>
      </c>
      <c r="I96" s="1419" t="str">
        <f xml:space="preserve"> IF($C96 = "", "",'App1'!R96)</f>
        <v/>
      </c>
      <c r="J96" s="1419" t="str">
        <f xml:space="preserve"> IF($C96 = "", "",'App1'!U96)</f>
        <v/>
      </c>
      <c r="K96" s="1420" t="str">
        <f xml:space="preserve"> IF($C96 = "", "",'App1'!V96)</f>
        <v/>
      </c>
      <c r="L96" s="1420" t="str">
        <f xml:space="preserve"> IF($C96 = "", "",'App1'!W96)</f>
        <v/>
      </c>
      <c r="M96" s="1421" t="str">
        <f xml:space="preserve"> IF($C96 = "", "",'App1'!X96)</f>
        <v/>
      </c>
      <c r="N96" s="1420" t="str">
        <f xml:space="preserve"> IF($C96 = "", "",'App1'!Y96)</f>
        <v/>
      </c>
      <c r="O96" s="1419" t="str">
        <f xml:space="preserve"> IF($C96 = "", "",'App1'!Z96)</f>
        <v/>
      </c>
      <c r="P96" s="1422"/>
      <c r="Q96" s="1321"/>
      <c r="R96" s="1423"/>
      <c r="S96" s="586"/>
      <c r="T96" s="1424"/>
      <c r="U96" s="583"/>
      <c r="V96" s="583"/>
      <c r="W96" s="1321"/>
      <c r="X96" s="1606">
        <f t="shared" si="3"/>
        <v>0</v>
      </c>
      <c r="Y96" s="583"/>
      <c r="Z96" s="583"/>
      <c r="AA96" s="1424"/>
      <c r="AB96" s="583"/>
      <c r="AC96" s="583"/>
      <c r="AD96" s="1321"/>
      <c r="AE96" s="1606">
        <f t="shared" si="4"/>
        <v>0</v>
      </c>
      <c r="AF96" s="584"/>
      <c r="AG96" s="1425"/>
      <c r="AH96" s="1425"/>
    </row>
    <row r="97" spans="2:34" ht="15.75" customHeight="1">
      <c r="B97" s="582">
        <v>91</v>
      </c>
      <c r="C97" s="1418" t="str">
        <f>'App1'!C97</f>
        <v/>
      </c>
      <c r="D97" s="1419" t="str">
        <f xml:space="preserve"> IF($C97 = "", "",'App1'!D97)</f>
        <v/>
      </c>
      <c r="E97" s="1419" t="str">
        <f xml:space="preserve"> IF($C97 = "", "",'App1'!E97)</f>
        <v/>
      </c>
      <c r="F97" s="1418" t="str">
        <f xml:space="preserve"> IF($C97 = "", "",'App1'!F97)</f>
        <v/>
      </c>
      <c r="G97" s="1419" t="str">
        <f xml:space="preserve"> IF($C97 = "", "",'App1'!G97)</f>
        <v/>
      </c>
      <c r="H97" s="1419" t="str">
        <f xml:space="preserve"> IF($C97 = "", "",'App1'!H97)</f>
        <v/>
      </c>
      <c r="I97" s="1419" t="str">
        <f xml:space="preserve"> IF($C97 = "", "",'App1'!R97)</f>
        <v/>
      </c>
      <c r="J97" s="1419" t="str">
        <f xml:space="preserve"> IF($C97 = "", "",'App1'!U97)</f>
        <v/>
      </c>
      <c r="K97" s="1420" t="str">
        <f xml:space="preserve"> IF($C97 = "", "",'App1'!V97)</f>
        <v/>
      </c>
      <c r="L97" s="1420" t="str">
        <f xml:space="preserve"> IF($C97 = "", "",'App1'!W97)</f>
        <v/>
      </c>
      <c r="M97" s="1421" t="str">
        <f xml:space="preserve"> IF($C97 = "", "",'App1'!X97)</f>
        <v/>
      </c>
      <c r="N97" s="1420" t="str">
        <f xml:space="preserve"> IF($C97 = "", "",'App1'!Y97)</f>
        <v/>
      </c>
      <c r="O97" s="1419" t="str">
        <f xml:space="preserve"> IF($C97 = "", "",'App1'!Z97)</f>
        <v/>
      </c>
      <c r="P97" s="1422"/>
      <c r="Q97" s="1321"/>
      <c r="R97" s="1423"/>
      <c r="S97" s="586"/>
      <c r="T97" s="1424"/>
      <c r="U97" s="583"/>
      <c r="V97" s="583"/>
      <c r="W97" s="1321"/>
      <c r="X97" s="1606">
        <f t="shared" si="3"/>
        <v>0</v>
      </c>
      <c r="Y97" s="583"/>
      <c r="Z97" s="583"/>
      <c r="AA97" s="1424"/>
      <c r="AB97" s="583"/>
      <c r="AC97" s="583"/>
      <c r="AD97" s="1321"/>
      <c r="AE97" s="1606">
        <f t="shared" si="4"/>
        <v>0</v>
      </c>
      <c r="AF97" s="584"/>
      <c r="AG97" s="1425"/>
      <c r="AH97" s="1425"/>
    </row>
    <row r="98" spans="2:34" ht="15.75" customHeight="1">
      <c r="B98" s="582">
        <v>92</v>
      </c>
      <c r="C98" s="1418" t="str">
        <f>'App1'!C98</f>
        <v/>
      </c>
      <c r="D98" s="1419" t="str">
        <f xml:space="preserve"> IF($C98 = "", "",'App1'!D98)</f>
        <v/>
      </c>
      <c r="E98" s="1419" t="str">
        <f xml:space="preserve"> IF($C98 = "", "",'App1'!E98)</f>
        <v/>
      </c>
      <c r="F98" s="1418" t="str">
        <f xml:space="preserve"> IF($C98 = "", "",'App1'!F98)</f>
        <v/>
      </c>
      <c r="G98" s="1419" t="str">
        <f xml:space="preserve"> IF($C98 = "", "",'App1'!G98)</f>
        <v/>
      </c>
      <c r="H98" s="1419" t="str">
        <f xml:space="preserve"> IF($C98 = "", "",'App1'!H98)</f>
        <v/>
      </c>
      <c r="I98" s="1419" t="str">
        <f xml:space="preserve"> IF($C98 = "", "",'App1'!R98)</f>
        <v/>
      </c>
      <c r="J98" s="1419" t="str">
        <f xml:space="preserve"> IF($C98 = "", "",'App1'!U98)</f>
        <v/>
      </c>
      <c r="K98" s="1420" t="str">
        <f xml:space="preserve"> IF($C98 = "", "",'App1'!V98)</f>
        <v/>
      </c>
      <c r="L98" s="1420" t="str">
        <f xml:space="preserve"> IF($C98 = "", "",'App1'!W98)</f>
        <v/>
      </c>
      <c r="M98" s="1421" t="str">
        <f xml:space="preserve"> IF($C98 = "", "",'App1'!X98)</f>
        <v/>
      </c>
      <c r="N98" s="1420" t="str">
        <f xml:space="preserve"> IF($C98 = "", "",'App1'!Y98)</f>
        <v/>
      </c>
      <c r="O98" s="1419" t="str">
        <f xml:space="preserve"> IF($C98 = "", "",'App1'!Z98)</f>
        <v/>
      </c>
      <c r="P98" s="1422"/>
      <c r="Q98" s="1321"/>
      <c r="R98" s="1423"/>
      <c r="S98" s="586"/>
      <c r="T98" s="1424"/>
      <c r="U98" s="583"/>
      <c r="V98" s="583"/>
      <c r="W98" s="1321"/>
      <c r="X98" s="1606">
        <f t="shared" si="3"/>
        <v>0</v>
      </c>
      <c r="Y98" s="583"/>
      <c r="Z98" s="583"/>
      <c r="AA98" s="1424"/>
      <c r="AB98" s="583"/>
      <c r="AC98" s="583"/>
      <c r="AD98" s="1321"/>
      <c r="AE98" s="1606">
        <f t="shared" si="4"/>
        <v>0</v>
      </c>
      <c r="AF98" s="584"/>
      <c r="AG98" s="1425"/>
      <c r="AH98" s="1425"/>
    </row>
    <row r="99" spans="2:34" ht="15.75" customHeight="1">
      <c r="B99" s="582">
        <v>93</v>
      </c>
      <c r="C99" s="1418" t="str">
        <f>'App1'!C99</f>
        <v/>
      </c>
      <c r="D99" s="1419" t="str">
        <f xml:space="preserve"> IF($C99 = "", "",'App1'!D99)</f>
        <v/>
      </c>
      <c r="E99" s="1419" t="str">
        <f xml:space="preserve"> IF($C99 = "", "",'App1'!E99)</f>
        <v/>
      </c>
      <c r="F99" s="1418" t="str">
        <f xml:space="preserve"> IF($C99 = "", "",'App1'!F99)</f>
        <v/>
      </c>
      <c r="G99" s="1419" t="str">
        <f xml:space="preserve"> IF($C99 = "", "",'App1'!G99)</f>
        <v/>
      </c>
      <c r="H99" s="1419" t="str">
        <f xml:space="preserve"> IF($C99 = "", "",'App1'!H99)</f>
        <v/>
      </c>
      <c r="I99" s="1419" t="str">
        <f xml:space="preserve"> IF($C99 = "", "",'App1'!R99)</f>
        <v/>
      </c>
      <c r="J99" s="1419" t="str">
        <f xml:space="preserve"> IF($C99 = "", "",'App1'!U99)</f>
        <v/>
      </c>
      <c r="K99" s="1420" t="str">
        <f xml:space="preserve"> IF($C99 = "", "",'App1'!V99)</f>
        <v/>
      </c>
      <c r="L99" s="1420" t="str">
        <f xml:space="preserve"> IF($C99 = "", "",'App1'!W99)</f>
        <v/>
      </c>
      <c r="M99" s="1421" t="str">
        <f xml:space="preserve"> IF($C99 = "", "",'App1'!X99)</f>
        <v/>
      </c>
      <c r="N99" s="1420" t="str">
        <f xml:space="preserve"> IF($C99 = "", "",'App1'!Y99)</f>
        <v/>
      </c>
      <c r="O99" s="1419" t="str">
        <f xml:space="preserve"> IF($C99 = "", "",'App1'!Z99)</f>
        <v/>
      </c>
      <c r="P99" s="1422"/>
      <c r="Q99" s="1321"/>
      <c r="R99" s="1423"/>
      <c r="S99" s="586"/>
      <c r="T99" s="1424"/>
      <c r="U99" s="583"/>
      <c r="V99" s="583"/>
      <c r="W99" s="1321"/>
      <c r="X99" s="1606">
        <f t="shared" si="3"/>
        <v>0</v>
      </c>
      <c r="Y99" s="583"/>
      <c r="Z99" s="583"/>
      <c r="AA99" s="1424"/>
      <c r="AB99" s="583"/>
      <c r="AC99" s="583"/>
      <c r="AD99" s="1321"/>
      <c r="AE99" s="1606">
        <f t="shared" si="4"/>
        <v>0</v>
      </c>
      <c r="AF99" s="584"/>
      <c r="AG99" s="1425"/>
      <c r="AH99" s="1425"/>
    </row>
    <row r="100" spans="2:34" ht="15.75" customHeight="1">
      <c r="B100" s="582">
        <v>94</v>
      </c>
      <c r="C100" s="1418" t="str">
        <f>'App1'!C100</f>
        <v/>
      </c>
      <c r="D100" s="1419" t="str">
        <f xml:space="preserve"> IF($C100 = "", "",'App1'!D100)</f>
        <v/>
      </c>
      <c r="E100" s="1419" t="str">
        <f xml:space="preserve"> IF($C100 = "", "",'App1'!E100)</f>
        <v/>
      </c>
      <c r="F100" s="1418" t="str">
        <f xml:space="preserve"> IF($C100 = "", "",'App1'!F100)</f>
        <v/>
      </c>
      <c r="G100" s="1419" t="str">
        <f xml:space="preserve"> IF($C100 = "", "",'App1'!G100)</f>
        <v/>
      </c>
      <c r="H100" s="1419" t="str">
        <f xml:space="preserve"> IF($C100 = "", "",'App1'!H100)</f>
        <v/>
      </c>
      <c r="I100" s="1419" t="str">
        <f xml:space="preserve"> IF($C100 = "", "",'App1'!R100)</f>
        <v/>
      </c>
      <c r="J100" s="1419" t="str">
        <f xml:space="preserve"> IF($C100 = "", "",'App1'!U100)</f>
        <v/>
      </c>
      <c r="K100" s="1420" t="str">
        <f xml:space="preserve"> IF($C100 = "", "",'App1'!V100)</f>
        <v/>
      </c>
      <c r="L100" s="1420" t="str">
        <f xml:space="preserve"> IF($C100 = "", "",'App1'!W100)</f>
        <v/>
      </c>
      <c r="M100" s="1421" t="str">
        <f xml:space="preserve"> IF($C100 = "", "",'App1'!X100)</f>
        <v/>
      </c>
      <c r="N100" s="1420" t="str">
        <f xml:space="preserve"> IF($C100 = "", "",'App1'!Y100)</f>
        <v/>
      </c>
      <c r="O100" s="1419" t="str">
        <f xml:space="preserve"> IF($C100 = "", "",'App1'!Z100)</f>
        <v/>
      </c>
      <c r="P100" s="1422"/>
      <c r="Q100" s="1321"/>
      <c r="R100" s="1423"/>
      <c r="S100" s="586"/>
      <c r="T100" s="1424"/>
      <c r="U100" s="583"/>
      <c r="V100" s="583"/>
      <c r="W100" s="1321"/>
      <c r="X100" s="1606">
        <f t="shared" si="3"/>
        <v>0</v>
      </c>
      <c r="Y100" s="583"/>
      <c r="Z100" s="583"/>
      <c r="AA100" s="1424"/>
      <c r="AB100" s="583"/>
      <c r="AC100" s="583"/>
      <c r="AD100" s="1321"/>
      <c r="AE100" s="1606">
        <f t="shared" si="4"/>
        <v>0</v>
      </c>
      <c r="AF100" s="584"/>
      <c r="AG100" s="1425"/>
      <c r="AH100" s="1425"/>
    </row>
    <row r="101" spans="2:34" ht="15.75" customHeight="1">
      <c r="B101" s="582">
        <v>95</v>
      </c>
      <c r="C101" s="1418" t="str">
        <f>'App1'!C101</f>
        <v/>
      </c>
      <c r="D101" s="1419" t="str">
        <f xml:space="preserve"> IF($C101 = "", "",'App1'!D101)</f>
        <v/>
      </c>
      <c r="E101" s="1419" t="str">
        <f xml:space="preserve"> IF($C101 = "", "",'App1'!E101)</f>
        <v/>
      </c>
      <c r="F101" s="1418" t="str">
        <f xml:space="preserve"> IF($C101 = "", "",'App1'!F101)</f>
        <v/>
      </c>
      <c r="G101" s="1419" t="str">
        <f xml:space="preserve"> IF($C101 = "", "",'App1'!G101)</f>
        <v/>
      </c>
      <c r="H101" s="1419" t="str">
        <f xml:space="preserve"> IF($C101 = "", "",'App1'!H101)</f>
        <v/>
      </c>
      <c r="I101" s="1419" t="str">
        <f xml:space="preserve"> IF($C101 = "", "",'App1'!R101)</f>
        <v/>
      </c>
      <c r="J101" s="1419" t="str">
        <f xml:space="preserve"> IF($C101 = "", "",'App1'!U101)</f>
        <v/>
      </c>
      <c r="K101" s="1420" t="str">
        <f xml:space="preserve"> IF($C101 = "", "",'App1'!V101)</f>
        <v/>
      </c>
      <c r="L101" s="1420" t="str">
        <f xml:space="preserve"> IF($C101 = "", "",'App1'!W101)</f>
        <v/>
      </c>
      <c r="M101" s="1421" t="str">
        <f xml:space="preserve"> IF($C101 = "", "",'App1'!X101)</f>
        <v/>
      </c>
      <c r="N101" s="1420" t="str">
        <f xml:space="preserve"> IF($C101 = "", "",'App1'!Y101)</f>
        <v/>
      </c>
      <c r="O101" s="1419" t="str">
        <f xml:space="preserve"> IF($C101 = "", "",'App1'!Z101)</f>
        <v/>
      </c>
      <c r="P101" s="1422"/>
      <c r="Q101" s="1321"/>
      <c r="R101" s="1423"/>
      <c r="S101" s="586"/>
      <c r="T101" s="1424"/>
      <c r="U101" s="583"/>
      <c r="V101" s="583"/>
      <c r="W101" s="1321"/>
      <c r="X101" s="1606">
        <f t="shared" si="3"/>
        <v>0</v>
      </c>
      <c r="Y101" s="583"/>
      <c r="Z101" s="583"/>
      <c r="AA101" s="1424"/>
      <c r="AB101" s="583"/>
      <c r="AC101" s="583"/>
      <c r="AD101" s="1321"/>
      <c r="AE101" s="1606">
        <f t="shared" si="4"/>
        <v>0</v>
      </c>
      <c r="AF101" s="584"/>
      <c r="AG101" s="1425"/>
      <c r="AH101" s="1425"/>
    </row>
    <row r="102" spans="2:34" ht="15.75" customHeight="1">
      <c r="B102" s="582">
        <v>96</v>
      </c>
      <c r="C102" s="1418" t="str">
        <f>'App1'!C102</f>
        <v/>
      </c>
      <c r="D102" s="1419" t="str">
        <f xml:space="preserve"> IF($C102 = "", "",'App1'!D102)</f>
        <v/>
      </c>
      <c r="E102" s="1419" t="str">
        <f xml:space="preserve"> IF($C102 = "", "",'App1'!E102)</f>
        <v/>
      </c>
      <c r="F102" s="1418" t="str">
        <f xml:space="preserve"> IF($C102 = "", "",'App1'!F102)</f>
        <v/>
      </c>
      <c r="G102" s="1419" t="str">
        <f xml:space="preserve"> IF($C102 = "", "",'App1'!G102)</f>
        <v/>
      </c>
      <c r="H102" s="1419" t="str">
        <f xml:space="preserve"> IF($C102 = "", "",'App1'!H102)</f>
        <v/>
      </c>
      <c r="I102" s="1419" t="str">
        <f xml:space="preserve"> IF($C102 = "", "",'App1'!R102)</f>
        <v/>
      </c>
      <c r="J102" s="1419" t="str">
        <f xml:space="preserve"> IF($C102 = "", "",'App1'!U102)</f>
        <v/>
      </c>
      <c r="K102" s="1420" t="str">
        <f xml:space="preserve"> IF($C102 = "", "",'App1'!V102)</f>
        <v/>
      </c>
      <c r="L102" s="1420" t="str">
        <f xml:space="preserve"> IF($C102 = "", "",'App1'!W102)</f>
        <v/>
      </c>
      <c r="M102" s="1421" t="str">
        <f xml:space="preserve"> IF($C102 = "", "",'App1'!X102)</f>
        <v/>
      </c>
      <c r="N102" s="1420" t="str">
        <f xml:space="preserve"> IF($C102 = "", "",'App1'!Y102)</f>
        <v/>
      </c>
      <c r="O102" s="1419" t="str">
        <f xml:space="preserve"> IF($C102 = "", "",'App1'!Z102)</f>
        <v/>
      </c>
      <c r="P102" s="1422"/>
      <c r="Q102" s="1321"/>
      <c r="R102" s="1423"/>
      <c r="S102" s="586"/>
      <c r="T102" s="1424"/>
      <c r="U102" s="583"/>
      <c r="V102" s="583"/>
      <c r="W102" s="1321"/>
      <c r="X102" s="1606">
        <f t="shared" si="3"/>
        <v>0</v>
      </c>
      <c r="Y102" s="583"/>
      <c r="Z102" s="583"/>
      <c r="AA102" s="1424"/>
      <c r="AB102" s="583"/>
      <c r="AC102" s="583"/>
      <c r="AD102" s="1321"/>
      <c r="AE102" s="1606">
        <f t="shared" si="4"/>
        <v>0</v>
      </c>
      <c r="AF102" s="584"/>
      <c r="AG102" s="1425"/>
      <c r="AH102" s="1425"/>
    </row>
    <row r="103" spans="2:34" ht="15.75" customHeight="1">
      <c r="B103" s="582">
        <v>97</v>
      </c>
      <c r="C103" s="1418" t="str">
        <f>'App1'!C103</f>
        <v/>
      </c>
      <c r="D103" s="1419" t="str">
        <f xml:space="preserve"> IF($C103 = "", "",'App1'!D103)</f>
        <v/>
      </c>
      <c r="E103" s="1419" t="str">
        <f xml:space="preserve"> IF($C103 = "", "",'App1'!E103)</f>
        <v/>
      </c>
      <c r="F103" s="1418" t="str">
        <f xml:space="preserve"> IF($C103 = "", "",'App1'!F103)</f>
        <v/>
      </c>
      <c r="G103" s="1419" t="str">
        <f xml:space="preserve"> IF($C103 = "", "",'App1'!G103)</f>
        <v/>
      </c>
      <c r="H103" s="1419" t="str">
        <f xml:space="preserve"> IF($C103 = "", "",'App1'!H103)</f>
        <v/>
      </c>
      <c r="I103" s="1419" t="str">
        <f xml:space="preserve"> IF($C103 = "", "",'App1'!R103)</f>
        <v/>
      </c>
      <c r="J103" s="1419" t="str">
        <f xml:space="preserve"> IF($C103 = "", "",'App1'!U103)</f>
        <v/>
      </c>
      <c r="K103" s="1420" t="str">
        <f xml:space="preserve"> IF($C103 = "", "",'App1'!V103)</f>
        <v/>
      </c>
      <c r="L103" s="1420" t="str">
        <f xml:space="preserve"> IF($C103 = "", "",'App1'!W103)</f>
        <v/>
      </c>
      <c r="M103" s="1421" t="str">
        <f xml:space="preserve"> IF($C103 = "", "",'App1'!X103)</f>
        <v/>
      </c>
      <c r="N103" s="1420" t="str">
        <f xml:space="preserve"> IF($C103 = "", "",'App1'!Y103)</f>
        <v/>
      </c>
      <c r="O103" s="1419" t="str">
        <f xml:space="preserve"> IF($C103 = "", "",'App1'!Z103)</f>
        <v/>
      </c>
      <c r="P103" s="1422"/>
      <c r="Q103" s="1321"/>
      <c r="R103" s="1423"/>
      <c r="S103" s="586"/>
      <c r="T103" s="1424"/>
      <c r="U103" s="583"/>
      <c r="V103" s="583"/>
      <c r="W103" s="1321"/>
      <c r="X103" s="1606">
        <f t="shared" si="3"/>
        <v>0</v>
      </c>
      <c r="Y103" s="583"/>
      <c r="Z103" s="583"/>
      <c r="AA103" s="1424"/>
      <c r="AB103" s="583"/>
      <c r="AC103" s="583"/>
      <c r="AD103" s="1321"/>
      <c r="AE103" s="1606">
        <f t="shared" si="4"/>
        <v>0</v>
      </c>
      <c r="AF103" s="584"/>
      <c r="AG103" s="1425"/>
      <c r="AH103" s="1425"/>
    </row>
    <row r="104" spans="2:34" ht="15.75" customHeight="1">
      <c r="B104" s="582">
        <v>98</v>
      </c>
      <c r="C104" s="1418" t="str">
        <f>'App1'!C104</f>
        <v/>
      </c>
      <c r="D104" s="1419" t="str">
        <f xml:space="preserve"> IF($C104 = "", "",'App1'!D104)</f>
        <v/>
      </c>
      <c r="E104" s="1419" t="str">
        <f xml:space="preserve"> IF($C104 = "", "",'App1'!E104)</f>
        <v/>
      </c>
      <c r="F104" s="1418" t="str">
        <f xml:space="preserve"> IF($C104 = "", "",'App1'!F104)</f>
        <v/>
      </c>
      <c r="G104" s="1419" t="str">
        <f xml:space="preserve"> IF($C104 = "", "",'App1'!G104)</f>
        <v/>
      </c>
      <c r="H104" s="1419" t="str">
        <f xml:space="preserve"> IF($C104 = "", "",'App1'!H104)</f>
        <v/>
      </c>
      <c r="I104" s="1419" t="str">
        <f xml:space="preserve"> IF($C104 = "", "",'App1'!R104)</f>
        <v/>
      </c>
      <c r="J104" s="1419" t="str">
        <f xml:space="preserve"> IF($C104 = "", "",'App1'!U104)</f>
        <v/>
      </c>
      <c r="K104" s="1420" t="str">
        <f xml:space="preserve"> IF($C104 = "", "",'App1'!V104)</f>
        <v/>
      </c>
      <c r="L104" s="1420" t="str">
        <f xml:space="preserve"> IF($C104 = "", "",'App1'!W104)</f>
        <v/>
      </c>
      <c r="M104" s="1421" t="str">
        <f xml:space="preserve"> IF($C104 = "", "",'App1'!X104)</f>
        <v/>
      </c>
      <c r="N104" s="1420" t="str">
        <f xml:space="preserve"> IF($C104 = "", "",'App1'!Y104)</f>
        <v/>
      </c>
      <c r="O104" s="1419" t="str">
        <f xml:space="preserve"> IF($C104 = "", "",'App1'!Z104)</f>
        <v/>
      </c>
      <c r="P104" s="1422"/>
      <c r="Q104" s="1321"/>
      <c r="R104" s="1423"/>
      <c r="S104" s="586"/>
      <c r="T104" s="1424"/>
      <c r="U104" s="583"/>
      <c r="V104" s="583"/>
      <c r="W104" s="1321"/>
      <c r="X104" s="1606">
        <f t="shared" si="3"/>
        <v>0</v>
      </c>
      <c r="Y104" s="583"/>
      <c r="Z104" s="583"/>
      <c r="AA104" s="1424"/>
      <c r="AB104" s="583"/>
      <c r="AC104" s="583"/>
      <c r="AD104" s="1321"/>
      <c r="AE104" s="1606">
        <f t="shared" si="4"/>
        <v>0</v>
      </c>
      <c r="AF104" s="584"/>
      <c r="AG104" s="1425"/>
      <c r="AH104" s="1425"/>
    </row>
    <row r="105" spans="2:34" ht="15.75" customHeight="1">
      <c r="B105" s="582">
        <v>99</v>
      </c>
      <c r="C105" s="1418" t="str">
        <f>'App1'!C105</f>
        <v/>
      </c>
      <c r="D105" s="1419" t="str">
        <f xml:space="preserve"> IF($C105 = "", "",'App1'!D105)</f>
        <v/>
      </c>
      <c r="E105" s="1419" t="str">
        <f xml:space="preserve"> IF($C105 = "", "",'App1'!E105)</f>
        <v/>
      </c>
      <c r="F105" s="1418" t="str">
        <f xml:space="preserve"> IF($C105 = "", "",'App1'!F105)</f>
        <v/>
      </c>
      <c r="G105" s="1419" t="str">
        <f xml:space="preserve"> IF($C105 = "", "",'App1'!G105)</f>
        <v/>
      </c>
      <c r="H105" s="1419" t="str">
        <f xml:space="preserve"> IF($C105 = "", "",'App1'!H105)</f>
        <v/>
      </c>
      <c r="I105" s="1419" t="str">
        <f xml:space="preserve"> IF($C105 = "", "",'App1'!R105)</f>
        <v/>
      </c>
      <c r="J105" s="1419" t="str">
        <f xml:space="preserve"> IF($C105 = "", "",'App1'!U105)</f>
        <v/>
      </c>
      <c r="K105" s="1420" t="str">
        <f xml:space="preserve"> IF($C105 = "", "",'App1'!V105)</f>
        <v/>
      </c>
      <c r="L105" s="1420" t="str">
        <f xml:space="preserve"> IF($C105 = "", "",'App1'!W105)</f>
        <v/>
      </c>
      <c r="M105" s="1421" t="str">
        <f xml:space="preserve"> IF($C105 = "", "",'App1'!X105)</f>
        <v/>
      </c>
      <c r="N105" s="1420" t="str">
        <f xml:space="preserve"> IF($C105 = "", "",'App1'!Y105)</f>
        <v/>
      </c>
      <c r="O105" s="1419" t="str">
        <f xml:space="preserve"> IF($C105 = "", "",'App1'!Z105)</f>
        <v/>
      </c>
      <c r="P105" s="1422"/>
      <c r="Q105" s="1321"/>
      <c r="R105" s="1423"/>
      <c r="S105" s="586"/>
      <c r="T105" s="1424"/>
      <c r="U105" s="583"/>
      <c r="V105" s="583"/>
      <c r="W105" s="1321"/>
      <c r="X105" s="1606">
        <f t="shared" si="3"/>
        <v>0</v>
      </c>
      <c r="Y105" s="583"/>
      <c r="Z105" s="583"/>
      <c r="AA105" s="1424"/>
      <c r="AB105" s="583"/>
      <c r="AC105" s="583"/>
      <c r="AD105" s="1321"/>
      <c r="AE105" s="1606">
        <f t="shared" si="4"/>
        <v>0</v>
      </c>
      <c r="AF105" s="584"/>
      <c r="AG105" s="1425"/>
      <c r="AH105" s="1425"/>
    </row>
    <row r="106" spans="2:34" ht="15.6" customHeight="1" thickBot="1">
      <c r="B106" s="619">
        <v>100</v>
      </c>
      <c r="C106" s="1418" t="str">
        <f>'App1'!C106</f>
        <v/>
      </c>
      <c r="D106" s="1419" t="str">
        <f xml:space="preserve"> IF($C106 = "", "",'App1'!D106)</f>
        <v/>
      </c>
      <c r="E106" s="1419" t="str">
        <f xml:space="preserve"> IF($C106 = "", "",'App1'!E106)</f>
        <v/>
      </c>
      <c r="F106" s="1418" t="str">
        <f xml:space="preserve"> IF($C106 = "", "",'App1'!F106)</f>
        <v/>
      </c>
      <c r="G106" s="1419" t="str">
        <f xml:space="preserve"> IF($C106 = "", "",'App1'!G106)</f>
        <v/>
      </c>
      <c r="H106" s="1419" t="str">
        <f xml:space="preserve"> IF($C106 = "", "",'App1'!H106)</f>
        <v/>
      </c>
      <c r="I106" s="1419" t="str">
        <f xml:space="preserve"> IF($C106 = "", "",'App1'!R106)</f>
        <v/>
      </c>
      <c r="J106" s="1419" t="str">
        <f xml:space="preserve"> IF($C106 = "", "",'App1'!U106)</f>
        <v/>
      </c>
      <c r="K106" s="1420" t="str">
        <f xml:space="preserve"> IF($C106 = "", "",'App1'!V106)</f>
        <v/>
      </c>
      <c r="L106" s="1420" t="str">
        <f xml:space="preserve"> IF($C106 = "", "",'App1'!W106)</f>
        <v/>
      </c>
      <c r="M106" s="1421" t="str">
        <f xml:space="preserve"> IF($C106 = "", "",'App1'!X106)</f>
        <v/>
      </c>
      <c r="N106" s="1420" t="str">
        <f xml:space="preserve"> IF($C106 = "", "",'App1'!Y106)</f>
        <v/>
      </c>
      <c r="O106" s="1419" t="str">
        <f xml:space="preserve"> IF($C106 = "", "",'App1'!Z106)</f>
        <v/>
      </c>
      <c r="P106" s="1426"/>
      <c r="Q106" s="1324"/>
      <c r="R106" s="1427"/>
      <c r="S106" s="624"/>
      <c r="T106" s="1428"/>
      <c r="U106" s="620"/>
      <c r="V106" s="620"/>
      <c r="W106" s="1324"/>
      <c r="X106" s="1606">
        <f t="shared" si="3"/>
        <v>0</v>
      </c>
      <c r="Y106" s="620"/>
      <c r="Z106" s="620"/>
      <c r="AA106" s="1428"/>
      <c r="AB106" s="620"/>
      <c r="AC106" s="620"/>
      <c r="AD106" s="1324"/>
      <c r="AE106" s="1606">
        <f t="shared" si="4"/>
        <v>0</v>
      </c>
      <c r="AF106" s="622"/>
      <c r="AG106" s="1429"/>
      <c r="AH106" s="1429"/>
    </row>
    <row r="107" spans="2:34" ht="15.75" customHeight="1">
      <c r="B107" s="1430"/>
      <c r="C107" s="1431"/>
      <c r="D107" s="1432"/>
      <c r="E107" s="1432"/>
      <c r="F107" s="1433"/>
      <c r="G107" s="1432"/>
      <c r="H107" s="1432"/>
      <c r="I107" s="1432"/>
      <c r="J107" s="1432"/>
      <c r="K107" s="1434"/>
      <c r="L107" s="1434"/>
      <c r="M107" s="1435"/>
      <c r="N107" s="1434"/>
      <c r="O107" s="1432"/>
      <c r="P107" s="1436"/>
      <c r="Q107" s="1437"/>
      <c r="R107" s="1438"/>
      <c r="S107" s="1439"/>
      <c r="T107" s="1432"/>
      <c r="U107" s="1440"/>
      <c r="V107" s="1440"/>
      <c r="W107" s="1437"/>
      <c r="X107" s="1437"/>
      <c r="Y107" s="1440"/>
      <c r="Z107" s="1440"/>
      <c r="AA107" s="1432"/>
      <c r="AB107" s="1440"/>
      <c r="AC107" s="1440"/>
      <c r="AD107" s="1437"/>
      <c r="AE107" s="1437"/>
      <c r="AF107" s="1440"/>
      <c r="AG107" s="1440"/>
      <c r="AH107" s="1440"/>
    </row>
    <row r="108" spans="2:34" ht="15.6" customHeight="1">
      <c r="B108" s="1441"/>
      <c r="D108" s="1442"/>
      <c r="E108" s="1442"/>
      <c r="F108" s="1443"/>
      <c r="G108" s="1442"/>
      <c r="H108" s="1442"/>
      <c r="I108" s="1442"/>
      <c r="J108" s="1442"/>
      <c r="K108" s="1442"/>
      <c r="L108" s="1442"/>
      <c r="M108" s="1444"/>
      <c r="N108" s="1442"/>
      <c r="O108" s="1442"/>
      <c r="P108" s="1445"/>
      <c r="Q108" s="1446"/>
      <c r="R108" s="1447"/>
      <c r="S108" s="1448"/>
      <c r="T108" s="1449"/>
      <c r="U108" s="1450"/>
      <c r="V108" s="1450"/>
      <c r="W108" s="1446"/>
      <c r="X108" s="1446"/>
      <c r="Y108" s="1450"/>
      <c r="Z108" s="1450"/>
      <c r="AA108" s="1449"/>
      <c r="AB108" s="1450"/>
      <c r="AC108" s="1450"/>
      <c r="AD108" s="1446"/>
      <c r="AE108" s="1446"/>
      <c r="AF108" s="1450"/>
      <c r="AG108" s="1450"/>
      <c r="AH108" s="1450"/>
    </row>
    <row r="109" spans="2:34" ht="15.75" customHeight="1">
      <c r="B109" s="1451" t="s">
        <v>508</v>
      </c>
      <c r="D109" s="1442"/>
      <c r="E109" s="1442"/>
      <c r="F109" s="1443"/>
      <c r="G109" s="1442"/>
      <c r="H109" s="1442"/>
      <c r="I109" s="1442"/>
      <c r="J109" s="1442"/>
      <c r="K109" s="1442"/>
      <c r="L109" s="1442"/>
      <c r="M109" s="1444"/>
      <c r="N109" s="1442"/>
      <c r="O109" s="1442"/>
      <c r="P109" s="1445"/>
      <c r="Q109" s="1446"/>
      <c r="R109" s="1447"/>
      <c r="S109" s="1448"/>
      <c r="T109" s="1442"/>
      <c r="U109" s="1452"/>
      <c r="V109" s="1452"/>
      <c r="W109" s="1446"/>
      <c r="X109" s="1446"/>
      <c r="Y109" s="1452"/>
      <c r="Z109" s="1452"/>
      <c r="AA109" s="1442"/>
      <c r="AB109" s="1452"/>
      <c r="AC109" s="1452"/>
      <c r="AD109" s="1446"/>
      <c r="AE109" s="1446"/>
      <c r="AF109" s="1452"/>
      <c r="AG109" s="1452"/>
      <c r="AH109" s="1452"/>
    </row>
    <row r="110" spans="2:34" ht="15.75" customHeight="1">
      <c r="B110" s="43"/>
      <c r="C110" s="746" t="s">
        <v>306</v>
      </c>
      <c r="D110" s="1442"/>
      <c r="E110" s="1442"/>
      <c r="F110" s="1443"/>
      <c r="G110" s="1442"/>
      <c r="H110" s="1442"/>
      <c r="I110" s="1442"/>
      <c r="J110" s="1442"/>
      <c r="K110" s="1442"/>
      <c r="L110" s="1442"/>
      <c r="M110" s="1444"/>
      <c r="N110" s="1442"/>
      <c r="O110" s="1442"/>
      <c r="P110" s="1445"/>
      <c r="Q110" s="1446"/>
      <c r="R110" s="1447"/>
      <c r="S110" s="1448"/>
      <c r="T110" s="1442"/>
      <c r="U110" s="1452"/>
      <c r="V110" s="1452"/>
      <c r="W110" s="1446"/>
      <c r="X110" s="1446"/>
      <c r="Y110" s="1452"/>
      <c r="Z110" s="1452"/>
      <c r="AA110" s="1442"/>
      <c r="AB110" s="1452"/>
      <c r="AC110" s="1452"/>
      <c r="AD110" s="1446"/>
      <c r="AE110" s="1446"/>
      <c r="AF110" s="1452"/>
      <c r="AG110" s="1452"/>
      <c r="AH110" s="1452"/>
    </row>
    <row r="111" spans="2:34" ht="15.75" customHeight="1">
      <c r="B111" s="45"/>
      <c r="C111" s="746" t="s">
        <v>307</v>
      </c>
      <c r="D111" s="1442"/>
      <c r="E111" s="1442"/>
      <c r="F111" s="1443"/>
      <c r="G111" s="1442"/>
      <c r="H111" s="1442"/>
      <c r="I111" s="1442"/>
      <c r="J111" s="1442"/>
      <c r="K111" s="1442"/>
      <c r="L111" s="1442"/>
      <c r="M111" s="1444"/>
      <c r="N111" s="1442"/>
      <c r="O111" s="1442"/>
      <c r="P111" s="1445"/>
      <c r="Q111" s="1446"/>
      <c r="R111" s="1447"/>
      <c r="S111" s="1448"/>
      <c r="T111" s="1442"/>
      <c r="U111" s="1452"/>
      <c r="V111" s="1452"/>
      <c r="W111" s="1446"/>
      <c r="X111" s="1446"/>
      <c r="Y111" s="1452"/>
      <c r="Z111" s="1452"/>
      <c r="AA111" s="1442"/>
      <c r="AB111" s="1452"/>
      <c r="AC111" s="1452"/>
      <c r="AD111" s="1446"/>
      <c r="AE111" s="1446"/>
      <c r="AF111" s="1452"/>
      <c r="AG111" s="1452"/>
      <c r="AH111" s="1452"/>
    </row>
    <row r="112" spans="2:34" ht="15.75" customHeight="1">
      <c r="B112" s="46"/>
      <c r="C112" s="746" t="s">
        <v>308</v>
      </c>
      <c r="D112" s="1442"/>
      <c r="E112" s="1442"/>
      <c r="F112" s="1443"/>
      <c r="G112" s="1442"/>
      <c r="H112" s="1442"/>
      <c r="I112" s="1442"/>
      <c r="J112" s="1442"/>
      <c r="K112" s="1442"/>
      <c r="L112" s="1442"/>
      <c r="M112" s="1444"/>
      <c r="N112" s="1442"/>
      <c r="O112" s="1442"/>
      <c r="P112" s="1445"/>
      <c r="Q112" s="1446"/>
      <c r="R112" s="1447"/>
      <c r="S112" s="1448"/>
      <c r="T112" s="1442"/>
      <c r="U112" s="1452"/>
      <c r="V112" s="1452"/>
      <c r="W112" s="1446"/>
      <c r="X112" s="1446"/>
      <c r="Y112" s="1452"/>
      <c r="Z112" s="1452"/>
      <c r="AA112" s="1442"/>
      <c r="AB112" s="1452"/>
      <c r="AC112" s="1452"/>
      <c r="AD112" s="1446"/>
      <c r="AE112" s="1446"/>
      <c r="AF112" s="1452"/>
      <c r="AG112" s="1452"/>
      <c r="AH112" s="1452"/>
    </row>
    <row r="113" spans="2:34" ht="15.75" customHeight="1">
      <c r="B113" s="726"/>
      <c r="C113" s="746" t="s">
        <v>309</v>
      </c>
      <c r="D113" s="1442"/>
      <c r="E113" s="1442"/>
      <c r="F113" s="1443"/>
      <c r="G113" s="1442"/>
      <c r="H113" s="1442"/>
      <c r="I113" s="1442"/>
      <c r="J113" s="1442"/>
      <c r="K113" s="1442"/>
      <c r="L113" s="1442"/>
      <c r="M113" s="1444"/>
      <c r="N113" s="1442"/>
      <c r="O113" s="1442"/>
      <c r="P113" s="1445"/>
      <c r="Q113" s="1446"/>
      <c r="R113" s="1447"/>
      <c r="S113" s="1448"/>
      <c r="T113" s="1442"/>
      <c r="U113" s="1452"/>
      <c r="V113" s="1452"/>
      <c r="W113" s="1446"/>
      <c r="X113" s="1446"/>
      <c r="Y113" s="1452"/>
      <c r="Z113" s="1452"/>
      <c r="AA113" s="1442"/>
      <c r="AB113" s="1452"/>
      <c r="AC113" s="1452"/>
      <c r="AD113" s="1446"/>
      <c r="AE113" s="1446"/>
      <c r="AF113" s="1452"/>
      <c r="AG113" s="1452"/>
      <c r="AH113" s="1452"/>
    </row>
    <row r="114" spans="2:34" ht="15.75" customHeight="1">
      <c r="B114" s="1453"/>
      <c r="C114" s="684" t="s">
        <v>310</v>
      </c>
      <c r="D114" s="1442"/>
      <c r="E114" s="1442"/>
      <c r="F114" s="1443"/>
      <c r="G114" s="1442"/>
      <c r="H114" s="1442"/>
      <c r="I114" s="1442"/>
      <c r="J114" s="1442"/>
      <c r="K114" s="1442"/>
      <c r="L114" s="1442"/>
      <c r="M114" s="1444"/>
      <c r="N114" s="1442"/>
      <c r="O114" s="1442"/>
      <c r="P114" s="1445"/>
      <c r="Q114" s="1446"/>
      <c r="R114" s="1447"/>
      <c r="S114" s="1448"/>
      <c r="T114" s="1442"/>
      <c r="U114" s="1452"/>
      <c r="V114" s="1452"/>
      <c r="W114" s="1446"/>
      <c r="X114" s="1446"/>
      <c r="Y114" s="1452"/>
      <c r="Z114" s="1452"/>
      <c r="AA114" s="1442"/>
      <c r="AB114" s="1452"/>
      <c r="AC114" s="1452"/>
      <c r="AD114" s="1446"/>
      <c r="AE114" s="1446"/>
      <c r="AF114" s="1452"/>
      <c r="AG114" s="1452"/>
      <c r="AH114" s="1452"/>
    </row>
    <row r="115" spans="2:34">
      <c r="D115" s="1442"/>
      <c r="E115" s="1442"/>
      <c r="F115" s="1443"/>
      <c r="G115" s="1442"/>
      <c r="H115" s="1442"/>
      <c r="I115" s="1442"/>
      <c r="J115" s="1442"/>
      <c r="K115" s="1442"/>
      <c r="L115" s="1442"/>
      <c r="M115" s="1444"/>
      <c r="N115" s="1442"/>
      <c r="O115" s="1442"/>
      <c r="P115" s="1445"/>
      <c r="Q115" s="1446"/>
      <c r="R115" s="1447"/>
      <c r="S115" s="1448"/>
      <c r="T115" s="1442"/>
      <c r="U115" s="1452"/>
      <c r="V115" s="1452"/>
      <c r="W115" s="1446"/>
      <c r="X115" s="1446"/>
      <c r="Y115" s="1452"/>
      <c r="Z115" s="1452"/>
      <c r="AA115" s="1442"/>
      <c r="AB115" s="1452"/>
      <c r="AC115" s="1452"/>
      <c r="AD115" s="1446"/>
      <c r="AE115" s="1446"/>
      <c r="AF115" s="1452"/>
      <c r="AG115" s="1452"/>
      <c r="AH115" s="1452"/>
    </row>
  </sheetData>
  <sheetProtection algorithmName="SHA-512" hashValue="coWJokrVr+Qf4BwOv764idNtvYySI5b909wtLMtK3CJI9V/fcuaP2WBDUejnq9CPUcIARDVQjQmGm1Y1gQkzvg==" saltValue="Q4b1vT/fgfBEPyQeISbmTQ==" spinCount="100000" sheet="1" objects="1" scenarios="1" selectLockedCells="1" autoFilter="0"/>
  <conditionalFormatting sqref="X7:X106">
    <cfRule type="cellIs" dxfId="163" priority="10" operator="equal">
      <formula>0</formula>
    </cfRule>
  </conditionalFormatting>
  <conditionalFormatting sqref="AE7:AE106">
    <cfRule type="cellIs" dxfId="162" priority="9" operator="equal">
      <formula>0</formula>
    </cfRule>
  </conditionalFormatting>
  <conditionalFormatting sqref="P7:AG106">
    <cfRule type="expression" dxfId="161" priority="8">
      <formula>$I7="NFI"</formula>
    </cfRule>
  </conditionalFormatting>
  <conditionalFormatting sqref="O7:O106">
    <cfRule type="cellIs" dxfId="160" priority="7" operator="equal">
      <formula>0</formula>
    </cfRule>
  </conditionalFormatting>
  <conditionalFormatting sqref="T7:Z106">
    <cfRule type="expression" dxfId="159" priority="6">
      <formula>$I7="Out"</formula>
    </cfRule>
  </conditionalFormatting>
  <conditionalFormatting sqref="AA7:AG106">
    <cfRule type="expression" dxfId="158" priority="5">
      <formula>$I7="Under"</formula>
    </cfRule>
  </conditionalFormatting>
  <conditionalFormatting sqref="W7:W106">
    <cfRule type="cellIs" dxfId="157" priority="4" operator="greaterThan">
      <formula>0</formula>
    </cfRule>
  </conditionalFormatting>
  <conditionalFormatting sqref="AD7:AD106">
    <cfRule type="cellIs" dxfId="156" priority="3" operator="lessThan">
      <formula>0</formula>
    </cfRule>
  </conditionalFormatting>
  <conditionalFormatting sqref="AH7:AH106">
    <cfRule type="expression" dxfId="155" priority="2">
      <formula>$I7="NFI"</formula>
    </cfRule>
  </conditionalFormatting>
  <pageMargins left="0.70866141732283472" right="0.70866141732283472" top="0.74803149606299213" bottom="0.74803149606299213" header="0.31496062992125984" footer="0.31496062992125984"/>
  <pageSetup paperSize="9" fitToWidth="4" fitToHeight="20" orientation="portrait" r:id="rId1"/>
  <headerFooter>
    <oddHeader>&amp;LPage &amp;P of &amp;N &amp;CPR19 Business plan data tables - Jan 2019&amp;R&amp;G</oddHeader>
    <oddFooter>&amp;L&amp;A&amp;RPrinted: &amp;D &amp;T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AppValidation!$BB$7:$BB$11</xm:f>
          </x14:formula1>
          <xm:sqref>T7:T106</xm:sqref>
        </x14:dataValidation>
        <x14:dataValidation type="list" allowBlank="1" showInputMessage="1" showErrorMessage="1" xr:uid="{00000000-0002-0000-0800-000001000000}">
          <x14:formula1>
            <xm:f>AppValidation!$BD$7:$BD$12</xm:f>
          </x14:formula1>
          <xm:sqref>U7:U106 AB7:AB106</xm:sqref>
        </x14:dataValidation>
        <x14:dataValidation type="list" allowBlank="1" showInputMessage="1" showErrorMessage="1" xr:uid="{00000000-0002-0000-0800-000002000000}">
          <x14:formula1>
            <xm:f>AppValidation!$BB$13:$BB$16</xm:f>
          </x14:formula1>
          <xm:sqref>AA7:AA106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OldId xmlns="a7502c62-75a3-4792-ac1a-238686d20e40" xsi:nil="true"/>
    <UU_x0020_Data_x0020_Classification xmlns="7497fd6a-f5b1-4cdd-9440-49aea97ad71d">UU Confidential</UU_x0020_Data_x0020_Classification>
    <Classification xmlns="7497fd6a-f5b1-4cdd-9440-49aea97ad71d">UU Confidential</Classification>
    <Classificationexpirationdate xmlns="7497fd6a-f5b1-4cdd-9440-49aea97ad71d" xsi:nil="true"/>
    <_dlc_DocIdPersistId xmlns="7497fd6a-f5b1-4cdd-9440-49aea97ad71d" xsi:nil="true"/>
    <Created_x0020_By_x0020_SP10 xmlns="a7502c62-75a3-4792-ac1a-238686d20e40" xsi:nil="true"/>
    <Modify_x0020_By_x0020_SP10 xmlns="a7502c62-75a3-4792-ac1a-238686d20e40" xsi:nil="true"/>
    <_dlc_DocId xmlns="7497fd6a-f5b1-4cdd-9440-49aea97ad71d">UUST-1045863766-991</_dlc_DocId>
    <_dlc_DocIdUrl xmlns="7497fd6a-f5b1-4cdd-9440-49aea97ad71d">
      <Url>https://uusp/UU/PR/PR19/_layouts/15/DocIdRedir.aspx?ID=UUST-1045863766-991</Url>
      <Description>UUST-1045863766-991</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F718A21F355DF4D822A977CB2B26103" ma:contentTypeVersion="15" ma:contentTypeDescription="Create a new document." ma:contentTypeScope="" ma:versionID="171bf0c923b765bba0e8389d39fac25a">
  <xsd:schema xmlns:xsd="http://www.w3.org/2001/XMLSchema" xmlns:xs="http://www.w3.org/2001/XMLSchema" xmlns:p="http://schemas.microsoft.com/office/2006/metadata/properties" xmlns:ns2="7497fd6a-f5b1-4cdd-9440-49aea97ad71d" xmlns:ns3="a7502c62-75a3-4792-ac1a-238686d20e40" targetNamespace="http://schemas.microsoft.com/office/2006/metadata/properties" ma:root="true" ma:fieldsID="9e7099ec41713667b8af87410f713a5a" ns2:_="" ns3:_="">
    <xsd:import namespace="7497fd6a-f5b1-4cdd-9440-49aea97ad71d"/>
    <xsd:import namespace="a7502c62-75a3-4792-ac1a-238686d20e40"/>
    <xsd:element name="properties">
      <xsd:complexType>
        <xsd:sequence>
          <xsd:element name="documentManagement">
            <xsd:complexType>
              <xsd:all>
                <xsd:element ref="ns2:_dlc_DocId" minOccurs="0"/>
                <xsd:element ref="ns2:_dlc_DocIdUrl" minOccurs="0"/>
                <xsd:element ref="ns2:_dlc_DocIdPersistId" minOccurs="0"/>
                <xsd:element ref="ns2:UU_x0020_Data_x0020_Classification" minOccurs="0"/>
                <xsd:element ref="ns3:Created_x0020_By_x0020_SP10" minOccurs="0"/>
                <xsd:element ref="ns3:Modify_x0020_By_x0020_SP10" minOccurs="0"/>
                <xsd:element ref="ns3:MigOld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7fd6a-f5b1-4cdd-9440-49aea97ad71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UU_x0020_Data_x0020_Classification" ma:index="11" nillable="true" ma:displayName="UU Data Classification" ma:default="UU Confidential" ma:format="Dropdown" ma:internalName="UU_x0020_Data_x0020_Classification" ma:readOnly="false">
      <xsd:simpleType>
        <xsd:restriction base="dms:Choice">
          <xsd:enumeration value="Public"/>
          <xsd:enumeration value="Internal Use"/>
          <xsd:enumeration value="UU Confidential"/>
        </xsd:restriction>
      </xsd:simpleType>
    </xsd:element>
    <xsd:element name="Classification" ma:index="15" ma:displayName="Classification" ma:format="Dropdown" ma:internalName="Classification" ma:readOnly="false">
      <xsd:simpleType>
        <xsd:restriction base="dms:Choice">
          <xsd:enumeration value="Internal Use"/>
          <xsd:enumeration value="Public"/>
          <xsd:enumeration value="UU Confidential"/>
        </xsd:restriction>
      </xsd:simpleType>
    </xsd:element>
    <xsd:element name="Classificationexpirationdate" ma:index="16" nillable="true" ma:displayName="Classification expiration date" ma:internalName="Classificationexpirationdate">
      <xsd:simpleType>
        <xsd:restriction base="dms:DateTime"/>
      </xsd:simpleType>
    </xsd:element>
    <xsd:element name="SharedWithUsers" ma:index="1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7502c62-75a3-4792-ac1a-238686d20e40" elementFormDefault="qualified">
    <xsd:import namespace="http://schemas.microsoft.com/office/2006/documentManagement/types"/>
    <xsd:import namespace="http://schemas.microsoft.com/office/infopath/2007/PartnerControls"/>
    <xsd:element name="Created_x0020_By_x0020_SP10" ma:index="12" nillable="true" ma:displayName="Created By SP10" ma:internalName="Created_x0020_By_x0020_SP10" ma:readOnly="false">
      <xsd:simpleType>
        <xsd:restriction base="dms:Text"/>
      </xsd:simpleType>
    </xsd:element>
    <xsd:element name="Modify_x0020_By_x0020_SP10" ma:index="13" nillable="true" ma:displayName="Modify By SP10" ma:internalName="Modify_x0020_By_x0020_SP10" ma:readOnly="false">
      <xsd:simpleType>
        <xsd:restriction base="dms:Text"/>
      </xsd:simpleType>
    </xsd:element>
    <xsd:element name="MigOldId" ma:index="14" nillable="true" ma:displayName="MigOldId" ma:internalName="MigOldI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DF734C-E7D1-4917-B640-2B19B58D2DC3}">
  <ds:schemaRefs>
    <ds:schemaRef ds:uri="http://schemas.microsoft.com/sharepoint/events"/>
  </ds:schemaRefs>
</ds:datastoreItem>
</file>

<file path=customXml/itemProps2.xml><?xml version="1.0" encoding="utf-8"?>
<ds:datastoreItem xmlns:ds="http://schemas.openxmlformats.org/officeDocument/2006/customXml" ds:itemID="{29DB9311-1AEA-4750-AFF9-662161B27A7F}">
  <ds:schemaRefs>
    <ds:schemaRef ds:uri="http://schemas.microsoft.com/sharepoint/v3/contenttype/forms"/>
  </ds:schemaRefs>
</ds:datastoreItem>
</file>

<file path=customXml/itemProps3.xml><?xml version="1.0" encoding="utf-8"?>
<ds:datastoreItem xmlns:ds="http://schemas.openxmlformats.org/officeDocument/2006/customXml" ds:itemID="{337E0A93-966F-47BF-8694-236AE88D463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497fd6a-f5b1-4cdd-9440-49aea97ad71d"/>
    <ds:schemaRef ds:uri="http://purl.org/dc/elements/1.1/"/>
    <ds:schemaRef ds:uri="http://schemas.microsoft.com/office/2006/metadata/properties"/>
    <ds:schemaRef ds:uri="a7502c62-75a3-4792-ac1a-238686d20e40"/>
    <ds:schemaRef ds:uri="http://www.w3.org/XML/1998/namespace"/>
    <ds:schemaRef ds:uri="http://purl.org/dc/dcmitype/"/>
  </ds:schemaRefs>
</ds:datastoreItem>
</file>

<file path=customXml/itemProps4.xml><?xml version="1.0" encoding="utf-8"?>
<ds:datastoreItem xmlns:ds="http://schemas.openxmlformats.org/officeDocument/2006/customXml" ds:itemID="{2C3B9A9F-5D50-46AD-AAA6-13A2AC119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7fd6a-f5b1-4cdd-9440-49aea97ad71d"/>
    <ds:schemaRef ds:uri="a7502c62-75a3-4792-ac1a-238686d20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15</vt:i4>
      </vt:variant>
    </vt:vector>
  </HeadingPairs>
  <TitlesOfParts>
    <vt:vector size="51" baseType="lpstr">
      <vt:lpstr>F_Outputs (Non-Group)</vt:lpstr>
      <vt:lpstr>CLEAR_SHEET</vt:lpstr>
      <vt:lpstr>Validation flags</vt:lpstr>
      <vt:lpstr>APPOINTEE</vt:lpstr>
      <vt:lpstr>AppValidation</vt:lpstr>
      <vt:lpstr>AppPCview</vt:lpstr>
      <vt:lpstr>App1</vt:lpstr>
      <vt:lpstr>App1 guide</vt:lpstr>
      <vt:lpstr>App1a</vt:lpstr>
      <vt:lpstr>App1a guide</vt:lpstr>
      <vt:lpstr>App1b</vt:lpstr>
      <vt:lpstr>App1b guide</vt:lpstr>
      <vt:lpstr>App2</vt:lpstr>
      <vt:lpstr>App4</vt:lpstr>
      <vt:lpstr>App17</vt:lpstr>
      <vt:lpstr>App26</vt:lpstr>
      <vt:lpstr>App29</vt:lpstr>
      <vt:lpstr>WATER&gt;&gt;</vt:lpstr>
      <vt:lpstr>WS1</vt:lpstr>
      <vt:lpstr>WS1a</vt:lpstr>
      <vt:lpstr>WS12</vt:lpstr>
      <vt:lpstr>WS12a</vt:lpstr>
      <vt:lpstr>WResources&gt;&gt;</vt:lpstr>
      <vt:lpstr>Wr3</vt:lpstr>
      <vt:lpstr>WNetwork+&gt;&gt;</vt:lpstr>
      <vt:lpstr>Wn3</vt:lpstr>
      <vt:lpstr>WASTEWATER&gt;&gt;</vt:lpstr>
      <vt:lpstr>WWS1</vt:lpstr>
      <vt:lpstr>WWS1a</vt:lpstr>
      <vt:lpstr>WWNetwork+&gt;&gt;</vt:lpstr>
      <vt:lpstr>WWn5</vt:lpstr>
      <vt:lpstr>Dummy&gt;&gt;</vt:lpstr>
      <vt:lpstr>Dmmy1</vt:lpstr>
      <vt:lpstr>Dmmy7</vt:lpstr>
      <vt:lpstr>UUAdditional&gt;&gt;</vt:lpstr>
      <vt:lpstr>App28</vt:lpstr>
      <vt:lpstr>'App17'!Print_Area</vt:lpstr>
      <vt:lpstr>'App2'!Print_Area</vt:lpstr>
      <vt:lpstr>'App26'!Print_Area</vt:lpstr>
      <vt:lpstr>'App29'!Print_Area</vt:lpstr>
      <vt:lpstr>'App4'!Print_Area</vt:lpstr>
      <vt:lpstr>Dmmy1!Print_Area</vt:lpstr>
      <vt:lpstr>Dmmy7!Print_Area</vt:lpstr>
      <vt:lpstr>'Validation flags'!Print_Area</vt:lpstr>
      <vt:lpstr>'Wn3'!Print_Area</vt:lpstr>
      <vt:lpstr>'Wr3'!Print_Area</vt:lpstr>
      <vt:lpstr>'WS1'!Print_Area</vt:lpstr>
      <vt:lpstr>'WS12'!Print_Area</vt:lpstr>
      <vt:lpstr>WS12a!Print_Area</vt:lpstr>
      <vt:lpstr>'WWn5'!Print_Area</vt:lpstr>
      <vt:lpstr>'WWS1'!Print_Area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2019-01-23T17:42:15Z</dcterms:created>
  <dcterms:modified xsi:type="dcterms:W3CDTF">2019-03-01T16:23:35Z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0x010100DF718A21F355DF4D822A977CB2B26103</vt:lpwstr>
  </property>
  <property fmtid="{D5CDD505-2E9C-101B-9397-08002B2CF9AE}" pid="3" name="AuthorIds_UIVersion_512">
    <vt:lpwstr>1825</vt:lpwstr>
  </property>
  <property fmtid="{D5CDD505-2E9C-101B-9397-08002B2CF9AE}" pid="4" name="Meeting">
    <vt:lpwstr/>
  </property>
  <property fmtid="{D5CDD505-2E9C-101B-9397-08002B2CF9AE}" pid="5" name="Stakeholder 4">
    <vt:lpwstr/>
  </property>
  <property fmtid="{D5CDD505-2E9C-101B-9397-08002B2CF9AE}" pid="6" name="Stakeholder 2">
    <vt:lpwstr/>
  </property>
  <property fmtid="{D5CDD505-2E9C-101B-9397-08002B2CF9AE}" pid="7" name="Hierarchy">
    <vt:lpwstr/>
  </property>
  <property fmtid="{D5CDD505-2E9C-101B-9397-08002B2CF9AE}" pid="8" name="Collection">
    <vt:lpwstr/>
  </property>
  <property fmtid="{D5CDD505-2E9C-101B-9397-08002B2CF9AE}" pid="9" name="Stakeholder 5">
    <vt:lpwstr/>
  </property>
  <property fmtid="{D5CDD505-2E9C-101B-9397-08002B2CF9AE}" pid="10" name="Stakeholder 3">
    <vt:lpwstr/>
  </property>
  <property fmtid="{D5CDD505-2E9C-101B-9397-08002B2CF9AE}" pid="11" name="Project Code">
    <vt:lpwstr>1798;#Data and Modelling|3355d1eb-0a66-4a00-a750-f1a4b4733476</vt:lpwstr>
  </property>
  <property fmtid="{D5CDD505-2E9C-101B-9397-08002B2CF9AE}" pid="12" name="Stakeholder">
    <vt:lpwstr/>
  </property>
  <property fmtid="{D5CDD505-2E9C-101B-9397-08002B2CF9AE}" pid="13" name="Security Classification">
    <vt:lpwstr>21;#OFFICIAL|c2540f30-f875-494b-a43f-ebfb5017a6ad</vt:lpwstr>
  </property>
  <property fmtid="{D5CDD505-2E9C-101B-9397-08002B2CF9AE}" pid="14" name="AuthorIds_UIVersion_1536">
    <vt:lpwstr>1825</vt:lpwstr>
  </property>
  <property fmtid="{D5CDD505-2E9C-101B-9397-08002B2CF9AE}" pid="15" name="AuthorIds_UIVersion_2048">
    <vt:lpwstr>17</vt:lpwstr>
  </property>
  <property fmtid="{D5CDD505-2E9C-101B-9397-08002B2CF9AE}" pid="16" name="AuthorIds_UIVersion_2560">
    <vt:lpwstr>17</vt:lpwstr>
  </property>
  <property fmtid="{D5CDD505-2E9C-101B-9397-08002B2CF9AE}" pid="17" name="AuthorIds_UIVersion_3072">
    <vt:lpwstr>17</vt:lpwstr>
  </property>
  <property fmtid="{D5CDD505-2E9C-101B-9397-08002B2CF9AE}" pid="18" name="AuthorIds_UIVersion_1024">
    <vt:lpwstr>1825</vt:lpwstr>
  </property>
  <property fmtid="{D5CDD505-2E9C-101B-9397-08002B2CF9AE}" pid="19" name="_dlc_DocIdItemGuid">
    <vt:lpwstr>b97e5458-38c9-4b65-8ee3-16c580c827be</vt:lpwstr>
  </property>
</Properties>
</file>