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469172\Downloads\"/>
    </mc:Choice>
  </mc:AlternateContent>
  <xr:revisionPtr revIDLastSave="0" documentId="8_{6B8CB766-50FD-459F-8F9D-DC6CADEEEAA9}" xr6:coauthVersionLast="47" xr6:coauthVersionMax="47" xr10:uidLastSave="{00000000-0000-0000-0000-000000000000}"/>
  <workbookProtection workbookPassword="FD6C" lockStructure="1"/>
  <bookViews>
    <workbookView xWindow="25695" yWindow="0" windowWidth="26010" windowHeight="20985" tabRatio="760" firstSheet="1" activeTab="3" xr2:uid="{00000000-000D-0000-FFFF-FFFF00000000}"/>
  </bookViews>
  <sheets>
    <sheet name="Instructions" sheetId="9" r:id="rId1"/>
    <sheet name="Summary of scheme costs" sheetId="14" r:id="rId2"/>
    <sheet name="Main Laying Calculation" sheetId="1" r:id="rId3"/>
    <sheet name="Connections Calculation" sheetId="12" r:id="rId4"/>
    <sheet name="Demand Relevant Multiplier" sheetId="10" r:id="rId5"/>
    <sheet name="DataTables" sheetId="6" state="hidden" r:id="rId6"/>
    <sheet name="Change History" sheetId="5" state="hidden" r:id="rId7"/>
  </sheets>
  <externalReferences>
    <externalReference r:id="rId8"/>
  </externalReferences>
  <definedNames>
    <definedName name="_xlnm._FilterDatabase" localSheetId="3" hidden="1">'Connections Calculation'!$A$10:$AU$173</definedName>
    <definedName name="_xlnm._FilterDatabase" localSheetId="2" hidden="1">'Main Laying Calculation'!$A$9:$AA$142</definedName>
    <definedName name="Activity_Charge">'Main Laying Calculation'!$E$12:$E$126</definedName>
    <definedName name="DataTables_DeliveryRoute">OFFSET(DataTables!$F$2,0,0,(COUNTA(DataTables!$F:$F)-1))</definedName>
    <definedName name="DataTables_DevelopmentCategory">OFFSET(DataTables!$D$2,0,0,(COUNTA(DataTables!$D:$D)-1))</definedName>
    <definedName name="DataTables_DV_JobType">OFFSET(DataTables!$A$2,0,0,(COUNTA(DataTables!$A:$A)-1))</definedName>
    <definedName name="DataTables_LU_JobType">OFFSET(DataTables!$A$1,0,0,COUNTA(DataTables!$A:$A))</definedName>
    <definedName name="DataTables_LU_VATRate">OFFSET(DataTables!$B$1,0,0,COUNTA(DataTables!$A:$A))</definedName>
    <definedName name="DataTables_Rng_JobTypeVATRate">OFFSET(DataTables!$A$1,0,0,COUNTA(DataTables!$A:$A),2)</definedName>
    <definedName name="Date">'Main Laying Calculation'!$B$5</definedName>
    <definedName name="DeliveryRoute">'Main Laying Calculation'!$B$7</definedName>
    <definedName name="DevelopmentCategory">'Main Laying Calculation'!$B$6</definedName>
    <definedName name="Income_Offset">'Main Laying Calculation'!#REF!</definedName>
    <definedName name="ItemQuantities_Developer">'Main Laying Calculation'!$G$12:$G$126</definedName>
    <definedName name="ItemQuantities_UU">'Main Laying Calculation'!$F$12:$F$126</definedName>
    <definedName name="Location">'Main Laying Calculation'!$B$3</definedName>
    <definedName name="Plot_Quantity">'Main Laying Calculation'!$A$143:$B$143</definedName>
    <definedName name="PlotQuant_25">'Main Laying Calculation'!$A$143</definedName>
    <definedName name="PlotQuant_Morethan25">'Main Laying Calculation'!$B$143</definedName>
    <definedName name="_xlnm.Print_Area" localSheetId="3">'Connections Calculation'!$B$10:$L$173</definedName>
    <definedName name="_xlnm.Print_Area" localSheetId="2">'Main Laying Calculation'!$A$9:$J$126</definedName>
    <definedName name="Reference">'Main Laying Calculation'!$B$4</definedName>
    <definedName name="Scheme_Allowance">'[1]Main Laying Calculation'!$I$125</definedName>
    <definedName name="Scheme_Cost">'Main Laying Calculation'!#REF!</definedName>
    <definedName name="Total_Income_Offset_Payment">'[1]Main Laying Calculation'!$I$126</definedName>
    <definedName name="Total_Item_Cost">'Main Laying Calculation'!#REF!</definedName>
    <definedName name="UU_Charges">'Main Laying Calculation'!#REF!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7" i="1" l="1"/>
  <c r="H108" i="1"/>
  <c r="H109" i="1"/>
  <c r="H118" i="1"/>
  <c r="H120" i="1"/>
  <c r="H123" i="1"/>
  <c r="H124" i="1"/>
  <c r="H125" i="1"/>
  <c r="H126" i="1"/>
  <c r="I107" i="1"/>
  <c r="I108" i="1"/>
  <c r="I109" i="1"/>
  <c r="I118" i="1"/>
  <c r="I120" i="1"/>
  <c r="I123" i="1"/>
  <c r="I124" i="1"/>
  <c r="I125" i="1"/>
  <c r="I126" i="1"/>
  <c r="I131" i="12"/>
  <c r="K131" i="12" s="1"/>
  <c r="I132" i="12"/>
  <c r="K132" i="12" s="1"/>
  <c r="L132" i="12" s="1"/>
  <c r="I166" i="12"/>
  <c r="I165" i="12"/>
  <c r="I153" i="12"/>
  <c r="K153" i="12" s="1"/>
  <c r="L153" i="12" s="1"/>
  <c r="A1" i="1"/>
  <c r="L131" i="12" l="1"/>
  <c r="J118" i="1" l="1"/>
  <c r="J120" i="1"/>
  <c r="I142" i="12"/>
  <c r="K142" i="12" s="1"/>
  <c r="L142" i="12" s="1"/>
  <c r="I134" i="12"/>
  <c r="K134" i="12" s="1"/>
  <c r="L134" i="12" s="1"/>
  <c r="I133" i="12"/>
  <c r="I161" i="12"/>
  <c r="K161" i="12" s="1"/>
  <c r="I162" i="12"/>
  <c r="I163" i="12"/>
  <c r="I164" i="12"/>
  <c r="I167" i="12"/>
  <c r="I168" i="12"/>
  <c r="I169" i="12"/>
  <c r="K169" i="12" s="1"/>
  <c r="L169" i="12" s="1"/>
  <c r="I170" i="12"/>
  <c r="K170" i="12" s="1"/>
  <c r="L170" i="12" s="1"/>
  <c r="I88" i="12"/>
  <c r="K88" i="12" s="1"/>
  <c r="L88" i="12" s="1"/>
  <c r="I151" i="12"/>
  <c r="I156" i="12"/>
  <c r="I157" i="12"/>
  <c r="I158" i="12"/>
  <c r="K158" i="12" s="1"/>
  <c r="L158" i="12" s="1"/>
  <c r="I159" i="12"/>
  <c r="K133" i="12" l="1"/>
  <c r="L133" i="12" s="1"/>
  <c r="K159" i="12"/>
  <c r="L159" i="12" s="1"/>
  <c r="K156" i="12"/>
  <c r="L156" i="12" s="1"/>
  <c r="K151" i="12"/>
  <c r="L151" i="12" s="1"/>
  <c r="K157" i="12"/>
  <c r="L157" i="12" s="1"/>
  <c r="I138" i="12"/>
  <c r="K138" i="12" s="1"/>
  <c r="L138" i="12" s="1"/>
  <c r="I141" i="12"/>
  <c r="I140" i="12"/>
  <c r="I139" i="12"/>
  <c r="I171" i="12"/>
  <c r="K139" i="12" l="1"/>
  <c r="L139" i="12" s="1"/>
  <c r="K141" i="12"/>
  <c r="L141" i="12" s="1"/>
  <c r="K140" i="12"/>
  <c r="L140" i="12" s="1"/>
  <c r="J107" i="1" l="1"/>
  <c r="J108" i="1"/>
  <c r="J109" i="1"/>
  <c r="J123" i="1"/>
  <c r="J124" i="1"/>
  <c r="J125" i="1"/>
  <c r="J126" i="1"/>
  <c r="K167" i="12" l="1"/>
  <c r="L167" i="12" s="1"/>
  <c r="K168" i="12"/>
  <c r="L168" i="12" s="1"/>
  <c r="C142" i="1"/>
  <c r="C141" i="1"/>
  <c r="B15" i="14" l="1"/>
  <c r="D11" i="14" l="1"/>
  <c r="H4" i="12"/>
  <c r="H3" i="12"/>
  <c r="H2" i="12"/>
  <c r="K164" i="12" l="1"/>
  <c r="L164" i="12" s="1"/>
  <c r="L161" i="12"/>
  <c r="K162" i="12"/>
  <c r="L162" i="12" s="1"/>
  <c r="K163" i="12"/>
  <c r="L163" i="12" s="1"/>
  <c r="L171" i="12" l="1"/>
  <c r="K171" i="12"/>
  <c r="C10" i="14" l="1"/>
  <c r="D10" i="14" s="1"/>
  <c r="E5" i="10" l="1"/>
  <c r="E6" i="10"/>
  <c r="E7" i="10"/>
  <c r="E8" i="10"/>
  <c r="E9" i="10"/>
  <c r="E10" i="10"/>
  <c r="E11" i="10"/>
  <c r="D12" i="10" l="1"/>
  <c r="I86" i="12" l="1"/>
  <c r="K86" i="12" s="1"/>
  <c r="L86" i="12" s="1"/>
  <c r="I79" i="12"/>
  <c r="K79" i="12" s="1"/>
  <c r="L79" i="12" s="1"/>
  <c r="I76" i="12" l="1"/>
  <c r="K76" i="12" s="1"/>
  <c r="L76" i="12" s="1"/>
  <c r="I84" i="12"/>
  <c r="K84" i="12" s="1"/>
  <c r="L84" i="12" s="1"/>
  <c r="I87" i="12"/>
  <c r="K87" i="12" s="1"/>
  <c r="L87" i="12" s="1"/>
  <c r="I82" i="12"/>
  <c r="K82" i="12" s="1"/>
  <c r="L82" i="12" s="1"/>
  <c r="I81" i="12"/>
  <c r="K81" i="12" s="1"/>
  <c r="L81" i="12" s="1"/>
  <c r="I75" i="12"/>
  <c r="K75" i="12" s="1"/>
  <c r="L75" i="12" s="1"/>
  <c r="I77" i="12"/>
  <c r="K77" i="12" s="1"/>
  <c r="L77" i="12" s="1"/>
  <c r="I74" i="12"/>
  <c r="K74" i="12" s="1"/>
  <c r="L74" i="12" s="1"/>
  <c r="I80" i="12"/>
  <c r="K80" i="12" s="1"/>
  <c r="L80" i="12" s="1"/>
  <c r="I83" i="12" l="1"/>
  <c r="K83" i="12" s="1"/>
  <c r="L83" i="12" s="1"/>
  <c r="I85" i="12"/>
  <c r="K85" i="12" s="1"/>
  <c r="L85" i="12" s="1"/>
  <c r="I78" i="12"/>
  <c r="K78" i="12" l="1"/>
  <c r="L78" i="12" s="1"/>
  <c r="I73" i="12"/>
  <c r="K73" i="12" s="1"/>
  <c r="L73" i="12" s="1"/>
  <c r="J138" i="1" l="1"/>
  <c r="H138" i="1"/>
  <c r="I138" i="1"/>
  <c r="J139" i="1" l="1"/>
  <c r="I139" i="1"/>
  <c r="H139" i="1"/>
  <c r="J140" i="1" l="1"/>
  <c r="H140" i="1"/>
  <c r="I140" i="1"/>
  <c r="I90" i="12"/>
  <c r="K90" i="12" s="1"/>
  <c r="L90" i="12" s="1"/>
  <c r="I92" i="12"/>
  <c r="K92" i="12" s="1"/>
  <c r="L92" i="12" s="1"/>
  <c r="I93" i="12"/>
  <c r="K93" i="12" s="1"/>
  <c r="L93" i="12" s="1"/>
  <c r="I94" i="12"/>
  <c r="K94" i="12" s="1"/>
  <c r="L94" i="12" s="1"/>
  <c r="I89" i="12"/>
  <c r="K89" i="12" s="1"/>
  <c r="L89" i="12" s="1"/>
  <c r="I97" i="12" l="1"/>
  <c r="K97" i="12" s="1"/>
  <c r="L97" i="12" s="1"/>
  <c r="I98" i="12"/>
  <c r="K98" i="12" s="1"/>
  <c r="L98" i="12" s="1"/>
  <c r="I96" i="12"/>
  <c r="K96" i="12" s="1"/>
  <c r="L96" i="12" s="1"/>
  <c r="I99" i="12"/>
  <c r="K99" i="12" s="1"/>
  <c r="L99" i="12" s="1"/>
  <c r="I91" i="12"/>
  <c r="K91" i="12" s="1"/>
  <c r="L91" i="12" s="1"/>
  <c r="I95" i="12"/>
  <c r="K95" i="12" s="1"/>
  <c r="L95" i="12" s="1"/>
  <c r="I49" i="12" l="1"/>
  <c r="K49" i="12" l="1"/>
  <c r="L49" i="12" s="1"/>
  <c r="I55" i="12"/>
  <c r="K55" i="12" s="1"/>
  <c r="L55" i="12" s="1"/>
  <c r="I48" i="12"/>
  <c r="K48" i="12" s="1"/>
  <c r="L48" i="12" s="1"/>
  <c r="I155" i="12" l="1"/>
  <c r="K155" i="12" s="1"/>
  <c r="L155" i="12" s="1"/>
  <c r="H122" i="1" l="1"/>
  <c r="I122" i="1"/>
  <c r="J122" i="1"/>
  <c r="I56" i="12"/>
  <c r="K56" i="12" s="1"/>
  <c r="L56" i="12" s="1"/>
  <c r="I115" i="12" l="1"/>
  <c r="K115" i="12" s="1"/>
  <c r="L115" i="12" s="1"/>
  <c r="I120" i="12"/>
  <c r="K120" i="12" s="1"/>
  <c r="L120" i="12" s="1"/>
  <c r="I111" i="12"/>
  <c r="I71" i="12"/>
  <c r="K71" i="12" s="1"/>
  <c r="L71" i="12" s="1"/>
  <c r="I72" i="12"/>
  <c r="K72" i="12" s="1"/>
  <c r="L72" i="12" s="1"/>
  <c r="J133" i="1" l="1"/>
  <c r="I133" i="1"/>
  <c r="H133" i="1"/>
  <c r="J132" i="1"/>
  <c r="H132" i="1"/>
  <c r="I132" i="1"/>
  <c r="J137" i="1"/>
  <c r="H137" i="1"/>
  <c r="I137" i="1"/>
  <c r="H105" i="1"/>
  <c r="I105" i="1"/>
  <c r="H100" i="1"/>
  <c r="I100" i="1"/>
  <c r="H92" i="1"/>
  <c r="I92" i="1"/>
  <c r="H106" i="1"/>
  <c r="I106" i="1"/>
  <c r="J134" i="1"/>
  <c r="H134" i="1"/>
  <c r="I134" i="1"/>
  <c r="H98" i="1"/>
  <c r="I98" i="1"/>
  <c r="J135" i="1"/>
  <c r="H135" i="1"/>
  <c r="I135" i="1"/>
  <c r="H94" i="1"/>
  <c r="I94" i="1"/>
  <c r="J98" i="1"/>
  <c r="J94" i="1"/>
  <c r="J105" i="1"/>
  <c r="J100" i="1"/>
  <c r="J106" i="1"/>
  <c r="J92" i="1"/>
  <c r="I143" i="12"/>
  <c r="K143" i="12" s="1"/>
  <c r="L143" i="12" s="1"/>
  <c r="K111" i="12"/>
  <c r="L111" i="12" s="1"/>
  <c r="I152" i="12"/>
  <c r="K152" i="12" s="1"/>
  <c r="L152" i="12" s="1"/>
  <c r="I154" i="12"/>
  <c r="K154" i="12" s="1"/>
  <c r="L154" i="12" s="1"/>
  <c r="I144" i="12"/>
  <c r="K144" i="12" s="1"/>
  <c r="L144" i="12" s="1"/>
  <c r="I69" i="12"/>
  <c r="I128" i="12"/>
  <c r="K128" i="12" s="1"/>
  <c r="L128" i="12" s="1"/>
  <c r="I130" i="12"/>
  <c r="K130" i="12" s="1"/>
  <c r="L130" i="12" s="1"/>
  <c r="H95" i="1" l="1"/>
  <c r="I95" i="1"/>
  <c r="H91" i="1"/>
  <c r="I91" i="1"/>
  <c r="I85" i="1"/>
  <c r="H85" i="1"/>
  <c r="H86" i="1"/>
  <c r="I86" i="1"/>
  <c r="H119" i="1"/>
  <c r="I119" i="1"/>
  <c r="I101" i="1"/>
  <c r="H101" i="1"/>
  <c r="H90" i="1"/>
  <c r="I90" i="1"/>
  <c r="I104" i="1"/>
  <c r="H104" i="1"/>
  <c r="I93" i="1"/>
  <c r="H93" i="1"/>
  <c r="H121" i="1"/>
  <c r="I121" i="1"/>
  <c r="J127" i="1"/>
  <c r="H127" i="1"/>
  <c r="I127" i="1"/>
  <c r="H82" i="1"/>
  <c r="I82" i="1"/>
  <c r="H84" i="1"/>
  <c r="I84" i="1"/>
  <c r="I96" i="1"/>
  <c r="H96" i="1"/>
  <c r="H103" i="1"/>
  <c r="I103" i="1"/>
  <c r="H89" i="1"/>
  <c r="I89" i="1"/>
  <c r="H78" i="1"/>
  <c r="I78" i="1"/>
  <c r="H110" i="1"/>
  <c r="I110" i="1"/>
  <c r="H111" i="1"/>
  <c r="I111" i="1"/>
  <c r="H87" i="1"/>
  <c r="I87" i="1"/>
  <c r="I35" i="1"/>
  <c r="H35" i="1"/>
  <c r="I88" i="1"/>
  <c r="H88" i="1"/>
  <c r="J131" i="1"/>
  <c r="I131" i="1"/>
  <c r="H131" i="1"/>
  <c r="J130" i="1"/>
  <c r="H130" i="1"/>
  <c r="I130" i="1"/>
  <c r="J136" i="1"/>
  <c r="I136" i="1"/>
  <c r="H136" i="1"/>
  <c r="H102" i="1"/>
  <c r="I102" i="1"/>
  <c r="I80" i="1"/>
  <c r="H80" i="1"/>
  <c r="J90" i="1"/>
  <c r="J89" i="1"/>
  <c r="J78" i="1"/>
  <c r="J104" i="1"/>
  <c r="J87" i="1"/>
  <c r="J93" i="1"/>
  <c r="J95" i="1"/>
  <c r="J96" i="1"/>
  <c r="J103" i="1"/>
  <c r="J84" i="1"/>
  <c r="J91" i="1"/>
  <c r="J85" i="1"/>
  <c r="J82" i="1"/>
  <c r="J86" i="1"/>
  <c r="J80" i="1"/>
  <c r="J88" i="1"/>
  <c r="I145" i="12"/>
  <c r="K145" i="12" s="1"/>
  <c r="L145" i="12" s="1"/>
  <c r="J35" i="1"/>
  <c r="J102" i="1"/>
  <c r="I147" i="12"/>
  <c r="K147" i="12" s="1"/>
  <c r="L147" i="12" s="1"/>
  <c r="I149" i="12"/>
  <c r="K149" i="12" s="1"/>
  <c r="L149" i="12" s="1"/>
  <c r="I148" i="12"/>
  <c r="K148" i="12" s="1"/>
  <c r="L148" i="12" s="1"/>
  <c r="J101" i="1"/>
  <c r="K69" i="12"/>
  <c r="L69" i="12" s="1"/>
  <c r="J111" i="1"/>
  <c r="J121" i="1"/>
  <c r="J119" i="1"/>
  <c r="J110" i="1"/>
  <c r="I103" i="12"/>
  <c r="K103" i="12" s="1"/>
  <c r="L103" i="12" s="1"/>
  <c r="I110" i="12"/>
  <c r="K110" i="12" s="1"/>
  <c r="L110" i="12" s="1"/>
  <c r="I68" i="12"/>
  <c r="K68" i="12" s="1"/>
  <c r="L68" i="12" s="1"/>
  <c r="I129" i="12"/>
  <c r="K129" i="12" s="1"/>
  <c r="L129" i="12" s="1"/>
  <c r="I70" i="12"/>
  <c r="K70" i="12" s="1"/>
  <c r="L70" i="12" s="1"/>
  <c r="I64" i="12"/>
  <c r="K64" i="12" s="1"/>
  <c r="L64" i="12" s="1"/>
  <c r="I67" i="12"/>
  <c r="K67" i="12" s="1"/>
  <c r="L67" i="12" s="1"/>
  <c r="I117" i="12"/>
  <c r="K117" i="12" s="1"/>
  <c r="L117" i="12" s="1"/>
  <c r="I51" i="12"/>
  <c r="K51" i="12" s="1"/>
  <c r="L51" i="12" s="1"/>
  <c r="I124" i="12"/>
  <c r="K124" i="12" s="1"/>
  <c r="L124" i="12" s="1"/>
  <c r="I61" i="12"/>
  <c r="K61" i="12" s="1"/>
  <c r="L61" i="12" s="1"/>
  <c r="I121" i="12"/>
  <c r="K121" i="12" s="1"/>
  <c r="L121" i="12" s="1"/>
  <c r="I50" i="12"/>
  <c r="K50" i="12" s="1"/>
  <c r="L50" i="12" s="1"/>
  <c r="H44" i="1" l="1"/>
  <c r="I44" i="1"/>
  <c r="H41" i="1"/>
  <c r="I41" i="1"/>
  <c r="H39" i="1"/>
  <c r="I39" i="1"/>
  <c r="H68" i="1"/>
  <c r="I68" i="1"/>
  <c r="I67" i="1"/>
  <c r="H67" i="1"/>
  <c r="I53" i="1"/>
  <c r="H53" i="1"/>
  <c r="H25" i="1"/>
  <c r="I25" i="1"/>
  <c r="H70" i="1"/>
  <c r="I70" i="1"/>
  <c r="I29" i="1"/>
  <c r="H29" i="1"/>
  <c r="H46" i="1"/>
  <c r="I46" i="1"/>
  <c r="I61" i="1"/>
  <c r="H61" i="1"/>
  <c r="H42" i="1"/>
  <c r="I42" i="1"/>
  <c r="I51" i="1"/>
  <c r="H51" i="1"/>
  <c r="H36" i="1"/>
  <c r="I36" i="1"/>
  <c r="H114" i="1"/>
  <c r="I114" i="1"/>
  <c r="H52" i="1"/>
  <c r="I52" i="1"/>
  <c r="I43" i="1"/>
  <c r="H43" i="1"/>
  <c r="H34" i="1"/>
  <c r="I34" i="1"/>
  <c r="I69" i="1"/>
  <c r="H69" i="1"/>
  <c r="H66" i="1"/>
  <c r="I66" i="1"/>
  <c r="H31" i="1"/>
  <c r="I31" i="1"/>
  <c r="I115" i="1"/>
  <c r="H115" i="1"/>
  <c r="I112" i="1"/>
  <c r="H112" i="1"/>
  <c r="J129" i="1"/>
  <c r="H129" i="1"/>
  <c r="I129" i="1"/>
  <c r="I27" i="1"/>
  <c r="H27" i="1"/>
  <c r="H116" i="1"/>
  <c r="I116" i="1"/>
  <c r="J128" i="1"/>
  <c r="I128" i="1"/>
  <c r="H128" i="1"/>
  <c r="J66" i="1"/>
  <c r="J42" i="1"/>
  <c r="J61" i="1"/>
  <c r="J43" i="1"/>
  <c r="J41" i="1"/>
  <c r="J46" i="1"/>
  <c r="J53" i="1"/>
  <c r="J69" i="1"/>
  <c r="J44" i="1"/>
  <c r="J67" i="1"/>
  <c r="J52" i="1"/>
  <c r="J25" i="1"/>
  <c r="J36" i="1"/>
  <c r="J70" i="1"/>
  <c r="J39" i="1"/>
  <c r="J51" i="1"/>
  <c r="J68" i="1"/>
  <c r="J29" i="1"/>
  <c r="I146" i="12"/>
  <c r="K146" i="12" s="1"/>
  <c r="L146" i="12" s="1"/>
  <c r="I150" i="12"/>
  <c r="K150" i="12" s="1"/>
  <c r="L150" i="12" s="1"/>
  <c r="J34" i="1"/>
  <c r="J31" i="1"/>
  <c r="J27" i="1"/>
  <c r="J115" i="1"/>
  <c r="J116" i="1"/>
  <c r="J114" i="1"/>
  <c r="J112" i="1"/>
  <c r="I113" i="12"/>
  <c r="K113" i="12" s="1"/>
  <c r="L113" i="12" s="1"/>
  <c r="I109" i="12"/>
  <c r="K109" i="12" s="1"/>
  <c r="L109" i="12" s="1"/>
  <c r="I100" i="12"/>
  <c r="K100" i="12" s="1"/>
  <c r="L100" i="12" s="1"/>
  <c r="I107" i="12"/>
  <c r="K107" i="12" s="1"/>
  <c r="L107" i="12" s="1"/>
  <c r="I122" i="12"/>
  <c r="K122" i="12" s="1"/>
  <c r="L122" i="12" s="1"/>
  <c r="I57" i="12"/>
  <c r="K57" i="12" s="1"/>
  <c r="L57" i="12" s="1"/>
  <c r="I116" i="12"/>
  <c r="K116" i="12" s="1"/>
  <c r="L116" i="12" s="1"/>
  <c r="I101" i="12"/>
  <c r="K101" i="12" s="1"/>
  <c r="L101" i="12" s="1"/>
  <c r="I123" i="12"/>
  <c r="K123" i="12" s="1"/>
  <c r="L123" i="12" s="1"/>
  <c r="I125" i="12"/>
  <c r="K125" i="12" s="1"/>
  <c r="L125" i="12" s="1"/>
  <c r="I65" i="12"/>
  <c r="K65" i="12" s="1"/>
  <c r="L65" i="12" s="1"/>
  <c r="I118" i="12"/>
  <c r="K118" i="12" s="1"/>
  <c r="L118" i="12" s="1"/>
  <c r="I60" i="12"/>
  <c r="K60" i="12" s="1"/>
  <c r="L60" i="12" s="1"/>
  <c r="I126" i="12"/>
  <c r="K126" i="12" s="1"/>
  <c r="L126" i="12" s="1"/>
  <c r="I127" i="12"/>
  <c r="K127" i="12" s="1"/>
  <c r="L127" i="12" s="1"/>
  <c r="I119" i="12"/>
  <c r="K119" i="12" s="1"/>
  <c r="L119" i="12" s="1"/>
  <c r="I114" i="12"/>
  <c r="K114" i="12" s="1"/>
  <c r="L114" i="12" s="1"/>
  <c r="H33" i="1" l="1"/>
  <c r="I33" i="1"/>
  <c r="H38" i="1"/>
  <c r="I38" i="1"/>
  <c r="H62" i="1"/>
  <c r="I62" i="1"/>
  <c r="H71" i="1"/>
  <c r="I71" i="1"/>
  <c r="I117" i="1"/>
  <c r="H117" i="1"/>
  <c r="H49" i="1"/>
  <c r="I49" i="1"/>
  <c r="I24" i="1"/>
  <c r="H24" i="1"/>
  <c r="H79" i="1"/>
  <c r="I79" i="1"/>
  <c r="I32" i="1"/>
  <c r="H32" i="1"/>
  <c r="H65" i="1"/>
  <c r="I65" i="1"/>
  <c r="H81" i="1"/>
  <c r="I81" i="1"/>
  <c r="H55" i="1"/>
  <c r="I55" i="1"/>
  <c r="H47" i="1"/>
  <c r="I47" i="1"/>
  <c r="I56" i="1"/>
  <c r="H56" i="1"/>
  <c r="I37" i="1"/>
  <c r="H37" i="1"/>
  <c r="I40" i="1"/>
  <c r="H40" i="1"/>
  <c r="I83" i="1"/>
  <c r="H83" i="1"/>
  <c r="I75" i="1"/>
  <c r="H75" i="1"/>
  <c r="H113" i="1"/>
  <c r="I113" i="1"/>
  <c r="H60" i="1"/>
  <c r="I60" i="1"/>
  <c r="H30" i="1"/>
  <c r="I30" i="1"/>
  <c r="H54" i="1"/>
  <c r="I54" i="1"/>
  <c r="I64" i="1"/>
  <c r="H64" i="1"/>
  <c r="H63" i="1"/>
  <c r="I63" i="1"/>
  <c r="I45" i="1"/>
  <c r="H45" i="1"/>
  <c r="I77" i="1"/>
  <c r="H77" i="1"/>
  <c r="H74" i="1"/>
  <c r="I74" i="1"/>
  <c r="H26" i="1"/>
  <c r="I26" i="1"/>
  <c r="H28" i="1"/>
  <c r="I28" i="1"/>
  <c r="H76" i="1"/>
  <c r="I76" i="1"/>
  <c r="I99" i="1"/>
  <c r="H99" i="1"/>
  <c r="I48" i="1"/>
  <c r="H48" i="1"/>
  <c r="H97" i="1"/>
  <c r="I97" i="1"/>
  <c r="H50" i="1"/>
  <c r="I50" i="1"/>
  <c r="J54" i="1"/>
  <c r="J63" i="1"/>
  <c r="J55" i="1"/>
  <c r="J48" i="1"/>
  <c r="J65" i="1"/>
  <c r="J75" i="1"/>
  <c r="J74" i="1"/>
  <c r="J99" i="1"/>
  <c r="J49" i="1"/>
  <c r="J24" i="1"/>
  <c r="J40" i="1"/>
  <c r="J64" i="1"/>
  <c r="J50" i="1"/>
  <c r="J76" i="1"/>
  <c r="J37" i="1"/>
  <c r="J97" i="1"/>
  <c r="J47" i="1"/>
  <c r="J62" i="1"/>
  <c r="J56" i="1"/>
  <c r="J83" i="1"/>
  <c r="J45" i="1"/>
  <c r="J38" i="1"/>
  <c r="J71" i="1"/>
  <c r="J26" i="1"/>
  <c r="J81" i="1"/>
  <c r="J79" i="1"/>
  <c r="J77" i="1"/>
  <c r="J60" i="1"/>
  <c r="J30" i="1"/>
  <c r="J28" i="1"/>
  <c r="J32" i="1"/>
  <c r="J33" i="1"/>
  <c r="J117" i="1"/>
  <c r="J113" i="1"/>
  <c r="I102" i="12"/>
  <c r="K102" i="12" s="1"/>
  <c r="L102" i="12" s="1"/>
  <c r="I104" i="12"/>
  <c r="K104" i="12" s="1"/>
  <c r="L104" i="12" s="1"/>
  <c r="I63" i="12"/>
  <c r="K63" i="12" s="1"/>
  <c r="L63" i="12" s="1"/>
  <c r="I54" i="12"/>
  <c r="K54" i="12" s="1"/>
  <c r="L54" i="12" s="1"/>
  <c r="I47" i="12"/>
  <c r="K47" i="12" s="1"/>
  <c r="L47" i="12" s="1"/>
  <c r="I53" i="12"/>
  <c r="K53" i="12" s="1"/>
  <c r="L53" i="12" s="1"/>
  <c r="I52" i="12"/>
  <c r="I58" i="12"/>
  <c r="K58" i="12" s="1"/>
  <c r="L58" i="12" s="1"/>
  <c r="I19" i="1" l="1"/>
  <c r="H19" i="1"/>
  <c r="H73" i="1"/>
  <c r="I73" i="1"/>
  <c r="I21" i="1"/>
  <c r="H21" i="1"/>
  <c r="I59" i="1"/>
  <c r="H59" i="1"/>
  <c r="I72" i="1"/>
  <c r="H72" i="1"/>
  <c r="J21" i="1"/>
  <c r="J59" i="1"/>
  <c r="J73" i="1"/>
  <c r="J19" i="1"/>
  <c r="J72" i="1"/>
  <c r="K52" i="12"/>
  <c r="L52" i="12" s="1"/>
  <c r="I105" i="12"/>
  <c r="K105" i="12" s="1"/>
  <c r="L105" i="12" s="1"/>
  <c r="I108" i="12"/>
  <c r="K108" i="12" s="1"/>
  <c r="L108" i="12" s="1"/>
  <c r="I59" i="12"/>
  <c r="K59" i="12" s="1"/>
  <c r="L59" i="12" s="1"/>
  <c r="I66" i="12"/>
  <c r="K66" i="12" s="1"/>
  <c r="L66" i="12" s="1"/>
  <c r="H23" i="1" l="1"/>
  <c r="I23" i="1"/>
  <c r="H18" i="1"/>
  <c r="I18" i="1"/>
  <c r="H58" i="1"/>
  <c r="I58" i="1"/>
  <c r="H57" i="1"/>
  <c r="I57" i="1"/>
  <c r="J23" i="1"/>
  <c r="J57" i="1"/>
  <c r="J58" i="1"/>
  <c r="J18" i="1"/>
  <c r="I62" i="12"/>
  <c r="K62" i="12" s="1"/>
  <c r="L62" i="12" s="1"/>
  <c r="H20" i="1" l="1"/>
  <c r="I20" i="1"/>
  <c r="J20" i="1"/>
  <c r="H22" i="1" l="1"/>
  <c r="I22" i="1"/>
  <c r="J22" i="1"/>
  <c r="I26" i="12" l="1"/>
  <c r="K26" i="12" s="1"/>
  <c r="L26" i="12" s="1"/>
  <c r="I17" i="12"/>
  <c r="K17" i="12" l="1"/>
  <c r="L17" i="12" s="1"/>
  <c r="I10" i="1" l="1"/>
  <c r="H10" i="1"/>
  <c r="J10" i="1"/>
  <c r="I23" i="12" l="1"/>
  <c r="K23" i="12" s="1"/>
  <c r="L23" i="12" s="1"/>
  <c r="I18" i="12"/>
  <c r="K18" i="12" s="1"/>
  <c r="L18" i="12" s="1"/>
  <c r="I28" i="12"/>
  <c r="K28" i="12" s="1"/>
  <c r="L28" i="12" s="1"/>
  <c r="I27" i="12"/>
  <c r="K27" i="12" s="1"/>
  <c r="L27" i="12" s="1"/>
  <c r="I21" i="12"/>
  <c r="K21" i="12" s="1"/>
  <c r="L21" i="12" s="1"/>
  <c r="I135" i="12"/>
  <c r="K135" i="12" s="1"/>
  <c r="L135" i="12" s="1"/>
  <c r="I25" i="12"/>
  <c r="K25" i="12" s="1"/>
  <c r="L25" i="12" s="1"/>
  <c r="I19" i="12"/>
  <c r="K19" i="12" s="1"/>
  <c r="L19" i="12" s="1"/>
  <c r="I24" i="12"/>
  <c r="K24" i="12" s="1"/>
  <c r="L24" i="12" s="1"/>
  <c r="I22" i="12"/>
  <c r="K22" i="12" s="1"/>
  <c r="L22" i="12" s="1"/>
  <c r="I13" i="1" l="1"/>
  <c r="H13" i="1"/>
  <c r="I16" i="1"/>
  <c r="H16" i="1"/>
  <c r="I14" i="1"/>
  <c r="H14" i="1"/>
  <c r="J14" i="1"/>
  <c r="J13" i="1"/>
  <c r="J16" i="1"/>
  <c r="I137" i="12"/>
  <c r="K137" i="12" s="1"/>
  <c r="L137" i="12" s="1"/>
  <c r="I136" i="12"/>
  <c r="I20" i="12"/>
  <c r="K20" i="12" s="1"/>
  <c r="L20" i="12" s="1"/>
  <c r="I38" i="12" l="1"/>
  <c r="K38" i="12" s="1"/>
  <c r="L38" i="12" s="1"/>
  <c r="I39" i="12"/>
  <c r="K39" i="12" s="1"/>
  <c r="L39" i="12" s="1"/>
  <c r="I40" i="12"/>
  <c r="K40" i="12" s="1"/>
  <c r="L40" i="12" s="1"/>
  <c r="K136" i="12"/>
  <c r="L136" i="12" s="1"/>
  <c r="I41" i="12"/>
  <c r="K41" i="12" s="1"/>
  <c r="L41" i="12" s="1"/>
  <c r="I43" i="12"/>
  <c r="K43" i="12" s="1"/>
  <c r="L43" i="12" s="1"/>
  <c r="I42" i="12"/>
  <c r="K42" i="12" s="1"/>
  <c r="L42" i="12" s="1"/>
  <c r="I44" i="12"/>
  <c r="K44" i="12" s="1"/>
  <c r="L44" i="12" s="1"/>
  <c r="I46" i="12"/>
  <c r="K46" i="12" s="1"/>
  <c r="L46" i="12" s="1"/>
  <c r="I45" i="12"/>
  <c r="I32" i="12"/>
  <c r="K32" i="12" s="1"/>
  <c r="L32" i="12" s="1"/>
  <c r="I33" i="12"/>
  <c r="K33" i="12" s="1"/>
  <c r="L33" i="12" s="1"/>
  <c r="I34" i="12"/>
  <c r="K34" i="12" s="1"/>
  <c r="L34" i="12" s="1"/>
  <c r="I36" i="12"/>
  <c r="K36" i="12" s="1"/>
  <c r="L36" i="12" s="1"/>
  <c r="I37" i="12"/>
  <c r="K37" i="12" s="1"/>
  <c r="L37" i="12" s="1"/>
  <c r="I35" i="12"/>
  <c r="K35" i="12" s="1"/>
  <c r="L35" i="12" s="1"/>
  <c r="H17" i="1" l="1"/>
  <c r="I17" i="1"/>
  <c r="I30" i="12"/>
  <c r="K30" i="12" s="1"/>
  <c r="L30" i="12" s="1"/>
  <c r="I31" i="12"/>
  <c r="K31" i="12" s="1"/>
  <c r="L31" i="12" s="1"/>
  <c r="I29" i="12"/>
  <c r="K29" i="12" s="1"/>
  <c r="L29" i="12" s="1"/>
  <c r="J17" i="1"/>
  <c r="K45" i="12"/>
  <c r="L45" i="12" s="1"/>
  <c r="I12" i="12" l="1"/>
  <c r="K12" i="12" s="1"/>
  <c r="L12" i="12" s="1"/>
  <c r="I13" i="12"/>
  <c r="K13" i="12" s="1"/>
  <c r="L13" i="12" s="1"/>
  <c r="I11" i="12"/>
  <c r="I14" i="12"/>
  <c r="I15" i="12"/>
  <c r="K15" i="12" s="1"/>
  <c r="L15" i="12" s="1"/>
  <c r="I16" i="12"/>
  <c r="K16" i="12" s="1"/>
  <c r="L16" i="12" s="1"/>
  <c r="K14" i="12" l="1"/>
  <c r="L14" i="12" s="1"/>
  <c r="K11" i="12"/>
  <c r="L11" i="12" s="1"/>
  <c r="I11" i="1" l="1"/>
  <c r="H11" i="1"/>
  <c r="J11" i="1"/>
  <c r="H12" i="1" l="1"/>
  <c r="I12" i="1"/>
  <c r="I15" i="1"/>
  <c r="H15" i="1"/>
  <c r="J12" i="1"/>
  <c r="H142" i="1" s="1"/>
  <c r="J15" i="1"/>
  <c r="H141" i="1" l="1"/>
  <c r="C6" i="14"/>
  <c r="D6" i="14" s="1"/>
  <c r="I112" i="12" l="1"/>
  <c r="K112" i="12" s="1"/>
  <c r="L112" i="12" s="1"/>
  <c r="I106" i="12"/>
  <c r="K106" i="12" l="1"/>
  <c r="I160" i="12"/>
  <c r="I173" i="12" s="1"/>
  <c r="L106" i="12" l="1"/>
  <c r="L160" i="12" s="1"/>
  <c r="K160" i="12"/>
  <c r="K173" i="12" s="1"/>
  <c r="L173" i="12" l="1"/>
  <c r="C9" i="14"/>
  <c r="D9" i="14" l="1"/>
  <c r="C12" i="14"/>
  <c r="D12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Cotterill, Mike</author>
    <author>O'Connor, Nick</author>
  </authors>
  <commentList>
    <comment ref="F107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If a charge has been inputted, enter "1" in the UU and/or Developer quantity columns</t>
        </r>
      </text>
    </comment>
    <comment ref="G107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If a charge has been inputted, enter "1" in the UU and/or Developer quantity columns
</t>
        </r>
      </text>
    </comment>
    <comment ref="F108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If a charge has been inputted, enter "1" in the UU and/or Developer quantity columns</t>
        </r>
      </text>
    </comment>
    <comment ref="G108" authorId="1" shapeId="0" xr:uid="{00000000-0006-0000-0200-000006000000}">
      <text>
        <r>
          <rPr>
            <b/>
            <sz val="9"/>
            <color indexed="81"/>
            <rFont val="Tahoma"/>
            <family val="2"/>
          </rPr>
          <t>If a charge has been inputted, enter "1" in the UU and/or Developer quantity columns</t>
        </r>
      </text>
    </comment>
    <comment ref="F109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If a charge has been inputted, enter "1" in the UU and/or Developer quantity columns</t>
        </r>
      </text>
    </comment>
    <comment ref="G109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If a charge has been inputted, enter "1" in the UU and/or Developer quantity columns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Cotterill, Mike</author>
    <author>Burke, Emily</author>
  </authors>
  <commentList>
    <comment ref="E51" authorId="0" shapeId="0" xr:uid="{00000000-0006-0000-0300-000003000000}">
      <text>
        <r>
          <rPr>
            <sz val="9"/>
            <color indexed="81"/>
            <rFont val="Tahoma"/>
            <family val="2"/>
          </rPr>
          <t xml:space="preserve">This charge </t>
        </r>
        <r>
          <rPr>
            <b/>
            <sz val="9"/>
            <color indexed="81"/>
            <rFont val="Tahoma"/>
            <family val="2"/>
          </rPr>
          <t>excludes the cost of the meter</t>
        </r>
        <r>
          <rPr>
            <sz val="9"/>
            <color indexed="81"/>
            <rFont val="Tahoma"/>
            <family val="2"/>
          </rPr>
          <t xml:space="preserve"> but includes the cost of installing a meter</t>
        </r>
      </text>
    </comment>
    <comment ref="E52" authorId="0" shapeId="0" xr:uid="{00000000-0006-0000-0300-000004000000}">
      <text>
        <r>
          <rPr>
            <sz val="9"/>
            <color indexed="81"/>
            <rFont val="Tahoma"/>
            <family val="2"/>
          </rPr>
          <t xml:space="preserve">This charge must be selected for all 25mm boundary box connections
</t>
        </r>
      </text>
    </comment>
    <comment ref="E57" authorId="0" shapeId="0" xr:uid="{00000000-0006-0000-0300-000007000000}">
      <text>
        <r>
          <rPr>
            <sz val="9"/>
            <color indexed="81"/>
            <rFont val="Tahoma"/>
            <family val="2"/>
          </rPr>
          <t xml:space="preserve">This charge is for the 32mm connection only. The charges for meter provision &amp; installation, along with a boundary box (where applicable) need to be added
</t>
        </r>
      </text>
    </comment>
    <comment ref="E58" authorId="0" shapeId="0" xr:uid="{00000000-0006-0000-0300-000008000000}">
      <text>
        <r>
          <rPr>
            <sz val="9"/>
            <color indexed="81"/>
            <rFont val="Tahoma"/>
            <family val="2"/>
          </rPr>
          <t xml:space="preserve">This charge must be selected for all 32mm boundary box connections
</t>
        </r>
      </text>
    </comment>
    <comment ref="E100" authorId="0" shapeId="0" xr:uid="{00000000-0006-0000-0300-000009000000}">
      <text>
        <r>
          <rPr>
            <sz val="9"/>
            <color indexed="81"/>
            <rFont val="Tahoma"/>
            <family val="2"/>
          </rPr>
          <t>This charge includes the cost of installing the meters. Additional charges apply for the meter itself</t>
        </r>
      </text>
    </comment>
    <comment ref="E101" authorId="0" shapeId="0" xr:uid="{00000000-0006-0000-0300-00000A000000}">
      <text>
        <r>
          <rPr>
            <sz val="9"/>
            <color indexed="81"/>
            <rFont val="Tahoma"/>
            <family val="2"/>
          </rPr>
          <t>This charge includes the cost of installing the meters. Additional charges apply for the meter itself</t>
        </r>
      </text>
    </comment>
    <comment ref="E102" authorId="0" shapeId="0" xr:uid="{00000000-0006-0000-0300-00000B000000}">
      <text>
        <r>
          <rPr>
            <sz val="9"/>
            <color indexed="81"/>
            <rFont val="Tahoma"/>
            <family val="2"/>
          </rPr>
          <t>This charge includes the cost of installing the meters. Additional charges apply for the meter itself</t>
        </r>
      </text>
    </comment>
    <comment ref="E103" authorId="0" shapeId="0" xr:uid="{00000000-0006-0000-0300-00000C000000}">
      <text>
        <r>
          <rPr>
            <sz val="9"/>
            <color indexed="81"/>
            <rFont val="Tahoma"/>
            <family val="2"/>
          </rPr>
          <t>This charge includes the cost of installing the meters. Additional charges apply for the meter itself</t>
        </r>
      </text>
    </comment>
    <comment ref="H163" authorId="0" shapeId="0" xr:uid="{00000000-0006-0000-0300-00000E000000}">
      <text>
        <r>
          <rPr>
            <sz val="9"/>
            <color indexed="81"/>
            <rFont val="Tahoma"/>
            <family val="2"/>
          </rPr>
          <t>Enter the number of equivalent standard infrastructure charges</t>
        </r>
      </text>
    </comment>
    <comment ref="H164" authorId="1" shapeId="0" xr:uid="{00000000-0006-0000-0300-00000F000000}">
      <text>
        <r>
          <rPr>
            <sz val="9"/>
            <color indexed="81"/>
            <rFont val="Tahoma"/>
            <family val="2"/>
          </rPr>
          <t>Enter the number of equivalent standard infrastructure charges</t>
        </r>
      </text>
    </comment>
  </commentList>
</comments>
</file>

<file path=xl/sharedStrings.xml><?xml version="1.0" encoding="utf-8"?>
<sst xmlns="http://schemas.openxmlformats.org/spreadsheetml/2006/main" count="1269" uniqueCount="584">
  <si>
    <t xml:space="preserve">Location:   </t>
  </si>
  <si>
    <t>Work activity</t>
  </si>
  <si>
    <t>Non contestable / Contestable</t>
  </si>
  <si>
    <t>Charge Item</t>
  </si>
  <si>
    <t>Charge Unit</t>
  </si>
  <si>
    <t>Charge</t>
  </si>
  <si>
    <t>Total</t>
  </si>
  <si>
    <t>Point of connection</t>
  </si>
  <si>
    <t>Non contestable</t>
  </si>
  <si>
    <t>Fixed fee</t>
  </si>
  <si>
    <t>Branch connections - Unsurfaced</t>
  </si>
  <si>
    <t>Each</t>
  </si>
  <si>
    <t>Branch connections - Surfaced</t>
  </si>
  <si>
    <t>Piece-up connections - Unsurfaced</t>
  </si>
  <si>
    <t>Contestable</t>
  </si>
  <si>
    <t>Piece-up connections - Surfaced</t>
  </si>
  <si>
    <t>End connections - Unsurfaced</t>
  </si>
  <si>
    <t>End connections - Surfaced</t>
  </si>
  <si>
    <t>Additional metre of PE main - Unsurfaced (50mm-99mm)</t>
  </si>
  <si>
    <t>Metre</t>
  </si>
  <si>
    <t>Additional metre of PE main - Surfaced (50mm-99mm)</t>
  </si>
  <si>
    <t>Additional metre of PE main not in trench - Surfaced (50mm-99mm)</t>
  </si>
  <si>
    <t>Additional metre of PE main - Lay only (50mm-99mm)</t>
  </si>
  <si>
    <t>Additional metre of BP main - Unsurfaced (50mm-99mm)</t>
  </si>
  <si>
    <t>Additional metre of BP main - Surfaced (50mm-99mm)</t>
  </si>
  <si>
    <t>Additional metre of BP main not in trench - Surfaced (50mm-99mm)</t>
  </si>
  <si>
    <t>Additional metre of BP main - Lay only (50mm-99mm)</t>
  </si>
  <si>
    <t>PMV / Bypass</t>
  </si>
  <si>
    <t>Other costs</t>
  </si>
  <si>
    <t>Charges for elements of work affected by "Exceptional Circumstances"</t>
  </si>
  <si>
    <t>Bespoke site specific</t>
  </si>
  <si>
    <t>Contribution by the Company towards the cost of upsizing, or enhancement work to be funded by the Company</t>
  </si>
  <si>
    <t>Reinforcement (Developer funded)</t>
  </si>
  <si>
    <t>Traffic Management</t>
  </si>
  <si>
    <t>Day</t>
  </si>
  <si>
    <t>Bus stop suspension</t>
  </si>
  <si>
    <t>Pedestrian crossing suspension</t>
  </si>
  <si>
    <t>Abortive charges (Exclusive of VAT)</t>
  </si>
  <si>
    <t>per visit</t>
  </si>
  <si>
    <t>Demobilisation/remobilisation charge (Exclusive of VAT)</t>
  </si>
  <si>
    <t>Reference:</t>
  </si>
  <si>
    <t xml:space="preserve">Date:  </t>
  </si>
  <si>
    <t>Version</t>
  </si>
  <si>
    <t>Date</t>
  </si>
  <si>
    <t>Notes</t>
  </si>
  <si>
    <t>Author</t>
  </si>
  <si>
    <t>Mike Cotterill</t>
  </si>
  <si>
    <t>Original provided by Gareth Davies</t>
  </si>
  <si>
    <t>Nick O'Connor</t>
  </si>
  <si>
    <t>JobType</t>
  </si>
  <si>
    <t>VatRate</t>
  </si>
  <si>
    <t>JobType1</t>
  </si>
  <si>
    <t>JobType2</t>
  </si>
  <si>
    <t>JobType3</t>
  </si>
  <si>
    <t>JobType4</t>
  </si>
  <si>
    <t>DevelopmentCategory</t>
  </si>
  <si>
    <t>Household</t>
  </si>
  <si>
    <t>Non-household / Mixed</t>
  </si>
  <si>
    <t>Development Category:</t>
  </si>
  <si>
    <t>Changes to Self-Lay:
 - Combined UU charges and Main Laying sheets
 - Synchronised job information data across sheets
 - Linked VAT rate fields to job type-VAT rate lookup table
 - Implemented named ranges wherever possible 
 - Removed gridlines 
 - Applied conditional formatting</t>
  </si>
  <si>
    <t>Changes to Self-Lay:
 - Corrected UU charge and income offset VAT calc formulae</t>
  </si>
  <si>
    <t>Revisions to formulae to make them clearer: 
 - Replaced "SUM(y-x)" with "x-y"</t>
  </si>
  <si>
    <t>Further cosmetic tweaks to formulae to eliminate error values returned when data fields are blank</t>
  </si>
  <si>
    <t>Changes to Self-Lay: 
 - Removed VAT columns 
 - Made Scheme Cost &amp; Income Offset values visible 
 - Corrected calculation formulae 
 - Removed net mains requisition cost calculation</t>
  </si>
  <si>
    <t>Quantity (SLP Work)</t>
  </si>
  <si>
    <t>Quantity (UU Work)</t>
  </si>
  <si>
    <t>Main laying PE - Unsurfaced</t>
  </si>
  <si>
    <t>Main laying PE - Surfaced</t>
  </si>
  <si>
    <t>Main laying PE NOT IN TRENCH - Surfaced</t>
  </si>
  <si>
    <t>Main laying PE - Lay only</t>
  </si>
  <si>
    <t>Main laying BP - Unsurfaced</t>
  </si>
  <si>
    <t>Main laying BP - Surfaced</t>
  </si>
  <si>
    <t>Main laying BP NOT IN TRENCH - Surfaced</t>
  </si>
  <si>
    <t>Main laying BP - Lay only</t>
  </si>
  <si>
    <t xml:space="preserve">Updated named ranges to make cell formulae more readable 
Added Ready Reckoner calculation process flow </t>
  </si>
  <si>
    <t>1.</t>
  </si>
  <si>
    <t>2.</t>
  </si>
  <si>
    <t>3.</t>
  </si>
  <si>
    <t>Deleted "Connections" tab 
Added error handling to cell formulae 
Added conditional formatting to highlight text entries in fields requiring a numeric value 
Hidden "Datatables" and "Change History" tabs
Updated Instructions tab</t>
  </si>
  <si>
    <t>Completion of Ready Reckoner</t>
  </si>
  <si>
    <t>Additional metre of PE main - Laid in duct (50mm-99mm)</t>
  </si>
  <si>
    <t>Additional metre of BP main - Laid in duct (50mm-99mm)</t>
  </si>
  <si>
    <t>Main laying PE - Laid in duct</t>
  </si>
  <si>
    <t>Main laying BP - Laid in duct</t>
  </si>
  <si>
    <t>Chamber abandonment up to 900mm x 600mm (per chamber) - Unsurfaced</t>
  </si>
  <si>
    <t>Chamber abandonment larger than 900mm x 600mm (per chamber) - Unsurfaced</t>
  </si>
  <si>
    <t>Chamber abandonment up to 900mm x 600mm (per chamber) - Surfaced</t>
  </si>
  <si>
    <t>Chamber abandonment larger than 900mm x 600mm (per chamber) - Surfaced</t>
  </si>
  <si>
    <t>Abandonments (Mains)</t>
  </si>
  <si>
    <t>Abandonments (Chambers)</t>
  </si>
  <si>
    <t>Trial holes</t>
  </si>
  <si>
    <t>Trial hole - Unsurfaced</t>
  </si>
  <si>
    <t>Trial hole - Surfaced</t>
  </si>
  <si>
    <t>Pressure testing &amp; sampling</t>
  </si>
  <si>
    <t>m</t>
  </si>
  <si>
    <t>Bacteriological test (per sample)</t>
  </si>
  <si>
    <t>Pressure test</t>
  </si>
  <si>
    <t>Service transfers</t>
  </si>
  <si>
    <t>Service transfer up to 50mm - Unsurfaced</t>
  </si>
  <si>
    <t>Service transfer up to 50mm - Surfaced</t>
  </si>
  <si>
    <t>Main laying network assemblies</t>
  </si>
  <si>
    <t>New chambers</t>
  </si>
  <si>
    <t>Install new / replacement chamber - Unsurfaced</t>
  </si>
  <si>
    <t>Install new / replacement chamber - Surfaced</t>
  </si>
  <si>
    <t>DeliveryRoute</t>
  </si>
  <si>
    <t>Self-Lay</t>
  </si>
  <si>
    <t>UU Build</t>
  </si>
  <si>
    <t>Delivery Route</t>
  </si>
  <si>
    <t>Water fitting</t>
  </si>
  <si>
    <t>Loading units</t>
  </si>
  <si>
    <t>Number within Plot</t>
  </si>
  <si>
    <t>Per Plot Equivalent:</t>
  </si>
  <si>
    <t>Relevant Multiplier Calculator</t>
  </si>
  <si>
    <r>
      <t>Enter quantities in columns G &amp; H for specific work to be carried out by UU and SLP respectively (The relevant</t>
    </r>
    <r>
      <rPr>
        <b/>
        <sz val="14"/>
        <color rgb="FFFF0000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administration fee has been included already)</t>
    </r>
  </si>
  <si>
    <t>Main Laying Calculation Worksheet</t>
  </si>
  <si>
    <t xml:space="preserve"> </t>
  </si>
  <si>
    <t>All figures listed are subject to VAT as applicable</t>
  </si>
  <si>
    <t>Baselined for FY21</t>
  </si>
  <si>
    <t>Removed all calculated fields except "SLP Mains Scheme Cost" and "UU Charges"</t>
  </si>
  <si>
    <t>Re-added income offset, calculated against sum of Plot Quants
Updated wording for Plot Quant fields</t>
  </si>
  <si>
    <t>Enter quantity for specific charge</t>
  </si>
  <si>
    <t>Select VAT rate</t>
  </si>
  <si>
    <t>Filter on Net cost and deselect zero cost entries (£-)</t>
  </si>
  <si>
    <t>UU Reference</t>
  </si>
  <si>
    <t>Print charges sheet and attached to quotation letter or save as PDF and email</t>
  </si>
  <si>
    <t>Save ready reckoner as a PDF file against the service order on SAP</t>
  </si>
  <si>
    <t>Net quotation value based on existing terms</t>
  </si>
  <si>
    <t>UU Reference:</t>
  </si>
  <si>
    <t>Quantity</t>
  </si>
  <si>
    <t>Per application</t>
  </si>
  <si>
    <t>25mm Connections</t>
  </si>
  <si>
    <t>per box</t>
  </si>
  <si>
    <t>Connections greater than 25mm</t>
  </si>
  <si>
    <t>63mm service connection - Unsurfaced</t>
  </si>
  <si>
    <t>63mm service connection - Surfaced</t>
  </si>
  <si>
    <t>90mm service connection - Unsurfaced</t>
  </si>
  <si>
    <t>90mm service connection - Surfaced</t>
  </si>
  <si>
    <t>110mm service connection - Unsurfaced</t>
  </si>
  <si>
    <t>110mm service connection - Surfaced</t>
  </si>
  <si>
    <t>160mm service connection - Unsurfaced</t>
  </si>
  <si>
    <t>160mm service connection - Surfaced</t>
  </si>
  <si>
    <t>Additional metre of PE service pipe - Unsurfaced (25mm-32mm)</t>
  </si>
  <si>
    <t>Additional metre of PE service pipe - Unsurfaced (63mm-90mm)</t>
  </si>
  <si>
    <t>Additional metre of PE service pipe - Surfaced (25mm-32mm)</t>
  </si>
  <si>
    <t>Additional metre of PE service pipe - Surfaced (63mm-90mm)</t>
  </si>
  <si>
    <t>Additional metre of BP service pipe - Unsurfaced (25mm-32mm)</t>
  </si>
  <si>
    <t>Additional metre of BP service pipe - Unsurfaced (63mm-90mm)</t>
  </si>
  <si>
    <t>Additional metre of BP service pipe - Unsurfaced (110mm-160mm)</t>
  </si>
  <si>
    <t>Additional metre of BP service pipe - Surfaced (25mm-32mm)</t>
  </si>
  <si>
    <t>Additional metre of BP service pipe - Surfaced (63mm-90mm)</t>
  </si>
  <si>
    <t>Additional metre of BP service pipe - Surfaced (110mm-160mm)</t>
  </si>
  <si>
    <t>Meter Installation</t>
  </si>
  <si>
    <t>per plot</t>
  </si>
  <si>
    <t xml:space="preserve">Temporary connection </t>
  </si>
  <si>
    <t>Infrastructure credits to account for relevant use within the last 5 years - Water</t>
  </si>
  <si>
    <t>Infrastructure credits to account for relevant use within the last 5 years - Sewerage</t>
  </si>
  <si>
    <t>For existing terms select TKG STOPs as appropriate
(This is not an exhaustive list)</t>
  </si>
  <si>
    <t>Work Description</t>
  </si>
  <si>
    <t>Net Cost</t>
  </si>
  <si>
    <t>vat rate</t>
  </si>
  <si>
    <t>vat</t>
  </si>
  <si>
    <t>total</t>
  </si>
  <si>
    <t>NSA101, NSA105, NSA115, NSA117</t>
  </si>
  <si>
    <t>NSA102, NSA106, NSA116, NSA118</t>
  </si>
  <si>
    <t>25mm metered service connection on-site - Excavation undertaken by customer</t>
  </si>
  <si>
    <t>E/O charge for boundary box</t>
  </si>
  <si>
    <t>Boundary box</t>
  </si>
  <si>
    <t>32mm connection only on-site - No excavation</t>
  </si>
  <si>
    <t>32mm service connection on-site - Excavation undertaken by customer</t>
  </si>
  <si>
    <t>E/O charge for Ebco boundary box</t>
  </si>
  <si>
    <t>Ebco boundary box</t>
  </si>
  <si>
    <t>NSA209</t>
  </si>
  <si>
    <t>63mm connection - Unsurfaced</t>
  </si>
  <si>
    <t>NSA212</t>
  </si>
  <si>
    <t>63mm connection - Surfaced</t>
  </si>
  <si>
    <t>90mm connection - Unsurfaced</t>
  </si>
  <si>
    <t>90mm connection - Surfaced</t>
  </si>
  <si>
    <t>NSA210</t>
  </si>
  <si>
    <t>110mm connection - Unsurfaced</t>
  </si>
  <si>
    <t>NSA213</t>
  </si>
  <si>
    <t>110mm connection - Surfaced</t>
  </si>
  <si>
    <t>160mm connection - Unsurfaced</t>
  </si>
  <si>
    <t>160mm connection - Surfaced</t>
  </si>
  <si>
    <t>NSA309, NSA310, NSA311, NSA312</t>
  </si>
  <si>
    <t>Provision of Meter &amp; Strainers</t>
  </si>
  <si>
    <t>15mm to 20mm - Manifold or in-line meter</t>
  </si>
  <si>
    <t>Provision of 15mm-20mm manifold or in-line meter</t>
  </si>
  <si>
    <t>NSA313, NSA314</t>
  </si>
  <si>
    <t>25mm - Manifold or in-line meter</t>
  </si>
  <si>
    <t>Provision of 25mm manifold or in-line meter</t>
  </si>
  <si>
    <t>NSA317, NSA318</t>
  </si>
  <si>
    <t>40mm - Manifold or in-line meter</t>
  </si>
  <si>
    <t>Provision of 40mm manifold or in-line meter</t>
  </si>
  <si>
    <t>NSA315, NSA316</t>
  </si>
  <si>
    <t>50mm - Manifold or in-line meter</t>
  </si>
  <si>
    <t>Provision of 50mm manifold or in-line meter</t>
  </si>
  <si>
    <t>NSA341</t>
  </si>
  <si>
    <t>80mm - Manifold or in-line meter</t>
  </si>
  <si>
    <t>Provision of 80mm manifold or in-line meter</t>
  </si>
  <si>
    <t>NSA337</t>
  </si>
  <si>
    <t>100mm - Manifold or in-line meter</t>
  </si>
  <si>
    <t>Provision of 100mm manifold or in-line meter</t>
  </si>
  <si>
    <t>NSA338</t>
  </si>
  <si>
    <t>150mm - Manifold or in-line meter</t>
  </si>
  <si>
    <t>Provision of 150mm manifold or in-line meter</t>
  </si>
  <si>
    <t>50mm - Combination meter</t>
  </si>
  <si>
    <t>Provision of 50mm combination meter</t>
  </si>
  <si>
    <t>80mm - Combination meter</t>
  </si>
  <si>
    <t>Provision of 80mm combination meter</t>
  </si>
  <si>
    <t>100mm - Combination meter</t>
  </si>
  <si>
    <t>Provision of 100mm combination meter</t>
  </si>
  <si>
    <t>150mm - Combination meter</t>
  </si>
  <si>
    <t>Provision of 150mm combination meter</t>
  </si>
  <si>
    <t>50mm - Strainer</t>
  </si>
  <si>
    <t>Provision of 50mm strainer</t>
  </si>
  <si>
    <t>80mm - Strainer</t>
  </si>
  <si>
    <t>Provision of 80mm strainer</t>
  </si>
  <si>
    <t>100mm - Strainer</t>
  </si>
  <si>
    <t>Provision of 100mm strainer</t>
  </si>
  <si>
    <t>150mm - Strainer</t>
  </si>
  <si>
    <t>Provision of 150mm strainer</t>
  </si>
  <si>
    <t>15mm to 25mm manifold meter</t>
  </si>
  <si>
    <t>15mm to 20mm in-line meter</t>
  </si>
  <si>
    <t>Installation of 15mm to 20mm in-line meter</t>
  </si>
  <si>
    <t>25mm to 40mm in-line meter - Internal</t>
  </si>
  <si>
    <t>Installation of 25mm to 40mm in-line meter - Internal</t>
  </si>
  <si>
    <t>25mm to 40mm in-line meter - External Unsurfaced</t>
  </si>
  <si>
    <t>Installation of 25mm to 40mm in-line meter - External Unsurfaced</t>
  </si>
  <si>
    <t>25mm to 40mm in-line meter - External Surfaced</t>
  </si>
  <si>
    <t>Installation of 25mm to 40mm in-line meter - External Surfaced</t>
  </si>
  <si>
    <t>50mm meter - Internal</t>
  </si>
  <si>
    <t>Installation of 50mm meter - Internal</t>
  </si>
  <si>
    <t>50mm meter - External Unsurfaced</t>
  </si>
  <si>
    <t>Installation of 50mm meter - External Unsurfaced</t>
  </si>
  <si>
    <t>50mm meter - External Surfaced</t>
  </si>
  <si>
    <t>Installation of 50mm meter - External Surfaced</t>
  </si>
  <si>
    <t>Larger than 50mm meter - Internal</t>
  </si>
  <si>
    <t>Installation of Larger than 50mm meter - Internal</t>
  </si>
  <si>
    <t>Larger than 50mm meter - External Unsurfaced</t>
  </si>
  <si>
    <t>Installation of Larger than 50mm meter - External Unsurfaced</t>
  </si>
  <si>
    <t>Larger than 50mm meter - External Surfaced</t>
  </si>
  <si>
    <t>Installation of Larger than 50mm meter - External Surfaced</t>
  </si>
  <si>
    <t>NSA303</t>
  </si>
  <si>
    <t>Multiport meter boxes</t>
  </si>
  <si>
    <t>4 port meter box - Standard</t>
  </si>
  <si>
    <t>NSA302</t>
  </si>
  <si>
    <t>NSA304</t>
  </si>
  <si>
    <t>6 port meter box - Standard</t>
  </si>
  <si>
    <t>NSA308</t>
  </si>
  <si>
    <t>Temp Supply</t>
  </si>
  <si>
    <t>Temporary building supply connection</t>
  </si>
  <si>
    <t>Temporary building supply connection E/O 2m/Unsurfaced</t>
  </si>
  <si>
    <t xml:space="preserve">Additional metre of PE service pipe - Unsurfaced 25mm </t>
  </si>
  <si>
    <t>Temporary building supply connection E/O 2m/Surfaced</t>
  </si>
  <si>
    <t xml:space="preserve">Additional metre of PE service pipe - Surfaced 25mm </t>
  </si>
  <si>
    <t>Lay customer supplied service</t>
  </si>
  <si>
    <t xml:space="preserve">Lay customer service pipe in open trench/duct </t>
  </si>
  <si>
    <t>Lay customer service pipe in open trench/duct - Enabling work by customer</t>
  </si>
  <si>
    <t>NSA107</t>
  </si>
  <si>
    <t>Service laying PE (cost/metre) - Unsurfaced</t>
  </si>
  <si>
    <t>PE Serv E/O 2m/VShort/0-32/Unsurfaced</t>
  </si>
  <si>
    <t>NSA215</t>
  </si>
  <si>
    <t>PE Serv E/O 2m/VShort/50-99/Unsurfaced</t>
  </si>
  <si>
    <t>NSA216</t>
  </si>
  <si>
    <t>NSA108</t>
  </si>
  <si>
    <t>Service laying PE (cost/metre) - Surfaced</t>
  </si>
  <si>
    <t>PE Serv E/O 2m//VShort/0-32/Surfaced</t>
  </si>
  <si>
    <t>NSA218</t>
  </si>
  <si>
    <t>PE Serv E/O 2m/VShort/50-99/Surfaced</t>
  </si>
  <si>
    <t>NSA219</t>
  </si>
  <si>
    <t>NSA111, NSA113</t>
  </si>
  <si>
    <t>Service laying PE (cost/metre) - Lay only / Laid in ducts</t>
  </si>
  <si>
    <t>NSA227</t>
  </si>
  <si>
    <t>NMA208</t>
  </si>
  <si>
    <t>NSA109</t>
  </si>
  <si>
    <t>Service laying BP (cost/metre) - Unsurfaced</t>
  </si>
  <si>
    <t>Barr Pipe Serv E/O 2m/VShort/0-32/Unsurfaced</t>
  </si>
  <si>
    <t>NSA221</t>
  </si>
  <si>
    <t>BP Serv E/O 2m/VShort/50-99/Unsurfaced</t>
  </si>
  <si>
    <t>NSA222</t>
  </si>
  <si>
    <t>BP Serv E/O 2m/VShort/100-160/Unsurfaced</t>
  </si>
  <si>
    <t>NSA110</t>
  </si>
  <si>
    <t>Service laying BP (cost/metre) - Surfaced</t>
  </si>
  <si>
    <t>Barr Pipe Serv E/O 2m/VShort/0-32/Surfaced</t>
  </si>
  <si>
    <t>NSA224</t>
  </si>
  <si>
    <t>BP Serv E/O 2m/VShort/50-99/Surfaced</t>
  </si>
  <si>
    <t>NSA225</t>
  </si>
  <si>
    <t>BP Serv E/O 2m/VShort/100-160/Surfaced</t>
  </si>
  <si>
    <t>NSA112, NSA114</t>
  </si>
  <si>
    <t>Service laying BP (cost/metre) - Lay only / Laid in ducts</t>
  </si>
  <si>
    <t>NSA228</t>
  </si>
  <si>
    <t>NMA220</t>
  </si>
  <si>
    <t xml:space="preserve">Water Regulation initial inspection </t>
  </si>
  <si>
    <t>Water Regulation Inspection - (External)</t>
  </si>
  <si>
    <r>
      <t xml:space="preserve">Water Regs Inspection (External) (where company inspects service connection laid by others) </t>
    </r>
    <r>
      <rPr>
        <vertAlign val="superscript"/>
        <sz val="10"/>
        <rFont val="Calibri"/>
        <family val="2"/>
      </rPr>
      <t>(1)</t>
    </r>
  </si>
  <si>
    <t>Water Regulation Inspection - (Internal)</t>
  </si>
  <si>
    <r>
      <t xml:space="preserve">Water Regs Inspection (Internal) (where company inspects service connection laid by others) </t>
    </r>
    <r>
      <rPr>
        <vertAlign val="superscript"/>
        <sz val="10"/>
        <rFont val="Calibri"/>
        <family val="2"/>
      </rPr>
      <t>(1)</t>
    </r>
  </si>
  <si>
    <t>Take over existing supply</t>
  </si>
  <si>
    <t>Application fee</t>
  </si>
  <si>
    <t>Non Contestable</t>
  </si>
  <si>
    <t>Take over existing supply - Application fee</t>
  </si>
  <si>
    <t>Take over existing supply - Administration fee</t>
  </si>
  <si>
    <t>Pressure testing &amp; Sampling</t>
  </si>
  <si>
    <t>Service connection - pressure test</t>
  </si>
  <si>
    <t>Service connection - bacteriological test</t>
  </si>
  <si>
    <t>Trial Holes</t>
  </si>
  <si>
    <t>Trial hole per m3 of excavation - Unsurfaced</t>
  </si>
  <si>
    <t>m3</t>
  </si>
  <si>
    <t>Trial hole per m3 of excavation - Surfaced</t>
  </si>
  <si>
    <t>Additional costs which may apply in exceptional circumstances</t>
  </si>
  <si>
    <t>Parking bay suspension</t>
  </si>
  <si>
    <t>Service connection costs</t>
  </si>
  <si>
    <t>Water Infrastructure charge (Standard)</t>
  </si>
  <si>
    <t>Infrastructure charges due for the development - Water</t>
  </si>
  <si>
    <t>Sewerage Infrastructure charge (Standard)</t>
  </si>
  <si>
    <t>Infrastructure charges due for the development - Sewerage</t>
  </si>
  <si>
    <t>Water Infrastructure charge (Relevant multiplier)</t>
  </si>
  <si>
    <t>Infrastructure charges for domestic use in premises other than houses or flats with their own discrete water supplies (using the relevant multiplier or other appropriate means) - Water</t>
  </si>
  <si>
    <t>based on fittings</t>
  </si>
  <si>
    <t>Sewerage Infrastructure charge (Relevant multiplier)</t>
  </si>
  <si>
    <t>Infrastructure charges for domestic use in premises other than houses or flats with their own discrete water supplies (using the relevant multiplier or other appropriate means) - Sewerage</t>
  </si>
  <si>
    <t>Other costs - (Building Water &amp; Infrastructure Charges)</t>
  </si>
  <si>
    <t>Total cost</t>
  </si>
  <si>
    <r>
      <rPr>
        <vertAlign val="superscript"/>
        <sz val="10"/>
        <color theme="1"/>
        <rFont val="Calibri"/>
        <family val="2"/>
        <scheme val="minor"/>
      </rPr>
      <t>(1)</t>
    </r>
    <r>
      <rPr>
        <sz val="10"/>
        <color theme="1"/>
        <rFont val="Calibri"/>
        <family val="2"/>
        <scheme val="minor"/>
      </rPr>
      <t xml:space="preserve"> No charge for first inspection, subsequent inspections are chargeable</t>
    </r>
  </si>
  <si>
    <t>Summary of scheme</t>
  </si>
  <si>
    <t xml:space="preserve">UU charges </t>
  </si>
  <si>
    <t xml:space="preserve">Enabling works charges </t>
  </si>
  <si>
    <t>Total Connections charges</t>
  </si>
  <si>
    <r>
      <t xml:space="preserve">&lt; These charges </t>
    </r>
    <r>
      <rPr>
        <b/>
        <sz val="11"/>
        <color rgb="FFFF0000"/>
        <rFont val="Calibri"/>
        <family val="2"/>
        <scheme val="minor"/>
      </rPr>
      <t xml:space="preserve">are payable by you </t>
    </r>
    <r>
      <rPr>
        <sz val="11"/>
        <color rgb="FFFF0000"/>
        <rFont val="Calibri"/>
        <family val="2"/>
        <scheme val="minor"/>
      </rPr>
      <t xml:space="preserve">when work is requested i.e. Branch connection or mains laying </t>
    </r>
  </si>
  <si>
    <r>
      <t xml:space="preserve">&lt; These charges </t>
    </r>
    <r>
      <rPr>
        <b/>
        <sz val="11"/>
        <color rgb="FFFF0000"/>
        <rFont val="Calibri"/>
        <family val="2"/>
        <scheme val="minor"/>
      </rPr>
      <t xml:space="preserve">are payable by you </t>
    </r>
    <r>
      <rPr>
        <sz val="11"/>
        <color rgb="FFFF0000"/>
        <rFont val="Calibri"/>
        <family val="2"/>
        <scheme val="minor"/>
      </rPr>
      <t xml:space="preserve">as each plot/premise is connected - payable as each connection is made and </t>
    </r>
    <r>
      <rPr>
        <b/>
        <sz val="11"/>
        <color rgb="FFFF0000"/>
        <rFont val="Calibri"/>
        <family val="2"/>
        <scheme val="minor"/>
      </rPr>
      <t>we</t>
    </r>
    <r>
      <rPr>
        <sz val="11"/>
        <color rgb="FFFF0000"/>
        <rFont val="Calibri"/>
        <family val="2"/>
        <scheme val="minor"/>
      </rPr>
      <t xml:space="preserve"> are informed.</t>
    </r>
  </si>
  <si>
    <t>Select Development Category ("Household" / "Non-household / Mixed") from the drop-down list in cell B6</t>
  </si>
  <si>
    <t>Select Delivery Route ("Self-Lay" / "UU Build") from the drop-down list in cell B7</t>
  </si>
  <si>
    <t>Connections Calculation Worksheet</t>
  </si>
  <si>
    <t xml:space="preserve">Enter quantities in column J (between cells 13 &amp; 110) for connections work to be carried out by UU. If an SLP is carrying out the specific activity, please leave blank. </t>
  </si>
  <si>
    <t>Re-join of non-lead service pipe (up to 32mm) - Unsurfaced</t>
  </si>
  <si>
    <t>Re-join of non-lead service pipe (up to 32mm) - Surfaced</t>
  </si>
  <si>
    <t>25mm - 32mm service re-join - Unsurfaced</t>
  </si>
  <si>
    <t>Re-join of non-lead service pipes</t>
  </si>
  <si>
    <t>63mm connection only on-site - No excavation</t>
  </si>
  <si>
    <t>90mm connection only on-site - No excavation</t>
  </si>
  <si>
    <t>110mm connection only on-site - No excavation</t>
  </si>
  <si>
    <t>160mm connection only on-site - No excavation</t>
  </si>
  <si>
    <t>90mm service connection on-site - Excavation undertaken by customer</t>
  </si>
  <si>
    <t>110mm service connection on-site - Excavation undertaken by customer</t>
  </si>
  <si>
    <t>160mm service connection on-site - Excavation undertaken by customer</t>
  </si>
  <si>
    <t>63mm service connection on-site - Excavation undertaken by customer</t>
  </si>
  <si>
    <t>Administration fee  - per self laid connection</t>
  </si>
  <si>
    <t>Administration fee - per Company Laid Connection</t>
  </si>
  <si>
    <t>Water Infrastructure credits (standard)</t>
  </si>
  <si>
    <t>Sewerage Infrastructure credits (standard)</t>
  </si>
  <si>
    <t>25mm - 32mm service re-join - Surfaced</t>
  </si>
  <si>
    <t>Installation of 15mm to 20mm manifold meter</t>
  </si>
  <si>
    <t>Washbasin, hand basin, bidet, WC-cistern</t>
  </si>
  <si>
    <t>Domestic kitchen sink, washing machine* dish washing machine, sink, shower head</t>
  </si>
  <si>
    <t>Urinal flush valve</t>
  </si>
  <si>
    <t>Bath domestic</t>
  </si>
  <si>
    <t>Taps/(garden/garage)</t>
  </si>
  <si>
    <t>Non-domestic kitchen sink DN20, bath non-domestic</t>
  </si>
  <si>
    <t>Flush valve DN20</t>
  </si>
  <si>
    <t>Self Lay Total</t>
  </si>
  <si>
    <t>UU Total</t>
  </si>
  <si>
    <t>2 way temporary traffic lights setup &amp; removal (up to 3 days)</t>
  </si>
  <si>
    <t>Manual Control  Daily charge - Traffic Lights (Peak Hours)</t>
  </si>
  <si>
    <t>Manual Control Daily charge  - Traffic Lights (All Day)</t>
  </si>
  <si>
    <t>Abortive meter fit at SLP site</t>
  </si>
  <si>
    <t>SLP non notification</t>
  </si>
  <si>
    <t>Out of hours working</t>
  </si>
  <si>
    <t>Branch connections - Lay only</t>
  </si>
  <si>
    <t>Piece-up connections - Lay only</t>
  </si>
  <si>
    <t>End connections - Lay only</t>
  </si>
  <si>
    <t>PE Serv E/O 2m/0-32/Laid in ducts</t>
  </si>
  <si>
    <t>Additional metre of PE service pipe - Laid in ducts (25mm-32mm)</t>
  </si>
  <si>
    <t>Additional metre of PE service pipe - Lay only (25mm-32mm)</t>
  </si>
  <si>
    <t>Barr Pipe Serv E/O 2m/0-32/Laid in ducts</t>
  </si>
  <si>
    <t>Additional metre of BP service pipe - Laid in ducts (25mm-32mm)</t>
  </si>
  <si>
    <t>Additional metre of BP service pipe - Lay only (25mm-32mm)</t>
  </si>
  <si>
    <t>Daily charge for traffic management (above 3 days)</t>
  </si>
  <si>
    <t>PE Serv E/O 2m/0-32/Lay Only</t>
  </si>
  <si>
    <t xml:space="preserve">Barr Pipe Serv E/O 2m/0-32/Lay Only </t>
  </si>
  <si>
    <r>
      <t>m</t>
    </r>
    <r>
      <rPr>
        <vertAlign val="superscript"/>
        <sz val="10"/>
        <rFont val="Calibri"/>
        <family val="2"/>
        <scheme val="minor"/>
      </rPr>
      <t>3</t>
    </r>
  </si>
  <si>
    <t>Additional metre of PE service pipe - Lay only (63mm-90mm)</t>
  </si>
  <si>
    <t>Additional metre of BP service pipe - Lay only (63mm-90mm)</t>
  </si>
  <si>
    <t>Additional metre of BP service pipe - Lay only (110mm-160mm)</t>
  </si>
  <si>
    <t>New Service/Multiport 4ports</t>
  </si>
  <si>
    <t>New Service/Multiport 6ports</t>
  </si>
  <si>
    <t>New Serv/Mport/Gun Metal /6ports</t>
  </si>
  <si>
    <t>New Serv/Mport/Gun Metal /4ports</t>
  </si>
  <si>
    <t>Point of connection enquiry</t>
  </si>
  <si>
    <t>Application Fees</t>
  </si>
  <si>
    <t>Administration Fees</t>
  </si>
  <si>
    <t>Mains requisition application fee</t>
  </si>
  <si>
    <t>Mains requisition administration fee</t>
  </si>
  <si>
    <t>Cycle lane closure</t>
  </si>
  <si>
    <t>Impact protection vehicle</t>
  </si>
  <si>
    <t>Traffic light suspension</t>
  </si>
  <si>
    <t>Installation of a temporary pedestrian crossing</t>
  </si>
  <si>
    <t>Water pre-development</t>
  </si>
  <si>
    <t>Service connection admin fee (associated with main-laying schemes - statutory or self build)</t>
  </si>
  <si>
    <t>Statutory service connection admin fee</t>
  </si>
  <si>
    <t>Self-lay service connection admin fee</t>
  </si>
  <si>
    <t>SLP connection off existing application fee</t>
  </si>
  <si>
    <t>SLP connection off existing application fee additional properties supplied by their own single connection</t>
  </si>
  <si>
    <t>SLP connection off existing application fee additional properties supplied by the same connections</t>
  </si>
  <si>
    <t>Water connection application fee</t>
  </si>
  <si>
    <t>Water connection application fee additional properties supplied by their own single connection</t>
  </si>
  <si>
    <t>Water connection application fee additional properties supplied by the same connection</t>
  </si>
  <si>
    <t>Water connection application fee (SLP application)</t>
  </si>
  <si>
    <t>Water connection application fee (SLP application) additional properties supplied by their own single connection</t>
  </si>
  <si>
    <t>Water connection application fee (SLP application) additional properties supplied by the same connections</t>
  </si>
  <si>
    <t>SLP connection off existing administration fee</t>
  </si>
  <si>
    <t>SLP connection off existing administration fee additional properties supplied by their own single connection</t>
  </si>
  <si>
    <t>SLP connection off existing administration fee additional properties supplied by the same connections</t>
  </si>
  <si>
    <t>Water connection administration fee</t>
  </si>
  <si>
    <t>Water connection administration fee additional properties supplied by their own single connection</t>
  </si>
  <si>
    <t>Water connection administration fee additional properties supplied by the same connection</t>
  </si>
  <si>
    <t>Water connection administration fee (SLP application)</t>
  </si>
  <si>
    <t>Water connection administration fee (SLP application) additional properties supplied by their own single connection</t>
  </si>
  <si>
    <t>Water connection administration fee (SLP application) additional properties supplied by the same connections</t>
  </si>
  <si>
    <t>Installation of a pulse unit / splitter</t>
  </si>
  <si>
    <t>Environmental component</t>
  </si>
  <si>
    <t>Environmental component - water</t>
  </si>
  <si>
    <t>Environmental component - sewerage</t>
  </si>
  <si>
    <t>SLP connection off existing application fee (SLP connection)</t>
  </si>
  <si>
    <t>SLP connection off existing administration fee (SLP connection)</t>
  </si>
  <si>
    <t>SLP connection off existing administration fee additional properties supplied by their own single connection (SLP connection)</t>
  </si>
  <si>
    <t>SLP connection off existing administration fee additional properties supplied by the same connections (SLP connection)</t>
  </si>
  <si>
    <t>PE Serv E/O 2m/VShort/160/Surfaced</t>
  </si>
  <si>
    <t>PE Serv E/O 2m/VShort/160/Unsurfaced</t>
  </si>
  <si>
    <t>PE Serv E/O 2m/VShort/110/Unsurfaced</t>
  </si>
  <si>
    <t>PE Serv E/O 2m/VShort/110/Surfaced</t>
  </si>
  <si>
    <t xml:space="preserve">PE Serv E/O 2m/50-90/Lay Only </t>
  </si>
  <si>
    <t>PE Serv E/O 2m/110/Lay Only</t>
  </si>
  <si>
    <t>PE Serv E/O 2m/160/Lay Only</t>
  </si>
  <si>
    <t>Barr Pipe Serv E/O 2m/50-90/Lay Only</t>
  </si>
  <si>
    <t>Barr Pipe Serv E/O 2m /100-160/Lay Only</t>
  </si>
  <si>
    <t>Administration fee 1st premise</t>
  </si>
  <si>
    <t>Administration fee each additional premise</t>
  </si>
  <si>
    <t xml:space="preserve">Infrastructure Charges </t>
  </si>
  <si>
    <t>Infrastructure Credits</t>
  </si>
  <si>
    <t xml:space="preserve">Total scheme charges </t>
  </si>
  <si>
    <t>Self-lay mains (SLP connection) application fee</t>
  </si>
  <si>
    <t>Self-lay mains (UU connection) application fee</t>
  </si>
  <si>
    <t>Self-lay mains (SLP connection) administration fee</t>
  </si>
  <si>
    <t>Self-lay mains (UU connection) administration fee</t>
  </si>
  <si>
    <t>3 way temporary traffic lights setup &amp; removal (up to 3 days)</t>
  </si>
  <si>
    <t>4 way temporary traffic lights setup &amp; removal (up to 3 days)</t>
  </si>
  <si>
    <t>Out of hours working (per hour)</t>
  </si>
  <si>
    <t>Highway authority costs eg Temporary Traffic Regulation Order (TTRO)</t>
  </si>
  <si>
    <t>Lane closure up to 60mph (up to 3 days)</t>
  </si>
  <si>
    <t>Administration fee
(off existing mains - not associated with main-laying schemes - statutory or self build)</t>
  </si>
  <si>
    <t>Application fee
(off existing mains - not associated with main-laying schemes - statutory or self build)</t>
  </si>
  <si>
    <t>SLP connection off existing application fee additional properties supplied by their own single connection (SLP connection)</t>
  </si>
  <si>
    <t>SLP connection off existing application fee additional properties supplied by the same connections (SLP connection)</t>
  </si>
  <si>
    <t>Water connection application fee (SLP application UU connection)</t>
  </si>
  <si>
    <t>Water connection application fee (SLP application UU connection) additional properties supplied by their own single connection</t>
  </si>
  <si>
    <t>Water connection application fee (SLP application UU connection) additional properties supplied by the same connections</t>
  </si>
  <si>
    <t>Water connection administration fee (SLP application UU connection)</t>
  </si>
  <si>
    <t>Water connection administration fee (SLP application UU connection) additional properties supplied by their own single connection</t>
  </si>
  <si>
    <t>Water connection administration fee (SLP application UU connection) additional properties supplied by the same connections</t>
  </si>
  <si>
    <r>
      <t xml:space="preserve">25mm connection only on-site - No excavation </t>
    </r>
    <r>
      <rPr>
        <sz val="10"/>
        <color rgb="FFFF0000"/>
        <rFont val="Calibri"/>
        <family val="2"/>
        <scheme val="minor"/>
      </rPr>
      <t>(excludes the cost of the meter)</t>
    </r>
  </si>
  <si>
    <t>Pulse unit / splitter</t>
  </si>
  <si>
    <t>Additional metre of PE service pipe - Unsurfaced (160mm)</t>
  </si>
  <si>
    <t>Additional metre of PE service pipe - Surfaced (160mm)</t>
  </si>
  <si>
    <t>Additional metre of PE service pipe - Lay only (160mm)</t>
  </si>
  <si>
    <t>Site visit charge</t>
  </si>
  <si>
    <t>Non notification charge</t>
  </si>
  <si>
    <t>Up to 3 days</t>
  </si>
  <si>
    <t>All day</t>
  </si>
  <si>
    <t>Peak hours</t>
  </si>
  <si>
    <t>Road closure and diversion and/or lane closure up to 60mph (up to 3 days), to comply with instruction from Employer and/or Street Authority; up to and including 60 mph, not  exceeding 1 mile diversion route. Temporary Traffic Regulation Order &amp; council fees for road closures are in addition to this charge.</t>
  </si>
  <si>
    <t>Per hour</t>
  </si>
  <si>
    <t>Road closure and diversion and/or lane closure up to 60mph (up to 3 days), to comply with instruction from Employer and/or Street Authority; up to and including 60mph, not  exceeding 1 mile diversion route - Excluding Temporary Traffic Regulation Order &amp; council fees</t>
  </si>
  <si>
    <t>Road closure and diversion and/or lane closure up to 60mph (up to 3 days), to comply with instruction from Employer and/or Street Authority; up to and including 60mph, not  exceeding 1 mile diversion route. Temporary Traffic Regulation Order &amp; council fees for road closures are in addition to this charge</t>
  </si>
  <si>
    <t>Install/replace/remove standard network assembly 50mm-150mm Unsurfaced on existing main</t>
  </si>
  <si>
    <t>Install/replace/remove standard network assembly 50mm-150mm Surfaced on existing main</t>
  </si>
  <si>
    <t>Install/replace/remove additional standard network assembly 50mm-150mm Surfaced on existing main in the same excavation</t>
  </si>
  <si>
    <t>Install/replace/remove additional standard network assembly 50mm-150mm Unsurfaced on existing main in the same excavation</t>
  </si>
  <si>
    <t>Install/replace/remove standard network assembly 151mm-300mm Unsurfaced on existing main</t>
  </si>
  <si>
    <t>Install/replace/remove standard network assembly 151mm-300mm Surfaced on existing main</t>
  </si>
  <si>
    <t>Install/replace/remove additional standard network assembly 151mm-300mm Unsurfaced on existing main in the same excavation</t>
  </si>
  <si>
    <t>Install/replace/remove additional standard network assembly 151mm-300mm Surfaced on existing main in the same excavation</t>
  </si>
  <si>
    <t>PMV Bypass - Unsurfaced (50mm-150mm)</t>
  </si>
  <si>
    <t>PMV Bypass - Surfaced (50mm-150mm)</t>
  </si>
  <si>
    <t>Install PMV - Unsurfaced (50mm-150mm)</t>
  </si>
  <si>
    <t>Install PMV - Surfaced (50mm-150mm)</t>
  </si>
  <si>
    <t>Mains abandonment - Unsurfaced (50mm-150mm)</t>
  </si>
  <si>
    <t>Mains abandonment - Surfaced (50mm-150mm)</t>
  </si>
  <si>
    <t>PMV Bypass - Unsurfaced (151mm-300mm)</t>
  </si>
  <si>
    <t>PMV Bypass - Surfaced (151mm-300mm)</t>
  </si>
  <si>
    <t>Install PMV - Unsurfaced (151mm-300mm)</t>
  </si>
  <si>
    <t>Install PMV - Surfaced (151mm-300mm)</t>
  </si>
  <si>
    <t>Mains abandonment - Unsurfaced (151mm-300mm)</t>
  </si>
  <si>
    <t>Mains abandonment - Surfaced (151mm-300mm)</t>
  </si>
  <si>
    <t>Additional metre of PE main - Unsurfaced (151mm-300mm)</t>
  </si>
  <si>
    <t>Additional metre of PE main - Surfaced (151mm-300mm)</t>
  </si>
  <si>
    <t>Additional metre of PE main not in trench - Surfaced (151mm-300mm)</t>
  </si>
  <si>
    <t>Additional metre of PE main - Lay only (151mm-300mm)</t>
  </si>
  <si>
    <t>Additional metre of PE main - Laid in duct (151mm-300mm)</t>
  </si>
  <si>
    <t>Additional metre of BP main - Unsurfaced (151mm-300mm)</t>
  </si>
  <si>
    <t>Additional metre of BP main - Surfaced (151mm-300mm)</t>
  </si>
  <si>
    <t>Additional metre of BP main not in trench - Surfaced (151mm-300mm)</t>
  </si>
  <si>
    <t>Additional metre of BP main - Lay only (151mm-300mm)</t>
  </si>
  <si>
    <t>Additional metre of BP main - Laid in duct (151mm-300mm)</t>
  </si>
  <si>
    <t>Additional metre of PE main - Unsurfaced (100mm-150mm)</t>
  </si>
  <si>
    <t>Additional metre of PE main - Surfaced (100mm-150mm)</t>
  </si>
  <si>
    <t>Additional metre of PE main not in trench - Surfaced (100mm-150mm)</t>
  </si>
  <si>
    <t>Additional metre of PE main - Lay only (100mm-150mm)</t>
  </si>
  <si>
    <t>Additional metre of PE main - Laid in duct (100mm-150mm)</t>
  </si>
  <si>
    <t>Additional metre of BP main - Unsurfaced (100mm-150mm)</t>
  </si>
  <si>
    <t>Additional metre of BP main - Surfaced (100mm-150mm)</t>
  </si>
  <si>
    <t>Additional metre of BP main not in trench - Surfaced (100mm-150mm)</t>
  </si>
  <si>
    <t>Additional metre of BP main - Lay only (100mm-150mm)</t>
  </si>
  <si>
    <t>Additional metre of BP main - Laid in duct (100mm-150mm)</t>
  </si>
  <si>
    <t>Branch connection - Unsurfaced (100mm-150mm)</t>
  </si>
  <si>
    <t>Branch connection - Surfaced (100mm-150mm)</t>
  </si>
  <si>
    <t>Branch connection - Lay only (100mm-150mm)</t>
  </si>
  <si>
    <t>Piece-up connection - Unsurfaced (100mm-150mm)</t>
  </si>
  <si>
    <t>Piece-up connection - Surfaced (100mm-150mm)</t>
  </si>
  <si>
    <t>Piece-up connection - Lay only (100mm-150mm)</t>
  </si>
  <si>
    <t>End connection - Unsurfaced (100mm-150mm)</t>
  </si>
  <si>
    <t>End connection - Surfaced (100mm-150mm)</t>
  </si>
  <si>
    <t>End connection - Lay only (100mm-150mm)</t>
  </si>
  <si>
    <t>Branch connection - Unsurfaced (151mm-300mm)</t>
  </si>
  <si>
    <t>Branch connection - Surfaced (151mm-300mm)</t>
  </si>
  <si>
    <t>Branch connection - Lay only (151mm-300mm)</t>
  </si>
  <si>
    <t>Piece-up connection - Unsurfaced (151mm-300mm)</t>
  </si>
  <si>
    <t>Piece-up connection - Surfaced (151mm-300mm)</t>
  </si>
  <si>
    <t>Piece-up connection - Lay only (151mm-300mm)</t>
  </si>
  <si>
    <t>End connection - Unsurfaced (151mm-300mm)</t>
  </si>
  <si>
    <t>End connection - Surfaced (151mm-300mm)</t>
  </si>
  <si>
    <t>End connection - Lay only (151mm-300mm)</t>
  </si>
  <si>
    <t>Branch connection - Unsurfaced (50mm-99mm)</t>
  </si>
  <si>
    <t>Branch connection - Surfaced (50mm-99mm)</t>
  </si>
  <si>
    <t>Branch connection - Lay only (50mm-99mm)</t>
  </si>
  <si>
    <t>Piece-up connection - Unsurfaced (50mm-99mm)</t>
  </si>
  <si>
    <t>Piece-up connection - Surfaced (50mm-99mm)</t>
  </si>
  <si>
    <t>Piece-up connection - Lay only (50mm-99mm)</t>
  </si>
  <si>
    <t>End connection - Unsurfaced (50mm-99mm)</t>
  </si>
  <si>
    <t>End connection - Surfaced (50mm-99mm)</t>
  </si>
  <si>
    <t>End connection - Lay only (50mm-99mm)</t>
  </si>
  <si>
    <t xml:space="preserve">Highway authority cost (including Temporary Traffic Regulation Order (TTRO)) </t>
  </si>
  <si>
    <t>Additional metre of PE service pipe - Surfaced (110mm)</t>
  </si>
  <si>
    <t>Additional metre of PE service pipe - Lay only (110mm)</t>
  </si>
  <si>
    <t>Additional metre of PE service pipe - Unsurfaced (110mm)</t>
  </si>
  <si>
    <t>Other (Environmental component &amp; Infrastructure charges)</t>
  </si>
  <si>
    <t xml:space="preserve">FY26 Water connection charges associated with a statutory mains requisition scheme </t>
  </si>
  <si>
    <t>4 port meter box - Gunmetal</t>
  </si>
  <si>
    <t>6 port meter box - Gunmetal</t>
  </si>
  <si>
    <t>&lt; The total scheme cost is for information purposes only.</t>
  </si>
  <si>
    <t>Enter quantities in column J (between cells 112 &amp; 127) to calculate your infrastructure charges and credits. The ready reckoner will calculate the correct number of infrastructure charges owed.</t>
  </si>
  <si>
    <t>Build up or partial renewal of chambers</t>
  </si>
  <si>
    <t>Initial supply queries</t>
  </si>
  <si>
    <t>Exchange of boundary box (surfaced)</t>
  </si>
  <si>
    <t>Exchange of boundary box (unsurfaced)</t>
  </si>
  <si>
    <t>Change boundary box top section (surfaced)</t>
  </si>
  <si>
    <t>Change boundary box top section (unsurfaced)</t>
  </si>
  <si>
    <t>Locate and expose aparatus</t>
  </si>
  <si>
    <t>Clean chamber</t>
  </si>
  <si>
    <t>Replace boundary box lid</t>
  </si>
  <si>
    <t>Change boundry box frame &amp; lid (surfaced)</t>
  </si>
  <si>
    <t>Change boundry box frame &amp; lid (unsurfaced)</t>
  </si>
  <si>
    <t>Fire hydrant/washout replacement or removal</t>
  </si>
  <si>
    <t>Install valve spindle</t>
  </si>
  <si>
    <t>Locate and replace valve frame and cover extension spindle</t>
  </si>
  <si>
    <t>Remedial Works</t>
  </si>
  <si>
    <r>
      <t xml:space="preserve">25mm PE connection - Unsurfaced </t>
    </r>
    <r>
      <rPr>
        <sz val="10"/>
        <color rgb="FFFF0000"/>
        <rFont val="Calibri"/>
        <family val="2"/>
        <scheme val="minor"/>
      </rPr>
      <t>(excludes the cost of the meter)</t>
    </r>
  </si>
  <si>
    <r>
      <t xml:space="preserve">25mm PE connection - Surfaced </t>
    </r>
    <r>
      <rPr>
        <sz val="10"/>
        <color rgb="FFFF0000"/>
        <rFont val="Calibri"/>
        <family val="2"/>
        <scheme val="minor"/>
      </rPr>
      <t>(excludes the cost of the meter)</t>
    </r>
  </si>
  <si>
    <r>
      <t xml:space="preserve">25mm BP connection - Unsurfaced </t>
    </r>
    <r>
      <rPr>
        <sz val="10"/>
        <color rgb="FFFF0000"/>
        <rFont val="Calibri"/>
        <family val="2"/>
        <scheme val="minor"/>
      </rPr>
      <t>(excludes the cost of the meter)</t>
    </r>
  </si>
  <si>
    <r>
      <t xml:space="preserve">25mm BP connection - Surfaced </t>
    </r>
    <r>
      <rPr>
        <sz val="10"/>
        <color rgb="FFFF0000"/>
        <rFont val="Calibri"/>
        <family val="2"/>
        <scheme val="minor"/>
      </rPr>
      <t>(excludes the cost of the meter)</t>
    </r>
  </si>
  <si>
    <t xml:space="preserve">25mm PE connection - Unsurfaced </t>
  </si>
  <si>
    <t xml:space="preserve">25mm PE connection - Surfaced </t>
  </si>
  <si>
    <t xml:space="preserve">25mm BP connection - Unsurfaced </t>
  </si>
  <si>
    <t xml:space="preserve">25mm BP connection - Surfaced </t>
  </si>
  <si>
    <t>32mm PE connection - Unsurfaced</t>
  </si>
  <si>
    <t>32mm PE connection - Surfaced</t>
  </si>
  <si>
    <t>32mm BP connection - Unsurfaced</t>
  </si>
  <si>
    <t>32mm BP connection - Surfaced</t>
  </si>
  <si>
    <t>Sewerage Infrastructure admin charge</t>
  </si>
  <si>
    <t>Water Infrastructure admin charge</t>
  </si>
  <si>
    <t>Additional metre of service pipe (Trenchless)</t>
  </si>
  <si>
    <t>Additional m PE 25-32mm Trenchless</t>
  </si>
  <si>
    <t>Additional m BP 25-32mm Trenchless</t>
  </si>
  <si>
    <t>Additional metre of PE  - Trenchless (25mm-32mm)</t>
  </si>
  <si>
    <t>Additional metre of BP  - Trenchless (25mm-32mm)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</si>
</sst>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4" formatCode="_-&quot;£&quot;* #,##0.00_-;\-&quot;£&quot;* #,##0.00_-;_-&quot;£&quot;* &quot;-&quot;??_-;_-@_-"/>
    <numFmt numFmtId="164" formatCode="dd/mm/yyyy;@"/>
    <numFmt numFmtId="165" formatCode="&quot;£&quot;#,##0.00"/>
  </numFmts>
  <fonts count="3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</font>
    <font>
      <sz val="10"/>
      <name val="Calibri"/>
      <family val="2"/>
    </font>
    <font>
      <vertAlign val="superscript"/>
      <sz val="10"/>
      <name val="Calibri"/>
      <family val="2"/>
    </font>
    <font>
      <sz val="10"/>
      <color theme="1"/>
      <name val="Calibri"/>
      <family val="2"/>
    </font>
    <font>
      <sz val="1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2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8A87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DD7EE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6" fillId="0" borderId="0"/>
  </cellStyleXfs>
  <cellXfs count="24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4" fontId="4" fillId="2" borderId="0" xfId="0" applyNumberFormat="1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44" fontId="8" fillId="4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44" fontId="4" fillId="5" borderId="1" xfId="0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" fillId="2" borderId="1" xfId="0" applyFont="1" applyFill="1" applyBorder="1"/>
    <xf numFmtId="0" fontId="3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16" fillId="2" borderId="0" xfId="0" applyFont="1" applyFill="1"/>
    <xf numFmtId="0" fontId="15" fillId="2" borderId="0" xfId="0" applyFont="1" applyFill="1"/>
    <xf numFmtId="0" fontId="17" fillId="2" borderId="0" xfId="0" applyFont="1" applyFill="1"/>
    <xf numFmtId="14" fontId="0" fillId="0" borderId="0" xfId="0" applyNumberFormat="1"/>
    <xf numFmtId="0" fontId="0" fillId="0" borderId="0" xfId="0" applyAlignment="1">
      <alignment wrapText="1"/>
    </xf>
    <xf numFmtId="44" fontId="1" fillId="6" borderId="1" xfId="0" applyNumberFormat="1" applyFont="1" applyFill="1" applyBorder="1" applyAlignment="1">
      <alignment vertical="center"/>
    </xf>
    <xf numFmtId="0" fontId="2" fillId="2" borderId="0" xfId="0" applyFont="1" applyFill="1"/>
    <xf numFmtId="0" fontId="1" fillId="0" borderId="0" xfId="0" applyFont="1" applyAlignment="1">
      <alignment vertical="center"/>
    </xf>
    <xf numFmtId="0" fontId="1" fillId="0" borderId="0" xfId="0" applyFont="1"/>
    <xf numFmtId="0" fontId="10" fillId="2" borderId="0" xfId="0" applyFont="1" applyFill="1"/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0" fillId="2" borderId="0" xfId="0" applyFill="1"/>
    <xf numFmtId="0" fontId="18" fillId="0" borderId="0" xfId="0" applyFont="1"/>
    <xf numFmtId="0" fontId="14" fillId="2" borderId="0" xfId="0" quotePrefix="1" applyFont="1" applyFill="1" applyAlignment="1">
      <alignment horizontal="center" vertical="top"/>
    </xf>
    <xf numFmtId="0" fontId="4" fillId="7" borderId="4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right" vertical="center"/>
    </xf>
    <xf numFmtId="2" fontId="4" fillId="5" borderId="13" xfId="0" applyNumberFormat="1" applyFont="1" applyFill="1" applyBorder="1" applyAlignment="1">
      <alignment vertical="center"/>
    </xf>
    <xf numFmtId="0" fontId="22" fillId="0" borderId="0" xfId="0" applyFont="1"/>
    <xf numFmtId="0" fontId="0" fillId="0" borderId="20" xfId="0" applyBorder="1" applyProtection="1">
      <protection locked="0"/>
    </xf>
    <xf numFmtId="0" fontId="23" fillId="0" borderId="0" xfId="0" applyFont="1"/>
    <xf numFmtId="0" fontId="1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/>
    </xf>
    <xf numFmtId="44" fontId="1" fillId="2" borderId="0" xfId="0" applyNumberFormat="1" applyFont="1" applyFill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44" fontId="1" fillId="2" borderId="0" xfId="0" applyNumberFormat="1" applyFont="1" applyFill="1" applyAlignment="1">
      <alignment vertical="center"/>
    </xf>
    <xf numFmtId="1" fontId="4" fillId="2" borderId="1" xfId="0" applyNumberFormat="1" applyFont="1" applyFill="1" applyBorder="1" applyAlignment="1" applyProtection="1">
      <alignment horizontal="left" vertical="center"/>
      <protection locked="0"/>
    </xf>
    <xf numFmtId="0" fontId="4" fillId="2" borderId="7" xfId="0" applyFont="1" applyFill="1" applyBorder="1" applyAlignment="1">
      <alignment vertical="center"/>
    </xf>
    <xf numFmtId="164" fontId="4" fillId="2" borderId="7" xfId="0" applyNumberFormat="1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vertical="center" wrapText="1"/>
    </xf>
    <xf numFmtId="165" fontId="4" fillId="2" borderId="1" xfId="0" applyNumberFormat="1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>
      <alignment horizontal="left" vertical="center"/>
    </xf>
    <xf numFmtId="9" fontId="1" fillId="2" borderId="0" xfId="0" applyNumberFormat="1" applyFont="1" applyFill="1"/>
    <xf numFmtId="9" fontId="1" fillId="2" borderId="0" xfId="0" applyNumberFormat="1" applyFont="1" applyFill="1" applyAlignment="1">
      <alignment vertical="center"/>
    </xf>
    <xf numFmtId="1" fontId="1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9" fontId="5" fillId="3" borderId="1" xfId="0" applyNumberFormat="1" applyFont="1" applyFill="1" applyBorder="1" applyAlignment="1">
      <alignment horizontal="center" vertical="center" wrapText="1"/>
    </xf>
    <xf numFmtId="44" fontId="5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4" fontId="1" fillId="0" borderId="1" xfId="0" applyNumberFormat="1" applyFont="1" applyBorder="1" applyAlignment="1">
      <alignment vertical="center"/>
    </xf>
    <xf numFmtId="9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8" fillId="0" borderId="27" xfId="0" applyFont="1" applyBorder="1" applyAlignment="1">
      <alignment vertical="center" wrapText="1"/>
    </xf>
    <xf numFmtId="44" fontId="8" fillId="0" borderId="27" xfId="0" applyNumberFormat="1" applyFont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4" fillId="9" borderId="2" xfId="0" applyFont="1" applyFill="1" applyBorder="1" applyAlignment="1">
      <alignment vertical="center" wrapText="1"/>
    </xf>
    <xf numFmtId="0" fontId="24" fillId="9" borderId="6" xfId="0" applyFont="1" applyFill="1" applyBorder="1" applyAlignment="1">
      <alignment vertical="center" wrapText="1"/>
    </xf>
    <xf numFmtId="44" fontId="24" fillId="9" borderId="1" xfId="0" applyNumberFormat="1" applyFont="1" applyFill="1" applyBorder="1" applyAlignment="1">
      <alignment vertical="center"/>
    </xf>
    <xf numFmtId="9" fontId="1" fillId="9" borderId="0" xfId="0" applyNumberFormat="1" applyFont="1" applyFill="1"/>
    <xf numFmtId="0" fontId="9" fillId="10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9" fontId="1" fillId="9" borderId="1" xfId="0" applyNumberFormat="1" applyFont="1" applyFill="1" applyBorder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24" fillId="9" borderId="27" xfId="0" applyFont="1" applyFill="1" applyBorder="1" applyAlignment="1">
      <alignment vertical="center"/>
    </xf>
    <xf numFmtId="0" fontId="24" fillId="9" borderId="28" xfId="0" applyFont="1" applyFill="1" applyBorder="1" applyAlignment="1">
      <alignment vertical="center"/>
    </xf>
    <xf numFmtId="0" fontId="24" fillId="9" borderId="9" xfId="0" applyFont="1" applyFill="1" applyBorder="1" applyAlignment="1">
      <alignment vertical="center"/>
    </xf>
    <xf numFmtId="44" fontId="24" fillId="9" borderId="8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9" fontId="1" fillId="0" borderId="0" xfId="0" applyNumberFormat="1" applyFont="1"/>
    <xf numFmtId="44" fontId="1" fillId="0" borderId="0" xfId="0" applyNumberFormat="1" applyFont="1"/>
    <xf numFmtId="0" fontId="0" fillId="0" borderId="0" xfId="0" applyAlignment="1">
      <alignment horizontal="center"/>
    </xf>
    <xf numFmtId="0" fontId="28" fillId="0" borderId="0" xfId="0" applyFont="1"/>
    <xf numFmtId="0" fontId="29" fillId="7" borderId="29" xfId="0" applyFont="1" applyFill="1" applyBorder="1" applyAlignment="1">
      <alignment horizontal="left" vertical="center" wrapText="1"/>
    </xf>
    <xf numFmtId="0" fontId="30" fillId="6" borderId="19" xfId="0" applyFont="1" applyFill="1" applyBorder="1" applyAlignment="1">
      <alignment vertical="center" wrapText="1"/>
    </xf>
    <xf numFmtId="0" fontId="27" fillId="0" borderId="0" xfId="0" applyFont="1" applyAlignment="1">
      <alignment horizontal="left"/>
    </xf>
    <xf numFmtId="0" fontId="32" fillId="6" borderId="19" xfId="0" applyFont="1" applyFill="1" applyBorder="1" applyAlignment="1">
      <alignment vertical="center" wrapText="1"/>
    </xf>
    <xf numFmtId="0" fontId="30" fillId="6" borderId="31" xfId="0" applyFont="1" applyFill="1" applyBorder="1" applyAlignment="1">
      <alignment vertical="center" wrapText="1"/>
    </xf>
    <xf numFmtId="0" fontId="0" fillId="7" borderId="30" xfId="0" applyFill="1" applyBorder="1"/>
    <xf numFmtId="0" fontId="30" fillId="6" borderId="35" xfId="0" applyFont="1" applyFill="1" applyBorder="1" applyAlignment="1">
      <alignment vertical="center" wrapText="1"/>
    </xf>
    <xf numFmtId="44" fontId="25" fillId="7" borderId="36" xfId="0" applyNumberFormat="1" applyFont="1" applyFill="1" applyBorder="1" applyAlignment="1">
      <alignment horizontal="center" vertical="center" wrapText="1"/>
    </xf>
    <xf numFmtId="44" fontId="25" fillId="7" borderId="33" xfId="0" applyNumberFormat="1" applyFont="1" applyFill="1" applyBorder="1" applyAlignment="1">
      <alignment horizontal="center" vertical="center" wrapText="1"/>
    </xf>
    <xf numFmtId="0" fontId="30" fillId="6" borderId="35" xfId="0" applyFont="1" applyFill="1" applyBorder="1" applyAlignment="1">
      <alignment vertical="center"/>
    </xf>
    <xf numFmtId="44" fontId="25" fillId="7" borderId="32" xfId="0" applyNumberFormat="1" applyFont="1" applyFill="1" applyBorder="1" applyAlignment="1">
      <alignment horizontal="center" vertical="center" wrapText="1"/>
    </xf>
    <xf numFmtId="0" fontId="25" fillId="7" borderId="37" xfId="0" applyFont="1" applyFill="1" applyBorder="1" applyAlignment="1">
      <alignment horizontal="center" vertical="center" wrapText="1"/>
    </xf>
    <xf numFmtId="44" fontId="25" fillId="7" borderId="38" xfId="0" applyNumberFormat="1" applyFont="1" applyFill="1" applyBorder="1" applyAlignment="1">
      <alignment horizontal="center" vertical="center" wrapText="1"/>
    </xf>
    <xf numFmtId="44" fontId="25" fillId="7" borderId="39" xfId="0" applyNumberFormat="1" applyFont="1" applyFill="1" applyBorder="1" applyAlignment="1">
      <alignment horizontal="center" vertical="center" wrapText="1"/>
    </xf>
    <xf numFmtId="8" fontId="0" fillId="0" borderId="0" xfId="0" applyNumberFormat="1" applyAlignment="1">
      <alignment horizontal="center"/>
    </xf>
    <xf numFmtId="49" fontId="14" fillId="2" borderId="0" xfId="0" quotePrefix="1" applyNumberFormat="1" applyFont="1" applyFill="1" applyAlignment="1">
      <alignment horizontal="center" vertical="top"/>
    </xf>
    <xf numFmtId="49" fontId="14" fillId="2" borderId="0" xfId="0" applyNumberFormat="1" applyFont="1" applyFill="1"/>
    <xf numFmtId="0" fontId="9" fillId="6" borderId="1" xfId="0" applyFont="1" applyFill="1" applyBorder="1" applyAlignment="1">
      <alignment vertical="center"/>
    </xf>
    <xf numFmtId="0" fontId="9" fillId="6" borderId="1" xfId="0" applyFont="1" applyFill="1" applyBorder="1" applyAlignment="1">
      <alignment vertical="center" wrapText="1"/>
    </xf>
    <xf numFmtId="0" fontId="9" fillId="11" borderId="1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9" fillId="8" borderId="1" xfId="0" applyFont="1" applyFill="1" applyBorder="1" applyAlignment="1">
      <alignment vertical="center"/>
    </xf>
    <xf numFmtId="0" fontId="23" fillId="6" borderId="1" xfId="0" applyFont="1" applyFill="1" applyBorder="1" applyAlignment="1">
      <alignment horizontal="left" vertical="center" wrapText="1" readingOrder="1"/>
    </xf>
    <xf numFmtId="0" fontId="23" fillId="4" borderId="1" xfId="0" applyFont="1" applyFill="1" applyBorder="1" applyAlignment="1">
      <alignment horizontal="right" vertical="center" wrapText="1" readingOrder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44" fontId="6" fillId="0" borderId="1" xfId="0" applyNumberFormat="1" applyFont="1" applyBorder="1" applyAlignment="1">
      <alignment horizontal="center" vertical="center" wrapText="1"/>
    </xf>
    <xf numFmtId="44" fontId="6" fillId="4" borderId="1" xfId="0" applyNumberFormat="1" applyFont="1" applyFill="1" applyBorder="1" applyAlignment="1">
      <alignment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44" fontId="9" fillId="0" borderId="1" xfId="0" applyNumberFormat="1" applyFont="1" applyBorder="1" applyAlignment="1">
      <alignment vertical="center"/>
    </xf>
    <xf numFmtId="9" fontId="9" fillId="0" borderId="1" xfId="0" applyNumberFormat="1" applyFont="1" applyBorder="1" applyAlignment="1">
      <alignment vertical="center"/>
    </xf>
    <xf numFmtId="0" fontId="9" fillId="2" borderId="0" xfId="0" applyFont="1" applyFill="1" applyAlignment="1">
      <alignment vertical="center"/>
    </xf>
    <xf numFmtId="9" fontId="9" fillId="0" borderId="1" xfId="0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8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44" fontId="9" fillId="6" borderId="1" xfId="0" applyNumberFormat="1" applyFont="1" applyFill="1" applyBorder="1" applyAlignment="1">
      <alignment vertical="center"/>
    </xf>
    <xf numFmtId="0" fontId="9" fillId="2" borderId="0" xfId="0" applyFont="1" applyFill="1"/>
    <xf numFmtId="0" fontId="9" fillId="6" borderId="2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24" fillId="9" borderId="40" xfId="0" applyFont="1" applyFill="1" applyBorder="1" applyAlignment="1">
      <alignment vertical="center" wrapText="1"/>
    </xf>
    <xf numFmtId="0" fontId="24" fillId="9" borderId="0" xfId="0" applyFont="1" applyFill="1" applyAlignment="1">
      <alignment vertical="center" wrapText="1"/>
    </xf>
    <xf numFmtId="0" fontId="24" fillId="9" borderId="10" xfId="0" applyFont="1" applyFill="1" applyBorder="1" applyAlignment="1">
      <alignment vertical="center" wrapText="1"/>
    </xf>
    <xf numFmtId="44" fontId="24" fillId="9" borderId="11" xfId="0" applyNumberFormat="1" applyFont="1" applyFill="1" applyBorder="1" applyAlignment="1">
      <alignment vertical="center"/>
    </xf>
    <xf numFmtId="9" fontId="1" fillId="9" borderId="8" xfId="0" applyNumberFormat="1" applyFont="1" applyFill="1" applyBorder="1"/>
    <xf numFmtId="0" fontId="24" fillId="2" borderId="40" xfId="0" applyFont="1" applyFill="1" applyBorder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24" fillId="2" borderId="10" xfId="0" applyFont="1" applyFill="1" applyBorder="1" applyAlignment="1">
      <alignment vertical="center" wrapText="1"/>
    </xf>
    <xf numFmtId="44" fontId="24" fillId="2" borderId="11" xfId="0" applyNumberFormat="1" applyFont="1" applyFill="1" applyBorder="1" applyAlignment="1">
      <alignment vertical="center"/>
    </xf>
    <xf numFmtId="9" fontId="1" fillId="2" borderId="8" xfId="0" applyNumberFormat="1" applyFont="1" applyFill="1" applyBorder="1"/>
    <xf numFmtId="44" fontId="24" fillId="2" borderId="8" xfId="0" applyNumberFormat="1" applyFont="1" applyFill="1" applyBorder="1" applyAlignment="1">
      <alignment vertical="center"/>
    </xf>
    <xf numFmtId="0" fontId="31" fillId="12" borderId="25" xfId="0" applyFont="1" applyFill="1" applyBorder="1" applyAlignment="1">
      <alignment vertical="center" wrapText="1"/>
    </xf>
    <xf numFmtId="44" fontId="26" fillId="12" borderId="26" xfId="0" applyNumberFormat="1" applyFont="1" applyFill="1" applyBorder="1" applyAlignment="1">
      <alignment horizontal="right" vertical="center" wrapText="1"/>
    </xf>
    <xf numFmtId="0" fontId="22" fillId="0" borderId="0" xfId="0" applyFont="1" applyAlignment="1">
      <alignment horizontal="center"/>
    </xf>
    <xf numFmtId="0" fontId="34" fillId="0" borderId="1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6" fillId="0" borderId="27" xfId="0" applyFont="1" applyBorder="1" applyAlignment="1">
      <alignment vertical="center" wrapText="1"/>
    </xf>
    <xf numFmtId="44" fontId="6" fillId="0" borderId="27" xfId="0" applyNumberFormat="1" applyFont="1" applyBorder="1" applyAlignment="1">
      <alignment horizontal="center" vertical="center" wrapText="1"/>
    </xf>
    <xf numFmtId="0" fontId="34" fillId="10" borderId="1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/>
      <protection locked="0"/>
    </xf>
    <xf numFmtId="44" fontId="9" fillId="6" borderId="7" xfId="0" applyNumberFormat="1" applyFont="1" applyFill="1" applyBorder="1" applyAlignment="1">
      <alignment vertical="center"/>
    </xf>
    <xf numFmtId="0" fontId="8" fillId="6" borderId="0" xfId="0" applyFont="1" applyFill="1" applyAlignment="1">
      <alignment horizontal="center" vertical="center" wrapText="1"/>
    </xf>
    <xf numFmtId="44" fontId="4" fillId="5" borderId="8" xfId="0" applyNumberFormat="1" applyFont="1" applyFill="1" applyBorder="1" applyAlignment="1">
      <alignment vertical="center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28" fillId="0" borderId="0" xfId="0" applyFont="1" applyAlignment="1">
      <alignment horizontal="center" wrapText="1"/>
    </xf>
    <xf numFmtId="44" fontId="8" fillId="13" borderId="1" xfId="0" applyNumberFormat="1" applyFont="1" applyFill="1" applyBorder="1" applyAlignment="1">
      <alignment vertical="center" wrapText="1"/>
    </xf>
    <xf numFmtId="44" fontId="8" fillId="0" borderId="1" xfId="0" applyNumberFormat="1" applyFont="1" applyBorder="1" applyAlignment="1" applyProtection="1">
      <alignment vertical="center" wrapText="1"/>
      <protection locked="0"/>
    </xf>
    <xf numFmtId="44" fontId="8" fillId="0" borderId="7" xfId="0" applyNumberFormat="1" applyFont="1" applyBorder="1" applyAlignment="1" applyProtection="1">
      <alignment vertical="center" wrapText="1"/>
      <protection locked="0"/>
    </xf>
    <xf numFmtId="44" fontId="6" fillId="0" borderId="1" xfId="0" applyNumberFormat="1" applyFont="1" applyBorder="1" applyAlignment="1" applyProtection="1">
      <alignment vertical="center" wrapText="1"/>
      <protection locked="0"/>
    </xf>
    <xf numFmtId="0" fontId="14" fillId="2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15" fillId="2" borderId="0" xfId="0" quotePrefix="1" applyFont="1" applyFill="1" applyAlignment="1">
      <alignment horizontal="left" vertical="top"/>
    </xf>
    <xf numFmtId="0" fontId="21" fillId="0" borderId="16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left"/>
    </xf>
    <xf numFmtId="0" fontId="27" fillId="0" borderId="34" xfId="0" applyFont="1" applyBorder="1" applyAlignment="1">
      <alignment horizontal="left"/>
    </xf>
    <xf numFmtId="0" fontId="27" fillId="0" borderId="13" xfId="0" applyFont="1" applyBorder="1" applyAlignment="1">
      <alignment horizontal="left"/>
    </xf>
    <xf numFmtId="0" fontId="27" fillId="0" borderId="16" xfId="0" applyFont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 wrapText="1"/>
    </xf>
    <xf numFmtId="0" fontId="27" fillId="0" borderId="34" xfId="0" applyFont="1" applyBorder="1" applyAlignment="1">
      <alignment horizontal="left" vertical="center" wrapText="1"/>
    </xf>
    <xf numFmtId="0" fontId="27" fillId="0" borderId="13" xfId="0" applyFont="1" applyBorder="1" applyAlignment="1">
      <alignment horizontal="left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right" vertical="center"/>
    </xf>
    <xf numFmtId="0" fontId="4" fillId="5" borderId="6" xfId="0" applyFont="1" applyFill="1" applyBorder="1" applyAlignment="1">
      <alignment horizontal="right" vertical="center"/>
    </xf>
    <xf numFmtId="0" fontId="4" fillId="5" borderId="3" xfId="0" applyFont="1" applyFill="1" applyBorder="1" applyAlignment="1">
      <alignment horizontal="right" vertical="center"/>
    </xf>
    <xf numFmtId="0" fontId="4" fillId="5" borderId="27" xfId="0" applyFont="1" applyFill="1" applyBorder="1" applyAlignment="1">
      <alignment horizontal="right" vertical="center"/>
    </xf>
    <xf numFmtId="0" fontId="4" fillId="5" borderId="28" xfId="0" applyFont="1" applyFill="1" applyBorder="1" applyAlignment="1">
      <alignment horizontal="right" vertical="center"/>
    </xf>
    <xf numFmtId="0" fontId="4" fillId="5" borderId="9" xfId="0" applyFont="1" applyFill="1" applyBorder="1" applyAlignment="1">
      <alignment horizontal="right" vertical="center"/>
    </xf>
    <xf numFmtId="0" fontId="0" fillId="0" borderId="0" xfId="0"/>
    <xf numFmtId="0" fontId="9" fillId="7" borderId="7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4" fillId="10" borderId="7" xfId="0" applyFont="1" applyFill="1" applyBorder="1" applyAlignment="1">
      <alignment horizontal="center" vertical="center" wrapText="1"/>
    </xf>
    <xf numFmtId="0" fontId="34" fillId="10" borderId="1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left" vertical="center"/>
    </xf>
    <xf numFmtId="0" fontId="34" fillId="0" borderId="7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left" vertical="center"/>
    </xf>
    <xf numFmtId="0" fontId="34" fillId="0" borderId="1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</cellXfs>
  <cellStyles count="2">
    <cellStyle name="Normal" xfId="0" builtinId="0"/>
    <cellStyle name="Normal 16" xfId="1" xr:uid="{1F681C8A-30EB-485E-9F15-26EC48BB4C0D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strike/>
        <color theme="2" tint="-0.24994659260841701"/>
      </font>
      <fill>
        <patternFill>
          <bgColor theme="0" tint="-0.1499679555650502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strike/>
        <color theme="2" tint="-0.24994659260841701"/>
      </font>
      <fill>
        <patternFill>
          <bgColor theme="0" tint="-0.14996795556505021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BDD7EE"/>
      <color rgb="FFA8A87C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UG.VCM.CC\Users$\DS%20&amp;%20Metering\Charges%20schemes\FY20-21\Ready%20Reckoner\FY21%20Self-Lay-ready-reckoner---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Main Laying Calculation"/>
      <sheetName val="Connections Calculation"/>
      <sheetName val="Demand Relevant Multiplier"/>
      <sheetName val="Ready Reckoner Calculation"/>
      <sheetName val="DataTables"/>
      <sheetName val="Change History"/>
    </sheetNames>
    <sheetDataSet>
      <sheetData sheetId="0" refreshError="1"/>
      <sheetData sheetId="1">
        <row r="10">
          <cell r="F10">
            <v>0</v>
          </cell>
        </row>
        <row r="125">
          <cell r="I125">
            <v>0</v>
          </cell>
        </row>
        <row r="126">
          <cell r="I126">
            <v>0</v>
          </cell>
        </row>
      </sheetData>
      <sheetData sheetId="2" refreshError="1"/>
      <sheetData sheetId="3" refreshError="1"/>
      <sheetData sheetId="4" refreshError="1"/>
      <sheetData sheetId="5">
        <row r="1">
          <cell r="A1" t="str">
            <v>JobType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7" tint="0.59999389629810485"/>
  </sheetPr>
  <dimension ref="B2:P14"/>
  <sheetViews>
    <sheetView topLeftCell="A9" zoomScaleNormal="100" workbookViewId="0">
      <selection activeCell="J16" sqref="J16"/>
    </sheetView>
  </sheetViews>
  <sheetFormatPr defaultColWidth="9.140625" defaultRowHeight="15" x14ac:dyDescent="0.25"/>
  <cols>
    <col min="1" max="1" width="9.140625" style="40"/>
    <col min="2" max="2" width="4.140625" style="40" customWidth="1"/>
    <col min="3" max="16384" width="9.140625" style="40"/>
  </cols>
  <sheetData>
    <row r="2" spans="2:16" ht="26.25" x14ac:dyDescent="0.4">
      <c r="B2" s="23" t="s">
        <v>79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21" x14ac:dyDescent="0.35">
      <c r="B3" s="2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21" x14ac:dyDescent="0.35">
      <c r="B5" s="22" t="s">
        <v>114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8" customHeight="1" x14ac:dyDescent="0.3">
      <c r="B8" s="42" t="s">
        <v>75</v>
      </c>
      <c r="C8" s="185" t="s">
        <v>330</v>
      </c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20"/>
      <c r="P8" s="20"/>
    </row>
    <row r="9" spans="2:16" ht="32.25" customHeight="1" x14ac:dyDescent="0.3">
      <c r="B9" s="42" t="s">
        <v>76</v>
      </c>
      <c r="C9" s="185" t="s">
        <v>331</v>
      </c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20"/>
      <c r="P9" s="20"/>
    </row>
    <row r="10" spans="2:16" ht="48" customHeight="1" x14ac:dyDescent="0.3">
      <c r="B10" s="42" t="s">
        <v>77</v>
      </c>
      <c r="C10" s="185" t="s">
        <v>113</v>
      </c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20"/>
      <c r="P10" s="20"/>
    </row>
    <row r="11" spans="2:16" ht="48" customHeight="1" x14ac:dyDescent="0.25">
      <c r="B11" s="187" t="s">
        <v>332</v>
      </c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</row>
    <row r="12" spans="2:16" ht="59.25" customHeight="1" x14ac:dyDescent="0.3">
      <c r="B12" s="123" t="s">
        <v>75</v>
      </c>
      <c r="C12" s="185" t="s">
        <v>333</v>
      </c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20"/>
      <c r="P12" s="20"/>
    </row>
    <row r="13" spans="2:16" ht="68.25" customHeight="1" x14ac:dyDescent="0.3">
      <c r="B13" s="123" t="s">
        <v>76</v>
      </c>
      <c r="C13" s="185" t="s">
        <v>549</v>
      </c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20"/>
      <c r="P13" s="20"/>
    </row>
    <row r="14" spans="2:16" ht="18.75" x14ac:dyDescent="0.3">
      <c r="B14" s="124"/>
      <c r="C14" s="1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</sheetData>
  <mergeCells count="6">
    <mergeCell ref="C8:N8"/>
    <mergeCell ref="C10:N10"/>
    <mergeCell ref="C12:N12"/>
    <mergeCell ref="C13:N13"/>
    <mergeCell ref="C9:N9"/>
    <mergeCell ref="B11:M11"/>
  </mergeCells>
  <pageMargins left="0.7" right="0.7" top="0.75" bottom="0.75" header="0.3" footer="0.3"/>
  <pageSetup paperSize="9" orientation="portrait" horizontalDpi="1200" verticalDpi="1200" r:id="rId1"/>
  <ignoredErrors>
    <ignoredError sqref="B8:B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31"/>
  <sheetViews>
    <sheetView showGridLines="0" topLeftCell="A3" workbookViewId="0">
      <selection activeCell="J14" sqref="J14"/>
    </sheetView>
  </sheetViews>
  <sheetFormatPr defaultRowHeight="15" x14ac:dyDescent="0.25"/>
  <cols>
    <col min="1" max="1" width="8.85546875" customWidth="1"/>
    <col min="2" max="2" width="55.42578125" customWidth="1"/>
    <col min="3" max="3" width="18.7109375" style="106" bestFit="1" customWidth="1"/>
    <col min="4" max="4" width="8.7109375" style="49" hidden="1" customWidth="1"/>
  </cols>
  <sheetData>
    <row r="1" spans="2:19" ht="15.75" thickBot="1" x14ac:dyDescent="0.3"/>
    <row r="2" spans="2:19" x14ac:dyDescent="0.25">
      <c r="B2" s="188" t="s">
        <v>324</v>
      </c>
      <c r="C2" s="189"/>
    </row>
    <row r="3" spans="2:19" ht="15.75" thickBot="1" x14ac:dyDescent="0.3">
      <c r="B3" s="190"/>
      <c r="C3" s="191"/>
    </row>
    <row r="4" spans="2:19" x14ac:dyDescent="0.25">
      <c r="B4" s="44"/>
      <c r="C4" s="46"/>
    </row>
    <row r="5" spans="2:19" ht="16.5" thickBot="1" x14ac:dyDescent="0.3">
      <c r="B5" s="108" t="s">
        <v>326</v>
      </c>
      <c r="C5" s="113"/>
    </row>
    <row r="6" spans="2:19" ht="15.75" thickBot="1" x14ac:dyDescent="0.3">
      <c r="B6" s="114" t="s">
        <v>325</v>
      </c>
      <c r="C6" s="116">
        <f>IF(DeliveryRoute="UU Build",'Main Laying Calculation'!H141,'Main Laying Calculation'!H142)</f>
        <v>0</v>
      </c>
      <c r="D6" s="51" t="e">
        <f>#REF!*C6</f>
        <v>#REF!</v>
      </c>
      <c r="E6" s="192" t="s">
        <v>328</v>
      </c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4"/>
    </row>
    <row r="7" spans="2:19" x14ac:dyDescent="0.25">
      <c r="B7" s="109"/>
      <c r="C7" s="115"/>
      <c r="D7" s="51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</row>
    <row r="8" spans="2:19" ht="16.5" thickBot="1" x14ac:dyDescent="0.3">
      <c r="B8" s="111" t="s">
        <v>327</v>
      </c>
      <c r="C8" s="118"/>
      <c r="D8" s="51"/>
    </row>
    <row r="9" spans="2:19" x14ac:dyDescent="0.25">
      <c r="B9" s="114" t="s">
        <v>311</v>
      </c>
      <c r="C9" s="120">
        <f>'Connections Calculation'!L160</f>
        <v>0</v>
      </c>
      <c r="D9" s="51" t="e">
        <f>#REF!*C9</f>
        <v>#REF!</v>
      </c>
      <c r="E9" s="195" t="s">
        <v>329</v>
      </c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7"/>
    </row>
    <row r="10" spans="2:19" ht="15.75" thickBot="1" x14ac:dyDescent="0.3">
      <c r="B10" s="117" t="s">
        <v>544</v>
      </c>
      <c r="C10" s="121">
        <f>'Connections Calculation'!L171</f>
        <v>0</v>
      </c>
      <c r="D10" s="51" t="e">
        <f>#REF!*C10</f>
        <v>#REF!</v>
      </c>
      <c r="E10" s="198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200"/>
    </row>
    <row r="11" spans="2:19" ht="15.75" thickBot="1" x14ac:dyDescent="0.3">
      <c r="B11" s="112"/>
      <c r="C11" s="119"/>
      <c r="D11" s="51" t="e">
        <f>#REF!*C11</f>
        <v>#REF!</v>
      </c>
    </row>
    <row r="12" spans="2:19" ht="38.25" customHeight="1" thickBot="1" x14ac:dyDescent="0.3">
      <c r="B12" s="162" t="s">
        <v>439</v>
      </c>
      <c r="C12" s="163">
        <f>SUM(C6:C10)</f>
        <v>0</v>
      </c>
      <c r="D12" s="51" t="e">
        <f>#REF!*C12</f>
        <v>#REF!</v>
      </c>
      <c r="E12" s="201" t="s">
        <v>548</v>
      </c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3"/>
    </row>
    <row r="15" spans="2:19" x14ac:dyDescent="0.25">
      <c r="B15" t="b">
        <f>"UU Build"=DeliveryRoute</f>
        <v>0</v>
      </c>
    </row>
    <row r="16" spans="2:19" x14ac:dyDescent="0.25">
      <c r="C16" s="122"/>
    </row>
    <row r="31" spans="3:3" x14ac:dyDescent="0.25">
      <c r="C31" s="164">
        <v>0</v>
      </c>
    </row>
  </sheetData>
  <sheetProtection algorithmName="SHA-512" hashValue="Ib4cpsiAYZEk+p/CF3xU9oz1nPS4oV66TAuA/RkYn0x+ZJ4gzw0XGl8gPouLavsTAYzIjJCgNGDNLwEIIdXi5w==" saltValue="nO9g1HM0JiYdJVy8UxdyqA==" spinCount="100000" sheet="1" objects="1" scenarios="1"/>
  <mergeCells count="4">
    <mergeCell ref="B2:C3"/>
    <mergeCell ref="E6:S6"/>
    <mergeCell ref="E9:S10"/>
    <mergeCell ref="E12:S12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4" tint="0.59999389629810485"/>
    <pageSetUpPr fitToPage="1"/>
  </sheetPr>
  <dimension ref="A1:AA158"/>
  <sheetViews>
    <sheetView showGridLines="0" zoomScale="60" zoomScaleNormal="60" workbookViewId="0">
      <pane ySplit="9" topLeftCell="A10" activePane="bottomLeft" state="frozen"/>
      <selection activeCell="B3" sqref="B3:C3"/>
      <selection pane="bottomLeft" activeCell="B6" sqref="B6"/>
    </sheetView>
  </sheetViews>
  <sheetFormatPr defaultColWidth="9.140625" defaultRowHeight="12.75" x14ac:dyDescent="0.2"/>
  <cols>
    <col min="1" max="1" width="34.42578125" style="31" customWidth="1"/>
    <col min="2" max="2" width="35.5703125" style="32" customWidth="1"/>
    <col min="3" max="3" width="67" style="29" customWidth="1"/>
    <col min="4" max="4" width="14.42578125" style="32" customWidth="1"/>
    <col min="5" max="5" width="15.85546875" style="29" customWidth="1"/>
    <col min="6" max="6" width="9.85546875" style="32" customWidth="1"/>
    <col min="7" max="7" width="13.42578125" style="32" customWidth="1"/>
    <col min="8" max="8" width="13.7109375" style="32" customWidth="1"/>
    <col min="9" max="9" width="12" style="1" customWidth="1"/>
    <col min="10" max="10" width="17" style="1" customWidth="1"/>
    <col min="11" max="27" width="9.140625" style="1"/>
    <col min="28" max="16384" width="9.140625" style="29"/>
  </cols>
  <sheetData>
    <row r="1" spans="1:27" s="28" customFormat="1" ht="14.1" customHeight="1" x14ac:dyDescent="0.25">
      <c r="A1" s="27" t="str">
        <f>IF(DeliveryRoute="UU Build","FY26 United Utilities Main Laying Charges","FY26 Self-lay Main Laying Charges")</f>
        <v>FY26 Self-lay Main Laying Charges</v>
      </c>
      <c r="B1" s="2"/>
      <c r="C1" s="5"/>
      <c r="D1" s="4"/>
      <c r="E1" s="3"/>
      <c r="F1" s="1"/>
      <c r="G1" s="1"/>
      <c r="H1" s="1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s="28" customFormat="1" ht="14.1" customHeight="1" x14ac:dyDescent="0.25">
      <c r="A2" s="27"/>
      <c r="B2" s="2"/>
      <c r="C2" s="5"/>
      <c r="D2" s="4"/>
      <c r="E2" s="3"/>
      <c r="F2" s="1"/>
      <c r="G2" s="1"/>
      <c r="H2" s="1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s="28" customFormat="1" ht="14.1" customHeight="1" x14ac:dyDescent="0.25">
      <c r="A3" s="33" t="s">
        <v>0</v>
      </c>
      <c r="B3" s="179"/>
      <c r="C3" s="5"/>
      <c r="D3" s="5"/>
      <c r="E3" s="5"/>
      <c r="F3" s="5"/>
      <c r="G3" s="5"/>
      <c r="H3" s="5"/>
      <c r="I3" s="5"/>
      <c r="J3" s="5"/>
      <c r="K3" s="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s="28" customFormat="1" ht="14.1" customHeight="1" x14ac:dyDescent="0.25">
      <c r="A4" s="33" t="s">
        <v>40</v>
      </c>
      <c r="B4" s="179"/>
      <c r="C4" s="5"/>
      <c r="D4" s="5"/>
      <c r="E4" s="5"/>
      <c r="F4" s="5"/>
      <c r="G4" s="5"/>
      <c r="H4" s="5"/>
      <c r="I4" s="5"/>
      <c r="J4" s="5"/>
      <c r="K4" s="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s="28" customFormat="1" ht="14.1" customHeight="1" x14ac:dyDescent="0.25">
      <c r="A5" s="33" t="s">
        <v>41</v>
      </c>
      <c r="B5" s="179"/>
      <c r="C5" s="5"/>
      <c r="D5" s="5"/>
      <c r="E5" s="5"/>
      <c r="F5" s="5"/>
      <c r="G5" s="5"/>
      <c r="H5" s="5"/>
      <c r="I5" s="5"/>
      <c r="J5" s="5"/>
      <c r="K5" s="5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s="28" customFormat="1" ht="14.1" customHeight="1" x14ac:dyDescent="0.25">
      <c r="A6" s="33" t="s">
        <v>58</v>
      </c>
      <c r="B6" s="179"/>
      <c r="C6" s="5"/>
      <c r="D6" s="5"/>
      <c r="E6" s="5"/>
      <c r="F6" s="5"/>
      <c r="G6" s="5"/>
      <c r="H6" s="5"/>
      <c r="I6" s="5"/>
      <c r="J6" s="5"/>
      <c r="K6" s="5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s="28" customFormat="1" ht="14.1" customHeight="1" x14ac:dyDescent="0.25">
      <c r="A7" s="33" t="s">
        <v>107</v>
      </c>
      <c r="B7" s="179" t="s">
        <v>105</v>
      </c>
      <c r="C7" s="5"/>
      <c r="D7" s="5"/>
      <c r="E7" s="5"/>
      <c r="F7" s="5"/>
      <c r="G7" s="5"/>
      <c r="H7" s="5"/>
      <c r="I7" s="5"/>
      <c r="J7" s="5"/>
      <c r="K7" s="5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4.1" customHeight="1" x14ac:dyDescent="0.2">
      <c r="A8" s="14"/>
      <c r="B8" s="2"/>
      <c r="C8" s="5"/>
      <c r="D8" s="5"/>
      <c r="E8" s="5"/>
      <c r="F8" s="5"/>
      <c r="G8" s="5"/>
      <c r="H8" s="5"/>
      <c r="I8" s="5"/>
      <c r="J8" s="5"/>
      <c r="K8" s="5"/>
    </row>
    <row r="9" spans="1:27" ht="72.75" customHeight="1" x14ac:dyDescent="0.2">
      <c r="A9" s="6" t="s">
        <v>1</v>
      </c>
      <c r="B9" s="6" t="s">
        <v>2</v>
      </c>
      <c r="C9" s="6" t="s">
        <v>3</v>
      </c>
      <c r="D9" s="6" t="s">
        <v>4</v>
      </c>
      <c r="E9" s="6" t="s">
        <v>5</v>
      </c>
      <c r="F9" s="6" t="s">
        <v>65</v>
      </c>
      <c r="G9" s="6" t="s">
        <v>64</v>
      </c>
      <c r="H9" s="6" t="s">
        <v>6</v>
      </c>
      <c r="I9" s="6" t="s">
        <v>359</v>
      </c>
      <c r="J9" s="6" t="s">
        <v>360</v>
      </c>
    </row>
    <row r="10" spans="1:27" ht="24.75" customHeight="1" x14ac:dyDescent="0.2">
      <c r="A10" s="150" t="s">
        <v>7</v>
      </c>
      <c r="B10" s="34" t="s">
        <v>8</v>
      </c>
      <c r="C10" s="35" t="s">
        <v>387</v>
      </c>
      <c r="D10" s="34" t="s">
        <v>9</v>
      </c>
      <c r="E10" s="7">
        <v>253.27331421630566</v>
      </c>
      <c r="F10" s="133"/>
      <c r="G10" s="133"/>
      <c r="H10" s="26">
        <f t="shared" ref="H10:H41" si="0">IFERROR(
IF(DeliveryRoute="UU Build",$E$10:$E$140*$F$10:$F$140,
$E$10:$E$140*($F$10:$F$140+$G$10:$G$140)),
"!! ERROR !!")</f>
        <v>0</v>
      </c>
      <c r="I10" s="26">
        <f t="shared" ref="I10:I41" si="1">IFERROR(
IF(DeliveryRoute="UU Build","",
$E$10:$E$140*$G$10:$G$140),
"!! ERROR !!")</f>
        <v>0</v>
      </c>
      <c r="J10" s="26">
        <f t="shared" ref="J10:J45" si="2">E10*F10</f>
        <v>0</v>
      </c>
    </row>
    <row r="11" spans="1:27" ht="24.75" customHeight="1" x14ac:dyDescent="0.2">
      <c r="A11" s="150" t="s">
        <v>396</v>
      </c>
      <c r="B11" s="34" t="s">
        <v>8</v>
      </c>
      <c r="C11" s="35" t="s">
        <v>396</v>
      </c>
      <c r="D11" s="34" t="s">
        <v>9</v>
      </c>
      <c r="E11" s="7">
        <v>261.45516202158768</v>
      </c>
      <c r="F11" s="133"/>
      <c r="G11" s="133"/>
      <c r="H11" s="26">
        <f t="shared" si="0"/>
        <v>0</v>
      </c>
      <c r="I11" s="26">
        <f t="shared" si="1"/>
        <v>0</v>
      </c>
      <c r="J11" s="26">
        <f t="shared" ref="J11:J17" si="3">E11*F11</f>
        <v>0</v>
      </c>
    </row>
    <row r="12" spans="1:27" s="141" customFormat="1" x14ac:dyDescent="0.2">
      <c r="A12" s="206" t="s">
        <v>388</v>
      </c>
      <c r="B12" s="34" t="s">
        <v>8</v>
      </c>
      <c r="C12" s="37" t="s">
        <v>390</v>
      </c>
      <c r="D12" s="34" t="s">
        <v>9</v>
      </c>
      <c r="E12" s="7">
        <v>1565.749170541075</v>
      </c>
      <c r="F12" s="144"/>
      <c r="G12" s="136"/>
      <c r="H12" s="26">
        <f t="shared" si="0"/>
        <v>0</v>
      </c>
      <c r="I12" s="26">
        <f t="shared" si="1"/>
        <v>0</v>
      </c>
      <c r="J12" s="26">
        <f t="shared" si="3"/>
        <v>0</v>
      </c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</row>
    <row r="13" spans="1:27" s="141" customFormat="1" x14ac:dyDescent="0.2">
      <c r="A13" s="206"/>
      <c r="B13" s="34" t="s">
        <v>8</v>
      </c>
      <c r="C13" s="37" t="s">
        <v>440</v>
      </c>
      <c r="D13" s="34" t="s">
        <v>9</v>
      </c>
      <c r="E13" s="7">
        <v>1429.1936182997924</v>
      </c>
      <c r="F13" s="144"/>
      <c r="G13" s="136"/>
      <c r="H13" s="26">
        <f t="shared" si="0"/>
        <v>0</v>
      </c>
      <c r="I13" s="26">
        <f t="shared" si="1"/>
        <v>0</v>
      </c>
      <c r="J13" s="26">
        <f t="shared" si="3"/>
        <v>0</v>
      </c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</row>
    <row r="14" spans="1:27" s="141" customFormat="1" x14ac:dyDescent="0.2">
      <c r="A14" s="207"/>
      <c r="B14" s="34" t="s">
        <v>8</v>
      </c>
      <c r="C14" s="37" t="s">
        <v>441</v>
      </c>
      <c r="D14" s="34" t="s">
        <v>9</v>
      </c>
      <c r="E14" s="7">
        <v>1633.4873785322184</v>
      </c>
      <c r="F14" s="144"/>
      <c r="G14" s="136"/>
      <c r="H14" s="26">
        <f t="shared" si="0"/>
        <v>0</v>
      </c>
      <c r="I14" s="26">
        <f t="shared" si="1"/>
        <v>0</v>
      </c>
      <c r="J14" s="26">
        <f t="shared" si="3"/>
        <v>0</v>
      </c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</row>
    <row r="15" spans="1:27" s="141" customFormat="1" x14ac:dyDescent="0.2">
      <c r="A15" s="205" t="s">
        <v>389</v>
      </c>
      <c r="B15" s="34" t="s">
        <v>8</v>
      </c>
      <c r="C15" s="37" t="s">
        <v>391</v>
      </c>
      <c r="D15" s="34" t="s">
        <v>9</v>
      </c>
      <c r="E15" s="7">
        <v>1102.7549220123815</v>
      </c>
      <c r="F15" s="144"/>
      <c r="G15" s="136"/>
      <c r="H15" s="26">
        <f t="shared" si="0"/>
        <v>0</v>
      </c>
      <c r="I15" s="26">
        <f t="shared" si="1"/>
        <v>0</v>
      </c>
      <c r="J15" s="26">
        <f t="shared" si="3"/>
        <v>0</v>
      </c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</row>
    <row r="16" spans="1:27" s="141" customFormat="1" x14ac:dyDescent="0.2">
      <c r="A16" s="206"/>
      <c r="B16" s="34" t="s">
        <v>8</v>
      </c>
      <c r="C16" s="37" t="s">
        <v>442</v>
      </c>
      <c r="D16" s="34" t="s">
        <v>9</v>
      </c>
      <c r="E16" s="7">
        <v>1232.9922073971773</v>
      </c>
      <c r="F16" s="144"/>
      <c r="G16" s="136"/>
      <c r="H16" s="26">
        <f t="shared" si="0"/>
        <v>0</v>
      </c>
      <c r="I16" s="26">
        <f t="shared" si="1"/>
        <v>0</v>
      </c>
      <c r="J16" s="26">
        <f t="shared" si="3"/>
        <v>0</v>
      </c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</row>
    <row r="17" spans="1:27" s="141" customFormat="1" x14ac:dyDescent="0.2">
      <c r="A17" s="207"/>
      <c r="B17" s="34" t="s">
        <v>8</v>
      </c>
      <c r="C17" s="37" t="s">
        <v>443</v>
      </c>
      <c r="D17" s="34" t="s">
        <v>9</v>
      </c>
      <c r="E17" s="7">
        <v>1150.9097835649857</v>
      </c>
      <c r="F17" s="144"/>
      <c r="G17" s="136"/>
      <c r="H17" s="26">
        <f t="shared" si="0"/>
        <v>0</v>
      </c>
      <c r="I17" s="26">
        <f t="shared" si="1"/>
        <v>0</v>
      </c>
      <c r="J17" s="26">
        <f t="shared" si="3"/>
        <v>0</v>
      </c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</row>
    <row r="18" spans="1:27" s="141" customFormat="1" x14ac:dyDescent="0.2">
      <c r="A18" s="204" t="s">
        <v>10</v>
      </c>
      <c r="B18" s="34" t="s">
        <v>8</v>
      </c>
      <c r="C18" s="37" t="s">
        <v>531</v>
      </c>
      <c r="D18" s="34" t="s">
        <v>11</v>
      </c>
      <c r="E18" s="7">
        <v>7942.7422624457822</v>
      </c>
      <c r="F18" s="136"/>
      <c r="G18" s="136"/>
      <c r="H18" s="26">
        <f t="shared" si="0"/>
        <v>0</v>
      </c>
      <c r="I18" s="26">
        <f t="shared" si="1"/>
        <v>0</v>
      </c>
      <c r="J18" s="145">
        <f t="shared" si="2"/>
        <v>0</v>
      </c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</row>
    <row r="19" spans="1:27" s="141" customFormat="1" x14ac:dyDescent="0.2">
      <c r="A19" s="204"/>
      <c r="B19" s="34" t="s">
        <v>8</v>
      </c>
      <c r="C19" s="37" t="s">
        <v>513</v>
      </c>
      <c r="D19" s="34" t="s">
        <v>11</v>
      </c>
      <c r="E19" s="7">
        <v>8144.2399713000314</v>
      </c>
      <c r="F19" s="136"/>
      <c r="G19" s="136"/>
      <c r="H19" s="26">
        <f t="shared" si="0"/>
        <v>0</v>
      </c>
      <c r="I19" s="26">
        <f t="shared" si="1"/>
        <v>0</v>
      </c>
      <c r="J19" s="145">
        <f t="shared" si="2"/>
        <v>0</v>
      </c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</row>
    <row r="20" spans="1:27" s="141" customFormat="1" x14ac:dyDescent="0.2">
      <c r="A20" s="204"/>
      <c r="B20" s="34" t="s">
        <v>8</v>
      </c>
      <c r="C20" s="37" t="s">
        <v>522</v>
      </c>
      <c r="D20" s="34" t="s">
        <v>11</v>
      </c>
      <c r="E20" s="7">
        <v>10418.405817481089</v>
      </c>
      <c r="F20" s="136"/>
      <c r="G20" s="136"/>
      <c r="H20" s="26">
        <f t="shared" si="0"/>
        <v>0</v>
      </c>
      <c r="I20" s="26">
        <f t="shared" si="1"/>
        <v>0</v>
      </c>
      <c r="J20" s="145">
        <f t="shared" si="2"/>
        <v>0</v>
      </c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</row>
    <row r="21" spans="1:27" s="141" customFormat="1" x14ac:dyDescent="0.2">
      <c r="A21" s="204" t="s">
        <v>12</v>
      </c>
      <c r="B21" s="34" t="s">
        <v>8</v>
      </c>
      <c r="C21" s="37" t="s">
        <v>532</v>
      </c>
      <c r="D21" s="34" t="s">
        <v>11</v>
      </c>
      <c r="E21" s="7">
        <v>9604.3622345762651</v>
      </c>
      <c r="F21" s="136"/>
      <c r="G21" s="136"/>
      <c r="H21" s="26">
        <f t="shared" si="0"/>
        <v>0</v>
      </c>
      <c r="I21" s="26">
        <f t="shared" si="1"/>
        <v>0</v>
      </c>
      <c r="J21" s="145">
        <f t="shared" si="2"/>
        <v>0</v>
      </c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</row>
    <row r="22" spans="1:27" s="141" customFormat="1" x14ac:dyDescent="0.2">
      <c r="A22" s="204"/>
      <c r="B22" s="34" t="s">
        <v>8</v>
      </c>
      <c r="C22" s="37" t="s">
        <v>514</v>
      </c>
      <c r="D22" s="34" t="s">
        <v>11</v>
      </c>
      <c r="E22" s="7">
        <v>9768.7909668677694</v>
      </c>
      <c r="F22" s="136"/>
      <c r="G22" s="136"/>
      <c r="H22" s="26">
        <f t="shared" si="0"/>
        <v>0</v>
      </c>
      <c r="I22" s="26">
        <f t="shared" si="1"/>
        <v>0</v>
      </c>
      <c r="J22" s="145">
        <f t="shared" si="2"/>
        <v>0</v>
      </c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</row>
    <row r="23" spans="1:27" s="141" customFormat="1" x14ac:dyDescent="0.2">
      <c r="A23" s="204"/>
      <c r="B23" s="34" t="s">
        <v>8</v>
      </c>
      <c r="C23" s="37" t="s">
        <v>523</v>
      </c>
      <c r="D23" s="34" t="s">
        <v>11</v>
      </c>
      <c r="E23" s="7">
        <v>10994.470406517699</v>
      </c>
      <c r="F23" s="136"/>
      <c r="G23" s="136"/>
      <c r="H23" s="26">
        <f t="shared" si="0"/>
        <v>0</v>
      </c>
      <c r="I23" s="26">
        <f t="shared" si="1"/>
        <v>0</v>
      </c>
      <c r="J23" s="145">
        <f t="shared" si="2"/>
        <v>0</v>
      </c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</row>
    <row r="24" spans="1:27" s="141" customFormat="1" x14ac:dyDescent="0.2">
      <c r="A24" s="204" t="s">
        <v>367</v>
      </c>
      <c r="B24" s="34" t="s">
        <v>8</v>
      </c>
      <c r="C24" s="37" t="s">
        <v>533</v>
      </c>
      <c r="D24" s="34" t="s">
        <v>11</v>
      </c>
      <c r="E24" s="7">
        <v>7845.2124676549565</v>
      </c>
      <c r="F24" s="136"/>
      <c r="G24" s="136"/>
      <c r="H24" s="26">
        <f t="shared" si="0"/>
        <v>0</v>
      </c>
      <c r="I24" s="26">
        <f t="shared" si="1"/>
        <v>0</v>
      </c>
      <c r="J24" s="145">
        <f t="shared" si="2"/>
        <v>0</v>
      </c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</row>
    <row r="25" spans="1:27" s="141" customFormat="1" x14ac:dyDescent="0.2">
      <c r="A25" s="204"/>
      <c r="B25" s="34" t="s">
        <v>8</v>
      </c>
      <c r="C25" s="37" t="s">
        <v>515</v>
      </c>
      <c r="D25" s="34" t="s">
        <v>11</v>
      </c>
      <c r="E25" s="7">
        <v>7944.8578760052123</v>
      </c>
      <c r="F25" s="136"/>
      <c r="G25" s="136"/>
      <c r="H25" s="26">
        <f t="shared" si="0"/>
        <v>0</v>
      </c>
      <c r="I25" s="26">
        <f t="shared" si="1"/>
        <v>0</v>
      </c>
      <c r="J25" s="145">
        <f t="shared" si="2"/>
        <v>0</v>
      </c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</row>
    <row r="26" spans="1:27" s="141" customFormat="1" x14ac:dyDescent="0.2">
      <c r="A26" s="204"/>
      <c r="B26" s="34" t="s">
        <v>8</v>
      </c>
      <c r="C26" s="37" t="s">
        <v>524</v>
      </c>
      <c r="D26" s="34" t="s">
        <v>11</v>
      </c>
      <c r="E26" s="7">
        <v>10190.663239634829</v>
      </c>
      <c r="F26" s="136"/>
      <c r="G26" s="136"/>
      <c r="H26" s="26">
        <f t="shared" si="0"/>
        <v>0</v>
      </c>
      <c r="I26" s="26">
        <f t="shared" si="1"/>
        <v>0</v>
      </c>
      <c r="J26" s="145">
        <f t="shared" si="2"/>
        <v>0</v>
      </c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</row>
    <row r="27" spans="1:27" s="141" customFormat="1" x14ac:dyDescent="0.2">
      <c r="A27" s="204" t="s">
        <v>13</v>
      </c>
      <c r="B27" s="34" t="s">
        <v>14</v>
      </c>
      <c r="C27" s="37" t="s">
        <v>534</v>
      </c>
      <c r="D27" s="34" t="s">
        <v>11</v>
      </c>
      <c r="E27" s="7">
        <v>2287.0375497186633</v>
      </c>
      <c r="F27" s="136"/>
      <c r="G27" s="136"/>
      <c r="H27" s="26">
        <f t="shared" si="0"/>
        <v>0</v>
      </c>
      <c r="I27" s="26">
        <f t="shared" si="1"/>
        <v>0</v>
      </c>
      <c r="J27" s="145">
        <f t="shared" si="2"/>
        <v>0</v>
      </c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</row>
    <row r="28" spans="1:27" s="141" customFormat="1" x14ac:dyDescent="0.2">
      <c r="A28" s="204"/>
      <c r="B28" s="34" t="s">
        <v>14</v>
      </c>
      <c r="C28" s="37" t="s">
        <v>516</v>
      </c>
      <c r="D28" s="34" t="s">
        <v>11</v>
      </c>
      <c r="E28" s="7">
        <v>2933.2065871943419</v>
      </c>
      <c r="F28" s="136"/>
      <c r="G28" s="136"/>
      <c r="H28" s="26">
        <f t="shared" si="0"/>
        <v>0</v>
      </c>
      <c r="I28" s="26">
        <f t="shared" si="1"/>
        <v>0</v>
      </c>
      <c r="J28" s="145">
        <f t="shared" si="2"/>
        <v>0</v>
      </c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</row>
    <row r="29" spans="1:27" s="141" customFormat="1" x14ac:dyDescent="0.2">
      <c r="A29" s="204"/>
      <c r="B29" s="34" t="s">
        <v>14</v>
      </c>
      <c r="C29" s="37" t="s">
        <v>525</v>
      </c>
      <c r="D29" s="34" t="s">
        <v>11</v>
      </c>
      <c r="E29" s="7">
        <v>4790.4691154556986</v>
      </c>
      <c r="F29" s="136"/>
      <c r="G29" s="136"/>
      <c r="H29" s="26">
        <f t="shared" si="0"/>
        <v>0</v>
      </c>
      <c r="I29" s="26">
        <f t="shared" si="1"/>
        <v>0</v>
      </c>
      <c r="J29" s="145">
        <f t="shared" si="2"/>
        <v>0</v>
      </c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</row>
    <row r="30" spans="1:27" s="141" customFormat="1" x14ac:dyDescent="0.2">
      <c r="A30" s="204" t="s">
        <v>15</v>
      </c>
      <c r="B30" s="34" t="s">
        <v>14</v>
      </c>
      <c r="C30" s="37" t="s">
        <v>535</v>
      </c>
      <c r="D30" s="34" t="s">
        <v>11</v>
      </c>
      <c r="E30" s="7">
        <v>3245.1482739216185</v>
      </c>
      <c r="F30" s="136"/>
      <c r="G30" s="136"/>
      <c r="H30" s="26">
        <f t="shared" si="0"/>
        <v>0</v>
      </c>
      <c r="I30" s="26">
        <f t="shared" si="1"/>
        <v>0</v>
      </c>
      <c r="J30" s="145">
        <f t="shared" si="2"/>
        <v>0</v>
      </c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</row>
    <row r="31" spans="1:27" s="141" customFormat="1" x14ac:dyDescent="0.2">
      <c r="A31" s="204"/>
      <c r="B31" s="34" t="s">
        <v>14</v>
      </c>
      <c r="C31" s="37" t="s">
        <v>517</v>
      </c>
      <c r="D31" s="34" t="s">
        <v>11</v>
      </c>
      <c r="E31" s="7">
        <v>4310.0018927436413</v>
      </c>
      <c r="F31" s="136"/>
      <c r="G31" s="136"/>
      <c r="H31" s="26">
        <f t="shared" si="0"/>
        <v>0</v>
      </c>
      <c r="I31" s="26">
        <f t="shared" si="1"/>
        <v>0</v>
      </c>
      <c r="J31" s="145">
        <f t="shared" si="2"/>
        <v>0</v>
      </c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</row>
    <row r="32" spans="1:27" s="141" customFormat="1" x14ac:dyDescent="0.2">
      <c r="A32" s="204"/>
      <c r="B32" s="34" t="s">
        <v>14</v>
      </c>
      <c r="C32" s="37" t="s">
        <v>526</v>
      </c>
      <c r="D32" s="34" t="s">
        <v>11</v>
      </c>
      <c r="E32" s="7">
        <v>6553.0312615203593</v>
      </c>
      <c r="F32" s="136"/>
      <c r="G32" s="136"/>
      <c r="H32" s="26">
        <f t="shared" si="0"/>
        <v>0</v>
      </c>
      <c r="I32" s="26">
        <f t="shared" si="1"/>
        <v>0</v>
      </c>
      <c r="J32" s="145">
        <f t="shared" si="2"/>
        <v>0</v>
      </c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</row>
    <row r="33" spans="1:27" s="141" customFormat="1" x14ac:dyDescent="0.2">
      <c r="A33" s="204" t="s">
        <v>368</v>
      </c>
      <c r="B33" s="34" t="s">
        <v>14</v>
      </c>
      <c r="C33" s="37" t="s">
        <v>536</v>
      </c>
      <c r="D33" s="34" t="s">
        <v>11</v>
      </c>
      <c r="E33" s="7">
        <v>1835.1663455166301</v>
      </c>
      <c r="F33" s="136"/>
      <c r="G33" s="136"/>
      <c r="H33" s="26">
        <f t="shared" si="0"/>
        <v>0</v>
      </c>
      <c r="I33" s="26">
        <f t="shared" si="1"/>
        <v>0</v>
      </c>
      <c r="J33" s="145">
        <f t="shared" si="2"/>
        <v>0</v>
      </c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</row>
    <row r="34" spans="1:27" s="141" customFormat="1" x14ac:dyDescent="0.2">
      <c r="A34" s="204"/>
      <c r="B34" s="34" t="s">
        <v>14</v>
      </c>
      <c r="C34" s="37" t="s">
        <v>518</v>
      </c>
      <c r="D34" s="34" t="s">
        <v>11</v>
      </c>
      <c r="E34" s="7">
        <v>2316.886288636782</v>
      </c>
      <c r="F34" s="136"/>
      <c r="G34" s="136"/>
      <c r="H34" s="26">
        <f t="shared" si="0"/>
        <v>0</v>
      </c>
      <c r="I34" s="26">
        <f t="shared" si="1"/>
        <v>0</v>
      </c>
      <c r="J34" s="145">
        <f t="shared" si="2"/>
        <v>0</v>
      </c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</row>
    <row r="35" spans="1:27" s="141" customFormat="1" x14ac:dyDescent="0.2">
      <c r="A35" s="204"/>
      <c r="B35" s="34" t="s">
        <v>14</v>
      </c>
      <c r="C35" s="37" t="s">
        <v>527</v>
      </c>
      <c r="D35" s="34" t="s">
        <v>11</v>
      </c>
      <c r="E35" s="7">
        <v>4055.4264398330674</v>
      </c>
      <c r="F35" s="136"/>
      <c r="G35" s="136"/>
      <c r="H35" s="26">
        <f t="shared" si="0"/>
        <v>0</v>
      </c>
      <c r="I35" s="26">
        <f t="shared" si="1"/>
        <v>0</v>
      </c>
      <c r="J35" s="145">
        <f t="shared" si="2"/>
        <v>0</v>
      </c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</row>
    <row r="36" spans="1:27" s="141" customFormat="1" x14ac:dyDescent="0.2">
      <c r="A36" s="204" t="s">
        <v>16</v>
      </c>
      <c r="B36" s="34" t="s">
        <v>8</v>
      </c>
      <c r="C36" s="37" t="s">
        <v>537</v>
      </c>
      <c r="D36" s="34" t="s">
        <v>11</v>
      </c>
      <c r="E36" s="7">
        <v>2606.9280843915167</v>
      </c>
      <c r="F36" s="136"/>
      <c r="G36" s="136"/>
      <c r="H36" s="26">
        <f t="shared" si="0"/>
        <v>0</v>
      </c>
      <c r="I36" s="26">
        <f t="shared" si="1"/>
        <v>0</v>
      </c>
      <c r="J36" s="145">
        <f t="shared" si="2"/>
        <v>0</v>
      </c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</row>
    <row r="37" spans="1:27" s="141" customFormat="1" x14ac:dyDescent="0.2">
      <c r="A37" s="204"/>
      <c r="B37" s="34" t="s">
        <v>8</v>
      </c>
      <c r="C37" s="37" t="s">
        <v>519</v>
      </c>
      <c r="D37" s="34" t="s">
        <v>11</v>
      </c>
      <c r="E37" s="7">
        <v>3223.4481800724043</v>
      </c>
      <c r="F37" s="136"/>
      <c r="G37" s="136"/>
      <c r="H37" s="26">
        <f t="shared" si="0"/>
        <v>0</v>
      </c>
      <c r="I37" s="26">
        <f t="shared" si="1"/>
        <v>0</v>
      </c>
      <c r="J37" s="145">
        <f t="shared" si="2"/>
        <v>0</v>
      </c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</row>
    <row r="38" spans="1:27" s="141" customFormat="1" x14ac:dyDescent="0.2">
      <c r="A38" s="204"/>
      <c r="B38" s="34" t="s">
        <v>8</v>
      </c>
      <c r="C38" s="37" t="s">
        <v>528</v>
      </c>
      <c r="D38" s="34" t="s">
        <v>11</v>
      </c>
      <c r="E38" s="7">
        <v>4689.8002352165049</v>
      </c>
      <c r="F38" s="136"/>
      <c r="G38" s="136"/>
      <c r="H38" s="26">
        <f t="shared" si="0"/>
        <v>0</v>
      </c>
      <c r="I38" s="26">
        <f t="shared" si="1"/>
        <v>0</v>
      </c>
      <c r="J38" s="145">
        <f t="shared" si="2"/>
        <v>0</v>
      </c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</row>
    <row r="39" spans="1:27" s="141" customFormat="1" x14ac:dyDescent="0.2">
      <c r="A39" s="204" t="s">
        <v>17</v>
      </c>
      <c r="B39" s="34" t="s">
        <v>8</v>
      </c>
      <c r="C39" s="37" t="s">
        <v>538</v>
      </c>
      <c r="D39" s="34" t="s">
        <v>11</v>
      </c>
      <c r="E39" s="7">
        <v>3552.0277621605478</v>
      </c>
      <c r="F39" s="136"/>
      <c r="G39" s="136"/>
      <c r="H39" s="26">
        <f t="shared" si="0"/>
        <v>0</v>
      </c>
      <c r="I39" s="26">
        <f t="shared" si="1"/>
        <v>0</v>
      </c>
      <c r="J39" s="145">
        <f t="shared" si="2"/>
        <v>0</v>
      </c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</row>
    <row r="40" spans="1:27" s="141" customFormat="1" x14ac:dyDescent="0.2">
      <c r="A40" s="204"/>
      <c r="B40" s="34" t="s">
        <v>8</v>
      </c>
      <c r="C40" s="37" t="s">
        <v>520</v>
      </c>
      <c r="D40" s="34" t="s">
        <v>11</v>
      </c>
      <c r="E40" s="7">
        <v>4568.0214370153317</v>
      </c>
      <c r="F40" s="136"/>
      <c r="G40" s="136"/>
      <c r="H40" s="26">
        <f t="shared" si="0"/>
        <v>0</v>
      </c>
      <c r="I40" s="26">
        <f t="shared" si="1"/>
        <v>0</v>
      </c>
      <c r="J40" s="145">
        <f t="shared" si="2"/>
        <v>0</v>
      </c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</row>
    <row r="41" spans="1:27" s="141" customFormat="1" x14ac:dyDescent="0.2">
      <c r="A41" s="204"/>
      <c r="B41" s="34" t="s">
        <v>8</v>
      </c>
      <c r="C41" s="37" t="s">
        <v>529</v>
      </c>
      <c r="D41" s="34" t="s">
        <v>11</v>
      </c>
      <c r="E41" s="7">
        <v>6380.1684795438541</v>
      </c>
      <c r="F41" s="136"/>
      <c r="G41" s="136"/>
      <c r="H41" s="26">
        <f t="shared" si="0"/>
        <v>0</v>
      </c>
      <c r="I41" s="26">
        <f t="shared" si="1"/>
        <v>0</v>
      </c>
      <c r="J41" s="145">
        <f t="shared" si="2"/>
        <v>0</v>
      </c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</row>
    <row r="42" spans="1:27" s="141" customFormat="1" x14ac:dyDescent="0.2">
      <c r="A42" s="204" t="s">
        <v>369</v>
      </c>
      <c r="B42" s="34" t="s">
        <v>8</v>
      </c>
      <c r="C42" s="37" t="s">
        <v>539</v>
      </c>
      <c r="D42" s="34" t="s">
        <v>11</v>
      </c>
      <c r="E42" s="7">
        <v>2175.7906236143731</v>
      </c>
      <c r="F42" s="136"/>
      <c r="G42" s="136"/>
      <c r="H42" s="26">
        <f t="shared" ref="H42:H73" si="4">IFERROR(
IF(DeliveryRoute="UU Build",$E$10:$E$140*$F$10:$F$140,
$E$10:$E$140*($F$10:$F$140+$G$10:$G$140)),
"!! ERROR !!")</f>
        <v>0</v>
      </c>
      <c r="I42" s="26">
        <f t="shared" ref="I42:I73" si="5">IFERROR(
IF(DeliveryRoute="UU Build","",
$E$10:$E$140*$G$10:$G$140),
"!! ERROR !!")</f>
        <v>0</v>
      </c>
      <c r="J42" s="145">
        <f t="shared" si="2"/>
        <v>0</v>
      </c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</row>
    <row r="43" spans="1:27" s="141" customFormat="1" x14ac:dyDescent="0.2">
      <c r="A43" s="204"/>
      <c r="B43" s="34" t="s">
        <v>8</v>
      </c>
      <c r="C43" s="37" t="s">
        <v>521</v>
      </c>
      <c r="D43" s="34" t="s">
        <v>11</v>
      </c>
      <c r="E43" s="7">
        <v>2635.4072381523388</v>
      </c>
      <c r="F43" s="136"/>
      <c r="G43" s="136"/>
      <c r="H43" s="26">
        <f t="shared" si="4"/>
        <v>0</v>
      </c>
      <c r="I43" s="26">
        <f t="shared" si="5"/>
        <v>0</v>
      </c>
      <c r="J43" s="145">
        <f t="shared" si="2"/>
        <v>0</v>
      </c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</row>
    <row r="44" spans="1:27" s="141" customFormat="1" x14ac:dyDescent="0.2">
      <c r="A44" s="204"/>
      <c r="B44" s="34" t="s">
        <v>8</v>
      </c>
      <c r="C44" s="37" t="s">
        <v>530</v>
      </c>
      <c r="D44" s="34" t="s">
        <v>11</v>
      </c>
      <c r="E44" s="7">
        <v>3988.4843961370793</v>
      </c>
      <c r="F44" s="136"/>
      <c r="G44" s="136"/>
      <c r="H44" s="26">
        <f t="shared" si="4"/>
        <v>0</v>
      </c>
      <c r="I44" s="26">
        <f t="shared" si="5"/>
        <v>0</v>
      </c>
      <c r="J44" s="145">
        <f t="shared" si="2"/>
        <v>0</v>
      </c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</row>
    <row r="45" spans="1:27" s="141" customFormat="1" x14ac:dyDescent="0.2">
      <c r="A45" s="204" t="s">
        <v>66</v>
      </c>
      <c r="B45" s="34" t="s">
        <v>14</v>
      </c>
      <c r="C45" s="37" t="s">
        <v>18</v>
      </c>
      <c r="D45" s="34" t="s">
        <v>19</v>
      </c>
      <c r="E45" s="7">
        <v>236.00540727176755</v>
      </c>
      <c r="F45" s="136"/>
      <c r="G45" s="136"/>
      <c r="H45" s="26">
        <f t="shared" si="4"/>
        <v>0</v>
      </c>
      <c r="I45" s="26">
        <f t="shared" si="5"/>
        <v>0</v>
      </c>
      <c r="J45" s="145">
        <f t="shared" si="2"/>
        <v>0</v>
      </c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</row>
    <row r="46" spans="1:27" s="141" customFormat="1" x14ac:dyDescent="0.2">
      <c r="A46" s="204"/>
      <c r="B46" s="34" t="s">
        <v>14</v>
      </c>
      <c r="C46" s="37" t="s">
        <v>503</v>
      </c>
      <c r="D46" s="34" t="s">
        <v>19</v>
      </c>
      <c r="E46" s="7">
        <v>288.36306909168866</v>
      </c>
      <c r="F46" s="136"/>
      <c r="G46" s="136"/>
      <c r="H46" s="26">
        <f t="shared" si="4"/>
        <v>0</v>
      </c>
      <c r="I46" s="26">
        <f t="shared" si="5"/>
        <v>0</v>
      </c>
      <c r="J46" s="145">
        <f t="shared" ref="J46:J76" si="6">E46*F46</f>
        <v>0</v>
      </c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</row>
    <row r="47" spans="1:27" s="141" customFormat="1" x14ac:dyDescent="0.2">
      <c r="A47" s="204"/>
      <c r="B47" s="34" t="s">
        <v>14</v>
      </c>
      <c r="C47" s="37" t="s">
        <v>493</v>
      </c>
      <c r="D47" s="34" t="s">
        <v>19</v>
      </c>
      <c r="E47" s="7">
        <v>455.22803449948952</v>
      </c>
      <c r="F47" s="136"/>
      <c r="G47" s="136"/>
      <c r="H47" s="26">
        <f t="shared" si="4"/>
        <v>0</v>
      </c>
      <c r="I47" s="26">
        <f t="shared" si="5"/>
        <v>0</v>
      </c>
      <c r="J47" s="145">
        <f t="shared" si="6"/>
        <v>0</v>
      </c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</row>
    <row r="48" spans="1:27" s="141" customFormat="1" x14ac:dyDescent="0.2">
      <c r="A48" s="204" t="s">
        <v>67</v>
      </c>
      <c r="B48" s="34" t="s">
        <v>14</v>
      </c>
      <c r="C48" s="37" t="s">
        <v>20</v>
      </c>
      <c r="D48" s="34" t="s">
        <v>19</v>
      </c>
      <c r="E48" s="7">
        <v>480.40311171500878</v>
      </c>
      <c r="F48" s="136"/>
      <c r="G48" s="136"/>
      <c r="H48" s="26">
        <f t="shared" si="4"/>
        <v>0</v>
      </c>
      <c r="I48" s="26">
        <f t="shared" si="5"/>
        <v>0</v>
      </c>
      <c r="J48" s="145">
        <f t="shared" si="6"/>
        <v>0</v>
      </c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</row>
    <row r="49" spans="1:27" s="141" customFormat="1" x14ac:dyDescent="0.2">
      <c r="A49" s="204"/>
      <c r="B49" s="34" t="s">
        <v>14</v>
      </c>
      <c r="C49" s="37" t="s">
        <v>504</v>
      </c>
      <c r="D49" s="34" t="s">
        <v>19</v>
      </c>
      <c r="E49" s="7">
        <v>628.08875389605362</v>
      </c>
      <c r="F49" s="136"/>
      <c r="G49" s="136"/>
      <c r="H49" s="26">
        <f t="shared" si="4"/>
        <v>0</v>
      </c>
      <c r="I49" s="26">
        <f t="shared" si="5"/>
        <v>0</v>
      </c>
      <c r="J49" s="145">
        <f t="shared" si="6"/>
        <v>0</v>
      </c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</row>
    <row r="50" spans="1:27" s="141" customFormat="1" x14ac:dyDescent="0.2">
      <c r="A50" s="204"/>
      <c r="B50" s="34" t="s">
        <v>14</v>
      </c>
      <c r="C50" s="37" t="s">
        <v>494</v>
      </c>
      <c r="D50" s="34" t="s">
        <v>19</v>
      </c>
      <c r="E50" s="7">
        <v>930.90208971641459</v>
      </c>
      <c r="F50" s="136"/>
      <c r="G50" s="136"/>
      <c r="H50" s="26">
        <f t="shared" si="4"/>
        <v>0</v>
      </c>
      <c r="I50" s="26">
        <f t="shared" si="5"/>
        <v>0</v>
      </c>
      <c r="J50" s="145">
        <f t="shared" si="6"/>
        <v>0</v>
      </c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</row>
    <row r="51" spans="1:27" s="141" customFormat="1" x14ac:dyDescent="0.2">
      <c r="A51" s="204" t="s">
        <v>68</v>
      </c>
      <c r="B51" s="34" t="s">
        <v>14</v>
      </c>
      <c r="C51" s="37" t="s">
        <v>21</v>
      </c>
      <c r="D51" s="34" t="s">
        <v>19</v>
      </c>
      <c r="E51" s="7">
        <v>414.22087788535043</v>
      </c>
      <c r="F51" s="136"/>
      <c r="G51" s="136"/>
      <c r="H51" s="26">
        <f t="shared" si="4"/>
        <v>0</v>
      </c>
      <c r="I51" s="26">
        <f t="shared" si="5"/>
        <v>0</v>
      </c>
      <c r="J51" s="145">
        <f t="shared" si="6"/>
        <v>0</v>
      </c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</row>
    <row r="52" spans="1:27" s="141" customFormat="1" x14ac:dyDescent="0.2">
      <c r="A52" s="204"/>
      <c r="B52" s="34" t="s">
        <v>14</v>
      </c>
      <c r="C52" s="37" t="s">
        <v>505</v>
      </c>
      <c r="D52" s="34" t="s">
        <v>19</v>
      </c>
      <c r="E52" s="7">
        <v>500.45247409117462</v>
      </c>
      <c r="F52" s="136"/>
      <c r="G52" s="136"/>
      <c r="H52" s="26">
        <f t="shared" si="4"/>
        <v>0</v>
      </c>
      <c r="I52" s="26">
        <f t="shared" si="5"/>
        <v>0</v>
      </c>
      <c r="J52" s="145">
        <f t="shared" si="6"/>
        <v>0</v>
      </c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</row>
    <row r="53" spans="1:27" s="141" customFormat="1" x14ac:dyDescent="0.2">
      <c r="A53" s="204"/>
      <c r="B53" s="34" t="s">
        <v>14</v>
      </c>
      <c r="C53" s="37" t="s">
        <v>495</v>
      </c>
      <c r="D53" s="34" t="s">
        <v>19</v>
      </c>
      <c r="E53" s="7">
        <v>697.02045183135351</v>
      </c>
      <c r="F53" s="136"/>
      <c r="G53" s="136"/>
      <c r="H53" s="26">
        <f t="shared" si="4"/>
        <v>0</v>
      </c>
      <c r="I53" s="26">
        <f t="shared" si="5"/>
        <v>0</v>
      </c>
      <c r="J53" s="145">
        <f t="shared" si="6"/>
        <v>0</v>
      </c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</row>
    <row r="54" spans="1:27" s="141" customFormat="1" x14ac:dyDescent="0.2">
      <c r="A54" s="204" t="s">
        <v>69</v>
      </c>
      <c r="B54" s="34" t="s">
        <v>14</v>
      </c>
      <c r="C54" s="37" t="s">
        <v>22</v>
      </c>
      <c r="D54" s="34" t="s">
        <v>19</v>
      </c>
      <c r="E54" s="7">
        <v>135.88286098455012</v>
      </c>
      <c r="F54" s="136"/>
      <c r="G54" s="136"/>
      <c r="H54" s="26">
        <f t="shared" si="4"/>
        <v>0</v>
      </c>
      <c r="I54" s="26">
        <f t="shared" si="5"/>
        <v>0</v>
      </c>
      <c r="J54" s="145">
        <f t="shared" si="6"/>
        <v>0</v>
      </c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</row>
    <row r="55" spans="1:27" s="141" customFormat="1" x14ac:dyDescent="0.2">
      <c r="A55" s="204"/>
      <c r="B55" s="34" t="s">
        <v>14</v>
      </c>
      <c r="C55" s="37" t="s">
        <v>506</v>
      </c>
      <c r="D55" s="34" t="s">
        <v>19</v>
      </c>
      <c r="E55" s="7">
        <v>173.71165576148829</v>
      </c>
      <c r="F55" s="136"/>
      <c r="G55" s="136"/>
      <c r="H55" s="26">
        <f t="shared" si="4"/>
        <v>0</v>
      </c>
      <c r="I55" s="26">
        <f t="shared" si="5"/>
        <v>0</v>
      </c>
      <c r="J55" s="145">
        <f t="shared" si="6"/>
        <v>0</v>
      </c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</row>
    <row r="56" spans="1:27" s="141" customFormat="1" x14ac:dyDescent="0.2">
      <c r="A56" s="204"/>
      <c r="B56" s="34" t="s">
        <v>14</v>
      </c>
      <c r="C56" s="37" t="s">
        <v>496</v>
      </c>
      <c r="D56" s="34" t="s">
        <v>19</v>
      </c>
      <c r="E56" s="7">
        <v>332.79996403870751</v>
      </c>
      <c r="F56" s="136"/>
      <c r="G56" s="136"/>
      <c r="H56" s="26">
        <f t="shared" si="4"/>
        <v>0</v>
      </c>
      <c r="I56" s="26">
        <f t="shared" si="5"/>
        <v>0</v>
      </c>
      <c r="J56" s="145">
        <f t="shared" si="6"/>
        <v>0</v>
      </c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</row>
    <row r="57" spans="1:27" s="141" customFormat="1" x14ac:dyDescent="0.2">
      <c r="A57" s="204" t="s">
        <v>82</v>
      </c>
      <c r="B57" s="34" t="s">
        <v>14</v>
      </c>
      <c r="C57" s="147" t="s">
        <v>80</v>
      </c>
      <c r="D57" s="34" t="s">
        <v>19</v>
      </c>
      <c r="E57" s="7">
        <v>316.20853424756325</v>
      </c>
      <c r="F57" s="136"/>
      <c r="G57" s="136"/>
      <c r="H57" s="26">
        <f t="shared" si="4"/>
        <v>0</v>
      </c>
      <c r="I57" s="26">
        <f t="shared" si="5"/>
        <v>0</v>
      </c>
      <c r="J57" s="145">
        <f t="shared" si="6"/>
        <v>0</v>
      </c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</row>
    <row r="58" spans="1:27" s="141" customFormat="1" x14ac:dyDescent="0.2">
      <c r="A58" s="204"/>
      <c r="B58" s="34" t="s">
        <v>14</v>
      </c>
      <c r="C58" s="147" t="s">
        <v>507</v>
      </c>
      <c r="D58" s="34" t="s">
        <v>19</v>
      </c>
      <c r="E58" s="7">
        <v>374.95564422362821</v>
      </c>
      <c r="F58" s="136"/>
      <c r="G58" s="136"/>
      <c r="H58" s="26">
        <f t="shared" si="4"/>
        <v>0</v>
      </c>
      <c r="I58" s="26">
        <f t="shared" si="5"/>
        <v>0</v>
      </c>
      <c r="J58" s="145">
        <f t="shared" si="6"/>
        <v>0</v>
      </c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</row>
    <row r="59" spans="1:27" s="141" customFormat="1" x14ac:dyDescent="0.2">
      <c r="A59" s="204"/>
      <c r="B59" s="34" t="s">
        <v>14</v>
      </c>
      <c r="C59" s="147" t="s">
        <v>497</v>
      </c>
      <c r="D59" s="34" t="s">
        <v>19</v>
      </c>
      <c r="E59" s="7">
        <v>594.02263691637688</v>
      </c>
      <c r="F59" s="136"/>
      <c r="G59" s="136"/>
      <c r="H59" s="26">
        <f t="shared" si="4"/>
        <v>0</v>
      </c>
      <c r="I59" s="26">
        <f t="shared" si="5"/>
        <v>0</v>
      </c>
      <c r="J59" s="145">
        <f t="shared" si="6"/>
        <v>0</v>
      </c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</row>
    <row r="60" spans="1:27" s="141" customFormat="1" x14ac:dyDescent="0.2">
      <c r="A60" s="204" t="s">
        <v>70</v>
      </c>
      <c r="B60" s="34" t="s">
        <v>14</v>
      </c>
      <c r="C60" s="37" t="s">
        <v>23</v>
      </c>
      <c r="D60" s="34" t="s">
        <v>19</v>
      </c>
      <c r="E60" s="7">
        <v>270.64080547725058</v>
      </c>
      <c r="F60" s="136"/>
      <c r="G60" s="136"/>
      <c r="H60" s="26">
        <f t="shared" si="4"/>
        <v>0</v>
      </c>
      <c r="I60" s="26">
        <f t="shared" si="5"/>
        <v>0</v>
      </c>
      <c r="J60" s="145">
        <f t="shared" si="6"/>
        <v>0</v>
      </c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</row>
    <row r="61" spans="1:27" s="141" customFormat="1" x14ac:dyDescent="0.2">
      <c r="A61" s="204"/>
      <c r="B61" s="34" t="s">
        <v>14</v>
      </c>
      <c r="C61" s="37" t="s">
        <v>508</v>
      </c>
      <c r="D61" s="34" t="s">
        <v>19</v>
      </c>
      <c r="E61" s="7">
        <v>377.06456730926851</v>
      </c>
      <c r="F61" s="136"/>
      <c r="G61" s="136"/>
      <c r="H61" s="26">
        <f t="shared" si="4"/>
        <v>0</v>
      </c>
      <c r="I61" s="26">
        <f t="shared" si="5"/>
        <v>0</v>
      </c>
      <c r="J61" s="145">
        <f t="shared" si="6"/>
        <v>0</v>
      </c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</row>
    <row r="62" spans="1:27" s="141" customFormat="1" x14ac:dyDescent="0.2">
      <c r="A62" s="204"/>
      <c r="B62" s="34" t="s">
        <v>14</v>
      </c>
      <c r="C62" s="37" t="s">
        <v>498</v>
      </c>
      <c r="D62" s="34" t="s">
        <v>19</v>
      </c>
      <c r="E62" s="7">
        <v>798.39736857474213</v>
      </c>
      <c r="F62" s="136"/>
      <c r="G62" s="136"/>
      <c r="H62" s="26">
        <f t="shared" si="4"/>
        <v>0</v>
      </c>
      <c r="I62" s="26">
        <f t="shared" si="5"/>
        <v>0</v>
      </c>
      <c r="J62" s="145">
        <f t="shared" si="6"/>
        <v>0</v>
      </c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6"/>
    </row>
    <row r="63" spans="1:27" s="141" customFormat="1" x14ac:dyDescent="0.2">
      <c r="A63" s="204" t="s">
        <v>71</v>
      </c>
      <c r="B63" s="34" t="s">
        <v>14</v>
      </c>
      <c r="C63" s="37" t="s">
        <v>24</v>
      </c>
      <c r="D63" s="34" t="s">
        <v>19</v>
      </c>
      <c r="E63" s="7">
        <v>526.17682547889899</v>
      </c>
      <c r="F63" s="136"/>
      <c r="G63" s="136"/>
      <c r="H63" s="26">
        <f t="shared" si="4"/>
        <v>0</v>
      </c>
      <c r="I63" s="26">
        <f t="shared" si="5"/>
        <v>0</v>
      </c>
      <c r="J63" s="145">
        <f t="shared" si="6"/>
        <v>0</v>
      </c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</row>
    <row r="64" spans="1:27" s="141" customFormat="1" x14ac:dyDescent="0.2">
      <c r="A64" s="204"/>
      <c r="B64" s="34" t="s">
        <v>14</v>
      </c>
      <c r="C64" s="37" t="s">
        <v>509</v>
      </c>
      <c r="D64" s="34" t="s">
        <v>19</v>
      </c>
      <c r="E64" s="7">
        <v>714.0757880114262</v>
      </c>
      <c r="F64" s="136"/>
      <c r="G64" s="136"/>
      <c r="H64" s="26">
        <f t="shared" si="4"/>
        <v>0</v>
      </c>
      <c r="I64" s="26">
        <f t="shared" si="5"/>
        <v>0</v>
      </c>
      <c r="J64" s="145">
        <f t="shared" si="6"/>
        <v>0</v>
      </c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</row>
    <row r="65" spans="1:27" s="141" customFormat="1" x14ac:dyDescent="0.2">
      <c r="A65" s="204"/>
      <c r="B65" s="34" t="s">
        <v>14</v>
      </c>
      <c r="C65" s="37" t="s">
        <v>499</v>
      </c>
      <c r="D65" s="34" t="s">
        <v>19</v>
      </c>
      <c r="E65" s="7">
        <v>1272.2176477558191</v>
      </c>
      <c r="F65" s="136"/>
      <c r="G65" s="136"/>
      <c r="H65" s="26">
        <f t="shared" si="4"/>
        <v>0</v>
      </c>
      <c r="I65" s="26">
        <f t="shared" si="5"/>
        <v>0</v>
      </c>
      <c r="J65" s="145">
        <f t="shared" si="6"/>
        <v>0</v>
      </c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</row>
    <row r="66" spans="1:27" s="141" customFormat="1" x14ac:dyDescent="0.2">
      <c r="A66" s="204" t="s">
        <v>72</v>
      </c>
      <c r="B66" s="34" t="s">
        <v>14</v>
      </c>
      <c r="C66" s="37" t="s">
        <v>25</v>
      </c>
      <c r="D66" s="34" t="s">
        <v>19</v>
      </c>
      <c r="E66" s="7">
        <v>458.67801870138908</v>
      </c>
      <c r="F66" s="136"/>
      <c r="G66" s="136"/>
      <c r="H66" s="26">
        <f t="shared" si="4"/>
        <v>0</v>
      </c>
      <c r="I66" s="26">
        <f t="shared" si="5"/>
        <v>0</v>
      </c>
      <c r="J66" s="145">
        <f t="shared" si="6"/>
        <v>0</v>
      </c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</row>
    <row r="67" spans="1:27" s="141" customFormat="1" x14ac:dyDescent="0.2">
      <c r="A67" s="204"/>
      <c r="B67" s="34" t="s">
        <v>14</v>
      </c>
      <c r="C67" s="37" t="s">
        <v>510</v>
      </c>
      <c r="D67" s="34" t="s">
        <v>19</v>
      </c>
      <c r="E67" s="7">
        <v>590.09491938924089</v>
      </c>
      <c r="F67" s="136"/>
      <c r="G67" s="136"/>
      <c r="H67" s="26">
        <f t="shared" si="4"/>
        <v>0</v>
      </c>
      <c r="I67" s="26">
        <f t="shared" si="5"/>
        <v>0</v>
      </c>
      <c r="J67" s="145">
        <f t="shared" si="6"/>
        <v>0</v>
      </c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  <c r="AA67" s="146"/>
    </row>
    <row r="68" spans="1:27" s="141" customFormat="1" x14ac:dyDescent="0.2">
      <c r="A68" s="204"/>
      <c r="B68" s="34" t="s">
        <v>14</v>
      </c>
      <c r="C68" s="37" t="s">
        <v>500</v>
      </c>
      <c r="D68" s="34" t="s">
        <v>19</v>
      </c>
      <c r="E68" s="7">
        <v>1065.1915014686322</v>
      </c>
      <c r="F68" s="136"/>
      <c r="G68" s="136"/>
      <c r="H68" s="26">
        <f t="shared" si="4"/>
        <v>0</v>
      </c>
      <c r="I68" s="26">
        <f t="shared" si="5"/>
        <v>0</v>
      </c>
      <c r="J68" s="145">
        <f t="shared" si="6"/>
        <v>0</v>
      </c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6"/>
      <c r="AA68" s="146"/>
    </row>
    <row r="69" spans="1:27" s="141" customFormat="1" x14ac:dyDescent="0.2">
      <c r="A69" s="204" t="s">
        <v>73</v>
      </c>
      <c r="B69" s="34" t="s">
        <v>14</v>
      </c>
      <c r="C69" s="37" t="s">
        <v>26</v>
      </c>
      <c r="D69" s="34" t="s">
        <v>19</v>
      </c>
      <c r="E69" s="7">
        <v>178.54817887410462</v>
      </c>
      <c r="F69" s="136"/>
      <c r="G69" s="136"/>
      <c r="H69" s="26">
        <f t="shared" si="4"/>
        <v>0</v>
      </c>
      <c r="I69" s="26">
        <f t="shared" si="5"/>
        <v>0</v>
      </c>
      <c r="J69" s="145">
        <f t="shared" si="6"/>
        <v>0</v>
      </c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  <c r="AA69" s="146"/>
    </row>
    <row r="70" spans="1:27" s="141" customFormat="1" x14ac:dyDescent="0.2">
      <c r="A70" s="204"/>
      <c r="B70" s="34" t="s">
        <v>14</v>
      </c>
      <c r="C70" s="37" t="s">
        <v>511</v>
      </c>
      <c r="D70" s="34" t="s">
        <v>19</v>
      </c>
      <c r="E70" s="7">
        <v>278.76574814103157</v>
      </c>
      <c r="F70" s="136"/>
      <c r="G70" s="136"/>
      <c r="H70" s="26">
        <f t="shared" si="4"/>
        <v>0</v>
      </c>
      <c r="I70" s="26">
        <f t="shared" si="5"/>
        <v>0</v>
      </c>
      <c r="J70" s="145">
        <f t="shared" si="6"/>
        <v>0</v>
      </c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6"/>
      <c r="AA70" s="146"/>
    </row>
    <row r="71" spans="1:27" s="141" customFormat="1" x14ac:dyDescent="0.2">
      <c r="A71" s="204"/>
      <c r="B71" s="34" t="s">
        <v>14</v>
      </c>
      <c r="C71" s="37" t="s">
        <v>501</v>
      </c>
      <c r="D71" s="34" t="s">
        <v>19</v>
      </c>
      <c r="E71" s="7">
        <v>675.96929811395989</v>
      </c>
      <c r="F71" s="136"/>
      <c r="G71" s="136"/>
      <c r="H71" s="26">
        <f t="shared" si="4"/>
        <v>0</v>
      </c>
      <c r="I71" s="26">
        <f t="shared" si="5"/>
        <v>0</v>
      </c>
      <c r="J71" s="145">
        <f t="shared" si="6"/>
        <v>0</v>
      </c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46"/>
      <c r="AA71" s="146"/>
    </row>
    <row r="72" spans="1:27" s="141" customFormat="1" x14ac:dyDescent="0.2">
      <c r="A72" s="204" t="s">
        <v>83</v>
      </c>
      <c r="B72" s="34" t="s">
        <v>14</v>
      </c>
      <c r="C72" s="147" t="s">
        <v>81</v>
      </c>
      <c r="D72" s="34" t="s">
        <v>19</v>
      </c>
      <c r="E72" s="7">
        <v>357.65139902310113</v>
      </c>
      <c r="F72" s="136"/>
      <c r="G72" s="136"/>
      <c r="H72" s="26">
        <f t="shared" si="4"/>
        <v>0</v>
      </c>
      <c r="I72" s="26">
        <f t="shared" si="5"/>
        <v>0</v>
      </c>
      <c r="J72" s="145">
        <f t="shared" si="6"/>
        <v>0</v>
      </c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6"/>
      <c r="AA72" s="146"/>
    </row>
    <row r="73" spans="1:27" s="141" customFormat="1" x14ac:dyDescent="0.2">
      <c r="A73" s="204"/>
      <c r="B73" s="34" t="s">
        <v>14</v>
      </c>
      <c r="C73" s="147" t="s">
        <v>512</v>
      </c>
      <c r="D73" s="34" t="s">
        <v>19</v>
      </c>
      <c r="E73" s="7">
        <v>500.12821786076222</v>
      </c>
      <c r="F73" s="136"/>
      <c r="G73" s="136"/>
      <c r="H73" s="26">
        <f t="shared" si="4"/>
        <v>0</v>
      </c>
      <c r="I73" s="26">
        <f t="shared" si="5"/>
        <v>0</v>
      </c>
      <c r="J73" s="145">
        <f t="shared" si="6"/>
        <v>0</v>
      </c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  <c r="AA73" s="146"/>
    </row>
    <row r="74" spans="1:27" s="141" customFormat="1" x14ac:dyDescent="0.2">
      <c r="A74" s="204"/>
      <c r="B74" s="34" t="s">
        <v>14</v>
      </c>
      <c r="C74" s="147" t="s">
        <v>502</v>
      </c>
      <c r="D74" s="34" t="s">
        <v>19</v>
      </c>
      <c r="E74" s="7">
        <v>897.50318935570033</v>
      </c>
      <c r="F74" s="136"/>
      <c r="G74" s="136"/>
      <c r="H74" s="26">
        <f t="shared" ref="H74:H105" si="7">IFERROR(
IF(DeliveryRoute="UU Build",$E$10:$E$140*$F$10:$F$140,
$E$10:$E$140*($F$10:$F$140+$G$10:$G$140)),
"!! ERROR !!")</f>
        <v>0</v>
      </c>
      <c r="I74" s="26">
        <f t="shared" ref="I74:I105" si="8">IFERROR(
IF(DeliveryRoute="UU Build","",
$E$10:$E$140*$G$10:$G$140),
"!! ERROR !!")</f>
        <v>0</v>
      </c>
      <c r="J74" s="145">
        <f t="shared" si="6"/>
        <v>0</v>
      </c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46"/>
      <c r="AA74" s="146"/>
    </row>
    <row r="75" spans="1:27" s="141" customFormat="1" x14ac:dyDescent="0.2">
      <c r="A75" s="215" t="s">
        <v>101</v>
      </c>
      <c r="B75" s="34" t="s">
        <v>8</v>
      </c>
      <c r="C75" s="147" t="s">
        <v>102</v>
      </c>
      <c r="D75" s="34" t="s">
        <v>11</v>
      </c>
      <c r="E75" s="7">
        <v>1536.9960273978625</v>
      </c>
      <c r="F75" s="136"/>
      <c r="G75" s="136"/>
      <c r="H75" s="26">
        <f t="shared" si="7"/>
        <v>0</v>
      </c>
      <c r="I75" s="26">
        <f t="shared" si="8"/>
        <v>0</v>
      </c>
      <c r="J75" s="145">
        <f t="shared" si="6"/>
        <v>0</v>
      </c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6"/>
      <c r="Z75" s="146"/>
      <c r="AA75" s="146"/>
    </row>
    <row r="76" spans="1:27" s="141" customFormat="1" x14ac:dyDescent="0.2">
      <c r="A76" s="216"/>
      <c r="B76" s="34" t="s">
        <v>8</v>
      </c>
      <c r="C76" s="147" t="s">
        <v>103</v>
      </c>
      <c r="D76" s="34" t="s">
        <v>11</v>
      </c>
      <c r="E76" s="7">
        <v>2055.6104630901591</v>
      </c>
      <c r="F76" s="136"/>
      <c r="G76" s="136"/>
      <c r="H76" s="26">
        <f t="shared" si="7"/>
        <v>0</v>
      </c>
      <c r="I76" s="26">
        <f t="shared" si="8"/>
        <v>0</v>
      </c>
      <c r="J76" s="145">
        <f t="shared" si="6"/>
        <v>0</v>
      </c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6"/>
      <c r="Z76" s="146"/>
      <c r="AA76" s="146"/>
    </row>
    <row r="77" spans="1:27" s="141" customFormat="1" ht="25.5" x14ac:dyDescent="0.2">
      <c r="A77" s="215" t="s">
        <v>100</v>
      </c>
      <c r="B77" s="34" t="s">
        <v>14</v>
      </c>
      <c r="C77" s="147" t="s">
        <v>473</v>
      </c>
      <c r="D77" s="34" t="s">
        <v>11</v>
      </c>
      <c r="E77" s="7">
        <v>2735.1454440913335</v>
      </c>
      <c r="F77" s="136"/>
      <c r="G77" s="136"/>
      <c r="H77" s="26">
        <f t="shared" si="7"/>
        <v>0</v>
      </c>
      <c r="I77" s="26">
        <f t="shared" si="8"/>
        <v>0</v>
      </c>
      <c r="J77" s="145">
        <f t="shared" ref="J77:J99" si="9">E77*F77</f>
        <v>0</v>
      </c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  <c r="AA77" s="146"/>
    </row>
    <row r="78" spans="1:27" s="141" customFormat="1" ht="25.5" x14ac:dyDescent="0.2">
      <c r="A78" s="222"/>
      <c r="B78" s="34" t="s">
        <v>14</v>
      </c>
      <c r="C78" s="147" t="s">
        <v>477</v>
      </c>
      <c r="D78" s="34" t="s">
        <v>11</v>
      </c>
      <c r="E78" s="7">
        <v>4870.7558581103121</v>
      </c>
      <c r="F78" s="136"/>
      <c r="G78" s="136"/>
      <c r="H78" s="26">
        <f t="shared" si="7"/>
        <v>0</v>
      </c>
      <c r="I78" s="26">
        <f t="shared" si="8"/>
        <v>0</v>
      </c>
      <c r="J78" s="145">
        <f t="shared" si="9"/>
        <v>0</v>
      </c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</row>
    <row r="79" spans="1:27" s="141" customFormat="1" ht="25.5" x14ac:dyDescent="0.2">
      <c r="A79" s="222"/>
      <c r="B79" s="34" t="s">
        <v>14</v>
      </c>
      <c r="C79" s="147" t="s">
        <v>474</v>
      </c>
      <c r="D79" s="34" t="s">
        <v>11</v>
      </c>
      <c r="E79" s="7">
        <v>3609.3587370676751</v>
      </c>
      <c r="F79" s="136"/>
      <c r="G79" s="136"/>
      <c r="H79" s="26">
        <f t="shared" si="7"/>
        <v>0</v>
      </c>
      <c r="I79" s="26">
        <f t="shared" si="8"/>
        <v>0</v>
      </c>
      <c r="J79" s="145">
        <f t="shared" si="9"/>
        <v>0</v>
      </c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</row>
    <row r="80" spans="1:27" s="141" customFormat="1" ht="25.5" x14ac:dyDescent="0.2">
      <c r="A80" s="222"/>
      <c r="B80" s="34" t="s">
        <v>14</v>
      </c>
      <c r="C80" s="147" t="s">
        <v>478</v>
      </c>
      <c r="D80" s="34" t="s">
        <v>11</v>
      </c>
      <c r="E80" s="7">
        <v>6349.4785413335203</v>
      </c>
      <c r="F80" s="136"/>
      <c r="G80" s="136"/>
      <c r="H80" s="26">
        <f t="shared" si="7"/>
        <v>0</v>
      </c>
      <c r="I80" s="26">
        <f t="shared" si="8"/>
        <v>0</v>
      </c>
      <c r="J80" s="145">
        <f t="shared" si="9"/>
        <v>0</v>
      </c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6"/>
      <c r="Z80" s="146"/>
      <c r="AA80" s="146"/>
    </row>
    <row r="81" spans="1:27" s="141" customFormat="1" ht="25.5" x14ac:dyDescent="0.2">
      <c r="A81" s="222"/>
      <c r="B81" s="34" t="s">
        <v>14</v>
      </c>
      <c r="C81" s="147" t="s">
        <v>476</v>
      </c>
      <c r="D81" s="34" t="s">
        <v>11</v>
      </c>
      <c r="E81" s="7">
        <v>1916.5918394800601</v>
      </c>
      <c r="F81" s="136"/>
      <c r="G81" s="136"/>
      <c r="H81" s="26">
        <f t="shared" si="7"/>
        <v>0</v>
      </c>
      <c r="I81" s="26">
        <f t="shared" si="8"/>
        <v>0</v>
      </c>
      <c r="J81" s="145">
        <f t="shared" si="9"/>
        <v>0</v>
      </c>
      <c r="K81" s="146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6"/>
      <c r="Z81" s="146"/>
      <c r="AA81" s="146"/>
    </row>
    <row r="82" spans="1:27" s="141" customFormat="1" ht="25.5" x14ac:dyDescent="0.2">
      <c r="A82" s="222"/>
      <c r="B82" s="34" t="s">
        <v>14</v>
      </c>
      <c r="C82" s="147" t="s">
        <v>479</v>
      </c>
      <c r="D82" s="34" t="s">
        <v>11</v>
      </c>
      <c r="E82" s="7">
        <v>3649.7174763930334</v>
      </c>
      <c r="F82" s="136"/>
      <c r="G82" s="136"/>
      <c r="H82" s="26">
        <f t="shared" si="7"/>
        <v>0</v>
      </c>
      <c r="I82" s="26">
        <f t="shared" si="8"/>
        <v>0</v>
      </c>
      <c r="J82" s="145">
        <f t="shared" si="9"/>
        <v>0</v>
      </c>
      <c r="K82" s="146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  <c r="W82" s="146"/>
      <c r="X82" s="146"/>
      <c r="Y82" s="146"/>
      <c r="Z82" s="146"/>
      <c r="AA82" s="146"/>
    </row>
    <row r="83" spans="1:27" s="141" customFormat="1" ht="25.5" x14ac:dyDescent="0.2">
      <c r="A83" s="222"/>
      <c r="B83" s="34" t="s">
        <v>14</v>
      </c>
      <c r="C83" s="147" t="s">
        <v>475</v>
      </c>
      <c r="D83" s="34" t="s">
        <v>11</v>
      </c>
      <c r="E83" s="7">
        <v>1961.3993667542754</v>
      </c>
      <c r="F83" s="136"/>
      <c r="G83" s="136"/>
      <c r="H83" s="26">
        <f t="shared" si="7"/>
        <v>0</v>
      </c>
      <c r="I83" s="26">
        <f t="shared" si="8"/>
        <v>0</v>
      </c>
      <c r="J83" s="145">
        <f t="shared" si="9"/>
        <v>0</v>
      </c>
      <c r="K83" s="146"/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  <c r="W83" s="146"/>
      <c r="X83" s="146"/>
      <c r="Y83" s="146"/>
      <c r="Z83" s="146"/>
      <c r="AA83" s="146"/>
    </row>
    <row r="84" spans="1:27" s="141" customFormat="1" ht="25.5" x14ac:dyDescent="0.2">
      <c r="A84" s="216"/>
      <c r="B84" s="34" t="s">
        <v>14</v>
      </c>
      <c r="C84" s="147" t="s">
        <v>480</v>
      </c>
      <c r="D84" s="34" t="s">
        <v>11</v>
      </c>
      <c r="E84" s="7">
        <v>3910.0062178219196</v>
      </c>
      <c r="F84" s="136"/>
      <c r="G84" s="136"/>
      <c r="H84" s="26">
        <f t="shared" si="7"/>
        <v>0</v>
      </c>
      <c r="I84" s="26">
        <f t="shared" si="8"/>
        <v>0</v>
      </c>
      <c r="J84" s="145">
        <f t="shared" si="9"/>
        <v>0</v>
      </c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  <c r="W84" s="146"/>
      <c r="X84" s="146"/>
      <c r="Y84" s="146"/>
      <c r="Z84" s="146"/>
      <c r="AA84" s="146"/>
    </row>
    <row r="85" spans="1:27" s="141" customFormat="1" x14ac:dyDescent="0.2">
      <c r="A85" s="204" t="s">
        <v>27</v>
      </c>
      <c r="B85" s="148" t="s">
        <v>14</v>
      </c>
      <c r="C85" s="125" t="s">
        <v>481</v>
      </c>
      <c r="D85" s="148" t="s">
        <v>11</v>
      </c>
      <c r="E85" s="7">
        <v>16998.680309912332</v>
      </c>
      <c r="F85" s="136"/>
      <c r="G85" s="136"/>
      <c r="H85" s="26">
        <f t="shared" si="7"/>
        <v>0</v>
      </c>
      <c r="I85" s="26">
        <f t="shared" si="8"/>
        <v>0</v>
      </c>
      <c r="J85" s="145">
        <f t="shared" si="9"/>
        <v>0</v>
      </c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6"/>
      <c r="Z85" s="146"/>
      <c r="AA85" s="146"/>
    </row>
    <row r="86" spans="1:27" s="141" customFormat="1" x14ac:dyDescent="0.2">
      <c r="A86" s="204"/>
      <c r="B86" s="148" t="s">
        <v>14</v>
      </c>
      <c r="C86" s="125" t="s">
        <v>487</v>
      </c>
      <c r="D86" s="148" t="s">
        <v>11</v>
      </c>
      <c r="E86" s="7">
        <v>34013.987770713131</v>
      </c>
      <c r="F86" s="136"/>
      <c r="G86" s="136"/>
      <c r="H86" s="26">
        <f t="shared" si="7"/>
        <v>0</v>
      </c>
      <c r="I86" s="26">
        <f t="shared" si="8"/>
        <v>0</v>
      </c>
      <c r="J86" s="145">
        <f t="shared" si="9"/>
        <v>0</v>
      </c>
      <c r="K86" s="146"/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  <c r="W86" s="146"/>
      <c r="X86" s="146"/>
      <c r="Y86" s="146"/>
      <c r="Z86" s="146"/>
      <c r="AA86" s="146"/>
    </row>
    <row r="87" spans="1:27" s="141" customFormat="1" x14ac:dyDescent="0.2">
      <c r="A87" s="204"/>
      <c r="B87" s="148" t="s">
        <v>14</v>
      </c>
      <c r="C87" s="125" t="s">
        <v>482</v>
      </c>
      <c r="D87" s="148" t="s">
        <v>11</v>
      </c>
      <c r="E87" s="7">
        <v>18228.677342815572</v>
      </c>
      <c r="F87" s="136"/>
      <c r="G87" s="136"/>
      <c r="H87" s="26">
        <f t="shared" si="7"/>
        <v>0</v>
      </c>
      <c r="I87" s="26">
        <f t="shared" si="8"/>
        <v>0</v>
      </c>
      <c r="J87" s="145">
        <f t="shared" si="9"/>
        <v>0</v>
      </c>
      <c r="K87" s="146"/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  <c r="W87" s="146"/>
      <c r="X87" s="146"/>
      <c r="Y87" s="146"/>
      <c r="Z87" s="146"/>
      <c r="AA87" s="146"/>
    </row>
    <row r="88" spans="1:27" s="141" customFormat="1" x14ac:dyDescent="0.2">
      <c r="A88" s="204"/>
      <c r="B88" s="148" t="s">
        <v>14</v>
      </c>
      <c r="C88" s="125" t="s">
        <v>488</v>
      </c>
      <c r="D88" s="148" t="s">
        <v>11</v>
      </c>
      <c r="E88" s="7">
        <v>35671.855720312888</v>
      </c>
      <c r="F88" s="136"/>
      <c r="G88" s="136"/>
      <c r="H88" s="26">
        <f t="shared" si="7"/>
        <v>0</v>
      </c>
      <c r="I88" s="26">
        <f t="shared" si="8"/>
        <v>0</v>
      </c>
      <c r="J88" s="145">
        <f t="shared" si="9"/>
        <v>0</v>
      </c>
      <c r="K88" s="146"/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  <c r="W88" s="146"/>
      <c r="X88" s="146"/>
      <c r="Y88" s="146"/>
      <c r="Z88" s="146"/>
      <c r="AA88" s="146"/>
    </row>
    <row r="89" spans="1:27" s="141" customFormat="1" x14ac:dyDescent="0.2">
      <c r="A89" s="204"/>
      <c r="B89" s="148" t="s">
        <v>14</v>
      </c>
      <c r="C89" s="125" t="s">
        <v>483</v>
      </c>
      <c r="D89" s="148" t="s">
        <v>11</v>
      </c>
      <c r="E89" s="7">
        <v>9656.0095989608271</v>
      </c>
      <c r="F89" s="136"/>
      <c r="G89" s="136"/>
      <c r="H89" s="26">
        <f t="shared" si="7"/>
        <v>0</v>
      </c>
      <c r="I89" s="26">
        <f t="shared" si="8"/>
        <v>0</v>
      </c>
      <c r="J89" s="145">
        <f t="shared" si="9"/>
        <v>0</v>
      </c>
      <c r="K89" s="146"/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  <c r="W89" s="146"/>
      <c r="X89" s="146"/>
      <c r="Y89" s="146"/>
      <c r="Z89" s="146"/>
      <c r="AA89" s="146"/>
    </row>
    <row r="90" spans="1:27" s="141" customFormat="1" x14ac:dyDescent="0.2">
      <c r="A90" s="204"/>
      <c r="B90" s="148" t="s">
        <v>14</v>
      </c>
      <c r="C90" s="125" t="s">
        <v>489</v>
      </c>
      <c r="D90" s="148" t="s">
        <v>11</v>
      </c>
      <c r="E90" s="7">
        <v>19837.253516121098</v>
      </c>
      <c r="F90" s="136"/>
      <c r="G90" s="136"/>
      <c r="H90" s="26">
        <f t="shared" si="7"/>
        <v>0</v>
      </c>
      <c r="I90" s="26">
        <f t="shared" si="8"/>
        <v>0</v>
      </c>
      <c r="J90" s="145">
        <f t="shared" si="9"/>
        <v>0</v>
      </c>
      <c r="K90" s="146"/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  <c r="W90" s="146"/>
      <c r="X90" s="146"/>
      <c r="Y90" s="146"/>
      <c r="Z90" s="146"/>
      <c r="AA90" s="146"/>
    </row>
    <row r="91" spans="1:27" s="141" customFormat="1" x14ac:dyDescent="0.2">
      <c r="A91" s="204"/>
      <c r="B91" s="148" t="s">
        <v>14</v>
      </c>
      <c r="C91" s="125" t="s">
        <v>484</v>
      </c>
      <c r="D91" s="148" t="s">
        <v>11</v>
      </c>
      <c r="E91" s="7">
        <v>10442.946983333857</v>
      </c>
      <c r="F91" s="136"/>
      <c r="G91" s="136"/>
      <c r="H91" s="26">
        <f t="shared" si="7"/>
        <v>0</v>
      </c>
      <c r="I91" s="26">
        <f t="shared" si="8"/>
        <v>0</v>
      </c>
      <c r="J91" s="145">
        <f t="shared" si="9"/>
        <v>0</v>
      </c>
      <c r="K91" s="146"/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  <c r="W91" s="146"/>
      <c r="X91" s="146"/>
      <c r="Y91" s="146"/>
      <c r="Z91" s="146"/>
      <c r="AA91" s="146"/>
    </row>
    <row r="92" spans="1:27" s="141" customFormat="1" x14ac:dyDescent="0.2">
      <c r="A92" s="204"/>
      <c r="B92" s="148" t="s">
        <v>14</v>
      </c>
      <c r="C92" s="125" t="s">
        <v>490</v>
      </c>
      <c r="D92" s="148" t="s">
        <v>11</v>
      </c>
      <c r="E92" s="7">
        <v>20639.811623123303</v>
      </c>
      <c r="F92" s="136"/>
      <c r="G92" s="136"/>
      <c r="H92" s="26">
        <f t="shared" si="7"/>
        <v>0</v>
      </c>
      <c r="I92" s="26">
        <f t="shared" si="8"/>
        <v>0</v>
      </c>
      <c r="J92" s="145">
        <f t="shared" si="9"/>
        <v>0</v>
      </c>
      <c r="K92" s="146"/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  <c r="W92" s="146"/>
      <c r="X92" s="146"/>
      <c r="Y92" s="146"/>
      <c r="Z92" s="146"/>
      <c r="AA92" s="146"/>
    </row>
    <row r="93" spans="1:27" s="141" customFormat="1" ht="12.95" customHeight="1" x14ac:dyDescent="0.2">
      <c r="A93" s="215" t="s">
        <v>88</v>
      </c>
      <c r="B93" s="148" t="s">
        <v>8</v>
      </c>
      <c r="C93" s="125" t="s">
        <v>485</v>
      </c>
      <c r="D93" s="148" t="s">
        <v>11</v>
      </c>
      <c r="E93" s="7">
        <v>2083.8246668274023</v>
      </c>
      <c r="F93" s="136"/>
      <c r="G93" s="136"/>
      <c r="H93" s="26">
        <f t="shared" si="7"/>
        <v>0</v>
      </c>
      <c r="I93" s="26">
        <f t="shared" si="8"/>
        <v>0</v>
      </c>
      <c r="J93" s="145">
        <f t="shared" si="9"/>
        <v>0</v>
      </c>
      <c r="K93" s="146"/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  <c r="W93" s="146"/>
      <c r="X93" s="146"/>
      <c r="Y93" s="146"/>
      <c r="Z93" s="146"/>
      <c r="AA93" s="146"/>
    </row>
    <row r="94" spans="1:27" s="141" customFormat="1" x14ac:dyDescent="0.2">
      <c r="A94" s="222"/>
      <c r="B94" s="148" t="s">
        <v>8</v>
      </c>
      <c r="C94" s="125" t="s">
        <v>491</v>
      </c>
      <c r="D94" s="148" t="s">
        <v>11</v>
      </c>
      <c r="E94" s="7">
        <v>3060.1951074271501</v>
      </c>
      <c r="F94" s="136"/>
      <c r="G94" s="136"/>
      <c r="H94" s="26">
        <f t="shared" si="7"/>
        <v>0</v>
      </c>
      <c r="I94" s="26">
        <f t="shared" si="8"/>
        <v>0</v>
      </c>
      <c r="J94" s="145">
        <f t="shared" si="9"/>
        <v>0</v>
      </c>
      <c r="K94" s="146"/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  <c r="W94" s="146"/>
      <c r="X94" s="146"/>
      <c r="Y94" s="146"/>
      <c r="Z94" s="146"/>
      <c r="AA94" s="146"/>
    </row>
    <row r="95" spans="1:27" s="141" customFormat="1" x14ac:dyDescent="0.2">
      <c r="A95" s="222"/>
      <c r="B95" s="148" t="s">
        <v>8</v>
      </c>
      <c r="C95" s="125" t="s">
        <v>486</v>
      </c>
      <c r="D95" s="148" t="s">
        <v>11</v>
      </c>
      <c r="E95" s="7">
        <v>3005.4810872226999</v>
      </c>
      <c r="F95" s="136"/>
      <c r="G95" s="136"/>
      <c r="H95" s="26">
        <f t="shared" si="7"/>
        <v>0</v>
      </c>
      <c r="I95" s="26">
        <f t="shared" si="8"/>
        <v>0</v>
      </c>
      <c r="J95" s="145">
        <f t="shared" si="9"/>
        <v>0</v>
      </c>
      <c r="K95" s="146"/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  <c r="W95" s="146"/>
      <c r="X95" s="146"/>
      <c r="Y95" s="146"/>
      <c r="Z95" s="146"/>
      <c r="AA95" s="146"/>
    </row>
    <row r="96" spans="1:27" s="141" customFormat="1" x14ac:dyDescent="0.2">
      <c r="A96" s="216"/>
      <c r="B96" s="148" t="s">
        <v>8</v>
      </c>
      <c r="C96" s="125" t="s">
        <v>492</v>
      </c>
      <c r="D96" s="148" t="s">
        <v>11</v>
      </c>
      <c r="E96" s="7">
        <v>4231.3926560893797</v>
      </c>
      <c r="F96" s="136"/>
      <c r="G96" s="136"/>
      <c r="H96" s="26">
        <f t="shared" si="7"/>
        <v>0</v>
      </c>
      <c r="I96" s="26">
        <f t="shared" si="8"/>
        <v>0</v>
      </c>
      <c r="J96" s="145">
        <f t="shared" si="9"/>
        <v>0</v>
      </c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146"/>
      <c r="AA96" s="146"/>
    </row>
    <row r="97" spans="1:27" s="141" customFormat="1" ht="12.95" customHeight="1" x14ac:dyDescent="0.2">
      <c r="A97" s="215" t="s">
        <v>89</v>
      </c>
      <c r="B97" s="148" t="s">
        <v>8</v>
      </c>
      <c r="C97" s="125" t="s">
        <v>84</v>
      </c>
      <c r="D97" s="148" t="s">
        <v>11</v>
      </c>
      <c r="E97" s="7">
        <v>1231.1547034767782</v>
      </c>
      <c r="F97" s="136"/>
      <c r="G97" s="136"/>
      <c r="H97" s="26">
        <f t="shared" si="7"/>
        <v>0</v>
      </c>
      <c r="I97" s="26">
        <f t="shared" si="8"/>
        <v>0</v>
      </c>
      <c r="J97" s="145">
        <f t="shared" si="9"/>
        <v>0</v>
      </c>
      <c r="K97" s="146"/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  <c r="W97" s="146"/>
      <c r="X97" s="146"/>
      <c r="Y97" s="146"/>
      <c r="Z97" s="146"/>
      <c r="AA97" s="146"/>
    </row>
    <row r="98" spans="1:27" s="141" customFormat="1" x14ac:dyDescent="0.2">
      <c r="A98" s="222"/>
      <c r="B98" s="148" t="s">
        <v>8</v>
      </c>
      <c r="C98" s="125" t="s">
        <v>85</v>
      </c>
      <c r="D98" s="148" t="s">
        <v>11</v>
      </c>
      <c r="E98" s="7">
        <v>1717.0245276446049</v>
      </c>
      <c r="F98" s="136"/>
      <c r="G98" s="136"/>
      <c r="H98" s="26">
        <f t="shared" si="7"/>
        <v>0</v>
      </c>
      <c r="I98" s="26">
        <f t="shared" si="8"/>
        <v>0</v>
      </c>
      <c r="J98" s="145">
        <f t="shared" si="9"/>
        <v>0</v>
      </c>
      <c r="K98" s="146"/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  <c r="W98" s="146"/>
      <c r="X98" s="146"/>
      <c r="Y98" s="146"/>
      <c r="Z98" s="146"/>
      <c r="AA98" s="146"/>
    </row>
    <row r="99" spans="1:27" s="141" customFormat="1" x14ac:dyDescent="0.2">
      <c r="A99" s="222"/>
      <c r="B99" s="148" t="s">
        <v>8</v>
      </c>
      <c r="C99" s="125" t="s">
        <v>86</v>
      </c>
      <c r="D99" s="148" t="s">
        <v>11</v>
      </c>
      <c r="E99" s="7">
        <v>1586.9055091204905</v>
      </c>
      <c r="F99" s="136"/>
      <c r="G99" s="136"/>
      <c r="H99" s="26">
        <f t="shared" si="7"/>
        <v>0</v>
      </c>
      <c r="I99" s="26">
        <f t="shared" si="8"/>
        <v>0</v>
      </c>
      <c r="J99" s="145">
        <f t="shared" si="9"/>
        <v>0</v>
      </c>
      <c r="K99" s="146"/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  <c r="W99" s="146"/>
      <c r="X99" s="146"/>
      <c r="Y99" s="146"/>
      <c r="Z99" s="146"/>
      <c r="AA99" s="146"/>
    </row>
    <row r="100" spans="1:27" s="141" customFormat="1" x14ac:dyDescent="0.2">
      <c r="A100" s="216"/>
      <c r="B100" s="148" t="s">
        <v>8</v>
      </c>
      <c r="C100" s="125" t="s">
        <v>87</v>
      </c>
      <c r="D100" s="148" t="s">
        <v>11</v>
      </c>
      <c r="E100" s="7">
        <v>2405.8463908094004</v>
      </c>
      <c r="F100" s="136"/>
      <c r="G100" s="136"/>
      <c r="H100" s="26">
        <f t="shared" si="7"/>
        <v>0</v>
      </c>
      <c r="I100" s="26">
        <f t="shared" si="8"/>
        <v>0</v>
      </c>
      <c r="J100" s="145">
        <f t="shared" ref="J100:J126" si="10">E100*F100</f>
        <v>0</v>
      </c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</row>
    <row r="101" spans="1:27" s="141" customFormat="1" x14ac:dyDescent="0.2">
      <c r="A101" s="215" t="s">
        <v>97</v>
      </c>
      <c r="B101" s="34" t="s">
        <v>8</v>
      </c>
      <c r="C101" s="147" t="s">
        <v>98</v>
      </c>
      <c r="D101" s="34" t="s">
        <v>11</v>
      </c>
      <c r="E101" s="7">
        <v>913.84726579982009</v>
      </c>
      <c r="F101" s="136"/>
      <c r="G101" s="136"/>
      <c r="H101" s="26">
        <f t="shared" si="7"/>
        <v>0</v>
      </c>
      <c r="I101" s="26">
        <f t="shared" si="8"/>
        <v>0</v>
      </c>
      <c r="J101" s="145">
        <f t="shared" si="10"/>
        <v>0</v>
      </c>
      <c r="K101" s="146"/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  <c r="W101" s="146"/>
      <c r="X101" s="146"/>
      <c r="Y101" s="146"/>
      <c r="Z101" s="146"/>
      <c r="AA101" s="146"/>
    </row>
    <row r="102" spans="1:27" s="141" customFormat="1" x14ac:dyDescent="0.2">
      <c r="A102" s="216"/>
      <c r="B102" s="34" t="s">
        <v>8</v>
      </c>
      <c r="C102" s="147" t="s">
        <v>99</v>
      </c>
      <c r="D102" s="34" t="s">
        <v>11</v>
      </c>
      <c r="E102" s="7">
        <v>1470.0922225122754</v>
      </c>
      <c r="F102" s="136"/>
      <c r="G102" s="136"/>
      <c r="H102" s="26">
        <f t="shared" si="7"/>
        <v>0</v>
      </c>
      <c r="I102" s="26">
        <f t="shared" si="8"/>
        <v>0</v>
      </c>
      <c r="J102" s="145">
        <f t="shared" si="10"/>
        <v>0</v>
      </c>
      <c r="K102" s="146"/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  <c r="W102" s="146"/>
      <c r="X102" s="146"/>
      <c r="Y102" s="146"/>
      <c r="Z102" s="146"/>
      <c r="AA102" s="146"/>
    </row>
    <row r="103" spans="1:27" s="141" customFormat="1" ht="15" x14ac:dyDescent="0.2">
      <c r="A103" s="217" t="s">
        <v>90</v>
      </c>
      <c r="B103" s="34" t="s">
        <v>14</v>
      </c>
      <c r="C103" s="125" t="s">
        <v>91</v>
      </c>
      <c r="D103" s="148" t="s">
        <v>379</v>
      </c>
      <c r="E103" s="7">
        <v>655.44477479672059</v>
      </c>
      <c r="F103" s="136"/>
      <c r="G103" s="136"/>
      <c r="H103" s="26">
        <f t="shared" si="7"/>
        <v>0</v>
      </c>
      <c r="I103" s="26">
        <f t="shared" si="8"/>
        <v>0</v>
      </c>
      <c r="J103" s="145">
        <f t="shared" si="10"/>
        <v>0</v>
      </c>
      <c r="K103" s="146"/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  <c r="W103" s="146"/>
      <c r="X103" s="146"/>
      <c r="Y103" s="146"/>
      <c r="Z103" s="146"/>
      <c r="AA103" s="146"/>
    </row>
    <row r="104" spans="1:27" s="141" customFormat="1" ht="15" x14ac:dyDescent="0.2">
      <c r="A104" s="218"/>
      <c r="B104" s="34" t="s">
        <v>14</v>
      </c>
      <c r="C104" s="126" t="s">
        <v>92</v>
      </c>
      <c r="D104" s="148" t="s">
        <v>379</v>
      </c>
      <c r="E104" s="7">
        <v>1210.941359672717</v>
      </c>
      <c r="F104" s="136"/>
      <c r="G104" s="136"/>
      <c r="H104" s="26">
        <f t="shared" si="7"/>
        <v>0</v>
      </c>
      <c r="I104" s="26">
        <f t="shared" si="8"/>
        <v>0</v>
      </c>
      <c r="J104" s="145">
        <f t="shared" si="10"/>
        <v>0</v>
      </c>
      <c r="K104" s="146"/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  <c r="W104" s="146"/>
      <c r="X104" s="146"/>
      <c r="Y104" s="146"/>
      <c r="Z104" s="146"/>
      <c r="AA104" s="146"/>
    </row>
    <row r="105" spans="1:27" s="141" customFormat="1" x14ac:dyDescent="0.2">
      <c r="A105" s="217" t="s">
        <v>93</v>
      </c>
      <c r="B105" s="34" t="s">
        <v>14</v>
      </c>
      <c r="C105" s="35" t="s">
        <v>96</v>
      </c>
      <c r="D105" s="148" t="s">
        <v>94</v>
      </c>
      <c r="E105" s="7">
        <v>51.304640205790925</v>
      </c>
      <c r="F105" s="136"/>
      <c r="G105" s="136"/>
      <c r="H105" s="26">
        <f t="shared" si="7"/>
        <v>0</v>
      </c>
      <c r="I105" s="26">
        <f t="shared" si="8"/>
        <v>0</v>
      </c>
      <c r="J105" s="145">
        <f t="shared" si="10"/>
        <v>0</v>
      </c>
      <c r="K105" s="146"/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  <c r="W105" s="146"/>
      <c r="X105" s="146"/>
      <c r="Y105" s="146"/>
      <c r="Z105" s="146"/>
      <c r="AA105" s="146"/>
    </row>
    <row r="106" spans="1:27" s="141" customFormat="1" x14ac:dyDescent="0.2">
      <c r="A106" s="218"/>
      <c r="B106" s="34" t="s">
        <v>14</v>
      </c>
      <c r="C106" s="126" t="s">
        <v>95</v>
      </c>
      <c r="D106" s="148" t="s">
        <v>11</v>
      </c>
      <c r="E106" s="7">
        <v>369.2561148392918</v>
      </c>
      <c r="F106" s="136"/>
      <c r="G106" s="136"/>
      <c r="H106" s="26">
        <f t="shared" ref="H106:H140" si="11">IFERROR(
IF(DeliveryRoute="UU Build",$E$10:$E$140*$F$10:$F$140,
$E$10:$E$140*($F$10:$F$140+$G$10:$G$140)),
"!! ERROR !!")</f>
        <v>0</v>
      </c>
      <c r="I106" s="26">
        <f t="shared" ref="I106:I140" si="12">IFERROR(
IF(DeliveryRoute="UU Build","",
$E$10:$E$140*$G$10:$G$140),
"!! ERROR !!")</f>
        <v>0</v>
      </c>
      <c r="J106" s="145">
        <f t="shared" si="10"/>
        <v>0</v>
      </c>
      <c r="K106" s="146"/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  <c r="W106" s="146"/>
      <c r="X106" s="146"/>
      <c r="Y106" s="146"/>
      <c r="Z106" s="146"/>
      <c r="AA106" s="146"/>
    </row>
    <row r="107" spans="1:27" s="141" customFormat="1" ht="25.5" x14ac:dyDescent="0.2">
      <c r="A107" s="215" t="s">
        <v>28</v>
      </c>
      <c r="B107" s="34" t="s">
        <v>8</v>
      </c>
      <c r="C107" s="37" t="s">
        <v>29</v>
      </c>
      <c r="D107" s="34" t="s">
        <v>30</v>
      </c>
      <c r="E107" s="182"/>
      <c r="F107" s="136"/>
      <c r="G107" s="136"/>
      <c r="H107" s="26">
        <f t="shared" si="11"/>
        <v>0</v>
      </c>
      <c r="I107" s="26">
        <f t="shared" si="12"/>
        <v>0</v>
      </c>
      <c r="J107" s="145">
        <f t="shared" si="10"/>
        <v>0</v>
      </c>
      <c r="K107" s="146"/>
      <c r="L107" s="146"/>
      <c r="M107" s="146"/>
      <c r="N107" s="146"/>
      <c r="O107" s="146"/>
      <c r="P107" s="146"/>
      <c r="Q107" s="146"/>
      <c r="R107" s="146"/>
      <c r="S107" s="146"/>
      <c r="T107" s="146"/>
      <c r="U107" s="146"/>
      <c r="V107" s="146"/>
      <c r="W107" s="146"/>
      <c r="X107" s="146"/>
      <c r="Y107" s="146"/>
      <c r="Z107" s="146"/>
      <c r="AA107" s="146"/>
    </row>
    <row r="108" spans="1:27" s="141" customFormat="1" ht="25.5" x14ac:dyDescent="0.2">
      <c r="A108" s="222"/>
      <c r="B108" s="34" t="s">
        <v>14</v>
      </c>
      <c r="C108" s="37" t="s">
        <v>31</v>
      </c>
      <c r="D108" s="34" t="s">
        <v>30</v>
      </c>
      <c r="E108" s="182"/>
      <c r="F108" s="136"/>
      <c r="G108" s="136"/>
      <c r="H108" s="26">
        <f t="shared" si="11"/>
        <v>0</v>
      </c>
      <c r="I108" s="26">
        <f t="shared" si="12"/>
        <v>0</v>
      </c>
      <c r="J108" s="145">
        <f t="shared" si="10"/>
        <v>0</v>
      </c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</row>
    <row r="109" spans="1:27" s="141" customFormat="1" ht="25.5" x14ac:dyDescent="0.2">
      <c r="A109" s="222"/>
      <c r="B109" s="34" t="s">
        <v>14</v>
      </c>
      <c r="C109" s="37" t="s">
        <v>32</v>
      </c>
      <c r="D109" s="34" t="s">
        <v>30</v>
      </c>
      <c r="E109" s="182"/>
      <c r="F109" s="136"/>
      <c r="G109" s="136"/>
      <c r="H109" s="26">
        <f t="shared" si="11"/>
        <v>0</v>
      </c>
      <c r="I109" s="26">
        <f t="shared" si="12"/>
        <v>0</v>
      </c>
      <c r="J109" s="145">
        <f t="shared" si="10"/>
        <v>0</v>
      </c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</row>
    <row r="110" spans="1:27" s="141" customFormat="1" x14ac:dyDescent="0.2">
      <c r="A110" s="216"/>
      <c r="B110" s="34" t="s">
        <v>8</v>
      </c>
      <c r="C110" s="37" t="s">
        <v>366</v>
      </c>
      <c r="D110" s="34" t="s">
        <v>470</v>
      </c>
      <c r="E110" s="7">
        <v>454.31253102993219</v>
      </c>
      <c r="F110" s="136"/>
      <c r="G110" s="136"/>
      <c r="H110" s="26">
        <f t="shared" si="11"/>
        <v>0</v>
      </c>
      <c r="I110" s="26">
        <f t="shared" si="12"/>
        <v>0</v>
      </c>
      <c r="J110" s="145">
        <f t="shared" si="10"/>
        <v>0</v>
      </c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</row>
    <row r="111" spans="1:27" s="141" customFormat="1" ht="15" customHeight="1" x14ac:dyDescent="0.2">
      <c r="A111" s="219" t="s">
        <v>33</v>
      </c>
      <c r="B111" s="34" t="s">
        <v>14</v>
      </c>
      <c r="C111" s="37" t="s">
        <v>361</v>
      </c>
      <c r="D111" s="149" t="s">
        <v>466</v>
      </c>
      <c r="E111" s="7">
        <v>890.02732836318137</v>
      </c>
      <c r="F111" s="136"/>
      <c r="G111" s="136"/>
      <c r="H111" s="26">
        <f t="shared" si="11"/>
        <v>0</v>
      </c>
      <c r="I111" s="26">
        <f t="shared" si="12"/>
        <v>0</v>
      </c>
      <c r="J111" s="145">
        <f t="shared" si="10"/>
        <v>0</v>
      </c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</row>
    <row r="112" spans="1:27" s="141" customFormat="1" x14ac:dyDescent="0.2">
      <c r="A112" s="220"/>
      <c r="B112" s="34" t="s">
        <v>14</v>
      </c>
      <c r="C112" s="126" t="s">
        <v>444</v>
      </c>
      <c r="D112" s="149" t="s">
        <v>466</v>
      </c>
      <c r="E112" s="7">
        <v>1109.7991190229118</v>
      </c>
      <c r="F112" s="136"/>
      <c r="G112" s="136"/>
      <c r="H112" s="26">
        <f t="shared" si="11"/>
        <v>0</v>
      </c>
      <c r="I112" s="26">
        <f t="shared" si="12"/>
        <v>0</v>
      </c>
      <c r="J112" s="145">
        <f t="shared" si="10"/>
        <v>0</v>
      </c>
      <c r="K112" s="146"/>
      <c r="L112" s="146"/>
      <c r="M112" s="146"/>
      <c r="N112" s="146"/>
      <c r="O112" s="146"/>
      <c r="P112" s="146"/>
      <c r="Q112" s="146"/>
      <c r="R112" s="146"/>
      <c r="S112" s="146"/>
      <c r="T112" s="146"/>
      <c r="U112" s="146"/>
      <c r="V112" s="146"/>
      <c r="W112" s="146"/>
      <c r="X112" s="146"/>
      <c r="Y112" s="146"/>
      <c r="Z112" s="146"/>
      <c r="AA112" s="146"/>
    </row>
    <row r="113" spans="1:27" s="141" customFormat="1" x14ac:dyDescent="0.2">
      <c r="A113" s="220"/>
      <c r="B113" s="34" t="s">
        <v>14</v>
      </c>
      <c r="C113" s="126" t="s">
        <v>445</v>
      </c>
      <c r="D113" s="149" t="s">
        <v>466</v>
      </c>
      <c r="E113" s="7">
        <v>1374.9015957039803</v>
      </c>
      <c r="F113" s="136"/>
      <c r="G113" s="136"/>
      <c r="H113" s="26">
        <f t="shared" si="11"/>
        <v>0</v>
      </c>
      <c r="I113" s="26">
        <f t="shared" si="12"/>
        <v>0</v>
      </c>
      <c r="J113" s="145">
        <f t="shared" si="10"/>
        <v>0</v>
      </c>
      <c r="K113" s="146"/>
      <c r="L113" s="146"/>
      <c r="M113" s="146"/>
      <c r="N113" s="146"/>
      <c r="O113" s="146"/>
      <c r="P113" s="146"/>
      <c r="Q113" s="146"/>
      <c r="R113" s="146"/>
      <c r="S113" s="146"/>
      <c r="T113" s="146"/>
      <c r="U113" s="146"/>
      <c r="V113" s="146"/>
      <c r="W113" s="146"/>
      <c r="X113" s="146"/>
      <c r="Y113" s="146"/>
      <c r="Z113" s="146"/>
      <c r="AA113" s="146"/>
    </row>
    <row r="114" spans="1:27" s="141" customFormat="1" x14ac:dyDescent="0.2">
      <c r="A114" s="220"/>
      <c r="B114" s="34" t="s">
        <v>14</v>
      </c>
      <c r="C114" s="126" t="s">
        <v>376</v>
      </c>
      <c r="D114" s="149" t="s">
        <v>34</v>
      </c>
      <c r="E114" s="7">
        <v>118.17610968153248</v>
      </c>
      <c r="F114" s="136"/>
      <c r="G114" s="136"/>
      <c r="H114" s="26">
        <f t="shared" si="11"/>
        <v>0</v>
      </c>
      <c r="I114" s="26">
        <f t="shared" si="12"/>
        <v>0</v>
      </c>
      <c r="J114" s="145">
        <f t="shared" si="10"/>
        <v>0</v>
      </c>
      <c r="K114" s="146"/>
      <c r="L114" s="146"/>
      <c r="M114" s="146"/>
      <c r="N114" s="146"/>
      <c r="O114" s="146"/>
      <c r="P114" s="146"/>
      <c r="Q114" s="146"/>
      <c r="R114" s="146"/>
      <c r="S114" s="146"/>
      <c r="T114" s="146"/>
      <c r="U114" s="146"/>
      <c r="V114" s="146"/>
      <c r="W114" s="146"/>
      <c r="X114" s="146"/>
      <c r="Y114" s="146"/>
      <c r="Z114" s="146"/>
      <c r="AA114" s="146"/>
    </row>
    <row r="115" spans="1:27" s="141" customFormat="1" x14ac:dyDescent="0.2">
      <c r="A115" s="220"/>
      <c r="B115" s="34" t="s">
        <v>14</v>
      </c>
      <c r="C115" s="126" t="s">
        <v>362</v>
      </c>
      <c r="D115" s="149" t="s">
        <v>468</v>
      </c>
      <c r="E115" s="7">
        <v>1854.6247812557478</v>
      </c>
      <c r="F115" s="136"/>
      <c r="G115" s="136"/>
      <c r="H115" s="26">
        <f t="shared" si="11"/>
        <v>0</v>
      </c>
      <c r="I115" s="26">
        <f t="shared" si="12"/>
        <v>0</v>
      </c>
      <c r="J115" s="145">
        <f t="shared" si="10"/>
        <v>0</v>
      </c>
      <c r="K115" s="146"/>
      <c r="L115" s="146"/>
      <c r="M115" s="146"/>
      <c r="N115" s="146"/>
      <c r="O115" s="146"/>
      <c r="P115" s="146"/>
      <c r="Q115" s="146"/>
      <c r="R115" s="146"/>
      <c r="S115" s="146"/>
      <c r="T115" s="146"/>
      <c r="U115" s="146"/>
      <c r="V115" s="146"/>
      <c r="W115" s="146"/>
      <c r="X115" s="146"/>
      <c r="Y115" s="146"/>
      <c r="Z115" s="146"/>
      <c r="AA115" s="146"/>
    </row>
    <row r="116" spans="1:27" s="141" customFormat="1" x14ac:dyDescent="0.2">
      <c r="A116" s="220"/>
      <c r="B116" s="34" t="s">
        <v>14</v>
      </c>
      <c r="C116" s="126" t="s">
        <v>363</v>
      </c>
      <c r="D116" s="149" t="s">
        <v>467</v>
      </c>
      <c r="E116" s="7">
        <v>2363.1021177914117</v>
      </c>
      <c r="F116" s="136"/>
      <c r="G116" s="136"/>
      <c r="H116" s="26">
        <f t="shared" si="11"/>
        <v>0</v>
      </c>
      <c r="I116" s="26">
        <f t="shared" si="12"/>
        <v>0</v>
      </c>
      <c r="J116" s="145">
        <f t="shared" si="10"/>
        <v>0</v>
      </c>
      <c r="K116" s="146"/>
      <c r="L116" s="146"/>
      <c r="M116" s="146"/>
      <c r="N116" s="146"/>
      <c r="O116" s="146"/>
      <c r="P116" s="146"/>
      <c r="Q116" s="146"/>
      <c r="R116" s="146"/>
      <c r="S116" s="146"/>
      <c r="T116" s="146"/>
      <c r="U116" s="146"/>
      <c r="V116" s="146"/>
      <c r="W116" s="146"/>
      <c r="X116" s="146"/>
      <c r="Y116" s="146"/>
      <c r="Z116" s="146"/>
      <c r="AA116" s="146"/>
    </row>
    <row r="117" spans="1:27" s="28" customFormat="1" ht="51" x14ac:dyDescent="0.2">
      <c r="A117" s="220"/>
      <c r="B117" s="36" t="s">
        <v>14</v>
      </c>
      <c r="C117" s="39" t="s">
        <v>469</v>
      </c>
      <c r="D117" s="149" t="s">
        <v>466</v>
      </c>
      <c r="E117" s="7">
        <v>1370.4027012503561</v>
      </c>
      <c r="F117" s="9"/>
      <c r="G117" s="9"/>
      <c r="H117" s="26">
        <f t="shared" si="11"/>
        <v>0</v>
      </c>
      <c r="I117" s="26">
        <f t="shared" si="12"/>
        <v>0</v>
      </c>
      <c r="J117" s="145">
        <f t="shared" si="10"/>
        <v>0</v>
      </c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s="28" customFormat="1" x14ac:dyDescent="0.2">
      <c r="A118" s="220"/>
      <c r="B118" s="36" t="s">
        <v>14</v>
      </c>
      <c r="C118" s="39" t="s">
        <v>540</v>
      </c>
      <c r="D118" s="38" t="s">
        <v>11</v>
      </c>
      <c r="E118" s="182"/>
      <c r="F118" s="9"/>
      <c r="G118" s="9"/>
      <c r="H118" s="26">
        <f t="shared" si="11"/>
        <v>0</v>
      </c>
      <c r="I118" s="26">
        <f t="shared" si="12"/>
        <v>0</v>
      </c>
      <c r="J118" s="145">
        <f t="shared" ref="J118:J122" si="13">E118*F118</f>
        <v>0</v>
      </c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s="28" customFormat="1" x14ac:dyDescent="0.2">
      <c r="A119" s="220"/>
      <c r="B119" s="36" t="s">
        <v>14</v>
      </c>
      <c r="C119" s="39" t="s">
        <v>448</v>
      </c>
      <c r="D119" s="149" t="s">
        <v>466</v>
      </c>
      <c r="E119" s="7">
        <v>3550.6367508272529</v>
      </c>
      <c r="F119" s="9"/>
      <c r="G119" s="9"/>
      <c r="H119" s="26">
        <f t="shared" si="11"/>
        <v>0</v>
      </c>
      <c r="I119" s="26">
        <f t="shared" si="12"/>
        <v>0</v>
      </c>
      <c r="J119" s="145">
        <f t="shared" si="13"/>
        <v>0</v>
      </c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s="28" customFormat="1" x14ac:dyDescent="0.2">
      <c r="A120" s="220"/>
      <c r="B120" s="36" t="s">
        <v>14</v>
      </c>
      <c r="C120" s="126" t="s">
        <v>392</v>
      </c>
      <c r="D120" s="149" t="s">
        <v>11</v>
      </c>
      <c r="E120" s="182"/>
      <c r="F120" s="9"/>
      <c r="G120" s="9"/>
      <c r="H120" s="26">
        <f t="shared" si="11"/>
        <v>0</v>
      </c>
      <c r="I120" s="26">
        <f t="shared" si="12"/>
        <v>0</v>
      </c>
      <c r="J120" s="145">
        <f t="shared" si="13"/>
        <v>0</v>
      </c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s="28" customFormat="1" x14ac:dyDescent="0.2">
      <c r="A121" s="220"/>
      <c r="B121" s="36" t="s">
        <v>14</v>
      </c>
      <c r="C121" s="126" t="s">
        <v>393</v>
      </c>
      <c r="D121" s="149" t="s">
        <v>11</v>
      </c>
      <c r="E121" s="7">
        <v>4374.1902197788741</v>
      </c>
      <c r="F121" s="9"/>
      <c r="G121" s="9"/>
      <c r="H121" s="26">
        <f t="shared" si="11"/>
        <v>0</v>
      </c>
      <c r="I121" s="26">
        <f t="shared" si="12"/>
        <v>0</v>
      </c>
      <c r="J121" s="145">
        <f t="shared" si="13"/>
        <v>0</v>
      </c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s="28" customFormat="1" x14ac:dyDescent="0.2">
      <c r="A122" s="220"/>
      <c r="B122" s="36" t="s">
        <v>14</v>
      </c>
      <c r="C122" s="126" t="s">
        <v>395</v>
      </c>
      <c r="D122" s="149" t="s">
        <v>11</v>
      </c>
      <c r="E122" s="7">
        <v>1681.2056902837714</v>
      </c>
      <c r="F122" s="9"/>
      <c r="G122" s="9"/>
      <c r="H122" s="26">
        <f t="shared" si="11"/>
        <v>0</v>
      </c>
      <c r="I122" s="26">
        <f t="shared" si="12"/>
        <v>0</v>
      </c>
      <c r="J122" s="145">
        <f t="shared" si="13"/>
        <v>0</v>
      </c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s="28" customFormat="1" x14ac:dyDescent="0.2">
      <c r="A123" s="220"/>
      <c r="B123" s="36" t="s">
        <v>14</v>
      </c>
      <c r="C123" s="39" t="s">
        <v>310</v>
      </c>
      <c r="D123" s="38" t="s">
        <v>34</v>
      </c>
      <c r="E123" s="182"/>
      <c r="F123" s="9"/>
      <c r="G123" s="9"/>
      <c r="H123" s="26">
        <f t="shared" si="11"/>
        <v>0</v>
      </c>
      <c r="I123" s="26">
        <f t="shared" si="12"/>
        <v>0</v>
      </c>
      <c r="J123" s="145">
        <f t="shared" si="10"/>
        <v>0</v>
      </c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s="28" customFormat="1" x14ac:dyDescent="0.2">
      <c r="A124" s="220"/>
      <c r="B124" s="36" t="s">
        <v>14</v>
      </c>
      <c r="C124" s="39" t="s">
        <v>35</v>
      </c>
      <c r="D124" s="38" t="s">
        <v>11</v>
      </c>
      <c r="E124" s="182"/>
      <c r="F124" s="9"/>
      <c r="G124" s="9"/>
      <c r="H124" s="26">
        <f t="shared" si="11"/>
        <v>0</v>
      </c>
      <c r="I124" s="26">
        <f t="shared" si="12"/>
        <v>0</v>
      </c>
      <c r="J124" s="145">
        <f t="shared" si="10"/>
        <v>0</v>
      </c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s="28" customFormat="1" x14ac:dyDescent="0.2">
      <c r="A125" s="220"/>
      <c r="B125" s="36" t="s">
        <v>14</v>
      </c>
      <c r="C125" s="39" t="s">
        <v>36</v>
      </c>
      <c r="D125" s="38" t="s">
        <v>11</v>
      </c>
      <c r="E125" s="182"/>
      <c r="F125" s="9"/>
      <c r="G125" s="9"/>
      <c r="H125" s="26">
        <f t="shared" si="11"/>
        <v>0</v>
      </c>
      <c r="I125" s="26">
        <f t="shared" si="12"/>
        <v>0</v>
      </c>
      <c r="J125" s="145">
        <f t="shared" si="10"/>
        <v>0</v>
      </c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s="28" customFormat="1" x14ac:dyDescent="0.2">
      <c r="A126" s="221"/>
      <c r="B126" s="172" t="s">
        <v>14</v>
      </c>
      <c r="C126" s="173" t="s">
        <v>394</v>
      </c>
      <c r="D126" s="174" t="s">
        <v>11</v>
      </c>
      <c r="E126" s="183"/>
      <c r="F126" s="175"/>
      <c r="G126" s="175"/>
      <c r="H126" s="26">
        <f t="shared" si="11"/>
        <v>0</v>
      </c>
      <c r="I126" s="26">
        <f t="shared" si="12"/>
        <v>0</v>
      </c>
      <c r="J126" s="176">
        <f t="shared" si="10"/>
        <v>0</v>
      </c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s="28" customFormat="1" x14ac:dyDescent="0.2">
      <c r="A127" s="223" t="s">
        <v>564</v>
      </c>
      <c r="B127" s="34" t="s">
        <v>8</v>
      </c>
      <c r="C127" s="171" t="s">
        <v>550</v>
      </c>
      <c r="D127" s="174" t="s">
        <v>11</v>
      </c>
      <c r="E127" s="181">
        <v>1746.1530421881691</v>
      </c>
      <c r="F127" s="175"/>
      <c r="G127" s="175"/>
      <c r="H127" s="26">
        <f t="shared" si="11"/>
        <v>0</v>
      </c>
      <c r="I127" s="26">
        <f t="shared" si="12"/>
        <v>0</v>
      </c>
      <c r="J127" s="176">
        <f t="shared" ref="J127:J140" si="14">E127*F127</f>
        <v>0</v>
      </c>
      <c r="K127" s="17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s="28" customFormat="1" x14ac:dyDescent="0.2">
      <c r="A128" s="223"/>
      <c r="B128" s="34" t="s">
        <v>8</v>
      </c>
      <c r="C128" s="171" t="s">
        <v>551</v>
      </c>
      <c r="D128" s="174" t="s">
        <v>11</v>
      </c>
      <c r="E128" s="181">
        <v>274.04811644156598</v>
      </c>
      <c r="F128" s="175"/>
      <c r="G128" s="175"/>
      <c r="H128" s="26">
        <f t="shared" si="11"/>
        <v>0</v>
      </c>
      <c r="I128" s="26">
        <f t="shared" si="12"/>
        <v>0</v>
      </c>
      <c r="J128" s="176">
        <f t="shared" si="14"/>
        <v>0</v>
      </c>
      <c r="K128" s="17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s="28" customFormat="1" x14ac:dyDescent="0.2">
      <c r="A129" s="223"/>
      <c r="B129" s="34" t="s">
        <v>8</v>
      </c>
      <c r="C129" s="171" t="s">
        <v>552</v>
      </c>
      <c r="D129" s="174" t="s">
        <v>11</v>
      </c>
      <c r="E129" s="181">
        <v>1733.816393914188</v>
      </c>
      <c r="F129" s="175"/>
      <c r="G129" s="175"/>
      <c r="H129" s="26">
        <f t="shared" si="11"/>
        <v>0</v>
      </c>
      <c r="I129" s="26">
        <f t="shared" si="12"/>
        <v>0</v>
      </c>
      <c r="J129" s="176">
        <f t="shared" si="14"/>
        <v>0</v>
      </c>
      <c r="K129" s="17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s="28" customFormat="1" x14ac:dyDescent="0.2">
      <c r="A130" s="223"/>
      <c r="B130" s="34" t="s">
        <v>8</v>
      </c>
      <c r="C130" s="171" t="s">
        <v>553</v>
      </c>
      <c r="D130" s="174" t="s">
        <v>11</v>
      </c>
      <c r="E130" s="181">
        <v>1416.8701388724317</v>
      </c>
      <c r="F130" s="175"/>
      <c r="G130" s="175"/>
      <c r="H130" s="26">
        <f t="shared" si="11"/>
        <v>0</v>
      </c>
      <c r="I130" s="26">
        <f t="shared" si="12"/>
        <v>0</v>
      </c>
      <c r="J130" s="176">
        <f t="shared" si="14"/>
        <v>0</v>
      </c>
      <c r="K130" s="17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s="28" customFormat="1" x14ac:dyDescent="0.2">
      <c r="A131" s="223"/>
      <c r="B131" s="34" t="s">
        <v>8</v>
      </c>
      <c r="C131" s="171" t="s">
        <v>554</v>
      </c>
      <c r="D131" s="174" t="s">
        <v>11</v>
      </c>
      <c r="E131" s="181">
        <v>534.72891349105828</v>
      </c>
      <c r="F131" s="175"/>
      <c r="G131" s="175"/>
      <c r="H131" s="26">
        <f t="shared" si="11"/>
        <v>0</v>
      </c>
      <c r="I131" s="26">
        <f t="shared" si="12"/>
        <v>0</v>
      </c>
      <c r="J131" s="176">
        <f t="shared" si="14"/>
        <v>0</v>
      </c>
      <c r="K131" s="17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s="28" customFormat="1" x14ac:dyDescent="0.2">
      <c r="A132" s="223"/>
      <c r="B132" s="34" t="s">
        <v>8</v>
      </c>
      <c r="C132" s="171" t="s">
        <v>555</v>
      </c>
      <c r="D132" s="174" t="s">
        <v>11</v>
      </c>
      <c r="E132" s="181">
        <v>518.21634048831197</v>
      </c>
      <c r="F132" s="175"/>
      <c r="G132" s="175"/>
      <c r="H132" s="26">
        <f t="shared" si="11"/>
        <v>0</v>
      </c>
      <c r="I132" s="26">
        <f t="shared" si="12"/>
        <v>0</v>
      </c>
      <c r="J132" s="176">
        <f t="shared" si="14"/>
        <v>0</v>
      </c>
      <c r="K132" s="17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s="28" customFormat="1" x14ac:dyDescent="0.2">
      <c r="A133" s="223"/>
      <c r="B133" s="34" t="s">
        <v>8</v>
      </c>
      <c r="C133" s="171" t="s">
        <v>556</v>
      </c>
      <c r="D133" s="174" t="s">
        <v>11</v>
      </c>
      <c r="E133" s="181">
        <v>2748.3500442522245</v>
      </c>
      <c r="F133" s="175"/>
      <c r="G133" s="175"/>
      <c r="H133" s="26">
        <f t="shared" si="11"/>
        <v>0</v>
      </c>
      <c r="I133" s="26">
        <f t="shared" si="12"/>
        <v>0</v>
      </c>
      <c r="J133" s="176">
        <f t="shared" si="14"/>
        <v>0</v>
      </c>
      <c r="K133" s="17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s="28" customFormat="1" x14ac:dyDescent="0.2">
      <c r="A134" s="223"/>
      <c r="B134" s="34" t="s">
        <v>8</v>
      </c>
      <c r="C134" s="171" t="s">
        <v>557</v>
      </c>
      <c r="D134" s="174" t="s">
        <v>11</v>
      </c>
      <c r="E134" s="181">
        <v>338.35462609211817</v>
      </c>
      <c r="F134" s="175"/>
      <c r="G134" s="175"/>
      <c r="H134" s="26">
        <f t="shared" si="11"/>
        <v>0</v>
      </c>
      <c r="I134" s="26">
        <f t="shared" si="12"/>
        <v>0</v>
      </c>
      <c r="J134" s="176">
        <f t="shared" si="14"/>
        <v>0</v>
      </c>
      <c r="K134" s="17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s="28" customFormat="1" x14ac:dyDescent="0.2">
      <c r="A135" s="223"/>
      <c r="B135" s="34" t="s">
        <v>8</v>
      </c>
      <c r="C135" s="171" t="s">
        <v>558</v>
      </c>
      <c r="D135" s="174" t="s">
        <v>11</v>
      </c>
      <c r="E135" s="181">
        <v>304.32996750936627</v>
      </c>
      <c r="F135" s="175"/>
      <c r="G135" s="175"/>
      <c r="H135" s="26">
        <f t="shared" si="11"/>
        <v>0</v>
      </c>
      <c r="I135" s="26">
        <f t="shared" si="12"/>
        <v>0</v>
      </c>
      <c r="J135" s="176">
        <f t="shared" si="14"/>
        <v>0</v>
      </c>
      <c r="K135" s="17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s="28" customFormat="1" x14ac:dyDescent="0.2">
      <c r="A136" s="223"/>
      <c r="B136" s="34" t="s">
        <v>8</v>
      </c>
      <c r="C136" s="171" t="s">
        <v>559</v>
      </c>
      <c r="D136" s="174" t="s">
        <v>11</v>
      </c>
      <c r="E136" s="181">
        <v>649.13981512609087</v>
      </c>
      <c r="F136" s="175"/>
      <c r="G136" s="175"/>
      <c r="H136" s="26">
        <f t="shared" si="11"/>
        <v>0</v>
      </c>
      <c r="I136" s="26">
        <f t="shared" si="12"/>
        <v>0</v>
      </c>
      <c r="J136" s="176">
        <f t="shared" si="14"/>
        <v>0</v>
      </c>
      <c r="K136" s="17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s="28" customFormat="1" x14ac:dyDescent="0.2">
      <c r="A137" s="223"/>
      <c r="B137" s="34" t="s">
        <v>8</v>
      </c>
      <c r="C137" s="171" t="s">
        <v>560</v>
      </c>
      <c r="D137" s="174" t="s">
        <v>11</v>
      </c>
      <c r="E137" s="181">
        <v>636.6404596205532</v>
      </c>
      <c r="F137" s="175"/>
      <c r="G137" s="175"/>
      <c r="H137" s="26">
        <f t="shared" si="11"/>
        <v>0</v>
      </c>
      <c r="I137" s="26">
        <f t="shared" si="12"/>
        <v>0</v>
      </c>
      <c r="J137" s="176">
        <f t="shared" si="14"/>
        <v>0</v>
      </c>
      <c r="K137" s="17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s="28" customFormat="1" x14ac:dyDescent="0.2">
      <c r="A138" s="223"/>
      <c r="B138" s="34" t="s">
        <v>8</v>
      </c>
      <c r="C138" s="171" t="s">
        <v>561</v>
      </c>
      <c r="D138" s="174" t="s">
        <v>11</v>
      </c>
      <c r="E138" s="181">
        <v>2633.7163314832933</v>
      </c>
      <c r="F138" s="175"/>
      <c r="G138" s="175"/>
      <c r="H138" s="26">
        <f t="shared" si="11"/>
        <v>0</v>
      </c>
      <c r="I138" s="26">
        <f t="shared" si="12"/>
        <v>0</v>
      </c>
      <c r="J138" s="176">
        <f t="shared" si="14"/>
        <v>0</v>
      </c>
      <c r="K138" s="17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s="28" customFormat="1" x14ac:dyDescent="0.2">
      <c r="A139" s="223"/>
      <c r="B139" s="34" t="s">
        <v>8</v>
      </c>
      <c r="C139" s="171" t="s">
        <v>562</v>
      </c>
      <c r="D139" s="174" t="s">
        <v>11</v>
      </c>
      <c r="E139" s="181">
        <v>431.97785526841506</v>
      </c>
      <c r="F139" s="175"/>
      <c r="G139" s="175"/>
      <c r="H139" s="26">
        <f t="shared" si="11"/>
        <v>0</v>
      </c>
      <c r="I139" s="26">
        <f t="shared" si="12"/>
        <v>0</v>
      </c>
      <c r="J139" s="176">
        <f t="shared" si="14"/>
        <v>0</v>
      </c>
      <c r="K139" s="17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s="28" customFormat="1" x14ac:dyDescent="0.2">
      <c r="A140" s="223"/>
      <c r="B140" s="34" t="s">
        <v>8</v>
      </c>
      <c r="C140" s="171" t="s">
        <v>563</v>
      </c>
      <c r="D140" s="174" t="s">
        <v>11</v>
      </c>
      <c r="E140" s="181">
        <v>506.57167332754989</v>
      </c>
      <c r="F140" s="175"/>
      <c r="G140" s="175"/>
      <c r="H140" s="26">
        <f t="shared" si="11"/>
        <v>0</v>
      </c>
      <c r="I140" s="26">
        <f t="shared" si="12"/>
        <v>0</v>
      </c>
      <c r="J140" s="176">
        <f t="shared" si="14"/>
        <v>0</v>
      </c>
      <c r="K140" s="17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s="28" customFormat="1" x14ac:dyDescent="0.2">
      <c r="A141" s="43"/>
      <c r="B141" s="177"/>
      <c r="C141" s="211" t="str">
        <f>IF(DeliveryRoute="UU Build","Mains scheme cost","SLP mains scheme cost")</f>
        <v>SLP mains scheme cost</v>
      </c>
      <c r="D141" s="212"/>
      <c r="E141" s="212"/>
      <c r="F141" s="212"/>
      <c r="G141" s="213"/>
      <c r="H141" s="178">
        <f>IF(DeliveryRoute="Self-Lay",SUM(H10:H140),SUM(J10:J140))</f>
        <v>0</v>
      </c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27.75" customHeight="1" x14ac:dyDescent="0.2">
      <c r="A142" s="11"/>
      <c r="B142" s="12"/>
      <c r="C142" s="208" t="str">
        <f>IF(DeliveryRoute="UU Build","","UU Charges")</f>
        <v>UU Charges</v>
      </c>
      <c r="D142" s="209"/>
      <c r="E142" s="209"/>
      <c r="F142" s="209"/>
      <c r="G142" s="210"/>
      <c r="H142" s="13">
        <f>IF(DeliveryRoute="UU Build","",SUM(J10:J140))</f>
        <v>0</v>
      </c>
    </row>
    <row r="143" spans="1:27" ht="58.5" customHeight="1" x14ac:dyDescent="0.3">
      <c r="A143"/>
      <c r="B143"/>
      <c r="C143" s="107"/>
      <c r="D143" s="214"/>
      <c r="E143" s="214"/>
      <c r="F143" s="214"/>
      <c r="G143" s="214"/>
    </row>
    <row r="144" spans="1:27" ht="45.75" customHeight="1" x14ac:dyDescent="0.3">
      <c r="A144" s="14"/>
      <c r="B144" s="214"/>
      <c r="C144" s="180"/>
      <c r="D144"/>
      <c r="E144" s="1"/>
      <c r="F144" s="1"/>
      <c r="G144" s="1"/>
      <c r="H144" s="53" t="s">
        <v>116</v>
      </c>
    </row>
    <row r="145" spans="1:8" ht="27.75" customHeight="1" x14ac:dyDescent="0.25">
      <c r="A145" s="14"/>
      <c r="B145" s="214"/>
      <c r="C145"/>
      <c r="D145"/>
      <c r="E145" s="1"/>
      <c r="F145" s="1"/>
      <c r="G145" s="1"/>
      <c r="H145" s="1"/>
    </row>
    <row r="146" spans="1:8" ht="27.75" customHeight="1" x14ac:dyDescent="0.25">
      <c r="A146" s="14"/>
      <c r="B146" s="214"/>
      <c r="C146"/>
      <c r="D146"/>
      <c r="E146" s="1"/>
      <c r="F146" s="1"/>
      <c r="G146" s="1"/>
      <c r="H146" s="1"/>
    </row>
    <row r="147" spans="1:8" s="1" customFormat="1" ht="15" x14ac:dyDescent="0.25">
      <c r="A147" s="14"/>
      <c r="B147" s="214"/>
      <c r="C147"/>
      <c r="D147"/>
      <c r="E147"/>
      <c r="F147"/>
      <c r="G147"/>
      <c r="H147"/>
    </row>
    <row r="148" spans="1:8" s="1" customFormat="1" x14ac:dyDescent="0.2">
      <c r="A148" s="14"/>
      <c r="B148" s="2"/>
      <c r="C148" s="29"/>
      <c r="D148" s="2"/>
      <c r="F148" s="2"/>
      <c r="G148" s="2"/>
      <c r="H148" s="2"/>
    </row>
    <row r="149" spans="1:8" s="1" customFormat="1" x14ac:dyDescent="0.2">
      <c r="A149" s="14"/>
      <c r="B149" s="2"/>
      <c r="C149" s="18"/>
      <c r="D149" s="2"/>
      <c r="F149" s="2"/>
      <c r="G149" s="2"/>
      <c r="H149" s="2"/>
    </row>
    <row r="150" spans="1:8" s="1" customFormat="1" x14ac:dyDescent="0.2">
      <c r="A150" s="14"/>
      <c r="B150" s="10" t="s">
        <v>8</v>
      </c>
      <c r="C150" s="16" t="s">
        <v>37</v>
      </c>
      <c r="D150" s="15" t="s">
        <v>38</v>
      </c>
      <c r="E150" s="7">
        <v>146.06</v>
      </c>
      <c r="F150" s="2"/>
      <c r="G150" s="2"/>
      <c r="H150" s="2"/>
    </row>
    <row r="151" spans="1:8" s="1" customFormat="1" x14ac:dyDescent="0.2">
      <c r="A151" s="14"/>
      <c r="B151" s="10" t="s">
        <v>8</v>
      </c>
      <c r="C151" s="17" t="s">
        <v>39</v>
      </c>
      <c r="D151" s="15" t="s">
        <v>38</v>
      </c>
      <c r="E151" s="7">
        <v>3833.43</v>
      </c>
      <c r="F151" s="2"/>
      <c r="G151" s="2"/>
      <c r="H151" s="2"/>
    </row>
    <row r="152" spans="1:8" s="1" customFormat="1" x14ac:dyDescent="0.2">
      <c r="A152" s="14"/>
      <c r="B152" s="10" t="s">
        <v>8</v>
      </c>
      <c r="C152" s="16" t="s">
        <v>364</v>
      </c>
      <c r="D152" s="15" t="s">
        <v>152</v>
      </c>
      <c r="E152" s="7">
        <v>80.73</v>
      </c>
      <c r="F152" s="2"/>
      <c r="G152" s="2"/>
      <c r="H152" s="2"/>
    </row>
    <row r="153" spans="1:8" s="1" customFormat="1" x14ac:dyDescent="0.2">
      <c r="A153" s="14"/>
      <c r="B153" s="10" t="s">
        <v>8</v>
      </c>
      <c r="C153" s="17" t="s">
        <v>365</v>
      </c>
      <c r="D153" s="15" t="s">
        <v>152</v>
      </c>
      <c r="E153" s="7">
        <v>99</v>
      </c>
      <c r="F153" s="2"/>
      <c r="G153" s="2"/>
      <c r="H153" s="2"/>
    </row>
    <row r="154" spans="1:8" s="1" customFormat="1" x14ac:dyDescent="0.2">
      <c r="A154" s="14"/>
      <c r="B154" s="2"/>
      <c r="D154" s="2"/>
      <c r="F154" s="2"/>
      <c r="G154" s="2"/>
      <c r="H154" s="2"/>
    </row>
    <row r="155" spans="1:8" s="1" customFormat="1" x14ac:dyDescent="0.2">
      <c r="A155" s="14"/>
      <c r="B155" s="2"/>
      <c r="D155" s="2"/>
      <c r="F155" s="2"/>
      <c r="G155" s="2"/>
      <c r="H155" s="2"/>
    </row>
    <row r="156" spans="1:8" s="1" customFormat="1" ht="15" x14ac:dyDescent="0.2">
      <c r="A156" s="14"/>
      <c r="B156" s="2"/>
      <c r="C156" s="30"/>
      <c r="D156" s="2"/>
      <c r="F156" s="2"/>
      <c r="G156" s="2"/>
      <c r="H156" s="2"/>
    </row>
    <row r="157" spans="1:8" s="1" customFormat="1" x14ac:dyDescent="0.2">
      <c r="A157" s="14"/>
      <c r="B157" s="2"/>
      <c r="D157" s="2"/>
      <c r="F157" s="2"/>
      <c r="G157" s="2"/>
      <c r="H157" s="2"/>
    </row>
    <row r="158" spans="1:8" s="1" customFormat="1" x14ac:dyDescent="0.2">
      <c r="A158" s="14"/>
      <c r="B158" s="2"/>
      <c r="D158" s="2"/>
      <c r="F158" s="2"/>
      <c r="G158" s="2"/>
      <c r="H158" s="2"/>
    </row>
  </sheetData>
  <sheetProtection algorithmName="SHA-512" hashValue="2sd6u96KYioeNrsljopnYyrvLy6qQhhWsRwVUMFU9iz3SG4Togtw0HhbuKK55E/9KI6u5yALo7ZEJzuVeoQOvQ==" saltValue="JOaWL3kNjWdrjYSYbmjV7g==" spinCount="100000" sheet="1" selectLockedCells="1" autoFilter="0"/>
  <autoFilter ref="A9:AA142" xr:uid="{00000000-0001-0000-0200-000000000000}"/>
  <mergeCells count="36">
    <mergeCell ref="A48:A50"/>
    <mergeCell ref="A39:A41"/>
    <mergeCell ref="A45:A47"/>
    <mergeCell ref="A42:A44"/>
    <mergeCell ref="B144:B147"/>
    <mergeCell ref="A97:A100"/>
    <mergeCell ref="A12:A14"/>
    <mergeCell ref="A93:A96"/>
    <mergeCell ref="A69:A71"/>
    <mergeCell ref="A85:A92"/>
    <mergeCell ref="A72:A74"/>
    <mergeCell ref="A75:A76"/>
    <mergeCell ref="A77:A84"/>
    <mergeCell ref="A51:A53"/>
    <mergeCell ref="A54:A56"/>
    <mergeCell ref="A60:A62"/>
    <mergeCell ref="A63:A65"/>
    <mergeCell ref="A66:A68"/>
    <mergeCell ref="A57:A59"/>
    <mergeCell ref="C142:G142"/>
    <mergeCell ref="C141:G141"/>
    <mergeCell ref="D143:G143"/>
    <mergeCell ref="A101:A102"/>
    <mergeCell ref="A103:A104"/>
    <mergeCell ref="A105:A106"/>
    <mergeCell ref="A111:A126"/>
    <mergeCell ref="A107:A110"/>
    <mergeCell ref="A127:A140"/>
    <mergeCell ref="A21:A23"/>
    <mergeCell ref="A27:A29"/>
    <mergeCell ref="A30:A32"/>
    <mergeCell ref="A36:A38"/>
    <mergeCell ref="A15:A17"/>
    <mergeCell ref="A18:A20"/>
    <mergeCell ref="A24:A26"/>
    <mergeCell ref="A33:A35"/>
  </mergeCells>
  <phoneticPr fontId="37" type="noConversion"/>
  <conditionalFormatting sqref="A143:B143">
    <cfRule type="expression" dxfId="20" priority="64">
      <formula>ISTEXT($A$143)</formula>
    </cfRule>
  </conditionalFormatting>
  <conditionalFormatting sqref="B143">
    <cfRule type="expression" dxfId="19" priority="59">
      <formula>$B$6="Household"</formula>
    </cfRule>
  </conditionalFormatting>
  <conditionalFormatting sqref="F12:F140">
    <cfRule type="expression" dxfId="18" priority="19">
      <formula>ISTEXT($F12)</formula>
    </cfRule>
  </conditionalFormatting>
  <conditionalFormatting sqref="F110">
    <cfRule type="expression" dxfId="17" priority="20">
      <formula>AND($F$112=0,#REF!&gt;0)</formula>
    </cfRule>
  </conditionalFormatting>
  <conditionalFormatting sqref="F111">
    <cfRule type="expression" dxfId="16" priority="22">
      <formula>AND($F$113=0,#REF!&gt;0)</formula>
    </cfRule>
  </conditionalFormatting>
  <conditionalFormatting sqref="F112">
    <cfRule type="expression" dxfId="15" priority="167">
      <formula>AND($F$112=0,#REF!&gt;0)</formula>
    </cfRule>
  </conditionalFormatting>
  <conditionalFormatting sqref="F113">
    <cfRule type="expression" dxfId="14" priority="169">
      <formula>AND($F$113=0,#REF!&gt;0)</formula>
    </cfRule>
  </conditionalFormatting>
  <conditionalFormatting sqref="F114:F116">
    <cfRule type="expression" dxfId="13" priority="170">
      <formula>AND(#REF!=0,$F$113&gt;0)</formula>
    </cfRule>
  </conditionalFormatting>
  <conditionalFormatting sqref="F107:G107">
    <cfRule type="expression" dxfId="12" priority="95">
      <formula>AND($E$107&gt;0,AND($F$107=0,$G$107=0))</formula>
    </cfRule>
  </conditionalFormatting>
  <conditionalFormatting sqref="F107:G109">
    <cfRule type="expression" dxfId="11" priority="177">
      <formula>AND($E107&gt;0,AND($F107=0,$G107=0))</formula>
    </cfRule>
  </conditionalFormatting>
  <conditionalFormatting sqref="F108:G108">
    <cfRule type="expression" dxfId="10" priority="93">
      <formula>AND($E$108&gt;0,AND($F$108=0,$G$108=0))</formula>
    </cfRule>
  </conditionalFormatting>
  <conditionalFormatting sqref="F109:G109">
    <cfRule type="expression" dxfId="9" priority="92">
      <formula>AND($E$109&gt;0,AND($F$109=0,$G$109=0))</formula>
    </cfRule>
  </conditionalFormatting>
  <conditionalFormatting sqref="G9:G140">
    <cfRule type="expression" dxfId="8" priority="17">
      <formula>$B$7="UU Build"</formula>
    </cfRule>
  </conditionalFormatting>
  <conditionalFormatting sqref="G12:G140">
    <cfRule type="expression" dxfId="7" priority="18">
      <formula>ISTEXT($G12)</formula>
    </cfRule>
  </conditionalFormatting>
  <conditionalFormatting sqref="G110">
    <cfRule type="expression" dxfId="6" priority="21">
      <formula>AND($G$112=0,#REF!&gt;0)</formula>
    </cfRule>
  </conditionalFormatting>
  <conditionalFormatting sqref="G111">
    <cfRule type="expression" dxfId="5" priority="23">
      <formula>AND($G$113=0,#REF!&gt;0)</formula>
    </cfRule>
  </conditionalFormatting>
  <conditionalFormatting sqref="G112">
    <cfRule type="expression" dxfId="4" priority="168">
      <formula>AND($G$112=0,#REF!&gt;0)</formula>
    </cfRule>
  </conditionalFormatting>
  <conditionalFormatting sqref="G113">
    <cfRule type="expression" dxfId="3" priority="171">
      <formula>AND($G$113=0,#REF!&gt;0)</formula>
    </cfRule>
  </conditionalFormatting>
  <conditionalFormatting sqref="G114:G116">
    <cfRule type="expression" dxfId="2" priority="172">
      <formula>AND(#REF!=0,$G$113&gt;0)</formula>
    </cfRule>
  </conditionalFormatting>
  <conditionalFormatting sqref="H10:J140 H11:H142">
    <cfRule type="cellIs" dxfId="1" priority="25" operator="equal">
      <formula>"!! ERROR !!"</formula>
    </cfRule>
  </conditionalFormatting>
  <dataValidations count="2">
    <dataValidation type="list" allowBlank="1" showInputMessage="1" showErrorMessage="1" sqref="B6" xr:uid="{00000000-0002-0000-0200-000000000000}">
      <formula1>DataTables_DevelopmentCategory</formula1>
    </dataValidation>
    <dataValidation type="list" allowBlank="1" showInputMessage="1" showErrorMessage="1" sqref="B7" xr:uid="{00000000-0002-0000-0200-000001000000}">
      <formula1>DataTables_DeliveryRoute</formula1>
    </dataValidation>
  </dataValidations>
  <pageMargins left="0.70866141732283472" right="0.70866141732283472" top="0.74803149606299213" bottom="0.74803149606299213" header="0.31496062992125984" footer="0.31496062992125984"/>
  <pageSetup paperSize="8" scale="51" fitToHeight="0"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U235"/>
  <sheetViews>
    <sheetView tabSelected="1" zoomScale="50" zoomScaleNormal="50" workbookViewId="0">
      <pane ySplit="10" topLeftCell="A11" activePane="bottomLeft" state="frozen"/>
      <selection pane="bottomLeft" activeCell="H167" sqref="H167"/>
    </sheetView>
  </sheetViews>
  <sheetFormatPr defaultColWidth="9.140625" defaultRowHeight="12.75" x14ac:dyDescent="0.2"/>
  <cols>
    <col min="1" max="1" width="0.140625" style="29" customWidth="1"/>
    <col min="2" max="2" width="32.42578125" style="31" customWidth="1"/>
    <col min="3" max="3" width="52.7109375" style="29" customWidth="1"/>
    <col min="4" max="4" width="16.7109375" style="32" customWidth="1"/>
    <col min="5" max="5" width="68.140625" style="29" bestFit="1" customWidth="1"/>
    <col min="6" max="6" width="14.7109375" style="32" bestFit="1" customWidth="1"/>
    <col min="7" max="7" width="11" style="29" bestFit="1" customWidth="1"/>
    <col min="8" max="8" width="12.42578125" style="32" bestFit="1" customWidth="1"/>
    <col min="9" max="9" width="12.42578125" style="29" bestFit="1" customWidth="1"/>
    <col min="10" max="10" width="12.28515625" style="104" customWidth="1"/>
    <col min="11" max="11" width="23" style="105" customWidth="1"/>
    <col min="12" max="12" width="21.140625" style="105" customWidth="1"/>
    <col min="13" max="47" width="9.140625" style="1"/>
    <col min="48" max="16384" width="9.140625" style="29"/>
  </cols>
  <sheetData>
    <row r="1" spans="1:47" ht="15.75" x14ac:dyDescent="0.25">
      <c r="B1" s="27" t="s">
        <v>545</v>
      </c>
      <c r="C1" s="1"/>
      <c r="D1" s="2"/>
      <c r="E1" s="1"/>
      <c r="F1" s="54"/>
      <c r="G1" s="1"/>
      <c r="H1" s="2"/>
      <c r="I1" s="1"/>
      <c r="J1" s="65"/>
      <c r="K1" s="55"/>
      <c r="L1" s="55"/>
    </row>
    <row r="2" spans="1:47" ht="18" customHeight="1" x14ac:dyDescent="0.2">
      <c r="B2" s="1"/>
      <c r="C2" s="1"/>
      <c r="D2" s="2"/>
      <c r="E2" s="1" t="s">
        <v>120</v>
      </c>
      <c r="F2" s="234" t="s">
        <v>0</v>
      </c>
      <c r="G2" s="235"/>
      <c r="H2" s="240">
        <f>C3</f>
        <v>0</v>
      </c>
      <c r="I2" s="240"/>
      <c r="J2" s="240"/>
      <c r="K2" s="240"/>
      <c r="L2" s="55"/>
    </row>
    <row r="3" spans="1:47" s="28" customFormat="1" ht="24.75" customHeight="1" x14ac:dyDescent="0.2">
      <c r="B3" s="33" t="s">
        <v>0</v>
      </c>
      <c r="C3" s="59"/>
      <c r="D3" s="2"/>
      <c r="E3" s="1" t="s">
        <v>121</v>
      </c>
      <c r="F3" s="234" t="s">
        <v>127</v>
      </c>
      <c r="G3" s="235"/>
      <c r="H3" s="241">
        <f>C4</f>
        <v>0</v>
      </c>
      <c r="I3" s="241"/>
      <c r="J3" s="241"/>
      <c r="K3" s="241"/>
      <c r="L3" s="58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47" s="28" customFormat="1" ht="23.25" customHeight="1" x14ac:dyDescent="0.2">
      <c r="B4" s="33" t="s">
        <v>123</v>
      </c>
      <c r="C4" s="59"/>
      <c r="D4" s="2"/>
      <c r="E4" s="1" t="s">
        <v>122</v>
      </c>
      <c r="F4" s="234" t="s">
        <v>41</v>
      </c>
      <c r="G4" s="235"/>
      <c r="H4" s="236">
        <f>C5</f>
        <v>0</v>
      </c>
      <c r="I4" s="236"/>
      <c r="J4" s="236"/>
      <c r="K4" s="236"/>
      <c r="L4" s="58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</row>
    <row r="5" spans="1:47" s="28" customFormat="1" ht="15" customHeight="1" x14ac:dyDescent="0.2">
      <c r="B5" s="60" t="s">
        <v>41</v>
      </c>
      <c r="C5" s="61"/>
      <c r="D5" s="2"/>
      <c r="E5" s="1" t="s">
        <v>124</v>
      </c>
      <c r="F5" s="66"/>
      <c r="G5" s="58"/>
      <c r="H5" s="3"/>
      <c r="I5" s="3"/>
      <c r="J5" s="3"/>
      <c r="K5" s="3"/>
      <c r="L5" s="58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</row>
    <row r="6" spans="1:47" s="28" customFormat="1" ht="26.25" customHeight="1" x14ac:dyDescent="0.2">
      <c r="B6" s="62" t="s">
        <v>126</v>
      </c>
      <c r="C6" s="63"/>
      <c r="D6" s="2"/>
      <c r="E6" s="1" t="s">
        <v>125</v>
      </c>
      <c r="F6" s="66"/>
      <c r="G6" s="58"/>
      <c r="H6" s="1"/>
      <c r="I6" s="3"/>
      <c r="J6" s="3"/>
      <c r="K6" s="3"/>
      <c r="L6" s="58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s="28" customFormat="1" ht="24.75" customHeight="1" x14ac:dyDescent="0.2">
      <c r="B7" s="18"/>
      <c r="C7" s="18"/>
      <c r="D7" s="2"/>
      <c r="E7" s="67"/>
      <c r="F7" s="4"/>
      <c r="G7" s="3"/>
      <c r="H7" s="57"/>
      <c r="I7" s="3"/>
      <c r="J7" s="3"/>
      <c r="K7" s="3"/>
      <c r="L7" s="58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</row>
    <row r="8" spans="1:47" s="28" customFormat="1" ht="19.5" customHeight="1" x14ac:dyDescent="0.25">
      <c r="A8" s="64"/>
      <c r="B8" s="64"/>
      <c r="C8" s="5"/>
      <c r="D8" s="2"/>
      <c r="E8"/>
      <c r="F8" s="4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x14ac:dyDescent="0.2">
      <c r="A9" s="1"/>
      <c r="B9" s="14"/>
      <c r="C9" s="68"/>
      <c r="D9" s="2"/>
      <c r="E9" s="68"/>
      <c r="F9" s="4"/>
      <c r="G9" s="1"/>
      <c r="H9" s="2"/>
      <c r="I9" s="1"/>
      <c r="J9" s="65"/>
      <c r="K9" s="55"/>
      <c r="L9" s="55"/>
    </row>
    <row r="10" spans="1:47" ht="53.25" customHeight="1" x14ac:dyDescent="0.2">
      <c r="A10" s="6" t="s">
        <v>156</v>
      </c>
      <c r="B10" s="6" t="s">
        <v>1</v>
      </c>
      <c r="C10" s="6" t="s">
        <v>157</v>
      </c>
      <c r="D10" s="6" t="s">
        <v>2</v>
      </c>
      <c r="E10" s="6" t="s">
        <v>3</v>
      </c>
      <c r="F10" s="6" t="s">
        <v>4</v>
      </c>
      <c r="G10" s="6" t="s">
        <v>5</v>
      </c>
      <c r="H10" s="6" t="s">
        <v>128</v>
      </c>
      <c r="I10" s="6" t="s">
        <v>158</v>
      </c>
      <c r="J10" s="69" t="s">
        <v>159</v>
      </c>
      <c r="K10" s="70" t="s">
        <v>160</v>
      </c>
      <c r="L10" s="70" t="s">
        <v>161</v>
      </c>
    </row>
    <row r="11" spans="1:47" s="28" customFormat="1" ht="31.5" customHeight="1" x14ac:dyDescent="0.25">
      <c r="A11" s="3"/>
      <c r="B11" s="242" t="s">
        <v>397</v>
      </c>
      <c r="C11" s="97" t="s">
        <v>399</v>
      </c>
      <c r="D11" s="87" t="s">
        <v>8</v>
      </c>
      <c r="E11" s="73" t="s">
        <v>346</v>
      </c>
      <c r="F11" s="134" t="s">
        <v>11</v>
      </c>
      <c r="G11" s="135">
        <v>27.327820192257601</v>
      </c>
      <c r="H11" s="136"/>
      <c r="I11" s="137">
        <f t="shared" ref="I11:I90" si="0">SUM(G11*H11)</f>
        <v>0</v>
      </c>
      <c r="J11" s="138">
        <v>0</v>
      </c>
      <c r="K11" s="137">
        <f>SUM(I11*J11)</f>
        <v>0</v>
      </c>
      <c r="L11" s="137">
        <f t="shared" ref="L11" si="1">SUM(I11+K11)</f>
        <v>0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s="28" customFormat="1" ht="31.5" customHeight="1" x14ac:dyDescent="0.25">
      <c r="A12" s="3"/>
      <c r="B12" s="242"/>
      <c r="C12" s="97" t="s">
        <v>399</v>
      </c>
      <c r="D12" s="87" t="s">
        <v>8</v>
      </c>
      <c r="E12" s="73" t="s">
        <v>346</v>
      </c>
      <c r="F12" s="134" t="s">
        <v>11</v>
      </c>
      <c r="G12" s="135">
        <v>27.327820192257601</v>
      </c>
      <c r="H12" s="136"/>
      <c r="I12" s="137">
        <f t="shared" si="0"/>
        <v>0</v>
      </c>
      <c r="J12" s="138">
        <v>0.05</v>
      </c>
      <c r="K12" s="137">
        <f t="shared" ref="K12:K79" si="2">SUM(I12*J12)</f>
        <v>0</v>
      </c>
      <c r="L12" s="137">
        <f t="shared" ref="L12:L79" si="3">SUM(I12+K12)</f>
        <v>0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</row>
    <row r="13" spans="1:47" s="28" customFormat="1" ht="31.5" customHeight="1" x14ac:dyDescent="0.25">
      <c r="A13" s="3"/>
      <c r="B13" s="242"/>
      <c r="C13" s="97" t="s">
        <v>399</v>
      </c>
      <c r="D13" s="87" t="s">
        <v>8</v>
      </c>
      <c r="E13" s="73" t="s">
        <v>346</v>
      </c>
      <c r="F13" s="134" t="s">
        <v>11</v>
      </c>
      <c r="G13" s="135">
        <v>27.327820192257601</v>
      </c>
      <c r="H13" s="136"/>
      <c r="I13" s="137">
        <f t="shared" si="0"/>
        <v>0</v>
      </c>
      <c r="J13" s="138">
        <v>0.2</v>
      </c>
      <c r="K13" s="137">
        <f t="shared" si="2"/>
        <v>0</v>
      </c>
      <c r="L13" s="137">
        <f t="shared" si="3"/>
        <v>0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</row>
    <row r="14" spans="1:47" s="28" customFormat="1" ht="31.5" customHeight="1" x14ac:dyDescent="0.25">
      <c r="A14" s="3"/>
      <c r="B14" s="242"/>
      <c r="C14" s="97" t="s">
        <v>398</v>
      </c>
      <c r="D14" s="87" t="s">
        <v>8</v>
      </c>
      <c r="E14" s="73" t="s">
        <v>347</v>
      </c>
      <c r="F14" s="134" t="s">
        <v>11</v>
      </c>
      <c r="G14" s="135">
        <v>26.037622292524766</v>
      </c>
      <c r="H14" s="136"/>
      <c r="I14" s="137">
        <f t="shared" si="0"/>
        <v>0</v>
      </c>
      <c r="J14" s="138">
        <v>0</v>
      </c>
      <c r="K14" s="137">
        <f t="shared" si="2"/>
        <v>0</v>
      </c>
      <c r="L14" s="137">
        <f t="shared" si="3"/>
        <v>0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s="28" customFormat="1" ht="31.5" customHeight="1" x14ac:dyDescent="0.25">
      <c r="A15" s="3"/>
      <c r="B15" s="242"/>
      <c r="C15" s="97" t="s">
        <v>398</v>
      </c>
      <c r="D15" s="87" t="s">
        <v>8</v>
      </c>
      <c r="E15" s="73" t="s">
        <v>347</v>
      </c>
      <c r="F15" s="134" t="s">
        <v>11</v>
      </c>
      <c r="G15" s="135">
        <v>26.037622292524766</v>
      </c>
      <c r="H15" s="136"/>
      <c r="I15" s="137">
        <f t="shared" si="0"/>
        <v>0</v>
      </c>
      <c r="J15" s="138">
        <v>0.05</v>
      </c>
      <c r="K15" s="137">
        <f t="shared" si="2"/>
        <v>0</v>
      </c>
      <c r="L15" s="137">
        <f t="shared" si="3"/>
        <v>0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 s="28" customFormat="1" ht="31.5" customHeight="1" x14ac:dyDescent="0.25">
      <c r="A16" s="3"/>
      <c r="B16" s="242"/>
      <c r="C16" s="97" t="s">
        <v>398</v>
      </c>
      <c r="D16" s="87" t="s">
        <v>8</v>
      </c>
      <c r="E16" s="73" t="s">
        <v>347</v>
      </c>
      <c r="F16" s="134" t="s">
        <v>11</v>
      </c>
      <c r="G16" s="135">
        <v>26.037622292524766</v>
      </c>
      <c r="H16" s="136"/>
      <c r="I16" s="137">
        <f t="shared" si="0"/>
        <v>0</v>
      </c>
      <c r="J16" s="138">
        <v>0.2</v>
      </c>
      <c r="K16" s="137">
        <f t="shared" si="2"/>
        <v>0</v>
      </c>
      <c r="L16" s="137">
        <f t="shared" si="3"/>
        <v>0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 s="141" customFormat="1" ht="31.5" customHeight="1" x14ac:dyDescent="0.25">
      <c r="A17" s="139"/>
      <c r="B17" s="237" t="s">
        <v>450</v>
      </c>
      <c r="C17" s="97" t="s">
        <v>422</v>
      </c>
      <c r="D17" s="87" t="s">
        <v>8</v>
      </c>
      <c r="E17" s="73" t="s">
        <v>400</v>
      </c>
      <c r="F17" s="134" t="s">
        <v>129</v>
      </c>
      <c r="G17" s="135">
        <v>335.37670812231732</v>
      </c>
      <c r="H17" s="136"/>
      <c r="I17" s="137">
        <f t="shared" si="0"/>
        <v>0</v>
      </c>
      <c r="J17" s="138">
        <v>0</v>
      </c>
      <c r="K17" s="137">
        <f t="shared" si="2"/>
        <v>0</v>
      </c>
      <c r="L17" s="137">
        <f t="shared" si="3"/>
        <v>0</v>
      </c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</row>
    <row r="18" spans="1:47" s="141" customFormat="1" ht="31.5" customHeight="1" x14ac:dyDescent="0.25">
      <c r="A18" s="139"/>
      <c r="B18" s="238"/>
      <c r="C18" s="97" t="s">
        <v>451</v>
      </c>
      <c r="D18" s="87" t="s">
        <v>8</v>
      </c>
      <c r="E18" s="97" t="s">
        <v>401</v>
      </c>
      <c r="F18" s="134" t="s">
        <v>11</v>
      </c>
      <c r="G18" s="135">
        <v>8.9773827598685276</v>
      </c>
      <c r="H18" s="136"/>
      <c r="I18" s="137">
        <f t="shared" si="0"/>
        <v>0</v>
      </c>
      <c r="J18" s="138">
        <v>0</v>
      </c>
      <c r="K18" s="137">
        <f t="shared" si="2"/>
        <v>0</v>
      </c>
      <c r="L18" s="137">
        <f t="shared" si="3"/>
        <v>0</v>
      </c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</row>
    <row r="19" spans="1:47" s="141" customFormat="1" ht="31.5" customHeight="1" x14ac:dyDescent="0.25">
      <c r="A19" s="139"/>
      <c r="B19" s="238"/>
      <c r="C19" s="97" t="s">
        <v>452</v>
      </c>
      <c r="D19" s="87" t="s">
        <v>8</v>
      </c>
      <c r="E19" s="97" t="s">
        <v>402</v>
      </c>
      <c r="F19" s="134" t="s">
        <v>11</v>
      </c>
      <c r="G19" s="135">
        <v>9.1763887816390106</v>
      </c>
      <c r="H19" s="136"/>
      <c r="I19" s="137">
        <f t="shared" si="0"/>
        <v>0</v>
      </c>
      <c r="J19" s="138">
        <v>0</v>
      </c>
      <c r="K19" s="137">
        <f t="shared" si="2"/>
        <v>0</v>
      </c>
      <c r="L19" s="137">
        <f t="shared" si="3"/>
        <v>0</v>
      </c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</row>
    <row r="20" spans="1:47" s="141" customFormat="1" ht="31.5" customHeight="1" x14ac:dyDescent="0.25">
      <c r="A20" s="139"/>
      <c r="B20" s="238"/>
      <c r="C20" s="97" t="s">
        <v>403</v>
      </c>
      <c r="D20" s="87" t="s">
        <v>8</v>
      </c>
      <c r="E20" s="73" t="s">
        <v>403</v>
      </c>
      <c r="F20" s="134" t="s">
        <v>129</v>
      </c>
      <c r="G20" s="135">
        <v>364.26656057492949</v>
      </c>
      <c r="H20" s="136"/>
      <c r="I20" s="137">
        <f t="shared" si="0"/>
        <v>0</v>
      </c>
      <c r="J20" s="138">
        <v>0.2</v>
      </c>
      <c r="K20" s="137">
        <f t="shared" si="2"/>
        <v>0</v>
      </c>
      <c r="L20" s="137">
        <f t="shared" si="3"/>
        <v>0</v>
      </c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</row>
    <row r="21" spans="1:47" s="141" customFormat="1" ht="31.5" customHeight="1" x14ac:dyDescent="0.25">
      <c r="A21" s="139"/>
      <c r="B21" s="238"/>
      <c r="C21" s="97" t="s">
        <v>404</v>
      </c>
      <c r="D21" s="87" t="s">
        <v>8</v>
      </c>
      <c r="E21" s="97" t="s">
        <v>404</v>
      </c>
      <c r="F21" s="134" t="s">
        <v>11</v>
      </c>
      <c r="G21" s="135">
        <v>7.5753537456219915</v>
      </c>
      <c r="H21" s="136"/>
      <c r="I21" s="137">
        <f t="shared" si="0"/>
        <v>0</v>
      </c>
      <c r="J21" s="138">
        <v>0.2</v>
      </c>
      <c r="K21" s="137">
        <f t="shared" si="2"/>
        <v>0</v>
      </c>
      <c r="L21" s="137">
        <f t="shared" si="3"/>
        <v>0</v>
      </c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</row>
    <row r="22" spans="1:47" s="141" customFormat="1" ht="31.5" customHeight="1" x14ac:dyDescent="0.25">
      <c r="A22" s="139"/>
      <c r="B22" s="238"/>
      <c r="C22" s="97" t="s">
        <v>405</v>
      </c>
      <c r="D22" s="87" t="s">
        <v>8</v>
      </c>
      <c r="E22" s="97" t="s">
        <v>405</v>
      </c>
      <c r="F22" s="134" t="s">
        <v>11</v>
      </c>
      <c r="G22" s="135">
        <v>7.5198800701047475</v>
      </c>
      <c r="H22" s="136"/>
      <c r="I22" s="137">
        <f t="shared" si="0"/>
        <v>0</v>
      </c>
      <c r="J22" s="138">
        <v>0.2</v>
      </c>
      <c r="K22" s="137">
        <f t="shared" si="2"/>
        <v>0</v>
      </c>
      <c r="L22" s="137">
        <f t="shared" si="3"/>
        <v>0</v>
      </c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</row>
    <row r="23" spans="1:47" s="141" customFormat="1" ht="31.5" customHeight="1" x14ac:dyDescent="0.25">
      <c r="A23" s="139"/>
      <c r="B23" s="238"/>
      <c r="C23" s="97" t="s">
        <v>453</v>
      </c>
      <c r="D23" s="87" t="s">
        <v>8</v>
      </c>
      <c r="E23" s="73" t="s">
        <v>406</v>
      </c>
      <c r="F23" s="134" t="s">
        <v>129</v>
      </c>
      <c r="G23" s="135">
        <v>365.56452149546953</v>
      </c>
      <c r="H23" s="136"/>
      <c r="I23" s="137">
        <f t="shared" si="0"/>
        <v>0</v>
      </c>
      <c r="J23" s="138">
        <v>0.2</v>
      </c>
      <c r="K23" s="137">
        <f t="shared" si="2"/>
        <v>0</v>
      </c>
      <c r="L23" s="137">
        <f t="shared" si="3"/>
        <v>0</v>
      </c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</row>
    <row r="24" spans="1:47" s="141" customFormat="1" ht="31.5" customHeight="1" x14ac:dyDescent="0.25">
      <c r="A24" s="139"/>
      <c r="B24" s="238"/>
      <c r="C24" s="97" t="s">
        <v>454</v>
      </c>
      <c r="D24" s="87" t="s">
        <v>8</v>
      </c>
      <c r="E24" s="97" t="s">
        <v>407</v>
      </c>
      <c r="F24" s="134" t="s">
        <v>11</v>
      </c>
      <c r="G24" s="135">
        <v>7.6347831060489053</v>
      </c>
      <c r="H24" s="136"/>
      <c r="I24" s="137">
        <f t="shared" si="0"/>
        <v>0</v>
      </c>
      <c r="J24" s="138">
        <v>0.2</v>
      </c>
      <c r="K24" s="137">
        <f t="shared" si="2"/>
        <v>0</v>
      </c>
      <c r="L24" s="137">
        <f t="shared" si="3"/>
        <v>0</v>
      </c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</row>
    <row r="25" spans="1:47" s="141" customFormat="1" ht="31.5" customHeight="1" x14ac:dyDescent="0.25">
      <c r="A25" s="139"/>
      <c r="B25" s="239"/>
      <c r="C25" s="97" t="s">
        <v>455</v>
      </c>
      <c r="D25" s="87" t="s">
        <v>8</v>
      </c>
      <c r="E25" s="97" t="s">
        <v>408</v>
      </c>
      <c r="F25" s="134" t="s">
        <v>11</v>
      </c>
      <c r="G25" s="135">
        <v>7.43430189429146</v>
      </c>
      <c r="H25" s="136"/>
      <c r="I25" s="137">
        <f t="shared" si="0"/>
        <v>0</v>
      </c>
      <c r="J25" s="138">
        <v>0.2</v>
      </c>
      <c r="K25" s="137">
        <f t="shared" si="2"/>
        <v>0</v>
      </c>
      <c r="L25" s="137">
        <f t="shared" si="3"/>
        <v>0</v>
      </c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</row>
    <row r="26" spans="1:47" s="141" customFormat="1" ht="31.5" customHeight="1" x14ac:dyDescent="0.25">
      <c r="A26" s="139"/>
      <c r="B26" s="237" t="s">
        <v>449</v>
      </c>
      <c r="C26" s="97" t="s">
        <v>423</v>
      </c>
      <c r="D26" s="87" t="s">
        <v>8</v>
      </c>
      <c r="E26" s="73" t="s">
        <v>409</v>
      </c>
      <c r="F26" s="134" t="s">
        <v>11</v>
      </c>
      <c r="G26" s="135">
        <v>296.09174513698537</v>
      </c>
      <c r="H26" s="136"/>
      <c r="I26" s="137">
        <f t="shared" si="0"/>
        <v>0</v>
      </c>
      <c r="J26" s="138">
        <v>0</v>
      </c>
      <c r="K26" s="137">
        <f t="shared" si="2"/>
        <v>0</v>
      </c>
      <c r="L26" s="137">
        <f t="shared" si="3"/>
        <v>0</v>
      </c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</row>
    <row r="27" spans="1:47" s="141" customFormat="1" ht="38.25" x14ac:dyDescent="0.25">
      <c r="A27" s="139"/>
      <c r="B27" s="238"/>
      <c r="C27" s="97" t="s">
        <v>424</v>
      </c>
      <c r="D27" s="87" t="s">
        <v>8</v>
      </c>
      <c r="E27" s="97" t="s">
        <v>410</v>
      </c>
      <c r="F27" s="134" t="s">
        <v>11</v>
      </c>
      <c r="G27" s="135">
        <v>42.846599535736154</v>
      </c>
      <c r="H27" s="136"/>
      <c r="I27" s="137">
        <f t="shared" si="0"/>
        <v>0</v>
      </c>
      <c r="J27" s="138">
        <v>0</v>
      </c>
      <c r="K27" s="137">
        <f t="shared" si="2"/>
        <v>0</v>
      </c>
      <c r="L27" s="137">
        <f t="shared" si="3"/>
        <v>0</v>
      </c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</row>
    <row r="28" spans="1:47" s="141" customFormat="1" ht="31.5" customHeight="1" x14ac:dyDescent="0.25">
      <c r="A28" s="139"/>
      <c r="B28" s="238"/>
      <c r="C28" s="97" t="s">
        <v>425</v>
      </c>
      <c r="D28" s="87" t="s">
        <v>8</v>
      </c>
      <c r="E28" s="97" t="s">
        <v>411</v>
      </c>
      <c r="F28" s="134" t="s">
        <v>11</v>
      </c>
      <c r="G28" s="135">
        <v>26.416876795627463</v>
      </c>
      <c r="H28" s="136"/>
      <c r="I28" s="137">
        <f t="shared" si="0"/>
        <v>0</v>
      </c>
      <c r="J28" s="138">
        <v>0</v>
      </c>
      <c r="K28" s="137">
        <f t="shared" si="2"/>
        <v>0</v>
      </c>
      <c r="L28" s="137">
        <f t="shared" si="3"/>
        <v>0</v>
      </c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</row>
    <row r="29" spans="1:47" s="141" customFormat="1" ht="31.5" customHeight="1" x14ac:dyDescent="0.25">
      <c r="A29" s="139"/>
      <c r="B29" s="238"/>
      <c r="C29" s="97" t="s">
        <v>412</v>
      </c>
      <c r="D29" s="87" t="s">
        <v>8</v>
      </c>
      <c r="E29" s="73" t="s">
        <v>412</v>
      </c>
      <c r="F29" s="134" t="s">
        <v>11</v>
      </c>
      <c r="G29" s="135">
        <v>270.26773253036845</v>
      </c>
      <c r="H29" s="136"/>
      <c r="I29" s="137">
        <f t="shared" si="0"/>
        <v>0</v>
      </c>
      <c r="J29" s="138">
        <v>0</v>
      </c>
      <c r="K29" s="137">
        <f t="shared" si="2"/>
        <v>0</v>
      </c>
      <c r="L29" s="137">
        <f t="shared" si="3"/>
        <v>0</v>
      </c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</row>
    <row r="30" spans="1:47" s="141" customFormat="1" ht="31.5" customHeight="1" x14ac:dyDescent="0.25">
      <c r="A30" s="139"/>
      <c r="B30" s="238"/>
      <c r="C30" s="97" t="s">
        <v>412</v>
      </c>
      <c r="D30" s="87" t="s">
        <v>8</v>
      </c>
      <c r="E30" s="73" t="s">
        <v>412</v>
      </c>
      <c r="F30" s="134" t="s">
        <v>11</v>
      </c>
      <c r="G30" s="135">
        <v>270.26773253036845</v>
      </c>
      <c r="H30" s="136"/>
      <c r="I30" s="137">
        <f t="shared" ref="I30" si="4">SUM(G30*H30)</f>
        <v>0</v>
      </c>
      <c r="J30" s="138">
        <v>0.05</v>
      </c>
      <c r="K30" s="137">
        <f t="shared" si="2"/>
        <v>0</v>
      </c>
      <c r="L30" s="137">
        <f t="shared" si="3"/>
        <v>0</v>
      </c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</row>
    <row r="31" spans="1:47" s="141" customFormat="1" ht="31.5" customHeight="1" x14ac:dyDescent="0.25">
      <c r="A31" s="139"/>
      <c r="B31" s="238"/>
      <c r="C31" s="97" t="s">
        <v>412</v>
      </c>
      <c r="D31" s="87" t="s">
        <v>8</v>
      </c>
      <c r="E31" s="73" t="s">
        <v>412</v>
      </c>
      <c r="F31" s="134" t="s">
        <v>11</v>
      </c>
      <c r="G31" s="135">
        <v>270.26773253036845</v>
      </c>
      <c r="H31" s="136"/>
      <c r="I31" s="137">
        <f t="shared" ref="I31" si="5">SUM(G31*H31)</f>
        <v>0</v>
      </c>
      <c r="J31" s="138">
        <v>0.2</v>
      </c>
      <c r="K31" s="137">
        <f t="shared" si="2"/>
        <v>0</v>
      </c>
      <c r="L31" s="137">
        <f t="shared" si="3"/>
        <v>0</v>
      </c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</row>
    <row r="32" spans="1:47" s="141" customFormat="1" ht="31.5" customHeight="1" x14ac:dyDescent="0.25">
      <c r="A32" s="139"/>
      <c r="B32" s="238"/>
      <c r="C32" s="97" t="s">
        <v>413</v>
      </c>
      <c r="D32" s="87" t="s">
        <v>8</v>
      </c>
      <c r="E32" s="97" t="s">
        <v>413</v>
      </c>
      <c r="F32" s="134" t="s">
        <v>11</v>
      </c>
      <c r="G32" s="135">
        <v>33.412775677351746</v>
      </c>
      <c r="H32" s="136"/>
      <c r="I32" s="137">
        <f t="shared" si="0"/>
        <v>0</v>
      </c>
      <c r="J32" s="138">
        <v>0</v>
      </c>
      <c r="K32" s="137">
        <f t="shared" si="2"/>
        <v>0</v>
      </c>
      <c r="L32" s="137">
        <f t="shared" si="3"/>
        <v>0</v>
      </c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</row>
    <row r="33" spans="1:47" s="141" customFormat="1" ht="31.5" customHeight="1" x14ac:dyDescent="0.25">
      <c r="A33" s="139"/>
      <c r="B33" s="238"/>
      <c r="C33" s="97" t="s">
        <v>413</v>
      </c>
      <c r="D33" s="87" t="s">
        <v>8</v>
      </c>
      <c r="E33" s="97" t="s">
        <v>413</v>
      </c>
      <c r="F33" s="134" t="s">
        <v>11</v>
      </c>
      <c r="G33" s="135">
        <v>33.412775677351746</v>
      </c>
      <c r="H33" s="136"/>
      <c r="I33" s="137">
        <f t="shared" ref="I33:I34" si="6">SUM(G33*H33)</f>
        <v>0</v>
      </c>
      <c r="J33" s="138">
        <v>0.05</v>
      </c>
      <c r="K33" s="137">
        <f t="shared" si="2"/>
        <v>0</v>
      </c>
      <c r="L33" s="137">
        <f t="shared" si="3"/>
        <v>0</v>
      </c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</row>
    <row r="34" spans="1:47" s="141" customFormat="1" ht="31.5" customHeight="1" x14ac:dyDescent="0.25">
      <c r="A34" s="139"/>
      <c r="B34" s="238"/>
      <c r="C34" s="97" t="s">
        <v>413</v>
      </c>
      <c r="D34" s="87" t="s">
        <v>8</v>
      </c>
      <c r="E34" s="97" t="s">
        <v>413</v>
      </c>
      <c r="F34" s="134" t="s">
        <v>11</v>
      </c>
      <c r="G34" s="135">
        <v>33.412775677351746</v>
      </c>
      <c r="H34" s="136"/>
      <c r="I34" s="137">
        <f t="shared" si="6"/>
        <v>0</v>
      </c>
      <c r="J34" s="138">
        <v>0.2</v>
      </c>
      <c r="K34" s="137">
        <f t="shared" si="2"/>
        <v>0</v>
      </c>
      <c r="L34" s="137">
        <f t="shared" si="3"/>
        <v>0</v>
      </c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</row>
    <row r="35" spans="1:47" s="141" customFormat="1" ht="31.5" customHeight="1" x14ac:dyDescent="0.25">
      <c r="A35" s="139"/>
      <c r="B35" s="238"/>
      <c r="C35" s="97" t="s">
        <v>414</v>
      </c>
      <c r="D35" s="87" t="s">
        <v>8</v>
      </c>
      <c r="E35" s="97" t="s">
        <v>414</v>
      </c>
      <c r="F35" s="134" t="s">
        <v>11</v>
      </c>
      <c r="G35" s="135">
        <v>20.504955584781378</v>
      </c>
      <c r="H35" s="136"/>
      <c r="I35" s="137">
        <f t="shared" si="0"/>
        <v>0</v>
      </c>
      <c r="J35" s="138">
        <v>0</v>
      </c>
      <c r="K35" s="137">
        <f t="shared" si="2"/>
        <v>0</v>
      </c>
      <c r="L35" s="137">
        <f t="shared" si="3"/>
        <v>0</v>
      </c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</row>
    <row r="36" spans="1:47" s="141" customFormat="1" ht="31.5" customHeight="1" x14ac:dyDescent="0.25">
      <c r="A36" s="139"/>
      <c r="B36" s="238"/>
      <c r="C36" s="97" t="s">
        <v>414</v>
      </c>
      <c r="D36" s="87" t="s">
        <v>8</v>
      </c>
      <c r="E36" s="97" t="s">
        <v>414</v>
      </c>
      <c r="F36" s="134" t="s">
        <v>11</v>
      </c>
      <c r="G36" s="135">
        <v>20.504955584781378</v>
      </c>
      <c r="H36" s="136"/>
      <c r="I36" s="137">
        <f t="shared" ref="I36:I37" si="7">SUM(G36*H36)</f>
        <v>0</v>
      </c>
      <c r="J36" s="138">
        <v>0.05</v>
      </c>
      <c r="K36" s="137">
        <f t="shared" si="2"/>
        <v>0</v>
      </c>
      <c r="L36" s="137">
        <f t="shared" si="3"/>
        <v>0</v>
      </c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</row>
    <row r="37" spans="1:47" s="141" customFormat="1" ht="31.5" customHeight="1" x14ac:dyDescent="0.25">
      <c r="A37" s="139"/>
      <c r="B37" s="238"/>
      <c r="C37" s="97" t="s">
        <v>414</v>
      </c>
      <c r="D37" s="87" t="s">
        <v>8</v>
      </c>
      <c r="E37" s="97" t="s">
        <v>414</v>
      </c>
      <c r="F37" s="134" t="s">
        <v>11</v>
      </c>
      <c r="G37" s="135">
        <v>20.504955584781378</v>
      </c>
      <c r="H37" s="136"/>
      <c r="I37" s="137">
        <f t="shared" si="7"/>
        <v>0</v>
      </c>
      <c r="J37" s="138">
        <v>0.2</v>
      </c>
      <c r="K37" s="137">
        <f t="shared" si="2"/>
        <v>0</v>
      </c>
      <c r="L37" s="137">
        <f t="shared" si="3"/>
        <v>0</v>
      </c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</row>
    <row r="38" spans="1:47" s="141" customFormat="1" ht="31.5" customHeight="1" x14ac:dyDescent="0.25">
      <c r="A38" s="139"/>
      <c r="B38" s="238"/>
      <c r="C38" s="97" t="s">
        <v>456</v>
      </c>
      <c r="D38" s="87" t="s">
        <v>8</v>
      </c>
      <c r="E38" s="73" t="s">
        <v>415</v>
      </c>
      <c r="F38" s="134" t="s">
        <v>11</v>
      </c>
      <c r="G38" s="135">
        <v>269.50645634193228</v>
      </c>
      <c r="H38" s="136"/>
      <c r="I38" s="137">
        <f t="shared" si="0"/>
        <v>0</v>
      </c>
      <c r="J38" s="138">
        <v>0</v>
      </c>
      <c r="K38" s="137">
        <f t="shared" si="2"/>
        <v>0</v>
      </c>
      <c r="L38" s="137">
        <f t="shared" si="3"/>
        <v>0</v>
      </c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</row>
    <row r="39" spans="1:47" s="141" customFormat="1" ht="31.5" customHeight="1" x14ac:dyDescent="0.25">
      <c r="A39" s="139"/>
      <c r="B39" s="238"/>
      <c r="C39" s="97" t="s">
        <v>456</v>
      </c>
      <c r="D39" s="87" t="s">
        <v>8</v>
      </c>
      <c r="E39" s="73" t="s">
        <v>415</v>
      </c>
      <c r="F39" s="134" t="s">
        <v>11</v>
      </c>
      <c r="G39" s="135">
        <v>269.50645634193228</v>
      </c>
      <c r="H39" s="136"/>
      <c r="I39" s="137">
        <f t="shared" ref="I39:I40" si="8">SUM(G39*H39)</f>
        <v>0</v>
      </c>
      <c r="J39" s="138">
        <v>0.05</v>
      </c>
      <c r="K39" s="137">
        <f t="shared" si="2"/>
        <v>0</v>
      </c>
      <c r="L39" s="137">
        <f t="shared" si="3"/>
        <v>0</v>
      </c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</row>
    <row r="40" spans="1:47" s="141" customFormat="1" ht="31.5" customHeight="1" x14ac:dyDescent="0.25">
      <c r="A40" s="139"/>
      <c r="B40" s="238"/>
      <c r="C40" s="97" t="s">
        <v>456</v>
      </c>
      <c r="D40" s="87" t="s">
        <v>8</v>
      </c>
      <c r="E40" s="73" t="s">
        <v>415</v>
      </c>
      <c r="F40" s="134" t="s">
        <v>11</v>
      </c>
      <c r="G40" s="135">
        <v>269.50645634193228</v>
      </c>
      <c r="H40" s="136"/>
      <c r="I40" s="137">
        <f t="shared" si="8"/>
        <v>0</v>
      </c>
      <c r="J40" s="138">
        <v>0.2</v>
      </c>
      <c r="K40" s="137">
        <f t="shared" si="2"/>
        <v>0</v>
      </c>
      <c r="L40" s="137">
        <f t="shared" si="3"/>
        <v>0</v>
      </c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</row>
    <row r="41" spans="1:47" s="141" customFormat="1" ht="39.75" customHeight="1" x14ac:dyDescent="0.25">
      <c r="A41" s="139"/>
      <c r="B41" s="238"/>
      <c r="C41" s="97" t="s">
        <v>457</v>
      </c>
      <c r="D41" s="87" t="s">
        <v>8</v>
      </c>
      <c r="E41" s="97" t="s">
        <v>416</v>
      </c>
      <c r="F41" s="134" t="s">
        <v>11</v>
      </c>
      <c r="G41" s="135">
        <v>34.098471867575064</v>
      </c>
      <c r="H41" s="136"/>
      <c r="I41" s="137">
        <f t="shared" si="0"/>
        <v>0</v>
      </c>
      <c r="J41" s="138">
        <v>0</v>
      </c>
      <c r="K41" s="137">
        <f t="shared" si="2"/>
        <v>0</v>
      </c>
      <c r="L41" s="137">
        <f t="shared" si="3"/>
        <v>0</v>
      </c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</row>
    <row r="42" spans="1:47" s="141" customFormat="1" ht="38.25" customHeight="1" x14ac:dyDescent="0.25">
      <c r="A42" s="139"/>
      <c r="B42" s="238"/>
      <c r="C42" s="97" t="s">
        <v>457</v>
      </c>
      <c r="D42" s="87" t="s">
        <v>8</v>
      </c>
      <c r="E42" s="97" t="s">
        <v>416</v>
      </c>
      <c r="F42" s="134" t="s">
        <v>11</v>
      </c>
      <c r="G42" s="135">
        <v>34.098471867575064</v>
      </c>
      <c r="H42" s="136"/>
      <c r="I42" s="137">
        <f t="shared" ref="I42:I43" si="9">SUM(G42*H42)</f>
        <v>0</v>
      </c>
      <c r="J42" s="138">
        <v>0.05</v>
      </c>
      <c r="K42" s="137">
        <f t="shared" si="2"/>
        <v>0</v>
      </c>
      <c r="L42" s="137">
        <f t="shared" si="3"/>
        <v>0</v>
      </c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</row>
    <row r="43" spans="1:47" s="141" customFormat="1" ht="36.75" customHeight="1" x14ac:dyDescent="0.25">
      <c r="A43" s="139"/>
      <c r="B43" s="238"/>
      <c r="C43" s="97" t="s">
        <v>457</v>
      </c>
      <c r="D43" s="87" t="s">
        <v>8</v>
      </c>
      <c r="E43" s="97" t="s">
        <v>416</v>
      </c>
      <c r="F43" s="134" t="s">
        <v>11</v>
      </c>
      <c r="G43" s="135">
        <v>34.098471867575064</v>
      </c>
      <c r="H43" s="136"/>
      <c r="I43" s="137">
        <f t="shared" si="9"/>
        <v>0</v>
      </c>
      <c r="J43" s="138">
        <v>0.2</v>
      </c>
      <c r="K43" s="137">
        <f t="shared" si="2"/>
        <v>0</v>
      </c>
      <c r="L43" s="137">
        <f t="shared" si="3"/>
        <v>0</v>
      </c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</row>
    <row r="44" spans="1:47" s="141" customFormat="1" ht="39.75" customHeight="1" x14ac:dyDescent="0.25">
      <c r="A44" s="139"/>
      <c r="B44" s="238"/>
      <c r="C44" s="97" t="s">
        <v>458</v>
      </c>
      <c r="D44" s="87" t="s">
        <v>8</v>
      </c>
      <c r="E44" s="97" t="s">
        <v>417</v>
      </c>
      <c r="F44" s="134" t="s">
        <v>11</v>
      </c>
      <c r="G44" s="135">
        <v>20.249174476357496</v>
      </c>
      <c r="H44" s="136"/>
      <c r="I44" s="137">
        <f t="shared" si="0"/>
        <v>0</v>
      </c>
      <c r="J44" s="138">
        <v>0</v>
      </c>
      <c r="K44" s="137">
        <f t="shared" si="2"/>
        <v>0</v>
      </c>
      <c r="L44" s="137">
        <f t="shared" si="3"/>
        <v>0</v>
      </c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</row>
    <row r="45" spans="1:47" s="141" customFormat="1" ht="38.25" customHeight="1" x14ac:dyDescent="0.25">
      <c r="A45" s="139"/>
      <c r="B45" s="238"/>
      <c r="C45" s="97" t="s">
        <v>458</v>
      </c>
      <c r="D45" s="87" t="s">
        <v>8</v>
      </c>
      <c r="E45" s="97" t="s">
        <v>417</v>
      </c>
      <c r="F45" s="134" t="s">
        <v>11</v>
      </c>
      <c r="G45" s="135">
        <v>20.249174476357496</v>
      </c>
      <c r="H45" s="136"/>
      <c r="I45" s="137">
        <f t="shared" ref="I45:I46" si="10">SUM(G45*H45)</f>
        <v>0</v>
      </c>
      <c r="J45" s="138">
        <v>0.05</v>
      </c>
      <c r="K45" s="137">
        <f t="shared" si="2"/>
        <v>0</v>
      </c>
      <c r="L45" s="137">
        <f t="shared" si="3"/>
        <v>0</v>
      </c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139"/>
    </row>
    <row r="46" spans="1:47" s="141" customFormat="1" ht="37.5" customHeight="1" x14ac:dyDescent="0.25">
      <c r="A46" s="139"/>
      <c r="B46" s="239"/>
      <c r="C46" s="97" t="s">
        <v>458</v>
      </c>
      <c r="D46" s="87" t="s">
        <v>8</v>
      </c>
      <c r="E46" s="97" t="s">
        <v>417</v>
      </c>
      <c r="F46" s="134" t="s">
        <v>11</v>
      </c>
      <c r="G46" s="135">
        <v>20.249174476357496</v>
      </c>
      <c r="H46" s="136"/>
      <c r="I46" s="137">
        <f t="shared" si="10"/>
        <v>0</v>
      </c>
      <c r="J46" s="138">
        <v>0.2</v>
      </c>
      <c r="K46" s="137">
        <f t="shared" si="2"/>
        <v>0</v>
      </c>
      <c r="L46" s="137">
        <f t="shared" si="3"/>
        <v>0</v>
      </c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</row>
    <row r="47" spans="1:47" s="28" customFormat="1" ht="23.25" customHeight="1" x14ac:dyDescent="0.25">
      <c r="A47" s="3" t="s">
        <v>162</v>
      </c>
      <c r="B47" s="231" t="s">
        <v>130</v>
      </c>
      <c r="C47" s="76" t="s">
        <v>565</v>
      </c>
      <c r="D47" s="8" t="s">
        <v>14</v>
      </c>
      <c r="E47" s="76" t="s">
        <v>569</v>
      </c>
      <c r="F47" s="78" t="s">
        <v>11</v>
      </c>
      <c r="G47" s="135">
        <v>1505.1639985980933</v>
      </c>
      <c r="H47" s="9"/>
      <c r="I47" s="137">
        <f t="shared" si="0"/>
        <v>0</v>
      </c>
      <c r="J47" s="79">
        <v>0</v>
      </c>
      <c r="K47" s="137">
        <f t="shared" si="2"/>
        <v>0</v>
      </c>
      <c r="L47" s="137">
        <f t="shared" si="3"/>
        <v>0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</row>
    <row r="48" spans="1:47" s="28" customFormat="1" ht="23.25" customHeight="1" x14ac:dyDescent="0.25">
      <c r="A48" s="3"/>
      <c r="B48" s="231"/>
      <c r="C48" s="76" t="s">
        <v>566</v>
      </c>
      <c r="D48" s="8" t="s">
        <v>14</v>
      </c>
      <c r="E48" s="76" t="s">
        <v>570</v>
      </c>
      <c r="F48" s="78" t="s">
        <v>11</v>
      </c>
      <c r="G48" s="135">
        <v>2479.3585225888623</v>
      </c>
      <c r="H48" s="9"/>
      <c r="I48" s="137">
        <f t="shared" si="0"/>
        <v>0</v>
      </c>
      <c r="J48" s="79">
        <v>0</v>
      </c>
      <c r="K48" s="137">
        <f t="shared" si="2"/>
        <v>0</v>
      </c>
      <c r="L48" s="137">
        <f t="shared" si="3"/>
        <v>0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</row>
    <row r="49" spans="1:47" s="28" customFormat="1" ht="23.25" customHeight="1" x14ac:dyDescent="0.25">
      <c r="A49" s="3"/>
      <c r="B49" s="231"/>
      <c r="C49" s="76" t="s">
        <v>567</v>
      </c>
      <c r="D49" s="8" t="s">
        <v>14</v>
      </c>
      <c r="E49" s="76" t="s">
        <v>571</v>
      </c>
      <c r="F49" s="78" t="s">
        <v>11</v>
      </c>
      <c r="G49" s="135">
        <v>1779.0296662576127</v>
      </c>
      <c r="H49" s="9"/>
      <c r="I49" s="137">
        <f t="shared" si="0"/>
        <v>0</v>
      </c>
      <c r="J49" s="79">
        <v>0</v>
      </c>
      <c r="K49" s="137">
        <f t="shared" si="2"/>
        <v>0</v>
      </c>
      <c r="L49" s="137">
        <f t="shared" si="3"/>
        <v>0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</row>
    <row r="50" spans="1:47" s="28" customFormat="1" ht="23.25" customHeight="1" x14ac:dyDescent="0.25">
      <c r="A50" s="3" t="s">
        <v>163</v>
      </c>
      <c r="B50" s="231"/>
      <c r="C50" s="76" t="s">
        <v>568</v>
      </c>
      <c r="D50" s="8" t="s">
        <v>14</v>
      </c>
      <c r="E50" s="76" t="s">
        <v>572</v>
      </c>
      <c r="F50" s="78" t="s">
        <v>11</v>
      </c>
      <c r="G50" s="135">
        <v>2865.7781013499348</v>
      </c>
      <c r="H50" s="9"/>
      <c r="I50" s="137">
        <f t="shared" si="0"/>
        <v>0</v>
      </c>
      <c r="J50" s="79">
        <v>0</v>
      </c>
      <c r="K50" s="137">
        <f t="shared" si="2"/>
        <v>0</v>
      </c>
      <c r="L50" s="137">
        <f t="shared" si="3"/>
        <v>0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</row>
    <row r="51" spans="1:47" s="28" customFormat="1" ht="32.25" customHeight="1" x14ac:dyDescent="0.25">
      <c r="A51" s="3"/>
      <c r="B51" s="231"/>
      <c r="C51" s="166" t="s">
        <v>459</v>
      </c>
      <c r="D51" s="8" t="s">
        <v>14</v>
      </c>
      <c r="E51" s="77" t="s">
        <v>164</v>
      </c>
      <c r="F51" s="78" t="s">
        <v>11</v>
      </c>
      <c r="G51" s="135">
        <v>829.71466244972044</v>
      </c>
      <c r="H51" s="9"/>
      <c r="I51" s="137">
        <f t="shared" si="0"/>
        <v>0</v>
      </c>
      <c r="J51" s="79">
        <v>0</v>
      </c>
      <c r="K51" s="137">
        <f t="shared" si="2"/>
        <v>0</v>
      </c>
      <c r="L51" s="137">
        <f t="shared" si="3"/>
        <v>0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</row>
    <row r="52" spans="1:47" s="28" customFormat="1" ht="23.25" customHeight="1" x14ac:dyDescent="0.25">
      <c r="A52" s="3"/>
      <c r="B52" s="231"/>
      <c r="C52" s="76" t="s">
        <v>165</v>
      </c>
      <c r="D52" s="8" t="s">
        <v>14</v>
      </c>
      <c r="E52" s="77" t="s">
        <v>166</v>
      </c>
      <c r="F52" s="78" t="s">
        <v>131</v>
      </c>
      <c r="G52" s="135">
        <v>57.900668969640748</v>
      </c>
      <c r="H52" s="9"/>
      <c r="I52" s="137">
        <f t="shared" si="0"/>
        <v>0</v>
      </c>
      <c r="J52" s="79">
        <v>0</v>
      </c>
      <c r="K52" s="137">
        <f t="shared" si="2"/>
        <v>0</v>
      </c>
      <c r="L52" s="137">
        <f t="shared" si="3"/>
        <v>0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</row>
    <row r="53" spans="1:47" s="28" customFormat="1" ht="23.25" customHeight="1" x14ac:dyDescent="0.25">
      <c r="A53" s="3" t="s">
        <v>162</v>
      </c>
      <c r="B53" s="226" t="s">
        <v>132</v>
      </c>
      <c r="C53" s="76" t="s">
        <v>573</v>
      </c>
      <c r="D53" s="8" t="s">
        <v>14</v>
      </c>
      <c r="E53" s="76" t="s">
        <v>573</v>
      </c>
      <c r="F53" s="78" t="s">
        <v>11</v>
      </c>
      <c r="G53" s="135">
        <v>1505.1639985980933</v>
      </c>
      <c r="H53" s="9"/>
      <c r="I53" s="137">
        <f t="shared" si="0"/>
        <v>0</v>
      </c>
      <c r="J53" s="79">
        <v>0</v>
      </c>
      <c r="K53" s="137">
        <f t="shared" si="2"/>
        <v>0</v>
      </c>
      <c r="L53" s="137">
        <f t="shared" si="3"/>
        <v>0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</row>
    <row r="54" spans="1:47" s="28" customFormat="1" ht="23.25" customHeight="1" x14ac:dyDescent="0.25">
      <c r="A54" s="3" t="s">
        <v>163</v>
      </c>
      <c r="B54" s="227"/>
      <c r="C54" s="76" t="s">
        <v>574</v>
      </c>
      <c r="D54" s="8" t="s">
        <v>14</v>
      </c>
      <c r="E54" s="76" t="s">
        <v>574</v>
      </c>
      <c r="F54" s="78" t="s">
        <v>11</v>
      </c>
      <c r="G54" s="135">
        <v>2479.3585225888623</v>
      </c>
      <c r="H54" s="9"/>
      <c r="I54" s="137">
        <f t="shared" ref="I54:I56" si="11">SUM(G54*H54)</f>
        <v>0</v>
      </c>
      <c r="J54" s="79">
        <v>0</v>
      </c>
      <c r="K54" s="137">
        <f t="shared" ref="K54:K56" si="12">SUM(I54*J54)</f>
        <v>0</v>
      </c>
      <c r="L54" s="137">
        <f t="shared" ref="L54:L56" si="13">SUM(I54+K54)</f>
        <v>0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</row>
    <row r="55" spans="1:47" s="28" customFormat="1" ht="23.25" customHeight="1" x14ac:dyDescent="0.25">
      <c r="A55" s="3"/>
      <c r="B55" s="227"/>
      <c r="C55" s="76" t="s">
        <v>575</v>
      </c>
      <c r="D55" s="8" t="s">
        <v>14</v>
      </c>
      <c r="E55" s="76" t="s">
        <v>575</v>
      </c>
      <c r="F55" s="78" t="s">
        <v>11</v>
      </c>
      <c r="G55" s="135">
        <v>1779.0296662576127</v>
      </c>
      <c r="H55" s="9"/>
      <c r="I55" s="137">
        <f t="shared" si="11"/>
        <v>0</v>
      </c>
      <c r="J55" s="79">
        <v>0</v>
      </c>
      <c r="K55" s="137">
        <f t="shared" si="12"/>
        <v>0</v>
      </c>
      <c r="L55" s="137">
        <f t="shared" si="13"/>
        <v>0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</row>
    <row r="56" spans="1:47" s="28" customFormat="1" ht="23.25" customHeight="1" x14ac:dyDescent="0.25">
      <c r="A56" s="3"/>
      <c r="B56" s="227"/>
      <c r="C56" s="76" t="s">
        <v>576</v>
      </c>
      <c r="D56" s="8" t="s">
        <v>14</v>
      </c>
      <c r="E56" s="76" t="s">
        <v>576</v>
      </c>
      <c r="F56" s="78" t="s">
        <v>11</v>
      </c>
      <c r="G56" s="135">
        <v>2865.7781013499348</v>
      </c>
      <c r="H56" s="9"/>
      <c r="I56" s="137">
        <f t="shared" si="11"/>
        <v>0</v>
      </c>
      <c r="J56" s="79">
        <v>0</v>
      </c>
      <c r="K56" s="137">
        <f t="shared" si="12"/>
        <v>0</v>
      </c>
      <c r="L56" s="137">
        <f t="shared" si="13"/>
        <v>0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</row>
    <row r="57" spans="1:47" s="28" customFormat="1" ht="23.25" customHeight="1" x14ac:dyDescent="0.25">
      <c r="A57" s="3"/>
      <c r="B57" s="227"/>
      <c r="C57" s="80" t="s">
        <v>167</v>
      </c>
      <c r="D57" s="8" t="s">
        <v>14</v>
      </c>
      <c r="E57" s="77" t="s">
        <v>168</v>
      </c>
      <c r="F57" s="78" t="s">
        <v>11</v>
      </c>
      <c r="G57" s="135">
        <v>727.12188203687242</v>
      </c>
      <c r="H57" s="9"/>
      <c r="I57" s="137">
        <f t="shared" si="0"/>
        <v>0</v>
      </c>
      <c r="J57" s="79">
        <v>0</v>
      </c>
      <c r="K57" s="137">
        <f t="shared" si="2"/>
        <v>0</v>
      </c>
      <c r="L57" s="137">
        <f t="shared" si="3"/>
        <v>0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</row>
    <row r="58" spans="1:47" s="28" customFormat="1" ht="23.25" customHeight="1" x14ac:dyDescent="0.25">
      <c r="A58" s="3"/>
      <c r="B58" s="227"/>
      <c r="C58" s="80" t="s">
        <v>169</v>
      </c>
      <c r="D58" s="8" t="s">
        <v>14</v>
      </c>
      <c r="E58" s="77" t="s">
        <v>170</v>
      </c>
      <c r="F58" s="78" t="s">
        <v>131</v>
      </c>
      <c r="G58" s="135">
        <v>439.99714960706928</v>
      </c>
      <c r="H58" s="9"/>
      <c r="I58" s="137">
        <f t="shared" si="0"/>
        <v>0</v>
      </c>
      <c r="J58" s="79">
        <v>0</v>
      </c>
      <c r="K58" s="137">
        <f t="shared" si="2"/>
        <v>0</v>
      </c>
      <c r="L58" s="137">
        <f t="shared" si="3"/>
        <v>0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</row>
    <row r="59" spans="1:47" s="28" customFormat="1" ht="23.25" customHeight="1" x14ac:dyDescent="0.25">
      <c r="A59" s="3" t="s">
        <v>171</v>
      </c>
      <c r="B59" s="227"/>
      <c r="C59" s="76" t="s">
        <v>172</v>
      </c>
      <c r="D59" s="8" t="s">
        <v>14</v>
      </c>
      <c r="E59" s="77" t="s">
        <v>133</v>
      </c>
      <c r="F59" s="78" t="s">
        <v>11</v>
      </c>
      <c r="G59" s="135">
        <v>3173.6467413432883</v>
      </c>
      <c r="H59" s="9"/>
      <c r="I59" s="137">
        <f t="shared" si="0"/>
        <v>0</v>
      </c>
      <c r="J59" s="79">
        <v>0</v>
      </c>
      <c r="K59" s="137">
        <f t="shared" si="2"/>
        <v>0</v>
      </c>
      <c r="L59" s="137">
        <f t="shared" si="3"/>
        <v>0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</row>
    <row r="60" spans="1:47" s="28" customFormat="1" ht="23.25" customHeight="1" x14ac:dyDescent="0.25">
      <c r="A60" s="3" t="s">
        <v>173</v>
      </c>
      <c r="B60" s="227"/>
      <c r="C60" s="76" t="s">
        <v>174</v>
      </c>
      <c r="D60" s="8" t="s">
        <v>14</v>
      </c>
      <c r="E60" s="77" t="s">
        <v>134</v>
      </c>
      <c r="F60" s="78" t="s">
        <v>11</v>
      </c>
      <c r="G60" s="135">
        <v>4040.2451180278572</v>
      </c>
      <c r="H60" s="9"/>
      <c r="I60" s="137">
        <f t="shared" si="0"/>
        <v>0</v>
      </c>
      <c r="J60" s="79">
        <v>0</v>
      </c>
      <c r="K60" s="137">
        <f t="shared" si="2"/>
        <v>0</v>
      </c>
      <c r="L60" s="137">
        <f t="shared" si="3"/>
        <v>0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</row>
    <row r="61" spans="1:47" s="28" customFormat="1" ht="23.25" customHeight="1" x14ac:dyDescent="0.25">
      <c r="A61" s="3"/>
      <c r="B61" s="227"/>
      <c r="C61" s="76" t="s">
        <v>338</v>
      </c>
      <c r="D61" s="8" t="s">
        <v>14</v>
      </c>
      <c r="E61" s="77" t="s">
        <v>345</v>
      </c>
      <c r="F61" s="78" t="s">
        <v>11</v>
      </c>
      <c r="G61" s="135">
        <v>1414.019933808326</v>
      </c>
      <c r="H61" s="9"/>
      <c r="I61" s="137">
        <f t="shared" si="0"/>
        <v>0</v>
      </c>
      <c r="J61" s="79">
        <v>0</v>
      </c>
      <c r="K61" s="137">
        <f t="shared" si="2"/>
        <v>0</v>
      </c>
      <c r="L61" s="137">
        <f t="shared" si="3"/>
        <v>0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</row>
    <row r="62" spans="1:47" s="28" customFormat="1" ht="23.25" customHeight="1" x14ac:dyDescent="0.25">
      <c r="A62" s="3" t="s">
        <v>171</v>
      </c>
      <c r="B62" s="227"/>
      <c r="C62" s="76" t="s">
        <v>175</v>
      </c>
      <c r="D62" s="8" t="s">
        <v>8</v>
      </c>
      <c r="E62" s="77" t="s">
        <v>135</v>
      </c>
      <c r="F62" s="78" t="s">
        <v>11</v>
      </c>
      <c r="G62" s="135">
        <v>3173.6467413432883</v>
      </c>
      <c r="H62" s="9"/>
      <c r="I62" s="137">
        <f t="shared" si="0"/>
        <v>0</v>
      </c>
      <c r="J62" s="79">
        <v>0</v>
      </c>
      <c r="K62" s="137">
        <f t="shared" si="2"/>
        <v>0</v>
      </c>
      <c r="L62" s="137">
        <f t="shared" si="3"/>
        <v>0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</row>
    <row r="63" spans="1:47" s="28" customFormat="1" ht="23.25" customHeight="1" x14ac:dyDescent="0.25">
      <c r="A63" s="3" t="s">
        <v>173</v>
      </c>
      <c r="B63" s="227"/>
      <c r="C63" s="76" t="s">
        <v>176</v>
      </c>
      <c r="D63" s="8" t="s">
        <v>8</v>
      </c>
      <c r="E63" s="77" t="s">
        <v>136</v>
      </c>
      <c r="F63" s="78" t="s">
        <v>11</v>
      </c>
      <c r="G63" s="135">
        <v>4040.2451180278572</v>
      </c>
      <c r="H63" s="9"/>
      <c r="I63" s="137">
        <f t="shared" si="0"/>
        <v>0</v>
      </c>
      <c r="J63" s="79">
        <v>0</v>
      </c>
      <c r="K63" s="137">
        <f t="shared" si="2"/>
        <v>0</v>
      </c>
      <c r="L63" s="137">
        <f t="shared" si="3"/>
        <v>0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</row>
    <row r="64" spans="1:47" s="28" customFormat="1" ht="23.25" customHeight="1" x14ac:dyDescent="0.25">
      <c r="A64" s="3"/>
      <c r="B64" s="227"/>
      <c r="C64" s="76" t="s">
        <v>339</v>
      </c>
      <c r="D64" s="8" t="s">
        <v>8</v>
      </c>
      <c r="E64" s="77" t="s">
        <v>342</v>
      </c>
      <c r="F64" s="78" t="s">
        <v>11</v>
      </c>
      <c r="G64" s="135">
        <v>2832.2612277627882</v>
      </c>
      <c r="H64" s="9"/>
      <c r="I64" s="137">
        <f t="shared" si="0"/>
        <v>0</v>
      </c>
      <c r="J64" s="79">
        <v>0</v>
      </c>
      <c r="K64" s="137">
        <f t="shared" si="2"/>
        <v>0</v>
      </c>
      <c r="L64" s="137">
        <f t="shared" si="3"/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</row>
    <row r="65" spans="1:47" s="28" customFormat="1" ht="23.25" customHeight="1" x14ac:dyDescent="0.25">
      <c r="A65" s="3" t="s">
        <v>177</v>
      </c>
      <c r="B65" s="227"/>
      <c r="C65" s="76" t="s">
        <v>178</v>
      </c>
      <c r="D65" s="8" t="s">
        <v>8</v>
      </c>
      <c r="E65" s="77" t="s">
        <v>137</v>
      </c>
      <c r="F65" s="78" t="s">
        <v>11</v>
      </c>
      <c r="G65" s="135">
        <v>3439.4031752545111</v>
      </c>
      <c r="H65" s="9"/>
      <c r="I65" s="137">
        <f t="shared" si="0"/>
        <v>0</v>
      </c>
      <c r="J65" s="79">
        <v>0</v>
      </c>
      <c r="K65" s="137">
        <f t="shared" si="2"/>
        <v>0</v>
      </c>
      <c r="L65" s="137">
        <f t="shared" si="3"/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</row>
    <row r="66" spans="1:47" s="28" customFormat="1" ht="23.25" customHeight="1" x14ac:dyDescent="0.25">
      <c r="A66" s="3" t="s">
        <v>179</v>
      </c>
      <c r="B66" s="227"/>
      <c r="C66" s="76" t="s">
        <v>180</v>
      </c>
      <c r="D66" s="8" t="s">
        <v>8</v>
      </c>
      <c r="E66" s="77" t="s">
        <v>138</v>
      </c>
      <c r="F66" s="78" t="s">
        <v>11</v>
      </c>
      <c r="G66" s="135">
        <v>4435.3576448117519</v>
      </c>
      <c r="H66" s="9"/>
      <c r="I66" s="137">
        <f t="shared" si="0"/>
        <v>0</v>
      </c>
      <c r="J66" s="79">
        <v>0</v>
      </c>
      <c r="K66" s="137">
        <f t="shared" si="2"/>
        <v>0</v>
      </c>
      <c r="L66" s="137">
        <f t="shared" si="3"/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</row>
    <row r="67" spans="1:47" s="28" customFormat="1" ht="23.25" customHeight="1" x14ac:dyDescent="0.25">
      <c r="A67" s="3"/>
      <c r="B67" s="227"/>
      <c r="C67" s="76" t="s">
        <v>340</v>
      </c>
      <c r="D67" s="8" t="s">
        <v>8</v>
      </c>
      <c r="E67" s="77" t="s">
        <v>343</v>
      </c>
      <c r="F67" s="78" t="s">
        <v>11</v>
      </c>
      <c r="G67" s="135">
        <v>2858.6580319355708</v>
      </c>
      <c r="H67" s="9"/>
      <c r="I67" s="137">
        <f t="shared" si="0"/>
        <v>0</v>
      </c>
      <c r="J67" s="79">
        <v>0</v>
      </c>
      <c r="K67" s="137">
        <f t="shared" si="2"/>
        <v>0</v>
      </c>
      <c r="L67" s="137">
        <f t="shared" si="3"/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</row>
    <row r="68" spans="1:47" s="28" customFormat="1" ht="23.25" customHeight="1" x14ac:dyDescent="0.25">
      <c r="A68" s="3" t="s">
        <v>177</v>
      </c>
      <c r="B68" s="227"/>
      <c r="C68" s="76" t="s">
        <v>181</v>
      </c>
      <c r="D68" s="8" t="s">
        <v>8</v>
      </c>
      <c r="E68" s="77" t="s">
        <v>139</v>
      </c>
      <c r="F68" s="78" t="s">
        <v>11</v>
      </c>
      <c r="G68" s="135">
        <v>4463.7166311134824</v>
      </c>
      <c r="H68" s="9"/>
      <c r="I68" s="137">
        <f t="shared" si="0"/>
        <v>0</v>
      </c>
      <c r="J68" s="79">
        <v>0</v>
      </c>
      <c r="K68" s="137">
        <f t="shared" si="2"/>
        <v>0</v>
      </c>
      <c r="L68" s="137">
        <f t="shared" si="3"/>
        <v>0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</row>
    <row r="69" spans="1:47" s="28" customFormat="1" ht="23.25" customHeight="1" x14ac:dyDescent="0.25">
      <c r="A69" s="3" t="s">
        <v>179</v>
      </c>
      <c r="B69" s="227"/>
      <c r="C69" s="76" t="s">
        <v>182</v>
      </c>
      <c r="D69" s="8" t="s">
        <v>8</v>
      </c>
      <c r="E69" s="77" t="s">
        <v>140</v>
      </c>
      <c r="F69" s="78" t="s">
        <v>11</v>
      </c>
      <c r="G69" s="135">
        <v>5631.2405340101832</v>
      </c>
      <c r="H69" s="9"/>
      <c r="I69" s="137">
        <f t="shared" si="0"/>
        <v>0</v>
      </c>
      <c r="J69" s="79">
        <v>0</v>
      </c>
      <c r="K69" s="137">
        <f t="shared" si="2"/>
        <v>0</v>
      </c>
      <c r="L69" s="137">
        <f t="shared" si="3"/>
        <v>0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</row>
    <row r="70" spans="1:47" s="28" customFormat="1" ht="23.25" customHeight="1" x14ac:dyDescent="0.25">
      <c r="A70" s="3"/>
      <c r="B70" s="228"/>
      <c r="C70" s="76" t="s">
        <v>341</v>
      </c>
      <c r="D70" s="8" t="s">
        <v>8</v>
      </c>
      <c r="E70" s="77" t="s">
        <v>344</v>
      </c>
      <c r="F70" s="78" t="s">
        <v>11</v>
      </c>
      <c r="G70" s="135">
        <v>2883.623706034723</v>
      </c>
      <c r="H70" s="9"/>
      <c r="I70" s="137">
        <f t="shared" si="0"/>
        <v>0</v>
      </c>
      <c r="J70" s="79">
        <v>0</v>
      </c>
      <c r="K70" s="137">
        <f t="shared" si="2"/>
        <v>0</v>
      </c>
      <c r="L70" s="137">
        <f t="shared" si="3"/>
        <v>0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</row>
    <row r="71" spans="1:47" s="28" customFormat="1" ht="31.5" customHeight="1" x14ac:dyDescent="0.25">
      <c r="A71" s="3"/>
      <c r="B71" s="226" t="s">
        <v>337</v>
      </c>
      <c r="C71" s="76" t="s">
        <v>334</v>
      </c>
      <c r="D71" s="128" t="s">
        <v>14</v>
      </c>
      <c r="E71" s="82" t="s">
        <v>336</v>
      </c>
      <c r="F71" s="78" t="s">
        <v>11</v>
      </c>
      <c r="G71" s="135">
        <v>1136.0920740110366</v>
      </c>
      <c r="H71" s="9"/>
      <c r="I71" s="137">
        <f t="shared" si="0"/>
        <v>0</v>
      </c>
      <c r="J71" s="79">
        <v>0</v>
      </c>
      <c r="K71" s="137">
        <f t="shared" si="2"/>
        <v>0</v>
      </c>
      <c r="L71" s="137">
        <f t="shared" si="3"/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</row>
    <row r="72" spans="1:47" s="28" customFormat="1" ht="31.5" customHeight="1" x14ac:dyDescent="0.25">
      <c r="A72" s="3"/>
      <c r="B72" s="228"/>
      <c r="C72" s="76" t="s">
        <v>335</v>
      </c>
      <c r="D72" s="128" t="s">
        <v>14</v>
      </c>
      <c r="E72" s="82" t="s">
        <v>350</v>
      </c>
      <c r="F72" s="78" t="s">
        <v>11</v>
      </c>
      <c r="G72" s="135">
        <v>1916.1058528282738</v>
      </c>
      <c r="H72" s="9"/>
      <c r="I72" s="137">
        <f t="shared" si="0"/>
        <v>0</v>
      </c>
      <c r="J72" s="79">
        <v>0</v>
      </c>
      <c r="K72" s="137">
        <f t="shared" si="2"/>
        <v>0</v>
      </c>
      <c r="L72" s="137">
        <f t="shared" si="3"/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</row>
    <row r="73" spans="1:47" s="28" customFormat="1" ht="23.25" customHeight="1" x14ac:dyDescent="0.25">
      <c r="A73" s="3" t="s">
        <v>183</v>
      </c>
      <c r="B73" s="226" t="s">
        <v>184</v>
      </c>
      <c r="C73" s="76" t="s">
        <v>185</v>
      </c>
      <c r="D73" s="81" t="s">
        <v>14</v>
      </c>
      <c r="E73" s="82" t="s">
        <v>186</v>
      </c>
      <c r="F73" s="83" t="s">
        <v>11</v>
      </c>
      <c r="G73" s="135">
        <v>80.294639416393039</v>
      </c>
      <c r="H73" s="9"/>
      <c r="I73" s="137">
        <f t="shared" si="0"/>
        <v>0</v>
      </c>
      <c r="J73" s="79">
        <v>0</v>
      </c>
      <c r="K73" s="137">
        <f t="shared" si="2"/>
        <v>0</v>
      </c>
      <c r="L73" s="137">
        <f t="shared" si="3"/>
        <v>0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</row>
    <row r="74" spans="1:47" s="28" customFormat="1" ht="23.25" customHeight="1" x14ac:dyDescent="0.25">
      <c r="A74" s="3" t="s">
        <v>187</v>
      </c>
      <c r="B74" s="227"/>
      <c r="C74" s="76" t="s">
        <v>188</v>
      </c>
      <c r="D74" s="129" t="s">
        <v>14</v>
      </c>
      <c r="E74" s="82" t="s">
        <v>189</v>
      </c>
      <c r="F74" s="83" t="s">
        <v>11</v>
      </c>
      <c r="G74" s="135">
        <v>147.34131491374441</v>
      </c>
      <c r="H74" s="9"/>
      <c r="I74" s="137">
        <f t="shared" si="0"/>
        <v>0</v>
      </c>
      <c r="J74" s="79">
        <v>0</v>
      </c>
      <c r="K74" s="137">
        <f t="shared" si="2"/>
        <v>0</v>
      </c>
      <c r="L74" s="137">
        <f t="shared" si="3"/>
        <v>0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</row>
    <row r="75" spans="1:47" s="28" customFormat="1" ht="23.25" customHeight="1" x14ac:dyDescent="0.25">
      <c r="A75" s="3" t="s">
        <v>190</v>
      </c>
      <c r="B75" s="227"/>
      <c r="C75" s="76" t="s">
        <v>191</v>
      </c>
      <c r="D75" s="81" t="s">
        <v>14</v>
      </c>
      <c r="E75" s="82" t="s">
        <v>192</v>
      </c>
      <c r="F75" s="83" t="s">
        <v>11</v>
      </c>
      <c r="G75" s="135">
        <v>191.48270997258547</v>
      </c>
      <c r="H75" s="9"/>
      <c r="I75" s="137">
        <f t="shared" si="0"/>
        <v>0</v>
      </c>
      <c r="J75" s="79">
        <v>0</v>
      </c>
      <c r="K75" s="137">
        <f t="shared" si="2"/>
        <v>0</v>
      </c>
      <c r="L75" s="137">
        <f t="shared" si="3"/>
        <v>0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</row>
    <row r="76" spans="1:47" s="28" customFormat="1" ht="23.25" customHeight="1" x14ac:dyDescent="0.25">
      <c r="A76" s="3" t="s">
        <v>193</v>
      </c>
      <c r="B76" s="227"/>
      <c r="C76" s="76" t="s">
        <v>194</v>
      </c>
      <c r="D76" s="81" t="s">
        <v>14</v>
      </c>
      <c r="E76" s="82" t="s">
        <v>195</v>
      </c>
      <c r="F76" s="83" t="s">
        <v>11</v>
      </c>
      <c r="G76" s="135">
        <v>235.62410503142647</v>
      </c>
      <c r="H76" s="9"/>
      <c r="I76" s="137">
        <f t="shared" si="0"/>
        <v>0</v>
      </c>
      <c r="J76" s="79">
        <v>0</v>
      </c>
      <c r="K76" s="137">
        <f t="shared" si="2"/>
        <v>0</v>
      </c>
      <c r="L76" s="137">
        <f t="shared" si="3"/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</row>
    <row r="77" spans="1:47" s="28" customFormat="1" ht="23.25" customHeight="1" x14ac:dyDescent="0.25">
      <c r="A77" s="3" t="s">
        <v>196</v>
      </c>
      <c r="B77" s="227"/>
      <c r="C77" s="76" t="s">
        <v>197</v>
      </c>
      <c r="D77" s="81" t="s">
        <v>14</v>
      </c>
      <c r="E77" s="82" t="s">
        <v>198</v>
      </c>
      <c r="F77" s="83" t="s">
        <v>11</v>
      </c>
      <c r="G77" s="135">
        <v>257.69480256084694</v>
      </c>
      <c r="H77" s="9"/>
      <c r="I77" s="137">
        <f t="shared" si="0"/>
        <v>0</v>
      </c>
      <c r="J77" s="79">
        <v>0</v>
      </c>
      <c r="K77" s="137">
        <f t="shared" si="2"/>
        <v>0</v>
      </c>
      <c r="L77" s="137">
        <f t="shared" si="3"/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</row>
    <row r="78" spans="1:47" s="28" customFormat="1" ht="23.25" customHeight="1" x14ac:dyDescent="0.25">
      <c r="A78" s="3" t="s">
        <v>199</v>
      </c>
      <c r="B78" s="227"/>
      <c r="C78" s="76" t="s">
        <v>200</v>
      </c>
      <c r="D78" s="81" t="s">
        <v>14</v>
      </c>
      <c r="E78" s="82" t="s">
        <v>201</v>
      </c>
      <c r="F78" s="83" t="s">
        <v>11</v>
      </c>
      <c r="G78" s="135">
        <v>368.04829020794955</v>
      </c>
      <c r="H78" s="9"/>
      <c r="I78" s="137">
        <f t="shared" si="0"/>
        <v>0</v>
      </c>
      <c r="J78" s="79">
        <v>0</v>
      </c>
      <c r="K78" s="137">
        <f t="shared" si="2"/>
        <v>0</v>
      </c>
      <c r="L78" s="137">
        <f t="shared" si="3"/>
        <v>0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</row>
    <row r="79" spans="1:47" s="28" customFormat="1" ht="23.25" customHeight="1" x14ac:dyDescent="0.25">
      <c r="A79" s="3" t="s">
        <v>202</v>
      </c>
      <c r="B79" s="227"/>
      <c r="C79" s="76" t="s">
        <v>203</v>
      </c>
      <c r="D79" s="81" t="s">
        <v>14</v>
      </c>
      <c r="E79" s="82" t="s">
        <v>204</v>
      </c>
      <c r="F79" s="83" t="s">
        <v>11</v>
      </c>
      <c r="G79" s="135">
        <v>588.7663563049332</v>
      </c>
      <c r="H79" s="9"/>
      <c r="I79" s="137">
        <f t="shared" si="0"/>
        <v>0</v>
      </c>
      <c r="J79" s="79">
        <v>0</v>
      </c>
      <c r="K79" s="137">
        <f t="shared" si="2"/>
        <v>0</v>
      </c>
      <c r="L79" s="137">
        <f t="shared" si="3"/>
        <v>0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</row>
    <row r="80" spans="1:47" s="28" customFormat="1" ht="23.25" customHeight="1" x14ac:dyDescent="0.25">
      <c r="A80" s="3"/>
      <c r="B80" s="227"/>
      <c r="C80" s="76" t="s">
        <v>205</v>
      </c>
      <c r="D80" s="81" t="s">
        <v>14</v>
      </c>
      <c r="E80" s="82" t="s">
        <v>206</v>
      </c>
      <c r="F80" s="83" t="s">
        <v>11</v>
      </c>
      <c r="G80" s="135">
        <v>920.53663062407134</v>
      </c>
      <c r="H80" s="9"/>
      <c r="I80" s="137">
        <f t="shared" si="0"/>
        <v>0</v>
      </c>
      <c r="J80" s="79">
        <v>0</v>
      </c>
      <c r="K80" s="137">
        <f t="shared" ref="K80:K145" si="14">SUM(I80*J80)</f>
        <v>0</v>
      </c>
      <c r="L80" s="137">
        <f t="shared" ref="L80:L145" si="15">SUM(I80+K80)</f>
        <v>0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</row>
    <row r="81" spans="1:47" s="28" customFormat="1" ht="23.25" customHeight="1" x14ac:dyDescent="0.25">
      <c r="A81" s="3"/>
      <c r="B81" s="227"/>
      <c r="C81" s="76" t="s">
        <v>207</v>
      </c>
      <c r="D81" s="81" t="s">
        <v>14</v>
      </c>
      <c r="E81" s="82" t="s">
        <v>208</v>
      </c>
      <c r="F81" s="83" t="s">
        <v>11</v>
      </c>
      <c r="G81" s="135">
        <v>975.99064451708773</v>
      </c>
      <c r="H81" s="9"/>
      <c r="I81" s="137">
        <f t="shared" si="0"/>
        <v>0</v>
      </c>
      <c r="J81" s="79">
        <v>0</v>
      </c>
      <c r="K81" s="137">
        <f t="shared" si="14"/>
        <v>0</v>
      </c>
      <c r="L81" s="137">
        <f t="shared" si="15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</row>
    <row r="82" spans="1:47" s="28" customFormat="1" ht="23.25" customHeight="1" x14ac:dyDescent="0.25">
      <c r="A82" s="3"/>
      <c r="B82" s="227"/>
      <c r="C82" s="76" t="s">
        <v>209</v>
      </c>
      <c r="D82" s="81" t="s">
        <v>14</v>
      </c>
      <c r="E82" s="82" t="s">
        <v>210</v>
      </c>
      <c r="F82" s="83" t="s">
        <v>11</v>
      </c>
      <c r="G82" s="135">
        <v>1045.3081618833583</v>
      </c>
      <c r="H82" s="9"/>
      <c r="I82" s="137">
        <f t="shared" si="0"/>
        <v>0</v>
      </c>
      <c r="J82" s="79">
        <v>0</v>
      </c>
      <c r="K82" s="137">
        <f t="shared" si="14"/>
        <v>0</v>
      </c>
      <c r="L82" s="137">
        <f t="shared" si="15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</row>
    <row r="83" spans="1:47" s="28" customFormat="1" ht="23.25" customHeight="1" x14ac:dyDescent="0.25">
      <c r="A83" s="3"/>
      <c r="B83" s="227"/>
      <c r="C83" s="76" t="s">
        <v>211</v>
      </c>
      <c r="D83" s="81" t="s">
        <v>14</v>
      </c>
      <c r="E83" s="82" t="s">
        <v>212</v>
      </c>
      <c r="F83" s="83" t="s">
        <v>11</v>
      </c>
      <c r="G83" s="135">
        <v>1378.0322452414564</v>
      </c>
      <c r="H83" s="9"/>
      <c r="I83" s="137">
        <f t="shared" si="0"/>
        <v>0</v>
      </c>
      <c r="J83" s="79">
        <v>0</v>
      </c>
      <c r="K83" s="137">
        <f t="shared" si="14"/>
        <v>0</v>
      </c>
      <c r="L83" s="137">
        <f t="shared" si="15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</row>
    <row r="84" spans="1:47" s="28" customFormat="1" ht="23.25" customHeight="1" x14ac:dyDescent="0.25">
      <c r="A84" s="3"/>
      <c r="B84" s="227"/>
      <c r="C84" s="76" t="s">
        <v>213</v>
      </c>
      <c r="D84" s="81" t="s">
        <v>14</v>
      </c>
      <c r="E84" s="82" t="s">
        <v>214</v>
      </c>
      <c r="F84" s="83" t="s">
        <v>11</v>
      </c>
      <c r="G84" s="135">
        <v>141.96227556612186</v>
      </c>
      <c r="H84" s="9"/>
      <c r="I84" s="137">
        <f t="shared" si="0"/>
        <v>0</v>
      </c>
      <c r="J84" s="79">
        <v>0</v>
      </c>
      <c r="K84" s="137">
        <f t="shared" si="14"/>
        <v>0</v>
      </c>
      <c r="L84" s="137">
        <f t="shared" si="15"/>
        <v>0</v>
      </c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</row>
    <row r="85" spans="1:47" s="28" customFormat="1" ht="23.25" customHeight="1" x14ac:dyDescent="0.25">
      <c r="A85" s="3"/>
      <c r="B85" s="227"/>
      <c r="C85" s="76" t="s">
        <v>215</v>
      </c>
      <c r="D85" s="81" t="s">
        <v>14</v>
      </c>
      <c r="E85" s="82" t="s">
        <v>216</v>
      </c>
      <c r="F85" s="83" t="s">
        <v>11</v>
      </c>
      <c r="G85" s="135">
        <v>228.47053723922735</v>
      </c>
      <c r="H85" s="9"/>
      <c r="I85" s="137">
        <f t="shared" si="0"/>
        <v>0</v>
      </c>
      <c r="J85" s="79">
        <v>0</v>
      </c>
      <c r="K85" s="137">
        <f t="shared" si="14"/>
        <v>0</v>
      </c>
      <c r="L85" s="137">
        <f t="shared" si="15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</row>
    <row r="86" spans="1:47" s="28" customFormat="1" ht="23.25" customHeight="1" x14ac:dyDescent="0.25">
      <c r="A86" s="3"/>
      <c r="B86" s="227"/>
      <c r="C86" s="80" t="s">
        <v>217</v>
      </c>
      <c r="D86" s="81" t="s">
        <v>14</v>
      </c>
      <c r="E86" s="82" t="s">
        <v>218</v>
      </c>
      <c r="F86" s="83" t="s">
        <v>11</v>
      </c>
      <c r="G86" s="135">
        <v>296.12443418870726</v>
      </c>
      <c r="H86" s="9"/>
      <c r="I86" s="137">
        <f t="shared" si="0"/>
        <v>0</v>
      </c>
      <c r="J86" s="79">
        <v>0</v>
      </c>
      <c r="K86" s="137">
        <f t="shared" si="14"/>
        <v>0</v>
      </c>
      <c r="L86" s="137">
        <f t="shared" si="15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</row>
    <row r="87" spans="1:47" s="28" customFormat="1" ht="23.25" customHeight="1" x14ac:dyDescent="0.25">
      <c r="A87" s="3"/>
      <c r="B87" s="228"/>
      <c r="C87" s="80" t="s">
        <v>219</v>
      </c>
      <c r="D87" s="81" t="s">
        <v>14</v>
      </c>
      <c r="E87" s="82" t="s">
        <v>220</v>
      </c>
      <c r="F87" s="83" t="s">
        <v>11</v>
      </c>
      <c r="G87" s="135">
        <v>530.14037281723631</v>
      </c>
      <c r="H87" s="9"/>
      <c r="I87" s="137">
        <f t="shared" si="0"/>
        <v>0</v>
      </c>
      <c r="J87" s="79">
        <v>0</v>
      </c>
      <c r="K87" s="137">
        <f t="shared" si="14"/>
        <v>0</v>
      </c>
      <c r="L87" s="137">
        <f t="shared" si="15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</row>
    <row r="88" spans="1:47" s="141" customFormat="1" ht="23.25" customHeight="1" x14ac:dyDescent="0.25">
      <c r="A88" s="139"/>
      <c r="B88" s="165" t="s">
        <v>460</v>
      </c>
      <c r="C88" s="103" t="s">
        <v>418</v>
      </c>
      <c r="D88" s="167" t="s">
        <v>8</v>
      </c>
      <c r="E88" s="168" t="s">
        <v>418</v>
      </c>
      <c r="F88" s="169" t="s">
        <v>11</v>
      </c>
      <c r="G88" s="135">
        <v>333</v>
      </c>
      <c r="H88" s="136"/>
      <c r="I88" s="137">
        <f t="shared" si="0"/>
        <v>0</v>
      </c>
      <c r="J88" s="140">
        <v>0</v>
      </c>
      <c r="K88" s="137">
        <f t="shared" si="14"/>
        <v>0</v>
      </c>
      <c r="L88" s="137">
        <f t="shared" si="15"/>
        <v>0</v>
      </c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39"/>
      <c r="Z88" s="139"/>
      <c r="AA88" s="139"/>
      <c r="AB88" s="139"/>
      <c r="AC88" s="139"/>
      <c r="AD88" s="139"/>
      <c r="AE88" s="139"/>
      <c r="AF88" s="139"/>
      <c r="AG88" s="139"/>
      <c r="AH88" s="139"/>
      <c r="AI88" s="139"/>
      <c r="AJ88" s="139"/>
      <c r="AK88" s="139"/>
      <c r="AL88" s="139"/>
      <c r="AM88" s="139"/>
      <c r="AN88" s="139"/>
      <c r="AO88" s="139"/>
      <c r="AP88" s="139"/>
      <c r="AQ88" s="139"/>
      <c r="AR88" s="139"/>
      <c r="AS88" s="139"/>
      <c r="AT88" s="139"/>
      <c r="AU88" s="139"/>
    </row>
    <row r="89" spans="1:47" s="28" customFormat="1" ht="23.25" customHeight="1" x14ac:dyDescent="0.25">
      <c r="A89" s="3"/>
      <c r="B89" s="226" t="s">
        <v>151</v>
      </c>
      <c r="C89" s="80" t="s">
        <v>221</v>
      </c>
      <c r="D89" s="81" t="s">
        <v>14</v>
      </c>
      <c r="E89" s="76" t="s">
        <v>351</v>
      </c>
      <c r="F89" s="83" t="s">
        <v>11</v>
      </c>
      <c r="G89" s="135">
        <v>102.59278041284794</v>
      </c>
      <c r="H89" s="9"/>
      <c r="I89" s="137">
        <f t="shared" si="0"/>
        <v>0</v>
      </c>
      <c r="J89" s="79">
        <v>0</v>
      </c>
      <c r="K89" s="137">
        <f t="shared" si="14"/>
        <v>0</v>
      </c>
      <c r="L89" s="137">
        <f t="shared" si="15"/>
        <v>0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</row>
    <row r="90" spans="1:47" s="28" customFormat="1" ht="23.25" customHeight="1" x14ac:dyDescent="0.25">
      <c r="A90" s="3"/>
      <c r="B90" s="227"/>
      <c r="C90" s="80" t="s">
        <v>222</v>
      </c>
      <c r="D90" s="81" t="s">
        <v>14</v>
      </c>
      <c r="E90" s="76" t="s">
        <v>223</v>
      </c>
      <c r="F90" s="83" t="s">
        <v>11</v>
      </c>
      <c r="G90" s="135">
        <v>244.45130833140081</v>
      </c>
      <c r="H90" s="9"/>
      <c r="I90" s="137">
        <f t="shared" si="0"/>
        <v>0</v>
      </c>
      <c r="J90" s="79">
        <v>0</v>
      </c>
      <c r="K90" s="137">
        <f t="shared" si="14"/>
        <v>0</v>
      </c>
      <c r="L90" s="137">
        <f t="shared" si="15"/>
        <v>0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</row>
    <row r="91" spans="1:47" s="28" customFormat="1" ht="23.25" customHeight="1" x14ac:dyDescent="0.25">
      <c r="A91" s="3"/>
      <c r="B91" s="227"/>
      <c r="C91" s="76" t="s">
        <v>224</v>
      </c>
      <c r="D91" s="81" t="s">
        <v>14</v>
      </c>
      <c r="E91" s="76" t="s">
        <v>225</v>
      </c>
      <c r="F91" s="83" t="s">
        <v>11</v>
      </c>
      <c r="G91" s="135">
        <v>414.82193720353524</v>
      </c>
      <c r="H91" s="9"/>
      <c r="I91" s="137">
        <f t="shared" ref="I91:I156" si="16">SUM(G91*H91)</f>
        <v>0</v>
      </c>
      <c r="J91" s="79">
        <v>0</v>
      </c>
      <c r="K91" s="137">
        <f t="shared" si="14"/>
        <v>0</v>
      </c>
      <c r="L91" s="137">
        <f t="shared" si="15"/>
        <v>0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</row>
    <row r="92" spans="1:47" s="28" customFormat="1" ht="23.25" customHeight="1" x14ac:dyDescent="0.25">
      <c r="A92" s="3"/>
      <c r="B92" s="227"/>
      <c r="C92" s="76" t="s">
        <v>226</v>
      </c>
      <c r="D92" s="81" t="s">
        <v>14</v>
      </c>
      <c r="E92" s="76" t="s">
        <v>227</v>
      </c>
      <c r="F92" s="83" t="s">
        <v>11</v>
      </c>
      <c r="G92" s="135">
        <v>1381.7688645028607</v>
      </c>
      <c r="H92" s="9"/>
      <c r="I92" s="137">
        <f t="shared" si="16"/>
        <v>0</v>
      </c>
      <c r="J92" s="79">
        <v>0</v>
      </c>
      <c r="K92" s="137">
        <f t="shared" si="14"/>
        <v>0</v>
      </c>
      <c r="L92" s="137">
        <f t="shared" si="15"/>
        <v>0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</row>
    <row r="93" spans="1:47" s="28" customFormat="1" ht="23.25" customHeight="1" x14ac:dyDescent="0.25">
      <c r="A93" s="3"/>
      <c r="B93" s="227"/>
      <c r="C93" s="76" t="s">
        <v>228</v>
      </c>
      <c r="D93" s="81" t="s">
        <v>14</v>
      </c>
      <c r="E93" s="76" t="s">
        <v>229</v>
      </c>
      <c r="F93" s="83" t="s">
        <v>11</v>
      </c>
      <c r="G93" s="135">
        <v>1528.7173415530481</v>
      </c>
      <c r="H93" s="9"/>
      <c r="I93" s="137">
        <f t="shared" si="16"/>
        <v>0</v>
      </c>
      <c r="J93" s="79">
        <v>0</v>
      </c>
      <c r="K93" s="137">
        <f t="shared" si="14"/>
        <v>0</v>
      </c>
      <c r="L93" s="137">
        <f t="shared" si="15"/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</row>
    <row r="94" spans="1:47" s="28" customFormat="1" ht="23.25" customHeight="1" x14ac:dyDescent="0.25">
      <c r="A94" s="3"/>
      <c r="B94" s="227"/>
      <c r="C94" s="76" t="s">
        <v>230</v>
      </c>
      <c r="D94" s="81" t="s">
        <v>14</v>
      </c>
      <c r="E94" s="76" t="s">
        <v>231</v>
      </c>
      <c r="F94" s="83" t="s">
        <v>11</v>
      </c>
      <c r="G94" s="135">
        <v>988.15486561460034</v>
      </c>
      <c r="H94" s="9"/>
      <c r="I94" s="137">
        <f t="shared" si="16"/>
        <v>0</v>
      </c>
      <c r="J94" s="79">
        <v>0</v>
      </c>
      <c r="K94" s="137">
        <f t="shared" si="14"/>
        <v>0</v>
      </c>
      <c r="L94" s="137">
        <f t="shared" si="1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</row>
    <row r="95" spans="1:47" s="28" customFormat="1" ht="23.25" customHeight="1" x14ac:dyDescent="0.25">
      <c r="A95" s="3"/>
      <c r="B95" s="227"/>
      <c r="C95" s="76" t="s">
        <v>232</v>
      </c>
      <c r="D95" s="81" t="s">
        <v>14</v>
      </c>
      <c r="E95" s="76" t="s">
        <v>233</v>
      </c>
      <c r="F95" s="83" t="s">
        <v>11</v>
      </c>
      <c r="G95" s="135">
        <v>2072.7477491161953</v>
      </c>
      <c r="H95" s="9"/>
      <c r="I95" s="137">
        <f t="shared" si="16"/>
        <v>0</v>
      </c>
      <c r="J95" s="79">
        <v>0</v>
      </c>
      <c r="K95" s="137">
        <f t="shared" si="14"/>
        <v>0</v>
      </c>
      <c r="L95" s="137">
        <f t="shared" si="1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</row>
    <row r="96" spans="1:47" s="28" customFormat="1" ht="23.25" customHeight="1" x14ac:dyDescent="0.25">
      <c r="A96" s="3"/>
      <c r="B96" s="227"/>
      <c r="C96" s="76" t="s">
        <v>234</v>
      </c>
      <c r="D96" s="81" t="s">
        <v>14</v>
      </c>
      <c r="E96" s="76" t="s">
        <v>235</v>
      </c>
      <c r="F96" s="83" t="s">
        <v>11</v>
      </c>
      <c r="G96" s="135">
        <v>2851.8835228713897</v>
      </c>
      <c r="H96" s="9"/>
      <c r="I96" s="137">
        <f t="shared" si="16"/>
        <v>0</v>
      </c>
      <c r="J96" s="79">
        <v>0</v>
      </c>
      <c r="K96" s="137">
        <f t="shared" si="14"/>
        <v>0</v>
      </c>
      <c r="L96" s="137">
        <f t="shared" si="15"/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</row>
    <row r="97" spans="1:47" s="28" customFormat="1" ht="23.25" customHeight="1" x14ac:dyDescent="0.25">
      <c r="A97" s="3"/>
      <c r="B97" s="227"/>
      <c r="C97" s="80" t="s">
        <v>236</v>
      </c>
      <c r="D97" s="81" t="s">
        <v>14</v>
      </c>
      <c r="E97" s="76" t="s">
        <v>237</v>
      </c>
      <c r="F97" s="83" t="s">
        <v>11</v>
      </c>
      <c r="G97" s="135">
        <v>2847.308943383322</v>
      </c>
      <c r="H97" s="9"/>
      <c r="I97" s="137">
        <f t="shared" si="16"/>
        <v>0</v>
      </c>
      <c r="J97" s="79">
        <v>0</v>
      </c>
      <c r="K97" s="137">
        <f t="shared" si="14"/>
        <v>0</v>
      </c>
      <c r="L97" s="137">
        <f t="shared" si="15"/>
        <v>0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</row>
    <row r="98" spans="1:47" s="28" customFormat="1" ht="23.25" customHeight="1" x14ac:dyDescent="0.25">
      <c r="A98" s="3"/>
      <c r="B98" s="227"/>
      <c r="C98" s="80" t="s">
        <v>238</v>
      </c>
      <c r="D98" s="81" t="s">
        <v>14</v>
      </c>
      <c r="E98" s="76" t="s">
        <v>239</v>
      </c>
      <c r="F98" s="83" t="s">
        <v>11</v>
      </c>
      <c r="G98" s="135">
        <v>3479.9302384976586</v>
      </c>
      <c r="H98" s="9"/>
      <c r="I98" s="137">
        <f t="shared" si="16"/>
        <v>0</v>
      </c>
      <c r="J98" s="79">
        <v>0</v>
      </c>
      <c r="K98" s="137">
        <f t="shared" si="14"/>
        <v>0</v>
      </c>
      <c r="L98" s="137">
        <f t="shared" si="15"/>
        <v>0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</row>
    <row r="99" spans="1:47" s="28" customFormat="1" ht="23.25" customHeight="1" x14ac:dyDescent="0.25">
      <c r="A99" s="3"/>
      <c r="B99" s="228"/>
      <c r="C99" s="80" t="s">
        <v>240</v>
      </c>
      <c r="D99" s="81" t="s">
        <v>14</v>
      </c>
      <c r="E99" s="76" t="s">
        <v>241</v>
      </c>
      <c r="F99" s="83" t="s">
        <v>11</v>
      </c>
      <c r="G99" s="135">
        <v>4030.3953616562744</v>
      </c>
      <c r="H99" s="9"/>
      <c r="I99" s="137">
        <f t="shared" si="16"/>
        <v>0</v>
      </c>
      <c r="J99" s="79">
        <v>0</v>
      </c>
      <c r="K99" s="137">
        <f t="shared" si="14"/>
        <v>0</v>
      </c>
      <c r="L99" s="137">
        <f t="shared" si="15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</row>
    <row r="100" spans="1:47" s="28" customFormat="1" ht="23.25" customHeight="1" x14ac:dyDescent="0.25">
      <c r="A100" s="3" t="s">
        <v>242</v>
      </c>
      <c r="B100" s="231" t="s">
        <v>243</v>
      </c>
      <c r="C100" s="76" t="s">
        <v>383</v>
      </c>
      <c r="D100" s="8" t="s">
        <v>14</v>
      </c>
      <c r="E100" s="77" t="s">
        <v>244</v>
      </c>
      <c r="F100" s="78" t="s">
        <v>11</v>
      </c>
      <c r="G100" s="135">
        <v>3535.3634554924774</v>
      </c>
      <c r="H100" s="9"/>
      <c r="I100" s="137">
        <f t="shared" si="16"/>
        <v>0</v>
      </c>
      <c r="J100" s="79">
        <v>0</v>
      </c>
      <c r="K100" s="137">
        <f t="shared" si="14"/>
        <v>0</v>
      </c>
      <c r="L100" s="137">
        <f t="shared" si="15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</row>
    <row r="101" spans="1:47" s="28" customFormat="1" ht="23.25" customHeight="1" x14ac:dyDescent="0.25">
      <c r="A101" s="3" t="s">
        <v>245</v>
      </c>
      <c r="B101" s="231"/>
      <c r="C101" s="76" t="s">
        <v>386</v>
      </c>
      <c r="D101" s="8" t="s">
        <v>14</v>
      </c>
      <c r="E101" s="77" t="s">
        <v>546</v>
      </c>
      <c r="F101" s="78" t="s">
        <v>11</v>
      </c>
      <c r="G101" s="135">
        <v>4382.7282415113086</v>
      </c>
      <c r="H101" s="9"/>
      <c r="I101" s="137">
        <f t="shared" si="16"/>
        <v>0</v>
      </c>
      <c r="J101" s="79">
        <v>0</v>
      </c>
      <c r="K101" s="137">
        <f t="shared" si="14"/>
        <v>0</v>
      </c>
      <c r="L101" s="137">
        <f t="shared" si="15"/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</row>
    <row r="102" spans="1:47" s="28" customFormat="1" ht="23.25" customHeight="1" x14ac:dyDescent="0.25">
      <c r="A102" s="3" t="s">
        <v>246</v>
      </c>
      <c r="B102" s="231"/>
      <c r="C102" s="76" t="s">
        <v>384</v>
      </c>
      <c r="D102" s="8" t="s">
        <v>14</v>
      </c>
      <c r="E102" s="77" t="s">
        <v>247</v>
      </c>
      <c r="F102" s="78" t="s">
        <v>11</v>
      </c>
      <c r="G102" s="135">
        <v>5561.8057204298848</v>
      </c>
      <c r="H102" s="9"/>
      <c r="I102" s="137">
        <f t="shared" si="16"/>
        <v>0</v>
      </c>
      <c r="J102" s="79">
        <v>0</v>
      </c>
      <c r="K102" s="137">
        <f t="shared" si="14"/>
        <v>0</v>
      </c>
      <c r="L102" s="137">
        <f t="shared" si="15"/>
        <v>0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</row>
    <row r="103" spans="1:47" s="28" customFormat="1" ht="23.25" customHeight="1" x14ac:dyDescent="0.25">
      <c r="A103" s="3" t="s">
        <v>248</v>
      </c>
      <c r="B103" s="231"/>
      <c r="C103" s="76" t="s">
        <v>385</v>
      </c>
      <c r="D103" s="8" t="s">
        <v>14</v>
      </c>
      <c r="E103" s="77" t="s">
        <v>547</v>
      </c>
      <c r="F103" s="78" t="s">
        <v>11</v>
      </c>
      <c r="G103" s="135">
        <v>4674.6203652495897</v>
      </c>
      <c r="H103" s="9"/>
      <c r="I103" s="137">
        <f t="shared" si="16"/>
        <v>0</v>
      </c>
      <c r="J103" s="79">
        <v>0</v>
      </c>
      <c r="K103" s="137">
        <f t="shared" si="14"/>
        <v>0</v>
      </c>
      <c r="L103" s="137">
        <f t="shared" si="15"/>
        <v>0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</row>
    <row r="104" spans="1:47" s="28" customFormat="1" ht="23.25" customHeight="1" x14ac:dyDescent="0.25">
      <c r="A104" s="3"/>
      <c r="B104" s="226" t="s">
        <v>249</v>
      </c>
      <c r="C104" s="76" t="s">
        <v>250</v>
      </c>
      <c r="D104" s="8" t="s">
        <v>14</v>
      </c>
      <c r="E104" s="77" t="s">
        <v>153</v>
      </c>
      <c r="F104" s="78" t="s">
        <v>11</v>
      </c>
      <c r="G104" s="135">
        <v>2541.4775639848481</v>
      </c>
      <c r="H104" s="9"/>
      <c r="I104" s="137">
        <f t="shared" si="16"/>
        <v>0</v>
      </c>
      <c r="J104" s="75">
        <v>0.2</v>
      </c>
      <c r="K104" s="137">
        <f t="shared" si="14"/>
        <v>0</v>
      </c>
      <c r="L104" s="137">
        <f t="shared" si="15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</row>
    <row r="105" spans="1:47" s="28" customFormat="1" ht="23.25" customHeight="1" x14ac:dyDescent="0.25">
      <c r="A105" s="3"/>
      <c r="B105" s="227"/>
      <c r="C105" s="76" t="s">
        <v>251</v>
      </c>
      <c r="D105" s="8" t="s">
        <v>14</v>
      </c>
      <c r="E105" s="77" t="s">
        <v>252</v>
      </c>
      <c r="F105" s="78" t="s">
        <v>11</v>
      </c>
      <c r="G105" s="135">
        <v>133.49452759265867</v>
      </c>
      <c r="H105" s="9"/>
      <c r="I105" s="137">
        <f t="shared" si="16"/>
        <v>0</v>
      </c>
      <c r="J105" s="75">
        <v>0.2</v>
      </c>
      <c r="K105" s="137">
        <f t="shared" si="14"/>
        <v>0</v>
      </c>
      <c r="L105" s="137">
        <f t="shared" si="15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</row>
    <row r="106" spans="1:47" s="28" customFormat="1" ht="22.5" customHeight="1" x14ac:dyDescent="0.25">
      <c r="A106" s="3"/>
      <c r="B106" s="228"/>
      <c r="C106" s="76" t="s">
        <v>253</v>
      </c>
      <c r="D106" s="8" t="s">
        <v>14</v>
      </c>
      <c r="E106" s="77" t="s">
        <v>254</v>
      </c>
      <c r="F106" s="78" t="s">
        <v>11</v>
      </c>
      <c r="G106" s="135">
        <v>349.7753121009049</v>
      </c>
      <c r="H106" s="9"/>
      <c r="I106" s="137">
        <f t="shared" si="16"/>
        <v>0</v>
      </c>
      <c r="J106" s="75">
        <v>0.2</v>
      </c>
      <c r="K106" s="137">
        <f t="shared" si="14"/>
        <v>0</v>
      </c>
      <c r="L106" s="137">
        <f t="shared" si="15"/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</row>
    <row r="107" spans="1:47" s="28" customFormat="1" ht="28.5" customHeight="1" x14ac:dyDescent="0.25">
      <c r="A107" s="3"/>
      <c r="B107" s="85" t="s">
        <v>255</v>
      </c>
      <c r="C107" s="80" t="s">
        <v>256</v>
      </c>
      <c r="D107" s="8" t="s">
        <v>14</v>
      </c>
      <c r="E107" s="76" t="s">
        <v>257</v>
      </c>
      <c r="F107" s="78" t="s">
        <v>19</v>
      </c>
      <c r="G107" s="135">
        <v>73.283391806083813</v>
      </c>
      <c r="H107" s="9"/>
      <c r="I107" s="137">
        <f t="shared" si="16"/>
        <v>0</v>
      </c>
      <c r="J107" s="79">
        <v>0</v>
      </c>
      <c r="K107" s="137">
        <f t="shared" si="14"/>
        <v>0</v>
      </c>
      <c r="L107" s="137">
        <f t="shared" si="15"/>
        <v>0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</row>
    <row r="108" spans="1:47" s="28" customFormat="1" ht="23.25" customHeight="1" x14ac:dyDescent="0.25">
      <c r="A108" s="3" t="s">
        <v>258</v>
      </c>
      <c r="B108" s="226" t="s">
        <v>259</v>
      </c>
      <c r="C108" s="76" t="s">
        <v>260</v>
      </c>
      <c r="D108" s="8" t="s">
        <v>14</v>
      </c>
      <c r="E108" s="77" t="s">
        <v>141</v>
      </c>
      <c r="F108" s="78" t="s">
        <v>19</v>
      </c>
      <c r="G108" s="135">
        <v>133.49452759265867</v>
      </c>
      <c r="H108" s="9"/>
      <c r="I108" s="137">
        <f t="shared" si="16"/>
        <v>0</v>
      </c>
      <c r="J108" s="79">
        <v>0</v>
      </c>
      <c r="K108" s="137">
        <f t="shared" si="14"/>
        <v>0</v>
      </c>
      <c r="L108" s="137">
        <f t="shared" si="15"/>
        <v>0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</row>
    <row r="109" spans="1:47" s="28" customFormat="1" ht="23.25" customHeight="1" x14ac:dyDescent="0.25">
      <c r="A109" s="3" t="s">
        <v>261</v>
      </c>
      <c r="B109" s="227"/>
      <c r="C109" s="76" t="s">
        <v>262</v>
      </c>
      <c r="D109" s="8" t="s">
        <v>14</v>
      </c>
      <c r="E109" s="77" t="s">
        <v>142</v>
      </c>
      <c r="F109" s="78" t="s">
        <v>19</v>
      </c>
      <c r="G109" s="135">
        <v>217.70104674329798</v>
      </c>
      <c r="H109" s="9"/>
      <c r="I109" s="137">
        <f t="shared" si="16"/>
        <v>0</v>
      </c>
      <c r="J109" s="79">
        <v>0</v>
      </c>
      <c r="K109" s="137">
        <f t="shared" si="14"/>
        <v>0</v>
      </c>
      <c r="L109" s="137">
        <f t="shared" si="15"/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</row>
    <row r="110" spans="1:47" s="28" customFormat="1" ht="23.25" customHeight="1" x14ac:dyDescent="0.25">
      <c r="A110" s="3" t="s">
        <v>263</v>
      </c>
      <c r="B110" s="227"/>
      <c r="C110" s="86" t="s">
        <v>428</v>
      </c>
      <c r="D110" s="87" t="s">
        <v>14</v>
      </c>
      <c r="E110" s="77" t="s">
        <v>543</v>
      </c>
      <c r="F110" s="78" t="s">
        <v>19</v>
      </c>
      <c r="G110" s="135">
        <v>282.83676810959116</v>
      </c>
      <c r="H110" s="9"/>
      <c r="I110" s="137">
        <f t="shared" si="16"/>
        <v>0</v>
      </c>
      <c r="J110" s="79">
        <v>0</v>
      </c>
      <c r="K110" s="137">
        <f t="shared" si="14"/>
        <v>0</v>
      </c>
      <c r="L110" s="137">
        <f t="shared" si="15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</row>
    <row r="111" spans="1:47" s="141" customFormat="1" ht="23.25" customHeight="1" x14ac:dyDescent="0.25">
      <c r="A111" s="139"/>
      <c r="B111" s="228"/>
      <c r="C111" s="86" t="s">
        <v>427</v>
      </c>
      <c r="D111" s="87" t="s">
        <v>14</v>
      </c>
      <c r="E111" s="73" t="s">
        <v>461</v>
      </c>
      <c r="F111" s="78" t="s">
        <v>19</v>
      </c>
      <c r="G111" s="135">
        <v>424.55929308447355</v>
      </c>
      <c r="H111" s="136"/>
      <c r="I111" s="137">
        <f t="shared" si="16"/>
        <v>0</v>
      </c>
      <c r="J111" s="140">
        <v>0</v>
      </c>
      <c r="K111" s="137">
        <f t="shared" si="14"/>
        <v>0</v>
      </c>
      <c r="L111" s="137">
        <f t="shared" si="15"/>
        <v>0</v>
      </c>
      <c r="M111" s="139"/>
      <c r="N111" s="139"/>
      <c r="O111" s="139"/>
      <c r="P111" s="139"/>
      <c r="Q111" s="139"/>
      <c r="R111" s="139"/>
      <c r="S111" s="139"/>
      <c r="T111" s="139"/>
      <c r="U111" s="139"/>
      <c r="V111" s="139"/>
      <c r="W111" s="139"/>
      <c r="X111" s="139"/>
      <c r="Y111" s="139"/>
      <c r="Z111" s="139"/>
      <c r="AA111" s="139"/>
      <c r="AB111" s="139"/>
      <c r="AC111" s="139"/>
      <c r="AD111" s="139"/>
      <c r="AE111" s="139"/>
      <c r="AF111" s="139"/>
      <c r="AG111" s="139"/>
      <c r="AH111" s="139"/>
      <c r="AI111" s="139"/>
      <c r="AJ111" s="139"/>
      <c r="AK111" s="139"/>
      <c r="AL111" s="139"/>
      <c r="AM111" s="139"/>
      <c r="AN111" s="139"/>
      <c r="AO111" s="139"/>
      <c r="AP111" s="139"/>
      <c r="AQ111" s="139"/>
      <c r="AR111" s="139"/>
      <c r="AS111" s="139"/>
      <c r="AT111" s="139"/>
      <c r="AU111" s="139"/>
    </row>
    <row r="112" spans="1:47" s="28" customFormat="1" ht="23.25" customHeight="1" x14ac:dyDescent="0.25">
      <c r="A112" s="3" t="s">
        <v>264</v>
      </c>
      <c r="B112" s="226" t="s">
        <v>265</v>
      </c>
      <c r="C112" s="76" t="s">
        <v>266</v>
      </c>
      <c r="D112" s="8" t="s">
        <v>14</v>
      </c>
      <c r="E112" s="77" t="s">
        <v>143</v>
      </c>
      <c r="F112" s="78" t="s">
        <v>19</v>
      </c>
      <c r="G112" s="135">
        <v>349.7753121009049</v>
      </c>
      <c r="H112" s="9"/>
      <c r="I112" s="137">
        <f t="shared" si="16"/>
        <v>0</v>
      </c>
      <c r="J112" s="79">
        <v>0</v>
      </c>
      <c r="K112" s="137">
        <f t="shared" si="14"/>
        <v>0</v>
      </c>
      <c r="L112" s="137">
        <f t="shared" si="15"/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</row>
    <row r="113" spans="1:47" s="28" customFormat="1" ht="23.25" customHeight="1" x14ac:dyDescent="0.25">
      <c r="A113" s="3" t="s">
        <v>267</v>
      </c>
      <c r="B113" s="227"/>
      <c r="C113" s="76" t="s">
        <v>268</v>
      </c>
      <c r="D113" s="8" t="s">
        <v>14</v>
      </c>
      <c r="E113" s="77" t="s">
        <v>144</v>
      </c>
      <c r="F113" s="78" t="s">
        <v>19</v>
      </c>
      <c r="G113" s="135">
        <v>402.33450054164274</v>
      </c>
      <c r="H113" s="9"/>
      <c r="I113" s="137">
        <f t="shared" si="16"/>
        <v>0</v>
      </c>
      <c r="J113" s="79">
        <v>0</v>
      </c>
      <c r="K113" s="137">
        <f t="shared" si="14"/>
        <v>0</v>
      </c>
      <c r="L113" s="137">
        <f t="shared" si="15"/>
        <v>0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</row>
    <row r="114" spans="1:47" s="28" customFormat="1" ht="23.25" customHeight="1" x14ac:dyDescent="0.25">
      <c r="A114" s="3" t="s">
        <v>269</v>
      </c>
      <c r="B114" s="227"/>
      <c r="C114" s="76" t="s">
        <v>429</v>
      </c>
      <c r="D114" s="8" t="s">
        <v>14</v>
      </c>
      <c r="E114" s="77" t="s">
        <v>541</v>
      </c>
      <c r="F114" s="78" t="s">
        <v>19</v>
      </c>
      <c r="G114" s="135">
        <v>475.18072832279108</v>
      </c>
      <c r="H114" s="9"/>
      <c r="I114" s="137">
        <f t="shared" si="16"/>
        <v>0</v>
      </c>
      <c r="J114" s="79">
        <v>0</v>
      </c>
      <c r="K114" s="137">
        <f t="shared" si="14"/>
        <v>0</v>
      </c>
      <c r="L114" s="137">
        <f t="shared" si="15"/>
        <v>0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</row>
    <row r="115" spans="1:47" s="141" customFormat="1" ht="23.25" customHeight="1" x14ac:dyDescent="0.25">
      <c r="A115" s="139"/>
      <c r="B115" s="228"/>
      <c r="C115" s="86" t="s">
        <v>426</v>
      </c>
      <c r="D115" s="87" t="s">
        <v>14</v>
      </c>
      <c r="E115" s="73" t="s">
        <v>462</v>
      </c>
      <c r="F115" s="78" t="s">
        <v>19</v>
      </c>
      <c r="G115" s="135">
        <v>475.18072832279108</v>
      </c>
      <c r="H115" s="136"/>
      <c r="I115" s="137">
        <f t="shared" si="16"/>
        <v>0</v>
      </c>
      <c r="J115" s="140">
        <v>0</v>
      </c>
      <c r="K115" s="137">
        <f t="shared" si="14"/>
        <v>0</v>
      </c>
      <c r="L115" s="137">
        <f t="shared" si="15"/>
        <v>0</v>
      </c>
      <c r="M115" s="139"/>
      <c r="N115" s="139"/>
      <c r="O115" s="139"/>
      <c r="P115" s="139"/>
      <c r="Q115" s="139"/>
      <c r="R115" s="139"/>
      <c r="S115" s="139"/>
      <c r="T115" s="139"/>
      <c r="U115" s="139"/>
      <c r="V115" s="139"/>
      <c r="W115" s="139"/>
      <c r="X115" s="139"/>
      <c r="Y115" s="139"/>
      <c r="Z115" s="139"/>
      <c r="AA115" s="139"/>
      <c r="AB115" s="139"/>
      <c r="AC115" s="139"/>
      <c r="AD115" s="139"/>
      <c r="AE115" s="139"/>
      <c r="AF115" s="139"/>
      <c r="AG115" s="139"/>
      <c r="AH115" s="139"/>
      <c r="AI115" s="139"/>
      <c r="AJ115" s="139"/>
      <c r="AK115" s="139"/>
      <c r="AL115" s="139"/>
      <c r="AM115" s="139"/>
      <c r="AN115" s="139"/>
      <c r="AO115" s="139"/>
      <c r="AP115" s="139"/>
      <c r="AQ115" s="139"/>
      <c r="AR115" s="139"/>
      <c r="AS115" s="139"/>
      <c r="AT115" s="139"/>
      <c r="AU115" s="139"/>
    </row>
    <row r="116" spans="1:47" s="141" customFormat="1" ht="23.25" customHeight="1" x14ac:dyDescent="0.25">
      <c r="A116" s="139" t="s">
        <v>270</v>
      </c>
      <c r="B116" s="226" t="s">
        <v>271</v>
      </c>
      <c r="C116" s="86" t="s">
        <v>377</v>
      </c>
      <c r="D116" s="87" t="s">
        <v>14</v>
      </c>
      <c r="E116" s="73" t="s">
        <v>372</v>
      </c>
      <c r="F116" s="134" t="s">
        <v>19</v>
      </c>
      <c r="G116" s="135">
        <v>71.971600836197254</v>
      </c>
      <c r="H116" s="136"/>
      <c r="I116" s="137">
        <f t="shared" si="16"/>
        <v>0</v>
      </c>
      <c r="J116" s="140">
        <v>0</v>
      </c>
      <c r="K116" s="137">
        <f t="shared" si="14"/>
        <v>0</v>
      </c>
      <c r="L116" s="137">
        <f t="shared" si="15"/>
        <v>0</v>
      </c>
      <c r="M116" s="139"/>
      <c r="N116" s="139"/>
      <c r="O116" s="139"/>
      <c r="P116" s="139"/>
      <c r="Q116" s="139"/>
      <c r="R116" s="139"/>
      <c r="S116" s="139"/>
      <c r="T116" s="139"/>
      <c r="U116" s="139"/>
      <c r="V116" s="139"/>
      <c r="W116" s="139"/>
      <c r="X116" s="139"/>
      <c r="Y116" s="139"/>
      <c r="Z116" s="139"/>
      <c r="AA116" s="139"/>
      <c r="AB116" s="139"/>
      <c r="AC116" s="139"/>
      <c r="AD116" s="139"/>
      <c r="AE116" s="139"/>
      <c r="AF116" s="139"/>
      <c r="AG116" s="139"/>
      <c r="AH116" s="139"/>
      <c r="AI116" s="139"/>
      <c r="AJ116" s="139"/>
      <c r="AK116" s="139"/>
      <c r="AL116" s="139"/>
      <c r="AM116" s="139"/>
      <c r="AN116" s="139"/>
      <c r="AO116" s="139"/>
      <c r="AP116" s="139"/>
      <c r="AQ116" s="139"/>
      <c r="AR116" s="139"/>
      <c r="AS116" s="139"/>
      <c r="AT116" s="139"/>
      <c r="AU116" s="139"/>
    </row>
    <row r="117" spans="1:47" s="141" customFormat="1" ht="23.25" customHeight="1" x14ac:dyDescent="0.25">
      <c r="A117" s="139"/>
      <c r="B117" s="227"/>
      <c r="C117" s="86" t="s">
        <v>370</v>
      </c>
      <c r="D117" s="87" t="s">
        <v>14</v>
      </c>
      <c r="E117" s="73" t="s">
        <v>371</v>
      </c>
      <c r="F117" s="134" t="s">
        <v>19</v>
      </c>
      <c r="G117" s="135">
        <v>94.946489438588557</v>
      </c>
      <c r="H117" s="136"/>
      <c r="I117" s="137">
        <f t="shared" si="16"/>
        <v>0</v>
      </c>
      <c r="J117" s="140">
        <v>0</v>
      </c>
      <c r="K117" s="137">
        <f t="shared" si="14"/>
        <v>0</v>
      </c>
      <c r="L117" s="137">
        <f t="shared" si="15"/>
        <v>0</v>
      </c>
      <c r="M117" s="139"/>
      <c r="N117" s="139"/>
      <c r="O117" s="139"/>
      <c r="P117" s="139"/>
      <c r="Q117" s="139"/>
      <c r="R117" s="139"/>
      <c r="S117" s="139"/>
      <c r="T117" s="139"/>
      <c r="U117" s="139"/>
      <c r="V117" s="139"/>
      <c r="W117" s="139"/>
      <c r="X117" s="139"/>
      <c r="Y117" s="139"/>
      <c r="Z117" s="139"/>
      <c r="AA117" s="139"/>
      <c r="AB117" s="139"/>
      <c r="AC117" s="139"/>
      <c r="AD117" s="139"/>
      <c r="AE117" s="139"/>
      <c r="AF117" s="139"/>
      <c r="AG117" s="139"/>
      <c r="AH117" s="139"/>
      <c r="AI117" s="139"/>
      <c r="AJ117" s="139"/>
      <c r="AK117" s="139"/>
      <c r="AL117" s="139"/>
      <c r="AM117" s="139"/>
      <c r="AN117" s="139"/>
      <c r="AO117" s="139"/>
      <c r="AP117" s="139"/>
      <c r="AQ117" s="139"/>
      <c r="AR117" s="139"/>
      <c r="AS117" s="139"/>
      <c r="AT117" s="139"/>
      <c r="AU117" s="139"/>
    </row>
    <row r="118" spans="1:47" s="28" customFormat="1" ht="23.25" customHeight="1" x14ac:dyDescent="0.25">
      <c r="A118" s="3" t="s">
        <v>272</v>
      </c>
      <c r="B118" s="227"/>
      <c r="C118" s="86" t="s">
        <v>430</v>
      </c>
      <c r="D118" s="87" t="s">
        <v>14</v>
      </c>
      <c r="E118" s="77" t="s">
        <v>380</v>
      </c>
      <c r="F118" s="78" t="s">
        <v>19</v>
      </c>
      <c r="G118" s="135">
        <v>81.704803503804882</v>
      </c>
      <c r="H118" s="9"/>
      <c r="I118" s="137">
        <f t="shared" si="16"/>
        <v>0</v>
      </c>
      <c r="J118" s="79">
        <v>0</v>
      </c>
      <c r="K118" s="137">
        <f t="shared" si="14"/>
        <v>0</v>
      </c>
      <c r="L118" s="137">
        <f t="shared" si="15"/>
        <v>0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</row>
    <row r="119" spans="1:47" s="28" customFormat="1" ht="23.25" customHeight="1" x14ac:dyDescent="0.25">
      <c r="A119" s="3" t="s">
        <v>273</v>
      </c>
      <c r="B119" s="227"/>
      <c r="C119" s="76" t="s">
        <v>431</v>
      </c>
      <c r="D119" s="8" t="s">
        <v>14</v>
      </c>
      <c r="E119" s="77" t="s">
        <v>542</v>
      </c>
      <c r="F119" s="78" t="s">
        <v>19</v>
      </c>
      <c r="G119" s="135">
        <v>137.39906245714394</v>
      </c>
      <c r="H119" s="9"/>
      <c r="I119" s="137">
        <f t="shared" si="16"/>
        <v>0</v>
      </c>
      <c r="J119" s="79">
        <v>0</v>
      </c>
      <c r="K119" s="137">
        <f t="shared" si="14"/>
        <v>0</v>
      </c>
      <c r="L119" s="137">
        <f t="shared" si="15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</row>
    <row r="120" spans="1:47" s="141" customFormat="1" ht="23.25" customHeight="1" x14ac:dyDescent="0.25">
      <c r="A120" s="139"/>
      <c r="B120" s="228"/>
      <c r="C120" s="86" t="s">
        <v>432</v>
      </c>
      <c r="D120" s="87" t="s">
        <v>14</v>
      </c>
      <c r="E120" s="73" t="s">
        <v>463</v>
      </c>
      <c r="F120" s="78" t="s">
        <v>19</v>
      </c>
      <c r="G120" s="135">
        <v>147.40931668717153</v>
      </c>
      <c r="H120" s="136"/>
      <c r="I120" s="137">
        <f t="shared" si="16"/>
        <v>0</v>
      </c>
      <c r="J120" s="140">
        <v>0</v>
      </c>
      <c r="K120" s="137">
        <f t="shared" si="14"/>
        <v>0</v>
      </c>
      <c r="L120" s="137">
        <f t="shared" si="15"/>
        <v>0</v>
      </c>
      <c r="M120" s="139"/>
      <c r="N120" s="139"/>
      <c r="O120" s="139"/>
      <c r="P120" s="139"/>
      <c r="Q120" s="139"/>
      <c r="R120" s="139"/>
      <c r="S120" s="139"/>
      <c r="T120" s="139"/>
      <c r="U120" s="139"/>
      <c r="V120" s="139"/>
      <c r="W120" s="139"/>
      <c r="X120" s="139"/>
      <c r="Y120" s="139"/>
      <c r="Z120" s="139"/>
      <c r="AA120" s="139"/>
      <c r="AB120" s="139"/>
      <c r="AC120" s="139"/>
      <c r="AD120" s="139"/>
      <c r="AE120" s="139"/>
      <c r="AF120" s="139"/>
      <c r="AG120" s="139"/>
      <c r="AH120" s="139"/>
      <c r="AI120" s="139"/>
      <c r="AJ120" s="139"/>
      <c r="AK120" s="139"/>
      <c r="AL120" s="139"/>
      <c r="AM120" s="139"/>
      <c r="AN120" s="139"/>
      <c r="AO120" s="139"/>
      <c r="AP120" s="139"/>
      <c r="AQ120" s="139"/>
      <c r="AR120" s="139"/>
      <c r="AS120" s="139"/>
      <c r="AT120" s="139"/>
      <c r="AU120" s="139"/>
    </row>
    <row r="121" spans="1:47" s="28" customFormat="1" ht="23.25" customHeight="1" x14ac:dyDescent="0.25">
      <c r="A121" s="3" t="s">
        <v>274</v>
      </c>
      <c r="B121" s="231" t="s">
        <v>275</v>
      </c>
      <c r="C121" s="86" t="s">
        <v>276</v>
      </c>
      <c r="D121" s="87" t="s">
        <v>14</v>
      </c>
      <c r="E121" s="77" t="s">
        <v>145</v>
      </c>
      <c r="F121" s="78" t="s">
        <v>19</v>
      </c>
      <c r="G121" s="135">
        <v>133.82528310637522</v>
      </c>
      <c r="H121" s="9"/>
      <c r="I121" s="137">
        <f t="shared" si="16"/>
        <v>0</v>
      </c>
      <c r="J121" s="79">
        <v>0</v>
      </c>
      <c r="K121" s="137">
        <f t="shared" si="14"/>
        <v>0</v>
      </c>
      <c r="L121" s="137">
        <f t="shared" si="15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</row>
    <row r="122" spans="1:47" s="28" customFormat="1" ht="23.25" customHeight="1" x14ac:dyDescent="0.25">
      <c r="A122" s="3" t="s">
        <v>277</v>
      </c>
      <c r="B122" s="231"/>
      <c r="C122" s="76" t="s">
        <v>278</v>
      </c>
      <c r="D122" s="8" t="s">
        <v>14</v>
      </c>
      <c r="E122" s="77" t="s">
        <v>146</v>
      </c>
      <c r="F122" s="78" t="s">
        <v>19</v>
      </c>
      <c r="G122" s="135">
        <v>247.69527481872717</v>
      </c>
      <c r="H122" s="9"/>
      <c r="I122" s="137">
        <f t="shared" si="16"/>
        <v>0</v>
      </c>
      <c r="J122" s="79">
        <v>0</v>
      </c>
      <c r="K122" s="137">
        <f t="shared" si="14"/>
        <v>0</v>
      </c>
      <c r="L122" s="137">
        <f t="shared" si="15"/>
        <v>0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</row>
    <row r="123" spans="1:47" s="28" customFormat="1" ht="23.25" customHeight="1" x14ac:dyDescent="0.25">
      <c r="A123" s="3" t="s">
        <v>279</v>
      </c>
      <c r="B123" s="231"/>
      <c r="C123" s="86" t="s">
        <v>280</v>
      </c>
      <c r="D123" s="87" t="s">
        <v>14</v>
      </c>
      <c r="E123" s="77" t="s">
        <v>147</v>
      </c>
      <c r="F123" s="78" t="s">
        <v>19</v>
      </c>
      <c r="G123" s="135">
        <v>368.51438453314341</v>
      </c>
      <c r="H123" s="9"/>
      <c r="I123" s="137">
        <f t="shared" si="16"/>
        <v>0</v>
      </c>
      <c r="J123" s="79">
        <v>0</v>
      </c>
      <c r="K123" s="137">
        <f t="shared" si="14"/>
        <v>0</v>
      </c>
      <c r="L123" s="137">
        <f t="shared" si="15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</row>
    <row r="124" spans="1:47" s="28" customFormat="1" ht="23.25" customHeight="1" x14ac:dyDescent="0.25">
      <c r="A124" s="3" t="s">
        <v>281</v>
      </c>
      <c r="B124" s="231" t="s">
        <v>282</v>
      </c>
      <c r="C124" s="86" t="s">
        <v>283</v>
      </c>
      <c r="D124" s="87" t="s">
        <v>14</v>
      </c>
      <c r="E124" s="77" t="s">
        <v>148</v>
      </c>
      <c r="F124" s="78" t="s">
        <v>19</v>
      </c>
      <c r="G124" s="135">
        <v>350.59200818220307</v>
      </c>
      <c r="H124" s="9"/>
      <c r="I124" s="137">
        <f t="shared" si="16"/>
        <v>0</v>
      </c>
      <c r="J124" s="79">
        <v>0</v>
      </c>
      <c r="K124" s="137">
        <f t="shared" si="14"/>
        <v>0</v>
      </c>
      <c r="L124" s="137">
        <f t="shared" si="15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</row>
    <row r="125" spans="1:47" s="28" customFormat="1" ht="23.25" customHeight="1" x14ac:dyDescent="0.25">
      <c r="A125" s="3" t="s">
        <v>284</v>
      </c>
      <c r="B125" s="231"/>
      <c r="C125" s="76" t="s">
        <v>285</v>
      </c>
      <c r="D125" s="8" t="s">
        <v>14</v>
      </c>
      <c r="E125" s="77" t="s">
        <v>149</v>
      </c>
      <c r="F125" s="78" t="s">
        <v>19</v>
      </c>
      <c r="G125" s="135">
        <v>434.51396804373917</v>
      </c>
      <c r="H125" s="9"/>
      <c r="I125" s="137">
        <f t="shared" si="16"/>
        <v>0</v>
      </c>
      <c r="J125" s="79">
        <v>0</v>
      </c>
      <c r="K125" s="137">
        <f t="shared" si="14"/>
        <v>0</v>
      </c>
      <c r="L125" s="137">
        <f t="shared" si="15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</row>
    <row r="126" spans="1:47" s="28" customFormat="1" ht="23.25" customHeight="1" x14ac:dyDescent="0.25">
      <c r="A126" s="3" t="s">
        <v>286</v>
      </c>
      <c r="B126" s="231"/>
      <c r="C126" s="86" t="s">
        <v>287</v>
      </c>
      <c r="D126" s="87" t="s">
        <v>14</v>
      </c>
      <c r="E126" s="77" t="s">
        <v>150</v>
      </c>
      <c r="F126" s="78" t="s">
        <v>19</v>
      </c>
      <c r="G126" s="135">
        <v>569.59103442147193</v>
      </c>
      <c r="H126" s="9"/>
      <c r="I126" s="137">
        <f t="shared" si="16"/>
        <v>0</v>
      </c>
      <c r="J126" s="79">
        <v>0</v>
      </c>
      <c r="K126" s="137">
        <f t="shared" si="14"/>
        <v>0</v>
      </c>
      <c r="L126" s="137">
        <f t="shared" si="15"/>
        <v>0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</row>
    <row r="127" spans="1:47" s="141" customFormat="1" ht="23.25" customHeight="1" x14ac:dyDescent="0.25">
      <c r="A127" s="139" t="s">
        <v>288</v>
      </c>
      <c r="B127" s="231" t="s">
        <v>289</v>
      </c>
      <c r="C127" s="86" t="s">
        <v>378</v>
      </c>
      <c r="D127" s="87" t="s">
        <v>14</v>
      </c>
      <c r="E127" s="73" t="s">
        <v>375</v>
      </c>
      <c r="F127" s="134" t="s">
        <v>19</v>
      </c>
      <c r="G127" s="135">
        <v>82.023598980344715</v>
      </c>
      <c r="H127" s="136"/>
      <c r="I127" s="137">
        <f t="shared" si="16"/>
        <v>0</v>
      </c>
      <c r="J127" s="140">
        <v>0</v>
      </c>
      <c r="K127" s="137">
        <f t="shared" si="14"/>
        <v>0</v>
      </c>
      <c r="L127" s="137">
        <f t="shared" si="15"/>
        <v>0</v>
      </c>
      <c r="M127" s="139"/>
      <c r="N127" s="139"/>
      <c r="O127" s="139"/>
      <c r="P127" s="139"/>
      <c r="Q127" s="139"/>
      <c r="R127" s="139"/>
      <c r="S127" s="139"/>
      <c r="T127" s="139"/>
      <c r="U127" s="139"/>
      <c r="V127" s="139"/>
      <c r="W127" s="139"/>
      <c r="X127" s="139"/>
      <c r="Y127" s="139"/>
      <c r="Z127" s="139"/>
      <c r="AA127" s="139"/>
      <c r="AB127" s="139"/>
      <c r="AC127" s="139"/>
      <c r="AD127" s="139"/>
      <c r="AE127" s="139"/>
      <c r="AF127" s="139"/>
      <c r="AG127" s="139"/>
      <c r="AH127" s="139"/>
      <c r="AI127" s="139"/>
      <c r="AJ127" s="139"/>
      <c r="AK127" s="139"/>
      <c r="AL127" s="139"/>
      <c r="AM127" s="139"/>
      <c r="AN127" s="139"/>
      <c r="AO127" s="139"/>
      <c r="AP127" s="139"/>
      <c r="AQ127" s="139"/>
      <c r="AR127" s="139"/>
      <c r="AS127" s="139"/>
      <c r="AT127" s="139"/>
      <c r="AU127" s="139"/>
    </row>
    <row r="128" spans="1:47" s="141" customFormat="1" ht="23.25" customHeight="1" x14ac:dyDescent="0.25">
      <c r="A128" s="139"/>
      <c r="B128" s="231"/>
      <c r="C128" s="86" t="s">
        <v>373</v>
      </c>
      <c r="D128" s="87" t="s">
        <v>14</v>
      </c>
      <c r="E128" s="73" t="s">
        <v>374</v>
      </c>
      <c r="F128" s="134" t="s">
        <v>19</v>
      </c>
      <c r="G128" s="135">
        <v>104.99848758273605</v>
      </c>
      <c r="H128" s="136"/>
      <c r="I128" s="137">
        <f t="shared" si="16"/>
        <v>0</v>
      </c>
      <c r="J128" s="140">
        <v>0</v>
      </c>
      <c r="K128" s="137">
        <f t="shared" si="14"/>
        <v>0</v>
      </c>
      <c r="L128" s="137">
        <f t="shared" si="15"/>
        <v>0</v>
      </c>
      <c r="M128" s="139"/>
      <c r="N128" s="139"/>
      <c r="O128" s="139"/>
      <c r="P128" s="139"/>
      <c r="Q128" s="139"/>
      <c r="R128" s="139"/>
      <c r="S128" s="139"/>
      <c r="T128" s="139"/>
      <c r="U128" s="139"/>
      <c r="V128" s="139"/>
      <c r="W128" s="139"/>
      <c r="X128" s="139"/>
      <c r="Y128" s="139"/>
      <c r="Z128" s="139"/>
      <c r="AA128" s="139"/>
      <c r="AB128" s="139"/>
      <c r="AC128" s="139"/>
      <c r="AD128" s="139"/>
      <c r="AE128" s="139"/>
      <c r="AF128" s="139"/>
      <c r="AG128" s="139"/>
      <c r="AH128" s="139"/>
      <c r="AI128" s="139"/>
      <c r="AJ128" s="139"/>
      <c r="AK128" s="139"/>
      <c r="AL128" s="139"/>
      <c r="AM128" s="139"/>
      <c r="AN128" s="139"/>
      <c r="AO128" s="139"/>
      <c r="AP128" s="139"/>
      <c r="AQ128" s="139"/>
      <c r="AR128" s="139"/>
      <c r="AS128" s="139"/>
      <c r="AT128" s="139"/>
      <c r="AU128" s="139"/>
    </row>
    <row r="129" spans="1:47" s="28" customFormat="1" ht="23.25" customHeight="1" x14ac:dyDescent="0.25">
      <c r="A129" s="3" t="s">
        <v>290</v>
      </c>
      <c r="B129" s="231"/>
      <c r="C129" s="86" t="s">
        <v>433</v>
      </c>
      <c r="D129" s="87" t="s">
        <v>14</v>
      </c>
      <c r="E129" s="77" t="s">
        <v>381</v>
      </c>
      <c r="F129" s="78" t="s">
        <v>19</v>
      </c>
      <c r="G129" s="135">
        <v>111.699031579234</v>
      </c>
      <c r="H129" s="9"/>
      <c r="I129" s="137">
        <f t="shared" si="16"/>
        <v>0</v>
      </c>
      <c r="J129" s="79">
        <v>0</v>
      </c>
      <c r="K129" s="137">
        <f t="shared" si="14"/>
        <v>0</v>
      </c>
      <c r="L129" s="137">
        <f t="shared" si="15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</row>
    <row r="130" spans="1:47" s="28" customFormat="1" ht="23.25" customHeight="1" x14ac:dyDescent="0.25">
      <c r="A130" s="3" t="s">
        <v>291</v>
      </c>
      <c r="B130" s="231"/>
      <c r="C130" s="86" t="s">
        <v>434</v>
      </c>
      <c r="D130" s="87" t="s">
        <v>14</v>
      </c>
      <c r="E130" s="77" t="s">
        <v>382</v>
      </c>
      <c r="F130" s="78" t="s">
        <v>19</v>
      </c>
      <c r="G130" s="135">
        <v>223.07667888069628</v>
      </c>
      <c r="H130" s="9"/>
      <c r="I130" s="137">
        <f t="shared" si="16"/>
        <v>0</v>
      </c>
      <c r="J130" s="79">
        <v>0</v>
      </c>
      <c r="K130" s="137">
        <f t="shared" si="14"/>
        <v>0</v>
      </c>
      <c r="L130" s="137">
        <f t="shared" si="15"/>
        <v>0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</row>
    <row r="131" spans="1:47" s="28" customFormat="1" ht="23.25" customHeight="1" x14ac:dyDescent="0.25">
      <c r="A131" s="3"/>
      <c r="B131" s="226" t="s">
        <v>579</v>
      </c>
      <c r="C131" s="86" t="s">
        <v>580</v>
      </c>
      <c r="D131" s="87" t="s">
        <v>14</v>
      </c>
      <c r="E131" s="77" t="s">
        <v>582</v>
      </c>
      <c r="F131" s="78" t="s">
        <v>19</v>
      </c>
      <c r="G131" s="135">
        <v>113.70088805901953</v>
      </c>
      <c r="H131" s="9"/>
      <c r="I131" s="137">
        <f t="shared" ref="I131:I132" si="17">SUM(G131*H131)</f>
        <v>0</v>
      </c>
      <c r="J131" s="79">
        <v>0</v>
      </c>
      <c r="K131" s="137">
        <f t="shared" ref="K131:K132" si="18">SUM(I131*J131)</f>
        <v>0</v>
      </c>
      <c r="L131" s="137">
        <f t="shared" ref="L131:L132" si="19">SUM(I131+K131)</f>
        <v>0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</row>
    <row r="132" spans="1:47" s="28" customFormat="1" ht="23.25" customHeight="1" x14ac:dyDescent="0.25">
      <c r="A132" s="3"/>
      <c r="B132" s="228"/>
      <c r="C132" s="86" t="s">
        <v>581</v>
      </c>
      <c r="D132" s="87" t="s">
        <v>14</v>
      </c>
      <c r="E132" s="77" t="s">
        <v>583</v>
      </c>
      <c r="F132" s="78" t="s">
        <v>19</v>
      </c>
      <c r="G132" s="135">
        <v>123.75288620316698</v>
      </c>
      <c r="H132" s="9"/>
      <c r="I132" s="137">
        <f t="shared" si="17"/>
        <v>0</v>
      </c>
      <c r="J132" s="79">
        <v>0</v>
      </c>
      <c r="K132" s="137">
        <f t="shared" si="18"/>
        <v>0</v>
      </c>
      <c r="L132" s="137">
        <f t="shared" si="19"/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</row>
    <row r="133" spans="1:47" s="28" customFormat="1" ht="27.75" x14ac:dyDescent="0.25">
      <c r="A133" s="3"/>
      <c r="B133" s="231" t="s">
        <v>292</v>
      </c>
      <c r="C133" s="76" t="s">
        <v>293</v>
      </c>
      <c r="D133" s="8" t="s">
        <v>8</v>
      </c>
      <c r="E133" s="73" t="s">
        <v>294</v>
      </c>
      <c r="F133" s="78" t="s">
        <v>38</v>
      </c>
      <c r="G133" s="184"/>
      <c r="H133" s="9"/>
      <c r="I133" s="137">
        <f t="shared" si="16"/>
        <v>0</v>
      </c>
      <c r="J133" s="75">
        <v>0.2</v>
      </c>
      <c r="K133" s="137">
        <f t="shared" si="14"/>
        <v>0</v>
      </c>
      <c r="L133" s="137">
        <f t="shared" si="15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</row>
    <row r="134" spans="1:47" s="28" customFormat="1" ht="27.75" x14ac:dyDescent="0.25">
      <c r="A134" s="3"/>
      <c r="B134" s="231"/>
      <c r="C134" s="76" t="s">
        <v>295</v>
      </c>
      <c r="D134" s="8" t="s">
        <v>8</v>
      </c>
      <c r="E134" s="73" t="s">
        <v>296</v>
      </c>
      <c r="F134" s="78" t="s">
        <v>38</v>
      </c>
      <c r="G134" s="184"/>
      <c r="H134" s="9"/>
      <c r="I134" s="137">
        <f t="shared" si="16"/>
        <v>0</v>
      </c>
      <c r="J134" s="75">
        <v>0.2</v>
      </c>
      <c r="K134" s="137">
        <f t="shared" si="14"/>
        <v>0</v>
      </c>
      <c r="L134" s="137">
        <f t="shared" si="15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</row>
    <row r="135" spans="1:47" s="28" customFormat="1" ht="22.5" customHeight="1" x14ac:dyDescent="0.25">
      <c r="B135" s="231" t="s">
        <v>297</v>
      </c>
      <c r="C135" s="80" t="s">
        <v>298</v>
      </c>
      <c r="D135" s="8" t="s">
        <v>299</v>
      </c>
      <c r="E135" s="77" t="s">
        <v>300</v>
      </c>
      <c r="F135" s="78" t="s">
        <v>11</v>
      </c>
      <c r="G135" s="135">
        <v>490.34419610756169</v>
      </c>
      <c r="H135" s="9"/>
      <c r="I135" s="137">
        <f t="shared" si="16"/>
        <v>0</v>
      </c>
      <c r="J135" s="79">
        <v>0</v>
      </c>
      <c r="K135" s="137">
        <f t="shared" si="14"/>
        <v>0</v>
      </c>
      <c r="L135" s="137">
        <f t="shared" si="15"/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</row>
    <row r="136" spans="1:47" s="28" customFormat="1" ht="22.5" customHeight="1" x14ac:dyDescent="0.25">
      <c r="B136" s="231"/>
      <c r="C136" s="103" t="s">
        <v>435</v>
      </c>
      <c r="D136" s="87" t="s">
        <v>299</v>
      </c>
      <c r="E136" s="73" t="s">
        <v>301</v>
      </c>
      <c r="F136" s="134" t="s">
        <v>11</v>
      </c>
      <c r="G136" s="135">
        <v>79.823473784951901</v>
      </c>
      <c r="H136" s="136"/>
      <c r="I136" s="137">
        <f t="shared" si="16"/>
        <v>0</v>
      </c>
      <c r="J136" s="140">
        <v>0</v>
      </c>
      <c r="K136" s="137">
        <f t="shared" si="14"/>
        <v>0</v>
      </c>
      <c r="L136" s="137">
        <f t="shared" si="15"/>
        <v>0</v>
      </c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</row>
    <row r="137" spans="1:47" s="28" customFormat="1" ht="22.5" customHeight="1" x14ac:dyDescent="0.25">
      <c r="B137" s="231"/>
      <c r="C137" s="103" t="s">
        <v>436</v>
      </c>
      <c r="D137" s="87" t="s">
        <v>299</v>
      </c>
      <c r="E137" s="73" t="s">
        <v>301</v>
      </c>
      <c r="F137" s="134" t="s">
        <v>11</v>
      </c>
      <c r="G137" s="135">
        <v>18.916968961641857</v>
      </c>
      <c r="H137" s="136"/>
      <c r="I137" s="137">
        <f t="shared" si="16"/>
        <v>0</v>
      </c>
      <c r="J137" s="140">
        <v>0</v>
      </c>
      <c r="K137" s="137">
        <f t="shared" si="14"/>
        <v>0</v>
      </c>
      <c r="L137" s="137">
        <f t="shared" si="15"/>
        <v>0</v>
      </c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</row>
    <row r="138" spans="1:47" s="28" customFormat="1" ht="22.5" customHeight="1" x14ac:dyDescent="0.25">
      <c r="B138" s="226" t="s">
        <v>302</v>
      </c>
      <c r="C138" s="80" t="s">
        <v>303</v>
      </c>
      <c r="D138" s="8" t="s">
        <v>14</v>
      </c>
      <c r="E138" s="76" t="s">
        <v>303</v>
      </c>
      <c r="F138" s="78" t="s">
        <v>19</v>
      </c>
      <c r="G138" s="135">
        <v>51.304640205790925</v>
      </c>
      <c r="H138" s="9"/>
      <c r="I138" s="137">
        <f t="shared" si="16"/>
        <v>0</v>
      </c>
      <c r="J138" s="79">
        <v>0</v>
      </c>
      <c r="K138" s="137">
        <f t="shared" si="14"/>
        <v>0</v>
      </c>
      <c r="L138" s="137">
        <f t="shared" si="15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</row>
    <row r="139" spans="1:47" s="28" customFormat="1" ht="22.5" customHeight="1" x14ac:dyDescent="0.25">
      <c r="B139" s="228"/>
      <c r="C139" s="80" t="s">
        <v>304</v>
      </c>
      <c r="D139" s="8" t="s">
        <v>14</v>
      </c>
      <c r="E139" s="76" t="s">
        <v>304</v>
      </c>
      <c r="F139" s="78" t="s">
        <v>11</v>
      </c>
      <c r="G139" s="135">
        <v>369.2561148392918</v>
      </c>
      <c r="H139" s="9"/>
      <c r="I139" s="137">
        <f t="shared" si="16"/>
        <v>0</v>
      </c>
      <c r="J139" s="79">
        <v>0</v>
      </c>
      <c r="K139" s="137">
        <f t="shared" si="14"/>
        <v>0</v>
      </c>
      <c r="L139" s="137">
        <f t="shared" si="15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</row>
    <row r="140" spans="1:47" s="28" customFormat="1" ht="22.5" customHeight="1" x14ac:dyDescent="0.25">
      <c r="A140" s="3"/>
      <c r="B140" s="226" t="s">
        <v>305</v>
      </c>
      <c r="C140" s="80" t="s">
        <v>306</v>
      </c>
      <c r="D140" s="8" t="s">
        <v>14</v>
      </c>
      <c r="E140" s="76" t="s">
        <v>306</v>
      </c>
      <c r="F140" s="78" t="s">
        <v>307</v>
      </c>
      <c r="G140" s="135">
        <v>655.44477479672059</v>
      </c>
      <c r="H140" s="9"/>
      <c r="I140" s="137">
        <f t="shared" si="16"/>
        <v>0</v>
      </c>
      <c r="J140" s="79">
        <v>0</v>
      </c>
      <c r="K140" s="137">
        <f t="shared" si="14"/>
        <v>0</v>
      </c>
      <c r="L140" s="137">
        <f t="shared" si="15"/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</row>
    <row r="141" spans="1:47" s="28" customFormat="1" ht="22.5" customHeight="1" x14ac:dyDescent="0.25">
      <c r="A141" s="3"/>
      <c r="B141" s="228"/>
      <c r="C141" s="80" t="s">
        <v>308</v>
      </c>
      <c r="D141" s="8" t="s">
        <v>14</v>
      </c>
      <c r="E141" s="76" t="s">
        <v>308</v>
      </c>
      <c r="F141" s="78" t="s">
        <v>307</v>
      </c>
      <c r="G141" s="135">
        <v>1210.941359672717</v>
      </c>
      <c r="H141" s="9"/>
      <c r="I141" s="137">
        <f t="shared" si="16"/>
        <v>0</v>
      </c>
      <c r="J141" s="79">
        <v>0</v>
      </c>
      <c r="K141" s="137">
        <f t="shared" si="14"/>
        <v>0</v>
      </c>
      <c r="L141" s="137">
        <f t="shared" si="15"/>
        <v>0</v>
      </c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</row>
    <row r="142" spans="1:47" s="28" customFormat="1" ht="34.5" customHeight="1" x14ac:dyDescent="0.25">
      <c r="A142" s="3"/>
      <c r="B142" s="226" t="s">
        <v>28</v>
      </c>
      <c r="C142" s="77" t="s">
        <v>309</v>
      </c>
      <c r="D142" s="10" t="s">
        <v>8</v>
      </c>
      <c r="E142" s="73" t="s">
        <v>29</v>
      </c>
      <c r="F142" s="10" t="s">
        <v>30</v>
      </c>
      <c r="G142" s="184"/>
      <c r="H142" s="9"/>
      <c r="I142" s="137">
        <f t="shared" si="16"/>
        <v>0</v>
      </c>
      <c r="J142" s="79">
        <v>0</v>
      </c>
      <c r="K142" s="137">
        <f t="shared" si="14"/>
        <v>0</v>
      </c>
      <c r="L142" s="137">
        <f t="shared" si="15"/>
        <v>0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</row>
    <row r="143" spans="1:47" s="141" customFormat="1" ht="34.5" customHeight="1" x14ac:dyDescent="0.25">
      <c r="A143" s="139"/>
      <c r="B143" s="228"/>
      <c r="C143" s="143" t="s">
        <v>446</v>
      </c>
      <c r="D143" s="72" t="s">
        <v>8</v>
      </c>
      <c r="E143" s="143" t="s">
        <v>446</v>
      </c>
      <c r="F143" s="72" t="s">
        <v>470</v>
      </c>
      <c r="G143" s="135">
        <v>454.31253102993219</v>
      </c>
      <c r="H143" s="136"/>
      <c r="I143" s="137">
        <f t="shared" si="16"/>
        <v>0</v>
      </c>
      <c r="J143" s="140">
        <v>0</v>
      </c>
      <c r="K143" s="137">
        <f t="shared" si="14"/>
        <v>0</v>
      </c>
      <c r="L143" s="137">
        <f t="shared" si="15"/>
        <v>0</v>
      </c>
      <c r="M143" s="139"/>
      <c r="N143" s="139"/>
      <c r="O143" s="139"/>
      <c r="P143" s="139"/>
      <c r="Q143" s="139"/>
      <c r="R143" s="139"/>
      <c r="S143" s="139"/>
      <c r="T143" s="139"/>
      <c r="U143" s="139"/>
      <c r="V143" s="139"/>
      <c r="W143" s="139"/>
      <c r="X143" s="139"/>
      <c r="Y143" s="139"/>
      <c r="Z143" s="139"/>
      <c r="AA143" s="139"/>
      <c r="AB143" s="139"/>
      <c r="AC143" s="139"/>
      <c r="AD143" s="139"/>
      <c r="AE143" s="139"/>
      <c r="AF143" s="139"/>
      <c r="AG143" s="139"/>
      <c r="AH143" s="139"/>
      <c r="AI143" s="139"/>
      <c r="AJ143" s="139"/>
      <c r="AK143" s="139"/>
      <c r="AL143" s="139"/>
      <c r="AM143" s="139"/>
      <c r="AN143" s="139"/>
      <c r="AO143" s="139"/>
      <c r="AP143" s="139"/>
      <c r="AQ143" s="139"/>
      <c r="AR143" s="139"/>
      <c r="AS143" s="139"/>
      <c r="AT143" s="139"/>
      <c r="AU143" s="139"/>
    </row>
    <row r="144" spans="1:47" s="141" customFormat="1" ht="34.5" customHeight="1" x14ac:dyDescent="0.25">
      <c r="A144" s="139"/>
      <c r="B144" s="226" t="s">
        <v>33</v>
      </c>
      <c r="C144" s="143" t="s">
        <v>361</v>
      </c>
      <c r="D144" s="87" t="s">
        <v>14</v>
      </c>
      <c r="E144" s="143" t="s">
        <v>361</v>
      </c>
      <c r="F144" s="98" t="s">
        <v>466</v>
      </c>
      <c r="G144" s="135">
        <v>890.02732836318137</v>
      </c>
      <c r="H144" s="136"/>
      <c r="I144" s="137">
        <f t="shared" si="16"/>
        <v>0</v>
      </c>
      <c r="J144" s="140">
        <v>0</v>
      </c>
      <c r="K144" s="137">
        <f t="shared" si="14"/>
        <v>0</v>
      </c>
      <c r="L144" s="137">
        <f t="shared" si="15"/>
        <v>0</v>
      </c>
      <c r="M144" s="139"/>
      <c r="N144" s="139"/>
      <c r="O144" s="139"/>
      <c r="P144" s="139"/>
      <c r="Q144" s="139"/>
      <c r="R144" s="139"/>
      <c r="S144" s="139"/>
      <c r="T144" s="139"/>
      <c r="U144" s="139"/>
      <c r="V144" s="139"/>
      <c r="W144" s="139"/>
      <c r="X144" s="139"/>
      <c r="Y144" s="139"/>
      <c r="Z144" s="139"/>
      <c r="AA144" s="139"/>
      <c r="AB144" s="139"/>
      <c r="AC144" s="139"/>
      <c r="AD144" s="139"/>
      <c r="AE144" s="139"/>
      <c r="AF144" s="139"/>
      <c r="AG144" s="139"/>
      <c r="AH144" s="139"/>
      <c r="AI144" s="139"/>
      <c r="AJ144" s="139"/>
      <c r="AK144" s="139"/>
      <c r="AL144" s="139"/>
      <c r="AM144" s="139"/>
      <c r="AN144" s="139"/>
      <c r="AO144" s="139"/>
      <c r="AP144" s="139"/>
      <c r="AQ144" s="139"/>
      <c r="AR144" s="139"/>
      <c r="AS144" s="139"/>
      <c r="AT144" s="139"/>
      <c r="AU144" s="139"/>
    </row>
    <row r="145" spans="1:47" s="141" customFormat="1" ht="30.75" customHeight="1" x14ac:dyDescent="0.25">
      <c r="A145" s="139"/>
      <c r="B145" s="227"/>
      <c r="C145" s="142" t="s">
        <v>444</v>
      </c>
      <c r="D145" s="87" t="s">
        <v>14</v>
      </c>
      <c r="E145" s="142" t="s">
        <v>444</v>
      </c>
      <c r="F145" s="98" t="s">
        <v>466</v>
      </c>
      <c r="G145" s="135">
        <v>1109.7991190229118</v>
      </c>
      <c r="H145" s="136"/>
      <c r="I145" s="137">
        <f t="shared" si="16"/>
        <v>0</v>
      </c>
      <c r="J145" s="140">
        <v>0</v>
      </c>
      <c r="K145" s="137">
        <f t="shared" si="14"/>
        <v>0</v>
      </c>
      <c r="L145" s="137">
        <f t="shared" si="15"/>
        <v>0</v>
      </c>
      <c r="M145" s="139"/>
      <c r="N145" s="139"/>
      <c r="O145" s="139"/>
      <c r="P145" s="139"/>
      <c r="Q145" s="139"/>
      <c r="R145" s="139"/>
      <c r="S145" s="139"/>
      <c r="T145" s="139"/>
      <c r="U145" s="139"/>
      <c r="V145" s="139"/>
      <c r="W145" s="139"/>
      <c r="X145" s="139"/>
      <c r="Y145" s="139"/>
      <c r="Z145" s="139"/>
      <c r="AA145" s="139"/>
      <c r="AB145" s="139"/>
      <c r="AC145" s="139"/>
      <c r="AD145" s="139"/>
      <c r="AE145" s="139"/>
      <c r="AF145" s="139"/>
      <c r="AG145" s="139"/>
      <c r="AH145" s="139"/>
      <c r="AI145" s="139"/>
      <c r="AJ145" s="139"/>
      <c r="AK145" s="139"/>
      <c r="AL145" s="139"/>
      <c r="AM145" s="139"/>
      <c r="AN145" s="139"/>
      <c r="AO145" s="139"/>
      <c r="AP145" s="139"/>
      <c r="AQ145" s="139"/>
      <c r="AR145" s="139"/>
      <c r="AS145" s="139"/>
      <c r="AT145" s="139"/>
      <c r="AU145" s="139"/>
    </row>
    <row r="146" spans="1:47" s="141" customFormat="1" ht="30.75" customHeight="1" x14ac:dyDescent="0.25">
      <c r="A146" s="139"/>
      <c r="B146" s="227"/>
      <c r="C146" s="97" t="s">
        <v>445</v>
      </c>
      <c r="D146" s="87" t="s">
        <v>14</v>
      </c>
      <c r="E146" s="142" t="s">
        <v>445</v>
      </c>
      <c r="F146" s="98" t="s">
        <v>466</v>
      </c>
      <c r="G146" s="135">
        <v>1374.9015957039803</v>
      </c>
      <c r="H146" s="136"/>
      <c r="I146" s="137">
        <f t="shared" si="16"/>
        <v>0</v>
      </c>
      <c r="J146" s="140">
        <v>0</v>
      </c>
      <c r="K146" s="137">
        <f t="shared" ref="K146:K159" si="20">SUM(I146*J146)</f>
        <v>0</v>
      </c>
      <c r="L146" s="137">
        <f t="shared" ref="L146:L159" si="21">SUM(I146+K146)</f>
        <v>0</v>
      </c>
      <c r="M146" s="139"/>
      <c r="N146" s="139"/>
      <c r="O146" s="139"/>
      <c r="P146" s="139"/>
      <c r="Q146" s="139"/>
      <c r="R146" s="139"/>
      <c r="S146" s="139"/>
      <c r="T146" s="139"/>
      <c r="U146" s="139"/>
      <c r="V146" s="139"/>
      <c r="W146" s="139"/>
      <c r="X146" s="139"/>
      <c r="Y146" s="139"/>
      <c r="Z146" s="139"/>
      <c r="AA146" s="139"/>
      <c r="AB146" s="139"/>
      <c r="AC146" s="139"/>
      <c r="AD146" s="139"/>
      <c r="AE146" s="139"/>
      <c r="AF146" s="139"/>
      <c r="AG146" s="139"/>
      <c r="AH146" s="139"/>
      <c r="AI146" s="139"/>
      <c r="AJ146" s="139"/>
      <c r="AK146" s="139"/>
      <c r="AL146" s="139"/>
      <c r="AM146" s="139"/>
      <c r="AN146" s="139"/>
      <c r="AO146" s="139"/>
      <c r="AP146" s="139"/>
      <c r="AQ146" s="139"/>
      <c r="AR146" s="139"/>
      <c r="AS146" s="139"/>
      <c r="AT146" s="139"/>
      <c r="AU146" s="139"/>
    </row>
    <row r="147" spans="1:47" s="141" customFormat="1" ht="31.5" customHeight="1" x14ac:dyDescent="0.25">
      <c r="A147" s="139"/>
      <c r="B147" s="227"/>
      <c r="C147" s="97" t="s">
        <v>376</v>
      </c>
      <c r="D147" s="87" t="s">
        <v>14</v>
      </c>
      <c r="E147" s="97" t="s">
        <v>376</v>
      </c>
      <c r="F147" s="98" t="s">
        <v>34</v>
      </c>
      <c r="G147" s="135">
        <v>118.17610968153248</v>
      </c>
      <c r="H147" s="136"/>
      <c r="I147" s="137">
        <f t="shared" si="16"/>
        <v>0</v>
      </c>
      <c r="J147" s="140">
        <v>0</v>
      </c>
      <c r="K147" s="137">
        <f t="shared" si="20"/>
        <v>0</v>
      </c>
      <c r="L147" s="137">
        <f t="shared" si="21"/>
        <v>0</v>
      </c>
      <c r="M147" s="139"/>
      <c r="N147" s="139"/>
      <c r="O147" s="139"/>
      <c r="P147" s="139"/>
      <c r="Q147" s="139"/>
      <c r="R147" s="139"/>
      <c r="S147" s="139"/>
      <c r="T147" s="139"/>
      <c r="U147" s="139"/>
      <c r="V147" s="139"/>
      <c r="W147" s="139"/>
      <c r="X147" s="139"/>
      <c r="Y147" s="139"/>
      <c r="Z147" s="139"/>
      <c r="AA147" s="139"/>
      <c r="AB147" s="139"/>
      <c r="AC147" s="139"/>
      <c r="AD147" s="139"/>
      <c r="AE147" s="139"/>
      <c r="AF147" s="139"/>
      <c r="AG147" s="139"/>
      <c r="AH147" s="139"/>
      <c r="AI147" s="139"/>
      <c r="AJ147" s="139"/>
      <c r="AK147" s="139"/>
      <c r="AL147" s="139"/>
      <c r="AM147" s="139"/>
      <c r="AN147" s="139"/>
      <c r="AO147" s="139"/>
      <c r="AP147" s="139"/>
      <c r="AQ147" s="139"/>
      <c r="AR147" s="139"/>
      <c r="AS147" s="139"/>
      <c r="AT147" s="139"/>
      <c r="AU147" s="139"/>
    </row>
    <row r="148" spans="1:47" s="141" customFormat="1" ht="31.5" customHeight="1" x14ac:dyDescent="0.25">
      <c r="A148" s="139"/>
      <c r="B148" s="227"/>
      <c r="C148" s="97" t="s">
        <v>362</v>
      </c>
      <c r="D148" s="87" t="s">
        <v>14</v>
      </c>
      <c r="E148" s="97" t="s">
        <v>362</v>
      </c>
      <c r="F148" s="98" t="s">
        <v>468</v>
      </c>
      <c r="G148" s="135">
        <v>1854.6247812557478</v>
      </c>
      <c r="H148" s="136"/>
      <c r="I148" s="137">
        <f t="shared" si="16"/>
        <v>0</v>
      </c>
      <c r="J148" s="140">
        <v>0</v>
      </c>
      <c r="K148" s="137">
        <f t="shared" si="20"/>
        <v>0</v>
      </c>
      <c r="L148" s="137">
        <f t="shared" si="21"/>
        <v>0</v>
      </c>
      <c r="M148" s="139"/>
      <c r="N148" s="139"/>
      <c r="O148" s="139"/>
      <c r="P148" s="139"/>
      <c r="Q148" s="139"/>
      <c r="R148" s="139"/>
      <c r="S148" s="139"/>
      <c r="T148" s="139"/>
      <c r="U148" s="139"/>
      <c r="V148" s="139"/>
      <c r="W148" s="139"/>
      <c r="X148" s="139"/>
      <c r="Y148" s="139"/>
      <c r="Z148" s="139"/>
      <c r="AA148" s="139"/>
      <c r="AB148" s="139"/>
      <c r="AC148" s="139"/>
      <c r="AD148" s="139"/>
      <c r="AE148" s="139"/>
      <c r="AF148" s="139"/>
      <c r="AG148" s="139"/>
      <c r="AH148" s="139"/>
      <c r="AI148" s="139"/>
      <c r="AJ148" s="139"/>
      <c r="AK148" s="139"/>
      <c r="AL148" s="139"/>
      <c r="AM148" s="139"/>
      <c r="AN148" s="139"/>
      <c r="AO148" s="139"/>
      <c r="AP148" s="139"/>
      <c r="AQ148" s="139"/>
      <c r="AR148" s="139"/>
      <c r="AS148" s="139"/>
      <c r="AT148" s="139"/>
      <c r="AU148" s="139"/>
    </row>
    <row r="149" spans="1:47" s="141" customFormat="1" ht="31.5" customHeight="1" x14ac:dyDescent="0.25">
      <c r="A149" s="139"/>
      <c r="B149" s="227"/>
      <c r="C149" s="97" t="s">
        <v>363</v>
      </c>
      <c r="D149" s="87" t="s">
        <v>14</v>
      </c>
      <c r="E149" s="97" t="s">
        <v>363</v>
      </c>
      <c r="F149" s="98" t="s">
        <v>467</v>
      </c>
      <c r="G149" s="135">
        <v>2363.1021177914117</v>
      </c>
      <c r="H149" s="136"/>
      <c r="I149" s="137">
        <f t="shared" si="16"/>
        <v>0</v>
      </c>
      <c r="J149" s="140">
        <v>0</v>
      </c>
      <c r="K149" s="137">
        <f t="shared" si="20"/>
        <v>0</v>
      </c>
      <c r="L149" s="137">
        <f t="shared" si="21"/>
        <v>0</v>
      </c>
      <c r="M149" s="139"/>
      <c r="N149" s="139"/>
      <c r="O149" s="139"/>
      <c r="P149" s="139"/>
      <c r="Q149" s="139"/>
      <c r="R149" s="139"/>
      <c r="S149" s="139"/>
      <c r="T149" s="139"/>
      <c r="U149" s="139"/>
      <c r="V149" s="139"/>
      <c r="W149" s="139"/>
      <c r="X149" s="139"/>
      <c r="Y149" s="139"/>
      <c r="Z149" s="139"/>
      <c r="AA149" s="139"/>
      <c r="AB149" s="139"/>
      <c r="AC149" s="139"/>
      <c r="AD149" s="139"/>
      <c r="AE149" s="139"/>
      <c r="AF149" s="139"/>
      <c r="AG149" s="139"/>
      <c r="AH149" s="139"/>
      <c r="AI149" s="139"/>
      <c r="AJ149" s="139"/>
      <c r="AK149" s="139"/>
      <c r="AL149" s="139"/>
      <c r="AM149" s="139"/>
      <c r="AN149" s="139"/>
      <c r="AO149" s="139"/>
      <c r="AP149" s="139"/>
      <c r="AQ149" s="139"/>
      <c r="AR149" s="139"/>
      <c r="AS149" s="139"/>
      <c r="AT149" s="139"/>
      <c r="AU149" s="139"/>
    </row>
    <row r="150" spans="1:47" s="141" customFormat="1" ht="72" customHeight="1" x14ac:dyDescent="0.25">
      <c r="A150" s="139"/>
      <c r="B150" s="227"/>
      <c r="C150" s="97" t="s">
        <v>471</v>
      </c>
      <c r="D150" s="87" t="s">
        <v>14</v>
      </c>
      <c r="E150" s="97" t="s">
        <v>472</v>
      </c>
      <c r="F150" s="98" t="s">
        <v>466</v>
      </c>
      <c r="G150" s="135">
        <v>1370.4027012503561</v>
      </c>
      <c r="H150" s="136"/>
      <c r="I150" s="137">
        <f t="shared" si="16"/>
        <v>0</v>
      </c>
      <c r="J150" s="140">
        <v>0</v>
      </c>
      <c r="K150" s="137">
        <f t="shared" si="20"/>
        <v>0</v>
      </c>
      <c r="L150" s="137">
        <f t="shared" si="21"/>
        <v>0</v>
      </c>
      <c r="M150" s="139"/>
      <c r="N150" s="139"/>
      <c r="O150" s="139"/>
      <c r="P150" s="139"/>
      <c r="Q150" s="139"/>
      <c r="R150" s="139"/>
      <c r="S150" s="139"/>
      <c r="T150" s="139"/>
      <c r="U150" s="139"/>
      <c r="V150" s="139"/>
      <c r="W150" s="139"/>
      <c r="X150" s="139"/>
      <c r="Y150" s="139"/>
      <c r="Z150" s="139"/>
      <c r="AA150" s="139"/>
      <c r="AB150" s="139"/>
      <c r="AC150" s="139"/>
      <c r="AD150" s="139"/>
      <c r="AE150" s="139"/>
      <c r="AF150" s="139"/>
      <c r="AG150" s="139"/>
      <c r="AH150" s="139"/>
      <c r="AI150" s="139"/>
      <c r="AJ150" s="139"/>
      <c r="AK150" s="139"/>
      <c r="AL150" s="139"/>
      <c r="AM150" s="139"/>
      <c r="AN150" s="139"/>
      <c r="AO150" s="139"/>
      <c r="AP150" s="139"/>
      <c r="AQ150" s="139"/>
      <c r="AR150" s="139"/>
      <c r="AS150" s="139"/>
      <c r="AT150" s="139"/>
      <c r="AU150" s="139"/>
    </row>
    <row r="151" spans="1:47" s="28" customFormat="1" ht="27.75" customHeight="1" x14ac:dyDescent="0.25">
      <c r="A151" s="3"/>
      <c r="B151" s="227"/>
      <c r="C151" s="71" t="s">
        <v>447</v>
      </c>
      <c r="D151" s="8" t="s">
        <v>14</v>
      </c>
      <c r="E151" s="71" t="s">
        <v>447</v>
      </c>
      <c r="F151" s="88" t="s">
        <v>11</v>
      </c>
      <c r="G151" s="184"/>
      <c r="H151" s="9"/>
      <c r="I151" s="137">
        <f t="shared" si="16"/>
        <v>0</v>
      </c>
      <c r="J151" s="79">
        <v>0</v>
      </c>
      <c r="K151" s="137">
        <f t="shared" si="20"/>
        <v>0</v>
      </c>
      <c r="L151" s="137">
        <f t="shared" si="21"/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</row>
    <row r="152" spans="1:47" s="28" customFormat="1" ht="27.75" customHeight="1" x14ac:dyDescent="0.25">
      <c r="A152" s="3"/>
      <c r="B152" s="227"/>
      <c r="C152" s="97" t="s">
        <v>448</v>
      </c>
      <c r="D152" s="87" t="s">
        <v>14</v>
      </c>
      <c r="E152" s="97" t="s">
        <v>448</v>
      </c>
      <c r="F152" s="98" t="s">
        <v>466</v>
      </c>
      <c r="G152" s="135">
        <v>3550.6367508272529</v>
      </c>
      <c r="H152" s="136"/>
      <c r="I152" s="137">
        <f t="shared" si="16"/>
        <v>0</v>
      </c>
      <c r="J152" s="140">
        <v>0</v>
      </c>
      <c r="K152" s="137">
        <f t="shared" si="20"/>
        <v>0</v>
      </c>
      <c r="L152" s="137">
        <f t="shared" si="21"/>
        <v>0</v>
      </c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</row>
    <row r="153" spans="1:47" s="28" customFormat="1" ht="27.75" customHeight="1" x14ac:dyDescent="0.25">
      <c r="A153" s="3"/>
      <c r="B153" s="227"/>
      <c r="C153" s="97" t="s">
        <v>392</v>
      </c>
      <c r="D153" s="87" t="s">
        <v>14</v>
      </c>
      <c r="E153" s="97" t="s">
        <v>392</v>
      </c>
      <c r="F153" s="98" t="s">
        <v>11</v>
      </c>
      <c r="G153" s="184"/>
      <c r="H153" s="136"/>
      <c r="I153" s="137">
        <f t="shared" si="16"/>
        <v>0</v>
      </c>
      <c r="J153" s="140">
        <v>0</v>
      </c>
      <c r="K153" s="137">
        <f t="shared" si="20"/>
        <v>0</v>
      </c>
      <c r="L153" s="137">
        <f t="shared" si="21"/>
        <v>0</v>
      </c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</row>
    <row r="154" spans="1:47" s="28" customFormat="1" ht="27.75" customHeight="1" x14ac:dyDescent="0.25">
      <c r="A154" s="3"/>
      <c r="B154" s="227"/>
      <c r="C154" s="97" t="s">
        <v>393</v>
      </c>
      <c r="D154" s="87" t="s">
        <v>14</v>
      </c>
      <c r="E154" s="97" t="s">
        <v>393</v>
      </c>
      <c r="F154" s="98" t="s">
        <v>11</v>
      </c>
      <c r="G154" s="135">
        <v>4374.1902197788741</v>
      </c>
      <c r="H154" s="136"/>
      <c r="I154" s="137">
        <f t="shared" si="16"/>
        <v>0</v>
      </c>
      <c r="J154" s="140">
        <v>0</v>
      </c>
      <c r="K154" s="137">
        <f t="shared" si="20"/>
        <v>0</v>
      </c>
      <c r="L154" s="137">
        <f t="shared" si="21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</row>
    <row r="155" spans="1:47" s="28" customFormat="1" ht="27.75" customHeight="1" x14ac:dyDescent="0.25">
      <c r="A155" s="3"/>
      <c r="B155" s="227"/>
      <c r="C155" s="97" t="s">
        <v>395</v>
      </c>
      <c r="D155" s="87" t="s">
        <v>14</v>
      </c>
      <c r="E155" s="97" t="s">
        <v>395</v>
      </c>
      <c r="F155" s="98" t="s">
        <v>11</v>
      </c>
      <c r="G155" s="135">
        <v>1681.2056902837714</v>
      </c>
      <c r="H155" s="136"/>
      <c r="I155" s="137">
        <f t="shared" si="16"/>
        <v>0</v>
      </c>
      <c r="J155" s="140">
        <v>0</v>
      </c>
      <c r="K155" s="137">
        <f t="shared" si="20"/>
        <v>0</v>
      </c>
      <c r="L155" s="137">
        <f t="shared" si="21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</row>
    <row r="156" spans="1:47" s="28" customFormat="1" ht="27.75" customHeight="1" x14ac:dyDescent="0.25">
      <c r="A156" s="3"/>
      <c r="B156" s="227"/>
      <c r="C156" s="71" t="s">
        <v>310</v>
      </c>
      <c r="D156" s="8" t="s">
        <v>14</v>
      </c>
      <c r="E156" s="71" t="s">
        <v>310</v>
      </c>
      <c r="F156" s="88" t="s">
        <v>11</v>
      </c>
      <c r="G156" s="184"/>
      <c r="H156" s="9"/>
      <c r="I156" s="137">
        <f t="shared" si="16"/>
        <v>0</v>
      </c>
      <c r="J156" s="79">
        <v>0</v>
      </c>
      <c r="K156" s="137">
        <f t="shared" si="20"/>
        <v>0</v>
      </c>
      <c r="L156" s="137">
        <f t="shared" si="21"/>
        <v>0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</row>
    <row r="157" spans="1:47" s="28" customFormat="1" ht="27.75" customHeight="1" x14ac:dyDescent="0.25">
      <c r="A157" s="3"/>
      <c r="B157" s="227"/>
      <c r="C157" s="71" t="s">
        <v>35</v>
      </c>
      <c r="D157" s="8" t="s">
        <v>14</v>
      </c>
      <c r="E157" s="71" t="s">
        <v>35</v>
      </c>
      <c r="F157" s="88" t="s">
        <v>11</v>
      </c>
      <c r="G157" s="184"/>
      <c r="H157" s="9"/>
      <c r="I157" s="137">
        <f t="shared" ref="I157:I158" si="22">SUM(G157*H157)</f>
        <v>0</v>
      </c>
      <c r="J157" s="79">
        <v>0</v>
      </c>
      <c r="K157" s="137">
        <f t="shared" si="20"/>
        <v>0</v>
      </c>
      <c r="L157" s="137">
        <f t="shared" si="21"/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</row>
    <row r="158" spans="1:47" s="28" customFormat="1" ht="27.75" customHeight="1" x14ac:dyDescent="0.25">
      <c r="A158" s="3"/>
      <c r="B158" s="227"/>
      <c r="C158" s="71" t="s">
        <v>36</v>
      </c>
      <c r="D158" s="8" t="s">
        <v>14</v>
      </c>
      <c r="E158" s="71" t="s">
        <v>36</v>
      </c>
      <c r="F158" s="88" t="s">
        <v>11</v>
      </c>
      <c r="G158" s="184"/>
      <c r="H158" s="9"/>
      <c r="I158" s="137">
        <f t="shared" si="22"/>
        <v>0</v>
      </c>
      <c r="J158" s="79">
        <v>0</v>
      </c>
      <c r="K158" s="137">
        <f t="shared" si="20"/>
        <v>0</v>
      </c>
      <c r="L158" s="137">
        <f t="shared" si="21"/>
        <v>0</v>
      </c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</row>
    <row r="159" spans="1:47" s="28" customFormat="1" ht="27.75" customHeight="1" x14ac:dyDescent="0.25">
      <c r="A159" s="3"/>
      <c r="B159" s="228"/>
      <c r="C159" s="71" t="s">
        <v>394</v>
      </c>
      <c r="D159" s="8" t="s">
        <v>14</v>
      </c>
      <c r="E159" s="71" t="s">
        <v>394</v>
      </c>
      <c r="F159" s="88" t="s">
        <v>11</v>
      </c>
      <c r="G159" s="184"/>
      <c r="H159" s="9"/>
      <c r="I159" s="137">
        <f t="shared" ref="I159" si="23">SUM(G159*H159)</f>
        <v>0</v>
      </c>
      <c r="J159" s="79">
        <v>0</v>
      </c>
      <c r="K159" s="137">
        <f t="shared" si="20"/>
        <v>0</v>
      </c>
      <c r="L159" s="137">
        <f t="shared" si="21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</row>
    <row r="160" spans="1:47" s="28" customFormat="1" ht="30.75" customHeight="1" x14ac:dyDescent="0.2">
      <c r="A160" s="3"/>
      <c r="B160" s="11"/>
      <c r="C160" s="11"/>
      <c r="D160" s="12"/>
      <c r="E160" s="89" t="s">
        <v>311</v>
      </c>
      <c r="F160" s="90"/>
      <c r="G160" s="90"/>
      <c r="H160" s="90"/>
      <c r="I160" s="91">
        <f>SUM(I11:I159)</f>
        <v>0</v>
      </c>
      <c r="J160" s="92"/>
      <c r="K160" s="91">
        <f>SUM(K11:K159)</f>
        <v>0</v>
      </c>
      <c r="L160" s="91">
        <f>SUM(L11:L159)</f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</row>
    <row r="161" spans="1:47" s="28" customFormat="1" ht="25.5" customHeight="1" x14ac:dyDescent="0.25">
      <c r="A161" s="3"/>
      <c r="B161" s="232" t="s">
        <v>437</v>
      </c>
      <c r="C161" s="93" t="s">
        <v>312</v>
      </c>
      <c r="D161" s="8" t="s">
        <v>8</v>
      </c>
      <c r="E161" s="73" t="s">
        <v>313</v>
      </c>
      <c r="F161" s="78" t="s">
        <v>152</v>
      </c>
      <c r="G161" s="7">
        <v>462.51</v>
      </c>
      <c r="H161" s="9"/>
      <c r="I161" s="74">
        <f t="shared" ref="I161:I165" si="24">SUM(G161*H161)</f>
        <v>0</v>
      </c>
      <c r="J161" s="79">
        <v>0</v>
      </c>
      <c r="K161" s="74">
        <f t="shared" ref="K161:K168" si="25">SUM(I161*J161)</f>
        <v>0</v>
      </c>
      <c r="L161" s="74">
        <f t="shared" ref="L161:L168" si="26">SUM(I161+K161)</f>
        <v>0</v>
      </c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</row>
    <row r="162" spans="1:47" s="28" customFormat="1" ht="25.5" customHeight="1" x14ac:dyDescent="0.25">
      <c r="A162" s="3"/>
      <c r="B162" s="233"/>
      <c r="C162" s="93" t="s">
        <v>314</v>
      </c>
      <c r="D162" s="8" t="s">
        <v>8</v>
      </c>
      <c r="E162" s="73" t="s">
        <v>315</v>
      </c>
      <c r="F162" s="78" t="s">
        <v>152</v>
      </c>
      <c r="G162" s="7">
        <v>533.13</v>
      </c>
      <c r="H162" s="9"/>
      <c r="I162" s="74">
        <f t="shared" si="24"/>
        <v>0</v>
      </c>
      <c r="J162" s="79">
        <v>0</v>
      </c>
      <c r="K162" s="74">
        <f t="shared" si="25"/>
        <v>0</v>
      </c>
      <c r="L162" s="74">
        <f t="shared" si="26"/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</row>
    <row r="163" spans="1:47" s="28" customFormat="1" ht="47.25" customHeight="1" x14ac:dyDescent="0.25">
      <c r="A163" s="3"/>
      <c r="B163" s="233"/>
      <c r="C163" s="93" t="s">
        <v>316</v>
      </c>
      <c r="D163" s="8" t="s">
        <v>8</v>
      </c>
      <c r="E163" s="73" t="s">
        <v>317</v>
      </c>
      <c r="F163" s="78" t="s">
        <v>318</v>
      </c>
      <c r="G163" s="7">
        <v>462.51</v>
      </c>
      <c r="H163" s="9"/>
      <c r="I163" s="74">
        <f t="shared" si="24"/>
        <v>0</v>
      </c>
      <c r="J163" s="79">
        <v>0</v>
      </c>
      <c r="K163" s="74">
        <f t="shared" si="25"/>
        <v>0</v>
      </c>
      <c r="L163" s="74">
        <f t="shared" si="26"/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</row>
    <row r="164" spans="1:47" s="28" customFormat="1" ht="52.5" customHeight="1" x14ac:dyDescent="0.25">
      <c r="A164" s="3"/>
      <c r="B164" s="233"/>
      <c r="C164" s="93" t="s">
        <v>319</v>
      </c>
      <c r="D164" s="8" t="s">
        <v>8</v>
      </c>
      <c r="E164" s="73" t="s">
        <v>320</v>
      </c>
      <c r="F164" s="78" t="s">
        <v>318</v>
      </c>
      <c r="G164" s="7">
        <v>533.13</v>
      </c>
      <c r="H164" s="9"/>
      <c r="I164" s="74">
        <f t="shared" si="24"/>
        <v>0</v>
      </c>
      <c r="J164" s="79">
        <v>0</v>
      </c>
      <c r="K164" s="74">
        <f t="shared" si="25"/>
        <v>0</v>
      </c>
      <c r="L164" s="74">
        <f t="shared" si="26"/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</row>
    <row r="165" spans="1:47" s="28" customFormat="1" ht="52.5" customHeight="1" x14ac:dyDescent="0.25">
      <c r="A165" s="3"/>
      <c r="B165" s="170"/>
      <c r="C165" s="93" t="s">
        <v>578</v>
      </c>
      <c r="D165" s="8" t="s">
        <v>8</v>
      </c>
      <c r="E165" s="73" t="s">
        <v>578</v>
      </c>
      <c r="F165" s="78" t="s">
        <v>152</v>
      </c>
      <c r="G165" s="7">
        <v>5.2</v>
      </c>
      <c r="H165" s="9"/>
      <c r="I165" s="74">
        <f t="shared" si="24"/>
        <v>0</v>
      </c>
      <c r="J165" s="79"/>
      <c r="K165" s="74"/>
      <c r="L165" s="74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</row>
    <row r="166" spans="1:47" s="28" customFormat="1" ht="52.5" customHeight="1" x14ac:dyDescent="0.25">
      <c r="A166" s="3"/>
      <c r="B166" s="170"/>
      <c r="C166" s="93" t="s">
        <v>577</v>
      </c>
      <c r="D166" s="8" t="s">
        <v>8</v>
      </c>
      <c r="E166" s="73" t="s">
        <v>577</v>
      </c>
      <c r="F166" s="78" t="s">
        <v>152</v>
      </c>
      <c r="G166" s="7">
        <v>5.2</v>
      </c>
      <c r="H166" s="9"/>
      <c r="I166" s="74">
        <f t="shared" ref="I166" si="27">SUM(G166*H166)</f>
        <v>0</v>
      </c>
      <c r="J166" s="79"/>
      <c r="K166" s="74"/>
      <c r="L166" s="74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</row>
    <row r="167" spans="1:47" s="28" customFormat="1" ht="30" customHeight="1" x14ac:dyDescent="0.25">
      <c r="A167" s="3"/>
      <c r="B167" s="229" t="s">
        <v>438</v>
      </c>
      <c r="C167" s="125" t="s">
        <v>348</v>
      </c>
      <c r="D167" s="8" t="s">
        <v>8</v>
      </c>
      <c r="E167" s="73" t="s">
        <v>154</v>
      </c>
      <c r="F167" s="78" t="s">
        <v>152</v>
      </c>
      <c r="G167" s="7">
        <v>-462.51</v>
      </c>
      <c r="H167" s="9"/>
      <c r="I167" s="74">
        <f>IF(H167&gt;(H161+H163),SUM((H161+H163)*G167),SUM(G167*H167))</f>
        <v>0</v>
      </c>
      <c r="J167" s="79">
        <v>0</v>
      </c>
      <c r="K167" s="74">
        <f t="shared" si="25"/>
        <v>0</v>
      </c>
      <c r="L167" s="74">
        <f t="shared" si="26"/>
        <v>0</v>
      </c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</row>
    <row r="168" spans="1:47" s="28" customFormat="1" ht="30" customHeight="1" x14ac:dyDescent="0.25">
      <c r="A168" s="3"/>
      <c r="B168" s="230"/>
      <c r="C168" s="125" t="s">
        <v>349</v>
      </c>
      <c r="D168" s="8" t="s">
        <v>8</v>
      </c>
      <c r="E168" s="73" t="s">
        <v>155</v>
      </c>
      <c r="F168" s="78" t="s">
        <v>152</v>
      </c>
      <c r="G168" s="7">
        <v>-533.13</v>
      </c>
      <c r="H168" s="9"/>
      <c r="I168" s="74">
        <f>IF(H168&gt;(H162+H164),SUM((H162+H164)*G168),SUM(G168*H168))</f>
        <v>0</v>
      </c>
      <c r="J168" s="79">
        <v>0</v>
      </c>
      <c r="K168" s="74">
        <f t="shared" si="25"/>
        <v>0</v>
      </c>
      <c r="L168" s="74">
        <f t="shared" si="26"/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</row>
    <row r="169" spans="1:47" ht="21.75" customHeight="1" x14ac:dyDescent="0.2">
      <c r="B169" s="224" t="s">
        <v>419</v>
      </c>
      <c r="C169" s="127" t="s">
        <v>420</v>
      </c>
      <c r="D169" s="225" t="s">
        <v>8</v>
      </c>
      <c r="E169" s="73" t="s">
        <v>420</v>
      </c>
      <c r="F169" s="78"/>
      <c r="G169" s="7">
        <v>84.48</v>
      </c>
      <c r="H169" s="9"/>
      <c r="I169" s="137">
        <f t="shared" ref="I169:I170" si="28">SUM(G169*H169)</f>
        <v>0</v>
      </c>
      <c r="J169" s="79">
        <v>0</v>
      </c>
      <c r="K169" s="74">
        <f t="shared" ref="K169:K170" si="29">SUM(I169*J169)</f>
        <v>0</v>
      </c>
      <c r="L169" s="74">
        <f t="shared" ref="L169:L170" si="30">SUM(I169+K169)</f>
        <v>0</v>
      </c>
    </row>
    <row r="170" spans="1:47" ht="21.75" customHeight="1" x14ac:dyDescent="0.2">
      <c r="B170" s="224"/>
      <c r="C170" s="127" t="s">
        <v>421</v>
      </c>
      <c r="D170" s="225"/>
      <c r="E170" s="73" t="s">
        <v>421</v>
      </c>
      <c r="F170" s="78"/>
      <c r="G170" s="7">
        <v>64.64</v>
      </c>
      <c r="H170" s="9"/>
      <c r="I170" s="137">
        <f t="shared" si="28"/>
        <v>0</v>
      </c>
      <c r="J170" s="79">
        <v>0</v>
      </c>
      <c r="K170" s="74">
        <f t="shared" si="29"/>
        <v>0</v>
      </c>
      <c r="L170" s="74">
        <f t="shared" si="30"/>
        <v>0</v>
      </c>
    </row>
    <row r="171" spans="1:47" s="28" customFormat="1" ht="28.5" customHeight="1" x14ac:dyDescent="0.2">
      <c r="A171" s="3"/>
      <c r="B171" s="94"/>
      <c r="C171" s="95"/>
      <c r="D171" s="56"/>
      <c r="E171" s="151" t="s">
        <v>321</v>
      </c>
      <c r="F171" s="152"/>
      <c r="G171" s="152"/>
      <c r="H171" s="153"/>
      <c r="I171" s="154">
        <f>SUM(I161:I170)</f>
        <v>0</v>
      </c>
      <c r="J171" s="155"/>
      <c r="K171" s="102">
        <f>SUM(K161:K168)</f>
        <v>0</v>
      </c>
      <c r="L171" s="102">
        <f>SUM(L161:L170)</f>
        <v>0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</row>
    <row r="172" spans="1:47" s="3" customFormat="1" ht="18" customHeight="1" x14ac:dyDescent="0.2">
      <c r="B172" s="94"/>
      <c r="C172" s="95"/>
      <c r="D172" s="56"/>
      <c r="E172" s="156"/>
      <c r="F172" s="157"/>
      <c r="G172" s="157"/>
      <c r="H172" s="158"/>
      <c r="I172" s="159"/>
      <c r="J172" s="160"/>
      <c r="K172" s="161"/>
      <c r="L172" s="161"/>
    </row>
    <row r="173" spans="1:47" s="28" customFormat="1" ht="28.5" customHeight="1" x14ac:dyDescent="0.2">
      <c r="A173" s="3"/>
      <c r="B173" s="14"/>
      <c r="C173" s="3"/>
      <c r="D173" s="57"/>
      <c r="E173" s="99" t="s">
        <v>322</v>
      </c>
      <c r="F173" s="100"/>
      <c r="G173" s="100"/>
      <c r="H173" s="101"/>
      <c r="I173" s="102">
        <f>SUM(I160+I171)</f>
        <v>0</v>
      </c>
      <c r="J173" s="96"/>
      <c r="K173" s="102">
        <f>SUM(K160+K171)</f>
        <v>0</v>
      </c>
      <c r="L173" s="102">
        <f>SUM(L160+L171)</f>
        <v>0</v>
      </c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</row>
    <row r="174" spans="1:47" s="1" customFormat="1" x14ac:dyDescent="0.2">
      <c r="B174" s="14"/>
      <c r="D174" s="2"/>
      <c r="F174" s="2"/>
      <c r="H174" s="2"/>
      <c r="J174" s="65"/>
      <c r="K174" s="55"/>
      <c r="L174" s="55"/>
    </row>
    <row r="175" spans="1:47" s="1" customFormat="1" x14ac:dyDescent="0.2">
      <c r="B175" s="14"/>
      <c r="D175" s="2"/>
      <c r="F175" s="2"/>
      <c r="H175" s="2"/>
      <c r="J175" s="65"/>
      <c r="K175" s="55"/>
      <c r="L175" s="55"/>
    </row>
    <row r="176" spans="1:47" s="1" customFormat="1" x14ac:dyDescent="0.2">
      <c r="B176" s="14"/>
      <c r="D176" s="2"/>
      <c r="E176" s="18"/>
      <c r="F176" s="2"/>
      <c r="H176" s="2"/>
      <c r="J176" s="65"/>
      <c r="K176" s="55"/>
      <c r="L176" s="55"/>
    </row>
    <row r="177" spans="2:12" s="3" customFormat="1" ht="24" customHeight="1" x14ac:dyDescent="0.25">
      <c r="B177" s="14"/>
      <c r="D177" s="8" t="s">
        <v>8</v>
      </c>
      <c r="E177" s="103" t="s">
        <v>464</v>
      </c>
      <c r="F177" s="52" t="s">
        <v>38</v>
      </c>
      <c r="G177" s="7">
        <v>146.06</v>
      </c>
      <c r="H177" s="57"/>
      <c r="J177" s="66"/>
      <c r="K177" s="58"/>
      <c r="L177" s="58"/>
    </row>
    <row r="178" spans="2:12" s="3" customFormat="1" ht="24" customHeight="1" x14ac:dyDescent="0.25">
      <c r="B178" s="14"/>
      <c r="D178" s="84" t="s">
        <v>8</v>
      </c>
      <c r="E178" s="130" t="s">
        <v>465</v>
      </c>
      <c r="F178" s="8" t="s">
        <v>152</v>
      </c>
      <c r="G178" s="7">
        <v>99</v>
      </c>
      <c r="H178" s="57"/>
      <c r="J178" s="66"/>
      <c r="K178" s="58"/>
      <c r="L178" s="58"/>
    </row>
    <row r="179" spans="2:12" s="3" customFormat="1" ht="24" customHeight="1" x14ac:dyDescent="0.25">
      <c r="B179" s="14"/>
      <c r="D179" s="84" t="s">
        <v>8</v>
      </c>
      <c r="E179" s="130" t="s">
        <v>364</v>
      </c>
      <c r="F179" s="8" t="s">
        <v>152</v>
      </c>
      <c r="G179" s="7">
        <v>80.73</v>
      </c>
      <c r="H179" s="57"/>
      <c r="J179" s="66"/>
      <c r="K179" s="58"/>
      <c r="L179" s="58"/>
    </row>
    <row r="180" spans="2:12" s="1" customFormat="1" x14ac:dyDescent="0.2">
      <c r="B180" s="14"/>
      <c r="D180" s="2"/>
      <c r="F180" s="2"/>
      <c r="H180" s="2"/>
      <c r="J180" s="65"/>
      <c r="K180" s="55"/>
      <c r="L180" s="55"/>
    </row>
    <row r="181" spans="2:12" s="1" customFormat="1" ht="15" x14ac:dyDescent="0.2">
      <c r="B181" s="14"/>
      <c r="D181" s="2"/>
      <c r="E181" s="1" t="s">
        <v>323</v>
      </c>
      <c r="F181" s="2"/>
      <c r="H181" s="2"/>
      <c r="J181" s="65"/>
      <c r="K181" s="55"/>
      <c r="L181" s="55"/>
    </row>
    <row r="182" spans="2:12" s="1" customFormat="1" x14ac:dyDescent="0.2">
      <c r="B182" s="14"/>
      <c r="D182" s="2"/>
      <c r="F182" s="2"/>
      <c r="H182" s="2"/>
      <c r="J182" s="65"/>
      <c r="K182" s="55"/>
      <c r="L182" s="55"/>
    </row>
    <row r="183" spans="2:12" s="1" customFormat="1" x14ac:dyDescent="0.2">
      <c r="B183" s="14"/>
      <c r="D183" s="2"/>
      <c r="F183" s="2"/>
      <c r="H183" s="2"/>
      <c r="J183" s="65"/>
      <c r="K183" s="55"/>
      <c r="L183" s="55"/>
    </row>
    <row r="184" spans="2:12" s="1" customFormat="1" x14ac:dyDescent="0.2">
      <c r="B184" s="14"/>
      <c r="D184" s="2"/>
      <c r="F184" s="2"/>
      <c r="H184" s="2"/>
      <c r="J184" s="65"/>
      <c r="K184" s="55"/>
      <c r="L184" s="55"/>
    </row>
    <row r="185" spans="2:12" s="1" customFormat="1" x14ac:dyDescent="0.2">
      <c r="B185" s="14"/>
      <c r="D185" s="2"/>
      <c r="F185" s="2"/>
      <c r="H185" s="2"/>
      <c r="J185" s="65"/>
      <c r="K185" s="55"/>
      <c r="L185" s="55"/>
    </row>
    <row r="186" spans="2:12" s="1" customFormat="1" x14ac:dyDescent="0.2">
      <c r="B186" s="14"/>
      <c r="D186" s="2"/>
      <c r="F186" s="2"/>
      <c r="H186" s="2"/>
      <c r="J186" s="65"/>
      <c r="K186" s="55"/>
      <c r="L186" s="55"/>
    </row>
    <row r="187" spans="2:12" s="1" customFormat="1" x14ac:dyDescent="0.2">
      <c r="B187" s="14"/>
      <c r="D187" s="2"/>
      <c r="F187" s="2"/>
      <c r="H187" s="2"/>
      <c r="J187" s="65"/>
      <c r="K187" s="55"/>
      <c r="L187" s="55"/>
    </row>
    <row r="188" spans="2:12" s="1" customFormat="1" x14ac:dyDescent="0.2">
      <c r="B188" s="14"/>
      <c r="D188" s="2"/>
      <c r="F188" s="2"/>
      <c r="H188" s="2"/>
      <c r="J188" s="65"/>
      <c r="K188" s="55"/>
      <c r="L188" s="55"/>
    </row>
    <row r="189" spans="2:12" s="1" customFormat="1" x14ac:dyDescent="0.2">
      <c r="B189" s="14"/>
      <c r="D189" s="2"/>
      <c r="F189" s="2"/>
      <c r="H189" s="2"/>
      <c r="J189" s="65"/>
      <c r="K189" s="55"/>
      <c r="L189" s="55"/>
    </row>
    <row r="190" spans="2:12" s="1" customFormat="1" x14ac:dyDescent="0.2">
      <c r="B190" s="14"/>
      <c r="D190" s="2"/>
      <c r="F190" s="2"/>
      <c r="H190" s="2"/>
      <c r="J190" s="65"/>
      <c r="K190" s="55"/>
      <c r="L190" s="55"/>
    </row>
    <row r="191" spans="2:12" s="1" customFormat="1" x14ac:dyDescent="0.2">
      <c r="B191" s="14"/>
      <c r="D191" s="2"/>
      <c r="F191" s="2"/>
      <c r="H191" s="2"/>
      <c r="J191" s="65"/>
      <c r="K191" s="55"/>
      <c r="L191" s="55"/>
    </row>
    <row r="192" spans="2:12" s="1" customFormat="1" x14ac:dyDescent="0.2">
      <c r="B192" s="14"/>
      <c r="D192" s="2"/>
      <c r="F192" s="2"/>
      <c r="H192" s="2"/>
      <c r="J192" s="65"/>
      <c r="K192" s="55"/>
      <c r="L192" s="55"/>
    </row>
    <row r="193" spans="2:12" s="1" customFormat="1" x14ac:dyDescent="0.2">
      <c r="B193" s="14"/>
      <c r="D193" s="2"/>
      <c r="F193" s="2"/>
      <c r="H193" s="2"/>
      <c r="J193" s="65"/>
      <c r="K193" s="55"/>
      <c r="L193" s="55"/>
    </row>
    <row r="194" spans="2:12" s="1" customFormat="1" x14ac:dyDescent="0.2">
      <c r="B194" s="14"/>
      <c r="D194" s="2"/>
      <c r="F194" s="2"/>
      <c r="H194" s="2"/>
      <c r="J194" s="65"/>
      <c r="K194" s="55"/>
      <c r="L194" s="55"/>
    </row>
    <row r="195" spans="2:12" s="1" customFormat="1" x14ac:dyDescent="0.2">
      <c r="B195" s="14"/>
      <c r="D195" s="2"/>
      <c r="F195" s="2"/>
      <c r="H195" s="2"/>
      <c r="J195" s="65"/>
      <c r="K195" s="55"/>
      <c r="L195" s="55"/>
    </row>
    <row r="196" spans="2:12" s="1" customFormat="1" x14ac:dyDescent="0.2">
      <c r="B196" s="14"/>
      <c r="D196" s="2"/>
      <c r="F196" s="2"/>
      <c r="H196" s="2"/>
      <c r="J196" s="65"/>
      <c r="K196" s="55"/>
      <c r="L196" s="55"/>
    </row>
    <row r="197" spans="2:12" s="1" customFormat="1" x14ac:dyDescent="0.2">
      <c r="B197" s="14"/>
      <c r="D197" s="2"/>
      <c r="F197" s="2"/>
      <c r="H197" s="2"/>
      <c r="J197" s="65"/>
      <c r="K197" s="55"/>
      <c r="L197" s="55"/>
    </row>
    <row r="198" spans="2:12" s="1" customFormat="1" x14ac:dyDescent="0.2">
      <c r="B198" s="14"/>
      <c r="D198" s="2"/>
      <c r="F198" s="2"/>
      <c r="H198" s="2"/>
      <c r="J198" s="65"/>
      <c r="K198" s="55"/>
      <c r="L198" s="55"/>
    </row>
    <row r="199" spans="2:12" s="1" customFormat="1" x14ac:dyDescent="0.2">
      <c r="B199" s="14"/>
      <c r="D199" s="2"/>
      <c r="F199" s="2"/>
      <c r="H199" s="2"/>
      <c r="J199" s="65"/>
      <c r="K199" s="55"/>
      <c r="L199" s="55"/>
    </row>
    <row r="200" spans="2:12" s="1" customFormat="1" x14ac:dyDescent="0.2">
      <c r="B200" s="14"/>
      <c r="D200" s="2"/>
      <c r="F200" s="2"/>
      <c r="H200" s="2"/>
      <c r="J200" s="65"/>
      <c r="K200" s="55"/>
      <c r="L200" s="55"/>
    </row>
    <row r="201" spans="2:12" s="1" customFormat="1" x14ac:dyDescent="0.2">
      <c r="B201" s="14"/>
      <c r="D201" s="2"/>
      <c r="F201" s="2"/>
      <c r="H201" s="2"/>
      <c r="J201" s="65"/>
      <c r="K201" s="55"/>
      <c r="L201" s="55"/>
    </row>
    <row r="202" spans="2:12" s="1" customFormat="1" x14ac:dyDescent="0.2">
      <c r="B202" s="14"/>
      <c r="D202" s="2"/>
      <c r="F202" s="2"/>
      <c r="H202" s="2"/>
      <c r="J202" s="65"/>
      <c r="K202" s="55"/>
      <c r="L202" s="55"/>
    </row>
    <row r="203" spans="2:12" s="1" customFormat="1" x14ac:dyDescent="0.2">
      <c r="B203" s="14"/>
      <c r="D203" s="2"/>
      <c r="F203" s="2"/>
      <c r="H203" s="2"/>
      <c r="J203" s="65"/>
      <c r="K203" s="55"/>
      <c r="L203" s="55"/>
    </row>
    <row r="204" spans="2:12" s="1" customFormat="1" x14ac:dyDescent="0.2">
      <c r="B204" s="14"/>
      <c r="D204" s="2"/>
      <c r="F204" s="2"/>
      <c r="H204" s="2"/>
      <c r="J204" s="65"/>
      <c r="K204" s="55"/>
      <c r="L204" s="55"/>
    </row>
    <row r="205" spans="2:12" s="1" customFormat="1" x14ac:dyDescent="0.2">
      <c r="B205" s="14"/>
      <c r="D205" s="2"/>
      <c r="F205" s="2"/>
      <c r="H205" s="2"/>
      <c r="J205" s="65"/>
      <c r="K205" s="55"/>
      <c r="L205" s="55"/>
    </row>
    <row r="206" spans="2:12" s="1" customFormat="1" x14ac:dyDescent="0.2">
      <c r="B206" s="14"/>
      <c r="D206" s="2"/>
      <c r="F206" s="2"/>
      <c r="H206" s="2"/>
      <c r="J206" s="65"/>
      <c r="K206" s="55"/>
      <c r="L206" s="55"/>
    </row>
    <row r="207" spans="2:12" s="1" customFormat="1" x14ac:dyDescent="0.2">
      <c r="B207" s="14"/>
      <c r="D207" s="2"/>
      <c r="F207" s="2"/>
      <c r="H207" s="2"/>
      <c r="J207" s="65"/>
      <c r="K207" s="55"/>
      <c r="L207" s="55"/>
    </row>
    <row r="208" spans="2:12" s="1" customFormat="1" x14ac:dyDescent="0.2">
      <c r="B208" s="14"/>
      <c r="D208" s="2"/>
      <c r="F208" s="2"/>
      <c r="H208" s="2"/>
      <c r="J208" s="65"/>
      <c r="K208" s="55"/>
      <c r="L208" s="55"/>
    </row>
    <row r="209" spans="2:12" s="1" customFormat="1" x14ac:dyDescent="0.2">
      <c r="B209" s="14"/>
      <c r="D209" s="2"/>
      <c r="F209" s="2"/>
      <c r="H209" s="2"/>
      <c r="J209" s="65"/>
      <c r="K209" s="55"/>
      <c r="L209" s="55"/>
    </row>
    <row r="210" spans="2:12" s="1" customFormat="1" x14ac:dyDescent="0.2">
      <c r="B210" s="14"/>
      <c r="D210" s="2"/>
      <c r="F210" s="2"/>
      <c r="H210" s="2"/>
      <c r="J210" s="65"/>
      <c r="K210" s="55"/>
      <c r="L210" s="55"/>
    </row>
    <row r="211" spans="2:12" s="1" customFormat="1" x14ac:dyDescent="0.2">
      <c r="B211" s="14"/>
      <c r="D211" s="2"/>
      <c r="F211" s="2"/>
      <c r="H211" s="2"/>
      <c r="J211" s="65"/>
      <c r="K211" s="55"/>
      <c r="L211" s="55"/>
    </row>
    <row r="212" spans="2:12" s="1" customFormat="1" x14ac:dyDescent="0.2">
      <c r="B212" s="14"/>
      <c r="D212" s="2"/>
      <c r="F212" s="2"/>
      <c r="H212" s="2"/>
      <c r="J212" s="65"/>
      <c r="K212" s="55"/>
      <c r="L212" s="55"/>
    </row>
    <row r="213" spans="2:12" s="1" customFormat="1" x14ac:dyDescent="0.2">
      <c r="B213" s="14"/>
      <c r="D213" s="2"/>
      <c r="F213" s="2"/>
      <c r="H213" s="2"/>
      <c r="J213" s="65"/>
      <c r="K213" s="55"/>
      <c r="L213" s="55"/>
    </row>
    <row r="214" spans="2:12" s="1" customFormat="1" x14ac:dyDescent="0.2">
      <c r="B214" s="14"/>
      <c r="D214" s="2"/>
      <c r="F214" s="2"/>
      <c r="H214" s="2"/>
      <c r="J214" s="65"/>
      <c r="K214" s="55"/>
      <c r="L214" s="55"/>
    </row>
    <row r="215" spans="2:12" s="1" customFormat="1" x14ac:dyDescent="0.2">
      <c r="B215" s="14"/>
      <c r="D215" s="2"/>
      <c r="F215" s="2"/>
      <c r="H215" s="2"/>
      <c r="J215" s="65"/>
      <c r="K215" s="55"/>
      <c r="L215" s="55"/>
    </row>
    <row r="216" spans="2:12" s="1" customFormat="1" x14ac:dyDescent="0.2">
      <c r="B216" s="14"/>
      <c r="D216" s="2"/>
      <c r="F216" s="2"/>
      <c r="H216" s="2"/>
      <c r="J216" s="65"/>
      <c r="K216" s="55"/>
      <c r="L216" s="55"/>
    </row>
    <row r="217" spans="2:12" s="1" customFormat="1" x14ac:dyDescent="0.2">
      <c r="B217" s="14"/>
      <c r="D217" s="2"/>
      <c r="F217" s="2"/>
      <c r="H217" s="2"/>
      <c r="J217" s="65"/>
      <c r="K217" s="55"/>
      <c r="L217" s="55"/>
    </row>
    <row r="218" spans="2:12" s="1" customFormat="1" x14ac:dyDescent="0.2">
      <c r="B218" s="14"/>
      <c r="D218" s="2"/>
      <c r="F218" s="2"/>
      <c r="H218" s="2"/>
      <c r="J218" s="65"/>
      <c r="K218" s="55"/>
      <c r="L218" s="55"/>
    </row>
    <row r="219" spans="2:12" s="1" customFormat="1" x14ac:dyDescent="0.2">
      <c r="B219" s="14"/>
      <c r="D219" s="2"/>
      <c r="F219" s="2"/>
      <c r="H219" s="2"/>
      <c r="J219" s="65"/>
      <c r="K219" s="55"/>
      <c r="L219" s="55"/>
    </row>
    <row r="220" spans="2:12" s="1" customFormat="1" x14ac:dyDescent="0.2">
      <c r="B220" s="14"/>
      <c r="D220" s="2"/>
      <c r="F220" s="2"/>
      <c r="H220" s="2"/>
      <c r="J220" s="65"/>
      <c r="K220" s="55"/>
      <c r="L220" s="55"/>
    </row>
    <row r="221" spans="2:12" s="1" customFormat="1" x14ac:dyDescent="0.2">
      <c r="B221" s="14"/>
      <c r="D221" s="2"/>
      <c r="F221" s="2"/>
      <c r="H221" s="2"/>
      <c r="J221" s="65"/>
      <c r="K221" s="55"/>
      <c r="L221" s="55"/>
    </row>
    <row r="222" spans="2:12" s="1" customFormat="1" x14ac:dyDescent="0.2">
      <c r="B222" s="14"/>
      <c r="D222" s="2"/>
      <c r="F222" s="2"/>
      <c r="H222" s="2"/>
      <c r="J222" s="65"/>
      <c r="K222" s="55"/>
      <c r="L222" s="55"/>
    </row>
    <row r="223" spans="2:12" s="1" customFormat="1" x14ac:dyDescent="0.2">
      <c r="B223" s="14"/>
      <c r="D223" s="2"/>
      <c r="F223" s="2"/>
      <c r="H223" s="2"/>
      <c r="J223" s="65"/>
      <c r="K223" s="55"/>
      <c r="L223" s="55"/>
    </row>
    <row r="224" spans="2:12" s="1" customFormat="1" x14ac:dyDescent="0.2">
      <c r="B224" s="14"/>
      <c r="D224" s="2"/>
      <c r="F224" s="2"/>
      <c r="H224" s="2"/>
      <c r="J224" s="65"/>
      <c r="K224" s="55"/>
      <c r="L224" s="55"/>
    </row>
    <row r="225" spans="2:12" s="1" customFormat="1" x14ac:dyDescent="0.2">
      <c r="B225" s="14"/>
      <c r="D225" s="2"/>
      <c r="F225" s="2"/>
      <c r="H225" s="2"/>
      <c r="J225" s="65"/>
      <c r="K225" s="55"/>
      <c r="L225" s="55"/>
    </row>
    <row r="226" spans="2:12" s="1" customFormat="1" x14ac:dyDescent="0.2">
      <c r="B226" s="14"/>
      <c r="D226" s="2"/>
      <c r="F226" s="2"/>
      <c r="H226" s="2"/>
      <c r="J226" s="65"/>
      <c r="K226" s="55"/>
      <c r="L226" s="55"/>
    </row>
    <row r="227" spans="2:12" s="1" customFormat="1" x14ac:dyDescent="0.2">
      <c r="B227" s="14"/>
      <c r="D227" s="2"/>
      <c r="F227" s="2"/>
      <c r="H227" s="2"/>
      <c r="J227" s="65"/>
      <c r="K227" s="55"/>
      <c r="L227" s="55"/>
    </row>
    <row r="228" spans="2:12" s="1" customFormat="1" x14ac:dyDescent="0.2">
      <c r="B228" s="14"/>
      <c r="D228" s="2"/>
      <c r="F228" s="2"/>
      <c r="H228" s="2"/>
      <c r="J228" s="65"/>
      <c r="K228" s="55"/>
      <c r="L228" s="55"/>
    </row>
    <row r="229" spans="2:12" s="1" customFormat="1" x14ac:dyDescent="0.2">
      <c r="B229" s="14"/>
      <c r="D229" s="2"/>
      <c r="F229" s="2"/>
      <c r="H229" s="2"/>
      <c r="J229" s="65"/>
      <c r="K229" s="55"/>
      <c r="L229" s="55"/>
    </row>
    <row r="230" spans="2:12" s="1" customFormat="1" x14ac:dyDescent="0.2">
      <c r="B230" s="14"/>
      <c r="D230" s="2"/>
      <c r="F230" s="2"/>
      <c r="H230" s="2"/>
      <c r="J230" s="65"/>
      <c r="K230" s="55"/>
      <c r="L230" s="55"/>
    </row>
    <row r="231" spans="2:12" s="1" customFormat="1" x14ac:dyDescent="0.2">
      <c r="B231" s="14"/>
      <c r="D231" s="2"/>
      <c r="F231" s="2"/>
      <c r="H231" s="2"/>
      <c r="J231" s="65"/>
      <c r="K231" s="55"/>
      <c r="L231" s="55"/>
    </row>
    <row r="232" spans="2:12" s="1" customFormat="1" x14ac:dyDescent="0.2">
      <c r="B232" s="14"/>
      <c r="D232" s="2"/>
      <c r="F232" s="2"/>
      <c r="H232" s="2"/>
      <c r="J232" s="65"/>
      <c r="K232" s="55"/>
      <c r="L232" s="55"/>
    </row>
    <row r="233" spans="2:12" s="1" customFormat="1" x14ac:dyDescent="0.2">
      <c r="B233" s="14"/>
      <c r="D233" s="2"/>
      <c r="F233" s="2"/>
      <c r="H233" s="2"/>
      <c r="J233" s="65"/>
      <c r="K233" s="55"/>
      <c r="L233" s="55"/>
    </row>
    <row r="234" spans="2:12" s="1" customFormat="1" x14ac:dyDescent="0.2">
      <c r="B234" s="14"/>
      <c r="D234" s="2"/>
      <c r="F234" s="2"/>
      <c r="H234" s="2"/>
      <c r="J234" s="65"/>
      <c r="K234" s="55"/>
      <c r="L234" s="55"/>
    </row>
    <row r="235" spans="2:12" s="1" customFormat="1" x14ac:dyDescent="0.2">
      <c r="B235" s="14"/>
      <c r="D235" s="2"/>
      <c r="F235" s="2"/>
      <c r="H235" s="2"/>
      <c r="J235" s="65"/>
      <c r="K235" s="55"/>
      <c r="L235" s="55"/>
    </row>
  </sheetData>
  <sheetProtection algorithmName="SHA-512" hashValue="4BRrWQRte+0XKDGwjh0EqJ/8ubBHNu6iCb+Iu0MndDgnETbDb30IRbgbe67kzq9ZEYnnPn2JO08u77mIBurn/g==" saltValue="6ARolWWYZ2hc6rEZtQPfLA==" spinCount="100000" sheet="1" selectLockedCells="1" autoFilter="0"/>
  <autoFilter ref="A10:AU173" xr:uid="{00000000-0001-0000-0300-000000000000}"/>
  <mergeCells count="33">
    <mergeCell ref="F2:G2"/>
    <mergeCell ref="H2:K2"/>
    <mergeCell ref="F3:G3"/>
    <mergeCell ref="H3:K3"/>
    <mergeCell ref="B11:B16"/>
    <mergeCell ref="B104:B106"/>
    <mergeCell ref="B121:B123"/>
    <mergeCell ref="F4:G4"/>
    <mergeCell ref="H4:K4"/>
    <mergeCell ref="B47:B52"/>
    <mergeCell ref="B73:B87"/>
    <mergeCell ref="B89:B99"/>
    <mergeCell ref="B100:B103"/>
    <mergeCell ref="B71:B72"/>
    <mergeCell ref="B53:B70"/>
    <mergeCell ref="B17:B25"/>
    <mergeCell ref="B26:B46"/>
    <mergeCell ref="B169:B170"/>
    <mergeCell ref="D169:D170"/>
    <mergeCell ref="B108:B111"/>
    <mergeCell ref="B112:B115"/>
    <mergeCell ref="B116:B120"/>
    <mergeCell ref="B167:B168"/>
    <mergeCell ref="B124:B126"/>
    <mergeCell ref="B127:B130"/>
    <mergeCell ref="B161:B164"/>
    <mergeCell ref="B133:B134"/>
    <mergeCell ref="B135:B137"/>
    <mergeCell ref="B138:B139"/>
    <mergeCell ref="B140:B141"/>
    <mergeCell ref="B144:B159"/>
    <mergeCell ref="B142:B143"/>
    <mergeCell ref="B131:B132"/>
  </mergeCells>
  <dataValidations count="1">
    <dataValidation type="list" allowBlank="1" showInputMessage="1" showErrorMessage="1" sqref="J161:J170 J47:J103 J135:J159 J107:J132" xr:uid="{00000000-0002-0000-0300-000000000000}">
      <formula1>",20%,5%,0%"</formula1>
    </dataValidation>
  </dataValidations>
  <pageMargins left="0.70866141732283472" right="0.70866141732283472" top="0.74803149606299213" bottom="0.74803149606299213" header="0.31496062992125984" footer="0.31496062992125984"/>
  <pageSetup paperSize="8" scale="44" fitToHeight="0" orientation="portrait" horizontalDpi="1200" verticalDpi="1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B1:E13"/>
  <sheetViews>
    <sheetView showGridLines="0" workbookViewId="0">
      <selection activeCell="B6" sqref="B6"/>
    </sheetView>
  </sheetViews>
  <sheetFormatPr defaultRowHeight="15" x14ac:dyDescent="0.25"/>
  <cols>
    <col min="1" max="1" width="8.85546875" customWidth="1"/>
    <col min="2" max="2" width="84.42578125" customWidth="1"/>
    <col min="3" max="4" width="18.7109375" bestFit="1" customWidth="1"/>
    <col min="5" max="5" width="8.7109375" style="49" hidden="1" customWidth="1"/>
  </cols>
  <sheetData>
    <row r="1" spans="2:5" ht="15.75" thickBot="1" x14ac:dyDescent="0.3"/>
    <row r="2" spans="2:5" x14ac:dyDescent="0.25">
      <c r="B2" s="188" t="s">
        <v>112</v>
      </c>
      <c r="C2" s="243"/>
      <c r="D2" s="189"/>
    </row>
    <row r="3" spans="2:5" ht="15.75" thickBot="1" x14ac:dyDescent="0.3">
      <c r="B3" s="190"/>
      <c r="C3" s="244"/>
      <c r="D3" s="191"/>
    </row>
    <row r="4" spans="2:5" x14ac:dyDescent="0.25">
      <c r="B4" s="44" t="s">
        <v>108</v>
      </c>
      <c r="C4" s="45" t="s">
        <v>109</v>
      </c>
      <c r="D4" s="46" t="s">
        <v>110</v>
      </c>
    </row>
    <row r="5" spans="2:5" x14ac:dyDescent="0.25">
      <c r="B5" s="131" t="s">
        <v>352</v>
      </c>
      <c r="C5" s="132">
        <v>1</v>
      </c>
      <c r="D5" s="50"/>
      <c r="E5" s="51">
        <f t="shared" ref="E5:E11" si="0">D5*C5</f>
        <v>0</v>
      </c>
    </row>
    <row r="6" spans="2:5" x14ac:dyDescent="0.25">
      <c r="B6" s="131" t="s">
        <v>353</v>
      </c>
      <c r="C6" s="132">
        <v>2</v>
      </c>
      <c r="D6" s="50"/>
      <c r="E6" s="51">
        <f t="shared" si="0"/>
        <v>0</v>
      </c>
    </row>
    <row r="7" spans="2:5" x14ac:dyDescent="0.25">
      <c r="B7" s="131" t="s">
        <v>354</v>
      </c>
      <c r="C7" s="132">
        <v>3</v>
      </c>
      <c r="D7" s="50"/>
      <c r="E7" s="51">
        <f t="shared" si="0"/>
        <v>0</v>
      </c>
    </row>
    <row r="8" spans="2:5" x14ac:dyDescent="0.25">
      <c r="B8" s="131" t="s">
        <v>355</v>
      </c>
      <c r="C8" s="132">
        <v>4</v>
      </c>
      <c r="D8" s="50"/>
      <c r="E8" s="51">
        <f t="shared" si="0"/>
        <v>0</v>
      </c>
    </row>
    <row r="9" spans="2:5" x14ac:dyDescent="0.25">
      <c r="B9" s="131" t="s">
        <v>356</v>
      </c>
      <c r="C9" s="132">
        <v>5</v>
      </c>
      <c r="D9" s="50"/>
      <c r="E9" s="51">
        <f t="shared" si="0"/>
        <v>0</v>
      </c>
    </row>
    <row r="10" spans="2:5" x14ac:dyDescent="0.25">
      <c r="B10" s="131" t="s">
        <v>357</v>
      </c>
      <c r="C10" s="132">
        <v>8</v>
      </c>
      <c r="D10" s="50"/>
      <c r="E10" s="51">
        <f t="shared" si="0"/>
        <v>0</v>
      </c>
    </row>
    <row r="11" spans="2:5" ht="15.75" thickBot="1" x14ac:dyDescent="0.3">
      <c r="B11" s="131" t="s">
        <v>358</v>
      </c>
      <c r="C11" s="132">
        <v>15</v>
      </c>
      <c r="D11" s="50"/>
      <c r="E11" s="51">
        <f t="shared" si="0"/>
        <v>0</v>
      </c>
    </row>
    <row r="12" spans="2:5" ht="15.75" thickBot="1" x14ac:dyDescent="0.3">
      <c r="C12" s="47" t="s">
        <v>111</v>
      </c>
      <c r="D12" s="48">
        <f>IF(SUM(E5:E11)/24&gt;=1,SUM(E5:E11)/24,1)</f>
        <v>1</v>
      </c>
    </row>
    <row r="13" spans="2:5" x14ac:dyDescent="0.25">
      <c r="D13" t="s">
        <v>115</v>
      </c>
    </row>
  </sheetData>
  <sheetProtection algorithmName="SHA-512" hashValue="2zXFzcF5fAgTa4kK5+4de1fhAdgM2DyDgsHImWxwBeaNknJlLVqfKxRPsaN2GnrqSbeQveaUKVotmjx9uMdOTw==" saltValue="O0JA8AX3y9En9vHTwjWs2A==" spinCount="100000" sheet="1" objects="1" scenarios="1"/>
  <mergeCells count="1">
    <mergeCell ref="B2:D3"/>
  </mergeCells>
  <conditionalFormatting sqref="D12">
    <cfRule type="cellIs" dxfId="0" priority="1" operator="equal">
      <formula>"!! ERROR !!"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0" tint="-0.14999847407452621"/>
  </sheetPr>
  <dimension ref="A1:F5"/>
  <sheetViews>
    <sheetView workbookViewId="0">
      <selection activeCell="C5" sqref="C5"/>
    </sheetView>
  </sheetViews>
  <sheetFormatPr defaultRowHeight="15" x14ac:dyDescent="0.25"/>
  <cols>
    <col min="1" max="1" width="17.42578125" customWidth="1"/>
    <col min="2" max="2" width="13.140625" customWidth="1"/>
    <col min="4" max="4" width="24.5703125" customWidth="1"/>
  </cols>
  <sheetData>
    <row r="1" spans="1:6" x14ac:dyDescent="0.25">
      <c r="A1" t="s">
        <v>49</v>
      </c>
      <c r="B1" t="s">
        <v>50</v>
      </c>
      <c r="D1" t="s">
        <v>55</v>
      </c>
      <c r="F1" t="s">
        <v>104</v>
      </c>
    </row>
    <row r="2" spans="1:6" x14ac:dyDescent="0.25">
      <c r="A2" t="s">
        <v>51</v>
      </c>
      <c r="B2">
        <v>0</v>
      </c>
      <c r="D2" t="s">
        <v>56</v>
      </c>
      <c r="F2" t="s">
        <v>105</v>
      </c>
    </row>
    <row r="3" spans="1:6" x14ac:dyDescent="0.25">
      <c r="A3" t="s">
        <v>52</v>
      </c>
      <c r="B3">
        <v>0.05</v>
      </c>
      <c r="D3" t="s">
        <v>57</v>
      </c>
      <c r="F3" t="s">
        <v>106</v>
      </c>
    </row>
    <row r="4" spans="1:6" x14ac:dyDescent="0.25">
      <c r="A4" t="s">
        <v>53</v>
      </c>
      <c r="B4">
        <v>0.1</v>
      </c>
    </row>
    <row r="5" spans="1:6" x14ac:dyDescent="0.25">
      <c r="A5" t="s">
        <v>54</v>
      </c>
      <c r="B5">
        <v>0.2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0" tint="-0.14999847407452621"/>
  </sheetPr>
  <dimension ref="A1:D12"/>
  <sheetViews>
    <sheetView workbookViewId="0">
      <selection activeCell="D12" sqref="D12"/>
    </sheetView>
  </sheetViews>
  <sheetFormatPr defaultRowHeight="15" x14ac:dyDescent="0.25"/>
  <cols>
    <col min="2" max="2" width="10.5703125" bestFit="1" customWidth="1"/>
    <col min="3" max="3" width="45.5703125" customWidth="1"/>
    <col min="4" max="4" width="58.42578125" customWidth="1"/>
  </cols>
  <sheetData>
    <row r="1" spans="1:4" x14ac:dyDescent="0.25">
      <c r="A1" s="41" t="s">
        <v>42</v>
      </c>
      <c r="B1" s="41" t="s">
        <v>43</v>
      </c>
      <c r="C1" s="41" t="s">
        <v>45</v>
      </c>
      <c r="D1" s="41" t="s">
        <v>44</v>
      </c>
    </row>
    <row r="2" spans="1:4" x14ac:dyDescent="0.25">
      <c r="A2">
        <v>0.1</v>
      </c>
      <c r="B2" s="24">
        <v>43158</v>
      </c>
      <c r="C2" t="s">
        <v>46</v>
      </c>
      <c r="D2" t="s">
        <v>47</v>
      </c>
    </row>
    <row r="3" spans="1:4" ht="105" x14ac:dyDescent="0.25">
      <c r="A3">
        <v>0.2</v>
      </c>
      <c r="B3" s="24">
        <v>43162</v>
      </c>
      <c r="C3" t="s">
        <v>48</v>
      </c>
      <c r="D3" s="25" t="s">
        <v>59</v>
      </c>
    </row>
    <row r="4" spans="1:4" ht="30" x14ac:dyDescent="0.25">
      <c r="A4">
        <v>0.3</v>
      </c>
      <c r="B4" s="24">
        <v>43164</v>
      </c>
      <c r="C4" t="s">
        <v>48</v>
      </c>
      <c r="D4" s="25" t="s">
        <v>60</v>
      </c>
    </row>
    <row r="5" spans="1:4" ht="30" x14ac:dyDescent="0.25">
      <c r="A5">
        <v>0.4</v>
      </c>
      <c r="B5" s="24">
        <v>43166</v>
      </c>
      <c r="C5" t="s">
        <v>48</v>
      </c>
      <c r="D5" s="25" t="s">
        <v>61</v>
      </c>
    </row>
    <row r="6" spans="1:4" ht="30" x14ac:dyDescent="0.25">
      <c r="A6">
        <v>0.5</v>
      </c>
      <c r="B6" s="24">
        <v>43173</v>
      </c>
      <c r="C6" t="s">
        <v>48</v>
      </c>
      <c r="D6" s="25" t="s">
        <v>62</v>
      </c>
    </row>
    <row r="7" spans="1:4" ht="75" x14ac:dyDescent="0.25">
      <c r="A7">
        <v>0.6</v>
      </c>
      <c r="B7" s="24">
        <v>43194</v>
      </c>
      <c r="C7" t="s">
        <v>48</v>
      </c>
      <c r="D7" s="25" t="s">
        <v>63</v>
      </c>
    </row>
    <row r="8" spans="1:4" ht="30" x14ac:dyDescent="0.25">
      <c r="A8">
        <v>0.7</v>
      </c>
      <c r="B8" s="24">
        <v>43194</v>
      </c>
      <c r="C8" t="s">
        <v>48</v>
      </c>
      <c r="D8" s="25" t="s">
        <v>74</v>
      </c>
    </row>
    <row r="9" spans="1:4" ht="90" x14ac:dyDescent="0.25">
      <c r="A9">
        <v>0.8</v>
      </c>
      <c r="B9" s="24">
        <v>43196</v>
      </c>
      <c r="C9" t="s">
        <v>48</v>
      </c>
      <c r="D9" s="25" t="s">
        <v>78</v>
      </c>
    </row>
    <row r="10" spans="1:4" x14ac:dyDescent="0.25">
      <c r="A10">
        <v>1</v>
      </c>
      <c r="D10" s="25" t="s">
        <v>117</v>
      </c>
    </row>
    <row r="11" spans="1:4" ht="30" x14ac:dyDescent="0.25">
      <c r="A11">
        <v>1.1000000000000001</v>
      </c>
      <c r="B11" s="24">
        <v>43857</v>
      </c>
      <c r="C11" t="s">
        <v>48</v>
      </c>
      <c r="D11" s="25" t="s">
        <v>118</v>
      </c>
    </row>
    <row r="12" spans="1:4" ht="30" x14ac:dyDescent="0.25">
      <c r="A12">
        <v>1.2</v>
      </c>
      <c r="B12" s="24">
        <v>43861</v>
      </c>
      <c r="C12" t="s">
        <v>48</v>
      </c>
      <c r="D12" s="25" t="s">
        <v>119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74A77833FD8241BAE5C2D6556CB51F" ma:contentTypeVersion="11" ma:contentTypeDescription="Create a new document." ma:contentTypeScope="" ma:versionID="e0327344f5c53cc37ac7c24c331cbf47">
  <xsd:schema xmlns:xsd="http://www.w3.org/2001/XMLSchema" xmlns:xs="http://www.w3.org/2001/XMLSchema" xmlns:p="http://schemas.microsoft.com/office/2006/metadata/properties" xmlns:ns2="86c9991b-b3dd-4377-946c-d2110357cf8a" xmlns:ns3="d9044a0a-2dae-4eaa-af44-c770672b5338" xmlns:ns4="http://schemas.microsoft.com/sharepoint/v4" targetNamespace="http://schemas.microsoft.com/office/2006/metadata/properties" ma:root="true" ma:fieldsID="52a9813ec5d79202080977ef6ea0ca53" ns2:_="" ns3:_="" ns4:_="">
    <xsd:import namespace="86c9991b-b3dd-4377-946c-d2110357cf8a"/>
    <xsd:import namespace="d9044a0a-2dae-4eaa-af44-c770672b5338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UU_x0020_Data_x0020_Handling_x0020_Policy"/>
                <xsd:element ref="ns2:Created_x0020_By_x0020_SP10" minOccurs="0"/>
                <xsd:element ref="ns2:Modify_x0020_By_x0020_SP10" minOccurs="0"/>
                <xsd:element ref="ns2:MigOldId" minOccurs="0"/>
                <xsd:element ref="ns3:_dlc_DocId" minOccurs="0"/>
                <xsd:element ref="ns3:_dlc_DocIdUrl" minOccurs="0"/>
                <xsd:element ref="ns3:_dlc_DocIdPersistId" minOccurs="0"/>
                <xsd:element ref="ns3:Classificationexpirationdate" minOccurs="0"/>
                <xsd:element ref="ns3:SharedWithUsers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c9991b-b3dd-4377-946c-d2110357cf8a" elementFormDefault="qualified">
    <xsd:import namespace="http://schemas.microsoft.com/office/2006/documentManagement/types"/>
    <xsd:import namespace="http://schemas.microsoft.com/office/infopath/2007/PartnerControls"/>
    <xsd:element name="UU_x0020_Data_x0020_Handling_x0020_Policy" ma:index="4" ma:displayName="UU Data Handling Policy" ma:default="UU Confidential" ma:format="Dropdown" ma:internalName="UU_x0020_Data_x0020_Handling_x0020_Policy" ma:readOnly="false">
      <xsd:simpleType>
        <xsd:restriction base="dms:Choice">
          <xsd:enumeration value="Public"/>
          <xsd:enumeration value="Internal Use"/>
          <xsd:enumeration value="UU Confidential"/>
        </xsd:restriction>
      </xsd:simpleType>
    </xsd:element>
    <xsd:element name="Created_x0020_By_x0020_SP10" ma:index="5" nillable="true" ma:displayName="Created By SP10" ma:internalName="Created_x0020_By_x0020_SP10" ma:readOnly="false">
      <xsd:simpleType>
        <xsd:restriction base="dms:Text"/>
      </xsd:simpleType>
    </xsd:element>
    <xsd:element name="Modify_x0020_By_x0020_SP10" ma:index="6" nillable="true" ma:displayName="Modify By SP10" ma:internalName="Modify_x0020_By_x0020_SP10" ma:readOnly="false">
      <xsd:simpleType>
        <xsd:restriction base="dms:Text"/>
      </xsd:simpleType>
    </xsd:element>
    <xsd:element name="MigOldId" ma:index="7" nillable="true" ma:displayName="MigOldId" ma:internalName="MigOldId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044a0a-2dae-4eaa-af44-c770672b5338" elementFormDefault="qualified">
    <xsd:import namespace="http://schemas.microsoft.com/office/2006/documentManagement/types"/>
    <xsd:import namespace="http://schemas.microsoft.com/office/infopath/2007/PartnerControls"/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Classificationexpirationdate" ma:index="15" nillable="true" ma:displayName="Classification expiration date" ma:internalName="Classificationexpirationdate">
      <xsd:simpleType>
        <xsd:restriction base="dms:DateTime"/>
      </xsd:simpleType>
    </xsd:element>
    <xsd:element name="SharedWithUsers" ma:index="16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7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OldId xmlns="86c9991b-b3dd-4377-946c-d2110357cf8a" xsi:nil="true"/>
    <Created_x0020_By_x0020_SP10 xmlns="86c9991b-b3dd-4377-946c-d2110357cf8a" xsi:nil="true"/>
    <Classificationexpirationdate xmlns="d9044a0a-2dae-4eaa-af44-c770672b5338" xsi:nil="true"/>
    <UU_x0020_Data_x0020_Handling_x0020_Policy xmlns="86c9991b-b3dd-4377-946c-d2110357cf8a">UU Confidential</UU_x0020_Data_x0020_Handling_x0020_Policy>
    <Modify_x0020_By_x0020_SP10 xmlns="86c9991b-b3dd-4377-946c-d2110357cf8a" xsi:nil="true"/>
    <_dlc_DocId xmlns="d9044a0a-2dae-4eaa-af44-c770672b5338">TCP4DQPD4474-390573842-11985</_dlc_DocId>
    <_dlc_DocIdUrl xmlns="d9044a0a-2dae-4eaa-af44-c770672b5338">
      <Url>https://uusp/whsl/MC/_layouts/15/DocIdRedir.aspx?ID=TCP4DQPD4474-390573842-11985</Url>
      <Description>TCP4DQPD4474-390573842-11985</Description>
    </_dlc_DocIdUrl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0C42C71D-586F-41F0-8A95-A1BD923C5D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1CC6F4-6BD3-4B71-9B8F-4980ECF34FF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D8E8894-1D8E-4D12-BB84-289E11ADB8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c9991b-b3dd-4377-946c-d2110357cf8a"/>
    <ds:schemaRef ds:uri="d9044a0a-2dae-4eaa-af44-c770672b5338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9F7761E-637B-480E-AD67-42C5C16A0B2A}">
  <ds:schemaRefs>
    <ds:schemaRef ds:uri="d9044a0a-2dae-4eaa-af44-c770672b5338"/>
    <ds:schemaRef ds:uri="http://schemas.microsoft.com/sharepoint/v4"/>
    <ds:schemaRef ds:uri="86c9991b-b3dd-4377-946c-d2110357cf8a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13</vt:i4>
      </vt:variant>
    </vt:vector>
  </HeadingPairs>
  <TitlesOfParts>
    <vt:vector size="20" baseType="lpstr">
      <vt:lpstr>Instructions</vt:lpstr>
      <vt:lpstr>Summary of scheme costs</vt:lpstr>
      <vt:lpstr>Main Laying Calculation</vt:lpstr>
      <vt:lpstr>Connections Calculation</vt:lpstr>
      <vt:lpstr>Demand Relevant Multiplier</vt:lpstr>
      <vt:lpstr>DataTables</vt:lpstr>
      <vt:lpstr>Change History</vt:lpstr>
      <vt:lpstr>Activity_Charge</vt:lpstr>
      <vt:lpstr>Date</vt:lpstr>
      <vt:lpstr>DeliveryRoute</vt:lpstr>
      <vt:lpstr>DevelopmentCategory</vt:lpstr>
      <vt:lpstr>ItemQuantities_Developer</vt:lpstr>
      <vt:lpstr>ItemQuantities_UU</vt:lpstr>
      <vt:lpstr>Location</vt:lpstr>
      <vt:lpstr>Plot_Quantity</vt:lpstr>
      <vt:lpstr>PlotQuant_25</vt:lpstr>
      <vt:lpstr>PlotQuant_Morethan25</vt:lpstr>
      <vt:lpstr>'Connections Calculation'!Print_Area</vt:lpstr>
      <vt:lpstr>'Main Laying Calculation'!Print_Area</vt:lpstr>
      <vt:lpstr>Reference</vt:lpstr>
    </vt:vector>
  </TitlesOfParts>
  <Company>United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Cotterill, Mike</dc:creator>
  <cp:lastModifiedBy>Hancox, Daniel</cp:lastModifiedBy>
  <cp:lastPrinted>2022-12-20T09:17:25Z</cp:lastPrinted>
  <dcterms:created xsi:type="dcterms:W3CDTF">2018-02-18T21:16:50Z</dcterms:created>
  <dcterms:modified xsi:type="dcterms:W3CDTF">2026-02-02T14:51:09Z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0x0101006774A77833FD8241BAE5C2D6556CB51F</vt:lpwstr>
  </property>
  <property fmtid="{D5CDD505-2E9C-101B-9397-08002B2CF9AE}" pid="3" name="_dlc_DocIdItemGuid">
    <vt:lpwstr>094225f0-936b-4de5-b116-2099a1f47399</vt:lpwstr>
  </property>
  <property fmtid="{D5CDD505-2E9C-101B-9397-08002B2CF9AE}" pid="4" name="MSIP_Label_5fa35bea-b470-4850-b735-1c48374a6ec0_Enabled">
    <vt:lpwstr>true</vt:lpwstr>
  </property>
  <property fmtid="{D5CDD505-2E9C-101B-9397-08002B2CF9AE}" pid="5" name="MSIP_Label_5fa35bea-b470-4850-b735-1c48374a6ec0_SetDate">
    <vt:lpwstr>2025-01-13T07:43:07Z</vt:lpwstr>
  </property>
  <property fmtid="{D5CDD505-2E9C-101B-9397-08002B2CF9AE}" pid="6" name="MSIP_Label_5fa35bea-b470-4850-b735-1c48374a6ec0_Method">
    <vt:lpwstr>Privileged</vt:lpwstr>
  </property>
  <property fmtid="{D5CDD505-2E9C-101B-9397-08002B2CF9AE}" pid="7" name="MSIP_Label_5fa35bea-b470-4850-b735-1c48374a6ec0_Name">
    <vt:lpwstr>Internal</vt:lpwstr>
  </property>
  <property fmtid="{D5CDD505-2E9C-101B-9397-08002B2CF9AE}" pid="8" name="MSIP_Label_5fa35bea-b470-4850-b735-1c48374a6ec0_SiteId">
    <vt:lpwstr>fd84ea5f-acd2-4dfc-9b72-abb5d1685310</vt:lpwstr>
  </property>
  <property fmtid="{D5CDD505-2E9C-101B-9397-08002B2CF9AE}" pid="9" name="MSIP_Label_5fa35bea-b470-4850-b735-1c48374a6ec0_ActionId">
    <vt:lpwstr>20eae714-0045-4271-a889-a1aaedd20d66</vt:lpwstr>
  </property>
  <property fmtid="{D5CDD505-2E9C-101B-9397-08002B2CF9AE}" pid="10" name="MSIP_Label_5fa35bea-b470-4850-b735-1c48374a6ec0_ContentBits">
    <vt:lpwstr>0</vt:lpwstr>
  </property>
</Properties>
</file>