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uusp/whsl/MC/Operational Development/CHARGES SCHEME INFORMATION/Ready Reckoner/2022-23 Ready Reckoner/"/>
    </mc:Choice>
  </mc:AlternateContent>
  <workbookProtection workbookPassword="FD6C" lockStructure="1"/>
  <bookViews>
    <workbookView xWindow="-120" yWindow="-120" windowWidth="29040" windowHeight="15840"/>
  </bookViews>
  <sheets>
    <sheet name="Instructions" sheetId="9" r:id="rId1"/>
    <sheet name="Summary of scheme costs" sheetId="14" r:id="rId2"/>
    <sheet name="Main Laying Calculation" sheetId="1" r:id="rId3"/>
    <sheet name="Connections Calculation" sheetId="12" r:id="rId4"/>
    <sheet name="Demand Relevant Multiplier" sheetId="10" r:id="rId5"/>
    <sheet name="DataTables" sheetId="6" state="hidden" r:id="rId6"/>
    <sheet name="Change History" sheetId="5" state="hidden" r:id="rId7"/>
  </sheets>
  <externalReferences>
    <externalReference r:id="rId8"/>
  </externalReferences>
  <definedNames>
    <definedName name="_xlnm._FilterDatabase" localSheetId="3" hidden="1">'Connections Calculation'!$A$12:$N$162</definedName>
    <definedName name="_xlnm._FilterDatabase" localSheetId="2" hidden="1">'Main Laying Calculation'!$A$9:$I$131</definedName>
    <definedName name="Activity_Charge">'Main Laying Calculation'!$F$12:$F$123</definedName>
    <definedName name="DataTables_DeliveryRoute">OFFSET(DataTables!$F$2,0,0,(COUNTA(DataTables!$F:$F)-1))</definedName>
    <definedName name="DataTables_DevelopmentCategory">OFFSET(DataTables!$D$2,0,0,(COUNTA(DataTables!$D:$D)-1))</definedName>
    <definedName name="DataTables_DV_JobType">OFFSET(DataTables!$A$2,0,0,(COUNTA(DataTables!$A:$A)-1))</definedName>
    <definedName name="DataTables_LU_JobType">OFFSET(DataTables!$A$1,0,0,COUNTA(DataTables!$A:$A))</definedName>
    <definedName name="DataTables_LU_VATRate">OFFSET(DataTables!$B$1,0,0,COUNTA(DataTables!$A:$A))</definedName>
    <definedName name="DataTables_Rng_JobTypeVATRate">OFFSET(DataTables!$A$1,0,0,COUNTA(DataTables!$A:$A),2)</definedName>
    <definedName name="Date">'Main Laying Calculation'!$B$5</definedName>
    <definedName name="DeliveryRoute">'Main Laying Calculation'!$B$7</definedName>
    <definedName name="DevelopmentCategory">'Main Laying Calculation'!$B$6</definedName>
    <definedName name="Income_Offset">'Main Laying Calculation'!#REF!</definedName>
    <definedName name="ItemQuantities_Developer">'Main Laying Calculation'!$H$11:$H$123</definedName>
    <definedName name="ItemQuantities_UU">'Main Laying Calculation'!$G$11:$G$123</definedName>
    <definedName name="Location">'Main Laying Calculation'!$B$3</definedName>
    <definedName name="Plot_Quantity">'Main Laying Calculation'!$A$126:$B$126</definedName>
    <definedName name="PlotQuant_25">'Main Laying Calculation'!$A$126</definedName>
    <definedName name="PlotQuant_Morethan25">'Main Laying Calculation'!$B$126</definedName>
    <definedName name="_xlnm.Print_Area" localSheetId="3">'Connections Calculation'!$E$8:$N$170</definedName>
    <definedName name="_xlnm.Print_Area" localSheetId="2">'Main Laying Calculation'!$A$1:$I$136</definedName>
    <definedName name="Reference">'Main Laying Calculation'!$B$4</definedName>
    <definedName name="Scheme_Allowance">'[1]Main Laying Calculation'!$I$125</definedName>
    <definedName name="Scheme_Cost">'Main Laying Calculation'!#REF!</definedName>
    <definedName name="Total_Income_Offset_Payment">'[1]Main Laying Calculation'!$I$126</definedName>
    <definedName name="Total_Item_Cost">'Main Laying Calculation'!#REF!</definedName>
    <definedName name="UU_Charges">'Main Laying Calculation'!#REF!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25" i="1" l="1"/>
  <c r="C6" i="14" s="1"/>
  <c r="D125" i="1"/>
  <c r="D124"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0" i="1"/>
  <c r="J16" i="1" l="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0" i="1"/>
  <c r="J11" i="1"/>
  <c r="J12" i="1"/>
  <c r="J13" i="1"/>
  <c r="J14" i="1"/>
  <c r="J15" i="1"/>
  <c r="M35" i="12" l="1"/>
  <c r="K25" i="12"/>
  <c r="M25" i="12" s="1"/>
  <c r="K26" i="12"/>
  <c r="M26" i="12" s="1"/>
  <c r="N26" i="12" s="1"/>
  <c r="K27" i="12"/>
  <c r="M27" i="12" s="1"/>
  <c r="K28" i="12"/>
  <c r="M28" i="12" s="1"/>
  <c r="N28" i="12" s="1"/>
  <c r="K29" i="12"/>
  <c r="M29" i="12" s="1"/>
  <c r="K30" i="12"/>
  <c r="M30" i="12" s="1"/>
  <c r="N30" i="12" s="1"/>
  <c r="K36" i="12"/>
  <c r="M36" i="12" s="1"/>
  <c r="K35" i="12"/>
  <c r="N35" i="12" s="1"/>
  <c r="K34" i="12"/>
  <c r="M34" i="12" s="1"/>
  <c r="K33" i="12"/>
  <c r="M33" i="12" s="1"/>
  <c r="N33" i="12" s="1"/>
  <c r="K32" i="12"/>
  <c r="M32" i="12" s="1"/>
  <c r="N32" i="12" s="1"/>
  <c r="K31" i="12"/>
  <c r="M31" i="12" s="1"/>
  <c r="N36" i="12" l="1"/>
  <c r="N34" i="12"/>
  <c r="N31" i="12"/>
  <c r="N29" i="12"/>
  <c r="N27" i="12"/>
  <c r="N25" i="12"/>
  <c r="I12" i="1"/>
  <c r="I11"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0" i="1"/>
  <c r="I13" i="1" l="1"/>
  <c r="I124" i="1" s="1"/>
  <c r="A1" i="1"/>
  <c r="J161" i="12" l="1"/>
  <c r="K23" i="12" l="1"/>
  <c r="K22" i="12"/>
  <c r="K21" i="12"/>
  <c r="K20" i="12"/>
  <c r="K17" i="12"/>
  <c r="K16" i="12"/>
  <c r="M23" i="12" l="1"/>
  <c r="N23" i="12" s="1"/>
  <c r="M22" i="12"/>
  <c r="N22" i="12" s="1"/>
  <c r="M21" i="12"/>
  <c r="N21" i="12" s="1"/>
  <c r="M20" i="12"/>
  <c r="N20" i="12" s="1"/>
  <c r="M17" i="12"/>
  <c r="N17" i="12" s="1"/>
  <c r="M16" i="12"/>
  <c r="N16" i="12" s="1"/>
  <c r="K15" i="12" l="1"/>
  <c r="K14" i="12"/>
  <c r="M15" i="12" l="1"/>
  <c r="N15" i="12" s="1"/>
  <c r="M14" i="12"/>
  <c r="N14" i="12" s="1"/>
  <c r="K151" i="12" l="1"/>
  <c r="K150" i="12"/>
  <c r="M150" i="12" s="1"/>
  <c r="N150" i="12" s="1"/>
  <c r="K149" i="12"/>
  <c r="K155" i="12"/>
  <c r="M155" i="12" s="1"/>
  <c r="N155" i="12" s="1"/>
  <c r="K154" i="12"/>
  <c r="M154" i="12" s="1"/>
  <c r="N154" i="12" s="1"/>
  <c r="K159" i="12"/>
  <c r="K157" i="12"/>
  <c r="M157" i="12" s="1"/>
  <c r="N157" i="12" s="1"/>
  <c r="K158" i="12"/>
  <c r="M158" i="12" s="1"/>
  <c r="N158" i="12" s="1"/>
  <c r="K156" i="12"/>
  <c r="K153" i="12"/>
  <c r="K152" i="12"/>
  <c r="M152" i="12" s="1"/>
  <c r="M151" i="12" l="1"/>
  <c r="N151" i="12" s="1"/>
  <c r="M149" i="12"/>
  <c r="N149" i="12" s="1"/>
  <c r="M156" i="12"/>
  <c r="N156" i="12" s="1"/>
  <c r="M159" i="12"/>
  <c r="N159" i="12" s="1"/>
  <c r="N152" i="12"/>
  <c r="M153" i="12"/>
  <c r="N153" i="12" s="1"/>
  <c r="K19" i="12" l="1"/>
  <c r="M19" i="12" s="1"/>
  <c r="K24" i="12"/>
  <c r="M24" i="12" s="1"/>
  <c r="N24" i="12" l="1"/>
  <c r="N19" i="12"/>
  <c r="K56" i="12" l="1"/>
  <c r="K53" i="12"/>
  <c r="K50" i="12"/>
  <c r="K47" i="12"/>
  <c r="M56" i="12" l="1"/>
  <c r="N56" i="12" s="1"/>
  <c r="M53" i="12"/>
  <c r="N53" i="12" s="1"/>
  <c r="M50" i="12"/>
  <c r="N50" i="12" s="1"/>
  <c r="M47" i="12"/>
  <c r="N47" i="12" s="1"/>
  <c r="K58" i="12"/>
  <c r="M58" i="12" s="1"/>
  <c r="N58" i="12" s="1"/>
  <c r="K57" i="12"/>
  <c r="M57" i="12" s="1"/>
  <c r="N57" i="12" s="1"/>
  <c r="B20" i="14" l="1"/>
  <c r="D16" i="14" l="1"/>
  <c r="D13" i="14"/>
  <c r="D11" i="14"/>
  <c r="K161" i="12"/>
  <c r="M161" i="12" s="1"/>
  <c r="N161" i="12" s="1"/>
  <c r="K148" i="12"/>
  <c r="K147" i="12"/>
  <c r="K146" i="12"/>
  <c r="K145" i="12"/>
  <c r="M145" i="12" s="1"/>
  <c r="K144" i="12"/>
  <c r="M144" i="12" s="1"/>
  <c r="N144" i="12" s="1"/>
  <c r="K143" i="12"/>
  <c r="K142" i="12"/>
  <c r="M142" i="12" s="1"/>
  <c r="N142" i="12" s="1"/>
  <c r="K141" i="12"/>
  <c r="M141" i="12" s="1"/>
  <c r="N141" i="12" s="1"/>
  <c r="K140" i="12"/>
  <c r="M140" i="12" s="1"/>
  <c r="K139" i="12"/>
  <c r="M139" i="12" s="1"/>
  <c r="K138" i="12"/>
  <c r="K136" i="12"/>
  <c r="M136" i="12" s="1"/>
  <c r="K135" i="12"/>
  <c r="M135" i="12" s="1"/>
  <c r="K134" i="12"/>
  <c r="M134" i="12" s="1"/>
  <c r="N134" i="12" s="1"/>
  <c r="K133" i="12"/>
  <c r="M133" i="12" s="1"/>
  <c r="N133" i="12" s="1"/>
  <c r="K132" i="12"/>
  <c r="M132" i="12" s="1"/>
  <c r="K131" i="12"/>
  <c r="K130" i="12"/>
  <c r="M130" i="12" s="1"/>
  <c r="N130" i="12" s="1"/>
  <c r="K129" i="12"/>
  <c r="M129" i="12" s="1"/>
  <c r="N129" i="12" s="1"/>
  <c r="K128" i="12"/>
  <c r="M128" i="12" s="1"/>
  <c r="K127" i="12"/>
  <c r="M127" i="12" s="1"/>
  <c r="K126" i="12"/>
  <c r="M126" i="12" s="1"/>
  <c r="N126" i="12" s="1"/>
  <c r="K125" i="12"/>
  <c r="M125" i="12" s="1"/>
  <c r="N125" i="12" s="1"/>
  <c r="K124" i="12"/>
  <c r="M124" i="12" s="1"/>
  <c r="K123" i="12"/>
  <c r="M123" i="12" s="1"/>
  <c r="K122" i="12"/>
  <c r="M122" i="12" s="1"/>
  <c r="N122" i="12" s="1"/>
  <c r="K121" i="12"/>
  <c r="M121" i="12" s="1"/>
  <c r="N121" i="12" s="1"/>
  <c r="K120" i="12"/>
  <c r="M120" i="12" s="1"/>
  <c r="K119" i="12"/>
  <c r="M119" i="12" s="1"/>
  <c r="K118" i="12"/>
  <c r="M118" i="12" s="1"/>
  <c r="N118" i="12" s="1"/>
  <c r="K117" i="12"/>
  <c r="M117" i="12" s="1"/>
  <c r="N117" i="12" s="1"/>
  <c r="K116" i="12"/>
  <c r="M116" i="12" s="1"/>
  <c r="K115" i="12"/>
  <c r="K114" i="12"/>
  <c r="M114" i="12" s="1"/>
  <c r="N114" i="12" s="1"/>
  <c r="K113" i="12"/>
  <c r="M113" i="12" s="1"/>
  <c r="N113" i="12" s="1"/>
  <c r="K112" i="12"/>
  <c r="K111" i="12"/>
  <c r="K110" i="12"/>
  <c r="M110" i="12" s="1"/>
  <c r="N110" i="12" s="1"/>
  <c r="K109" i="12"/>
  <c r="M109" i="12" s="1"/>
  <c r="N109" i="12" s="1"/>
  <c r="K108" i="12"/>
  <c r="M108" i="12" s="1"/>
  <c r="K107" i="12"/>
  <c r="K106" i="12"/>
  <c r="M106" i="12" s="1"/>
  <c r="N106" i="12" s="1"/>
  <c r="K105" i="12"/>
  <c r="M105" i="12" s="1"/>
  <c r="N105" i="12" s="1"/>
  <c r="K104" i="12"/>
  <c r="M104" i="12" s="1"/>
  <c r="K103" i="12"/>
  <c r="K102" i="12"/>
  <c r="M102" i="12" s="1"/>
  <c r="N102" i="12" s="1"/>
  <c r="K101" i="12"/>
  <c r="M101" i="12" s="1"/>
  <c r="N101" i="12" s="1"/>
  <c r="K100" i="12"/>
  <c r="M100" i="12" s="1"/>
  <c r="K99" i="12"/>
  <c r="K98" i="12"/>
  <c r="M98" i="12" s="1"/>
  <c r="N98" i="12" s="1"/>
  <c r="K97" i="12"/>
  <c r="M97" i="12" s="1"/>
  <c r="N97" i="12" s="1"/>
  <c r="K96" i="12"/>
  <c r="M96" i="12" s="1"/>
  <c r="K95" i="12"/>
  <c r="K94" i="12"/>
  <c r="M94" i="12" s="1"/>
  <c r="N94" i="12" s="1"/>
  <c r="K93" i="12"/>
  <c r="M93" i="12" s="1"/>
  <c r="N93" i="12" s="1"/>
  <c r="K92" i="12"/>
  <c r="M92" i="12" s="1"/>
  <c r="K91" i="12"/>
  <c r="K90" i="12"/>
  <c r="M90" i="12" s="1"/>
  <c r="N90" i="12" s="1"/>
  <c r="K89" i="12"/>
  <c r="M89" i="12" s="1"/>
  <c r="N89" i="12" s="1"/>
  <c r="K88" i="12"/>
  <c r="M88" i="12" s="1"/>
  <c r="K87" i="12"/>
  <c r="M87" i="12" s="1"/>
  <c r="K86" i="12"/>
  <c r="M86" i="12" s="1"/>
  <c r="N86" i="12" s="1"/>
  <c r="K85" i="12"/>
  <c r="M85" i="12" s="1"/>
  <c r="N85" i="12" s="1"/>
  <c r="K84" i="12"/>
  <c r="M84" i="12" s="1"/>
  <c r="K83" i="12"/>
  <c r="K82" i="12"/>
  <c r="M82" i="12" s="1"/>
  <c r="N82" i="12" s="1"/>
  <c r="K81" i="12"/>
  <c r="M81" i="12" s="1"/>
  <c r="N81" i="12" s="1"/>
  <c r="K80" i="12"/>
  <c r="M80" i="12" s="1"/>
  <c r="K79" i="12"/>
  <c r="K78" i="12"/>
  <c r="M78" i="12" s="1"/>
  <c r="N78" i="12" s="1"/>
  <c r="K77" i="12"/>
  <c r="M77" i="12" s="1"/>
  <c r="N77" i="12" s="1"/>
  <c r="K76" i="12"/>
  <c r="M76" i="12" s="1"/>
  <c r="K75" i="12"/>
  <c r="K74" i="12"/>
  <c r="M74" i="12" s="1"/>
  <c r="N74" i="12" s="1"/>
  <c r="K73" i="12"/>
  <c r="M73" i="12" s="1"/>
  <c r="N73" i="12" s="1"/>
  <c r="K72" i="12"/>
  <c r="M72" i="12" s="1"/>
  <c r="K71" i="12"/>
  <c r="K70" i="12"/>
  <c r="M70" i="12" s="1"/>
  <c r="N70" i="12" s="1"/>
  <c r="K69" i="12"/>
  <c r="M69" i="12" s="1"/>
  <c r="N69" i="12" s="1"/>
  <c r="K68" i="12"/>
  <c r="M68" i="12" s="1"/>
  <c r="K67" i="12"/>
  <c r="K66" i="12"/>
  <c r="M66" i="12" s="1"/>
  <c r="N66" i="12" s="1"/>
  <c r="K65" i="12"/>
  <c r="M65" i="12" s="1"/>
  <c r="N65" i="12" s="1"/>
  <c r="K64" i="12"/>
  <c r="M64" i="12" s="1"/>
  <c r="K63" i="12"/>
  <c r="K62" i="12"/>
  <c r="M62" i="12" s="1"/>
  <c r="N62" i="12" s="1"/>
  <c r="K61" i="12"/>
  <c r="M61" i="12" s="1"/>
  <c r="N61" i="12" s="1"/>
  <c r="K60" i="12"/>
  <c r="M60" i="12" s="1"/>
  <c r="K59" i="12"/>
  <c r="K55" i="12"/>
  <c r="M55" i="12" s="1"/>
  <c r="N55" i="12" s="1"/>
  <c r="K54" i="12"/>
  <c r="M54" i="12" s="1"/>
  <c r="N54" i="12" s="1"/>
  <c r="K52" i="12"/>
  <c r="M52" i="12" s="1"/>
  <c r="K51" i="12"/>
  <c r="K49" i="12"/>
  <c r="M49" i="12" s="1"/>
  <c r="N49" i="12" s="1"/>
  <c r="K48" i="12"/>
  <c r="M48" i="12" s="1"/>
  <c r="N48" i="12" s="1"/>
  <c r="K46" i="12"/>
  <c r="K45" i="12"/>
  <c r="K44" i="12"/>
  <c r="K43" i="12"/>
  <c r="M43" i="12" s="1"/>
  <c r="K42" i="12"/>
  <c r="M42" i="12" s="1"/>
  <c r="N42" i="12" s="1"/>
  <c r="K41" i="12"/>
  <c r="M41" i="12" s="1"/>
  <c r="N41" i="12" s="1"/>
  <c r="K40" i="12"/>
  <c r="K39" i="12"/>
  <c r="M39" i="12" s="1"/>
  <c r="K38" i="12"/>
  <c r="M38" i="12" s="1"/>
  <c r="K37" i="12"/>
  <c r="M37" i="12" s="1"/>
  <c r="N37" i="12" s="1"/>
  <c r="K18" i="12"/>
  <c r="M18" i="12" s="1"/>
  <c r="K13" i="12"/>
  <c r="M13" i="12" s="1"/>
  <c r="K10" i="12"/>
  <c r="K9" i="12"/>
  <c r="K8" i="12"/>
  <c r="K137" i="12" l="1"/>
  <c r="M146" i="12"/>
  <c r="K160" i="12"/>
  <c r="M147" i="12"/>
  <c r="N147" i="12" s="1"/>
  <c r="C14" i="14"/>
  <c r="D14" i="14" s="1"/>
  <c r="M63" i="12"/>
  <c r="N63" i="12" s="1"/>
  <c r="M79" i="12"/>
  <c r="N79" i="12" s="1"/>
  <c r="M115" i="12"/>
  <c r="N115" i="12" s="1"/>
  <c r="M131" i="12"/>
  <c r="N131" i="12" s="1"/>
  <c r="M143" i="12"/>
  <c r="N143" i="12" s="1"/>
  <c r="N87" i="12"/>
  <c r="M51" i="12"/>
  <c r="N51" i="12" s="1"/>
  <c r="M71" i="12"/>
  <c r="N71" i="12" s="1"/>
  <c r="M95" i="12"/>
  <c r="N95" i="12" s="1"/>
  <c r="M103" i="12"/>
  <c r="N103" i="12" s="1"/>
  <c r="N123" i="12"/>
  <c r="N43" i="12"/>
  <c r="M45" i="12"/>
  <c r="M59" i="12"/>
  <c r="N59" i="12" s="1"/>
  <c r="M67" i="12"/>
  <c r="N67" i="12" s="1"/>
  <c r="M75" i="12"/>
  <c r="N75" i="12" s="1"/>
  <c r="M83" i="12"/>
  <c r="N83" i="12" s="1"/>
  <c r="M91" i="12"/>
  <c r="N91" i="12" s="1"/>
  <c r="M99" i="12"/>
  <c r="N99" i="12" s="1"/>
  <c r="M107" i="12"/>
  <c r="N107" i="12" s="1"/>
  <c r="N119" i="12"/>
  <c r="N127" i="12"/>
  <c r="N135" i="12"/>
  <c r="N139" i="12"/>
  <c r="N145" i="12"/>
  <c r="M44" i="12"/>
  <c r="N44" i="12" s="1"/>
  <c r="M40" i="12"/>
  <c r="N40" i="12" s="1"/>
  <c r="N18" i="12"/>
  <c r="N38" i="12"/>
  <c r="N39" i="12"/>
  <c r="M46" i="12"/>
  <c r="N46" i="12" s="1"/>
  <c r="N52" i="12"/>
  <c r="N60" i="12"/>
  <c r="N64" i="12"/>
  <c r="N68" i="12"/>
  <c r="N72" i="12"/>
  <c r="N76" i="12"/>
  <c r="N80" i="12"/>
  <c r="N84" i="12"/>
  <c r="N88" i="12"/>
  <c r="N92" i="12"/>
  <c r="N96" i="12"/>
  <c r="N100" i="12"/>
  <c r="N104" i="12"/>
  <c r="N108" i="12"/>
  <c r="N116" i="12"/>
  <c r="N120" i="12"/>
  <c r="N124" i="12"/>
  <c r="N128" i="12"/>
  <c r="N132" i="12"/>
  <c r="N136" i="12"/>
  <c r="N140" i="12"/>
  <c r="N146" i="12"/>
  <c r="N13" i="12"/>
  <c r="M138" i="12"/>
  <c r="M148" i="12"/>
  <c r="N148" i="12" s="1"/>
  <c r="M160" i="12" l="1"/>
  <c r="K162" i="12"/>
  <c r="M137" i="12"/>
  <c r="N45" i="12"/>
  <c r="N137" i="12" s="1"/>
  <c r="N138" i="12"/>
  <c r="N160" i="12" l="1"/>
  <c r="C10" i="14" s="1"/>
  <c r="D10" i="14" s="1"/>
  <c r="C9" i="14"/>
  <c r="D9" i="14" s="1"/>
  <c r="M162" i="12"/>
  <c r="N162" i="12" l="1"/>
  <c r="E5" i="10"/>
  <c r="E6" i="10"/>
  <c r="E7" i="10"/>
  <c r="E8" i="10"/>
  <c r="E9" i="10"/>
  <c r="E10" i="10"/>
  <c r="E11" i="10"/>
  <c r="D12" i="10" l="1"/>
  <c r="D6" i="14" l="1"/>
  <c r="C12" i="14" l="1"/>
  <c r="D12" i="14" s="1"/>
  <c r="C17" i="14" l="1"/>
  <c r="D17" i="14" s="1"/>
</calcChain>
</file>

<file path=xl/comments1.xml><?xml version="1.0" encoding="utf-8"?>
<comments xmlns="http://schemas.openxmlformats.org/spreadsheetml/2006/main">
  <authors>
    <author>Cotterill, Mike</author>
    <author>O'Connor, Nick</author>
  </authors>
  <commentList>
    <comment ref="G79" authorId="0" shapeId="0">
      <text>
        <r>
          <rPr>
            <b/>
            <sz val="9"/>
            <color indexed="81"/>
            <rFont val="Tahoma"/>
            <family val="2"/>
          </rPr>
          <t xml:space="preserve">If a charge has been inputted, enter "1" in the UU and/or Developer quantity columns
</t>
        </r>
      </text>
    </comment>
    <comment ref="H79" authorId="1" shapeId="0">
      <text>
        <r>
          <rPr>
            <b/>
            <sz val="9"/>
            <color indexed="81"/>
            <rFont val="Tahoma"/>
            <family val="2"/>
          </rPr>
          <t xml:space="preserve">If a charge has been inputted, enter "1" in the UU and/or Developer quantity columns
</t>
        </r>
      </text>
    </comment>
    <comment ref="G104" authorId="0" shapeId="0">
      <text>
        <r>
          <rPr>
            <b/>
            <sz val="9"/>
            <color indexed="81"/>
            <rFont val="Tahoma"/>
            <family val="2"/>
          </rPr>
          <t>If a charge has been inputted, enter "1" in the UU and/or Developer quantity columns</t>
        </r>
      </text>
    </comment>
    <comment ref="H104" authorId="1" shapeId="0">
      <text>
        <r>
          <rPr>
            <b/>
            <sz val="9"/>
            <color indexed="81"/>
            <rFont val="Tahoma"/>
            <family val="2"/>
          </rPr>
          <t xml:space="preserve">If a charge has been inputted, enter "1" in the UU and/or Developer quantity columns
</t>
        </r>
      </text>
    </comment>
    <comment ref="G105" authorId="0" shapeId="0">
      <text>
        <r>
          <rPr>
            <b/>
            <sz val="9"/>
            <color indexed="81"/>
            <rFont val="Tahoma"/>
            <family val="2"/>
          </rPr>
          <t>If a charge has been inputted, enter "1" in the UU and/or Developer quantity columns</t>
        </r>
      </text>
    </comment>
    <comment ref="H105" authorId="1" shapeId="0">
      <text>
        <r>
          <rPr>
            <b/>
            <sz val="9"/>
            <color indexed="81"/>
            <rFont val="Tahoma"/>
            <family val="2"/>
          </rPr>
          <t>If a charge has been inputted, enter "1" in the UU and/or Developer quantity columns</t>
        </r>
      </text>
    </comment>
    <comment ref="G106" authorId="0" shapeId="0">
      <text>
        <r>
          <rPr>
            <b/>
            <sz val="9"/>
            <color indexed="81"/>
            <rFont val="Tahoma"/>
            <family val="2"/>
          </rPr>
          <t>If a charge has been inputted, enter "1" in the UU and/or Developer quantity columns</t>
        </r>
      </text>
    </comment>
    <comment ref="H106" authorId="1" shapeId="0">
      <text>
        <r>
          <rPr>
            <b/>
            <sz val="9"/>
            <color indexed="81"/>
            <rFont val="Tahoma"/>
            <family val="2"/>
          </rPr>
          <t>If a charge has been inputted, enter "1" in the UU and/or Developer quantity columns</t>
        </r>
      </text>
    </comment>
  </commentList>
</comments>
</file>

<file path=xl/comments2.xml><?xml version="1.0" encoding="utf-8"?>
<comments xmlns="http://schemas.openxmlformats.org/spreadsheetml/2006/main">
  <authors>
    <author>Cotterill, Mike</author>
  </authors>
  <commentList>
    <comment ref="F37" authorId="0" shapeId="0">
      <text>
        <r>
          <rPr>
            <b/>
            <sz val="9"/>
            <color indexed="81"/>
            <rFont val="Tahoma"/>
            <family val="2"/>
          </rPr>
          <t>Cotterill, Mike:</t>
        </r>
        <r>
          <rPr>
            <sz val="9"/>
            <color indexed="81"/>
            <rFont val="Tahoma"/>
            <family val="2"/>
          </rPr>
          <t xml:space="preserve">
This charge includes the cost of providing &amp; installing a meter</t>
        </r>
      </text>
    </comment>
    <comment ref="F38" authorId="0" shapeId="0">
      <text>
        <r>
          <rPr>
            <b/>
            <sz val="9"/>
            <color indexed="81"/>
            <rFont val="Tahoma"/>
            <family val="2"/>
          </rPr>
          <t>Cotterill, Mike:</t>
        </r>
        <r>
          <rPr>
            <sz val="9"/>
            <color indexed="81"/>
            <rFont val="Tahoma"/>
            <family val="2"/>
          </rPr>
          <t xml:space="preserve">
This charge includes the cost of providing &amp; installing a meter</t>
        </r>
      </text>
    </comment>
    <comment ref="F39" authorId="0" shapeId="0">
      <text>
        <r>
          <rPr>
            <b/>
            <sz val="9"/>
            <color indexed="81"/>
            <rFont val="Tahoma"/>
            <family val="2"/>
          </rPr>
          <t>Cotterill, Mike:</t>
        </r>
        <r>
          <rPr>
            <sz val="9"/>
            <color indexed="81"/>
            <rFont val="Tahoma"/>
            <family val="2"/>
          </rPr>
          <t xml:space="preserve">
This charge includes the cost of providing &amp; installing a meter</t>
        </r>
      </text>
    </comment>
    <comment ref="F40" authorId="0" shapeId="0">
      <text>
        <r>
          <rPr>
            <b/>
            <sz val="9"/>
            <color indexed="81"/>
            <rFont val="Tahoma"/>
            <family val="2"/>
          </rPr>
          <t>Cotterill, Mike:</t>
        </r>
        <r>
          <rPr>
            <sz val="9"/>
            <color indexed="81"/>
            <rFont val="Tahoma"/>
            <family val="2"/>
          </rPr>
          <t xml:space="preserve">
This charge must be selected for all 25mm boundary box connections
</t>
        </r>
      </text>
    </comment>
    <comment ref="F41" authorId="0" shapeId="0">
      <text>
        <r>
          <rPr>
            <b/>
            <sz val="9"/>
            <color indexed="81"/>
            <rFont val="Tahoma"/>
            <family val="2"/>
          </rPr>
          <t>Cotterill, Mike:</t>
        </r>
        <r>
          <rPr>
            <sz val="9"/>
            <color indexed="81"/>
            <rFont val="Tahoma"/>
            <family val="2"/>
          </rPr>
          <t xml:space="preserve">
This charge is for the 32mm connection only. The charges for meter provision &amp; installation, along with a boundary box (where applicable) need to be added
</t>
        </r>
      </text>
    </comment>
    <comment ref="F42" authorId="0" shapeId="0">
      <text>
        <r>
          <rPr>
            <b/>
            <sz val="9"/>
            <color indexed="81"/>
            <rFont val="Tahoma"/>
            <family val="2"/>
          </rPr>
          <t>Cotterill, Mike:</t>
        </r>
        <r>
          <rPr>
            <sz val="9"/>
            <color indexed="81"/>
            <rFont val="Tahoma"/>
            <family val="2"/>
          </rPr>
          <t xml:space="preserve">
This charge is for the 32mm connection only. The charges for meter provision &amp; installation, along with a boundary box (where applicable) need to be added
</t>
        </r>
      </text>
    </comment>
    <comment ref="F43" authorId="0" shapeId="0">
      <text>
        <r>
          <rPr>
            <b/>
            <sz val="9"/>
            <color indexed="81"/>
            <rFont val="Tahoma"/>
            <family val="2"/>
          </rPr>
          <t>Cotterill, Mike:</t>
        </r>
        <r>
          <rPr>
            <sz val="9"/>
            <color indexed="81"/>
            <rFont val="Tahoma"/>
            <family val="2"/>
          </rPr>
          <t xml:space="preserve">
This charge is for the 32mm connection only. The charges for meter provision &amp; installation, along with a boundary box (where applicable) need to be added
</t>
        </r>
      </text>
    </comment>
    <comment ref="F44" authorId="0" shapeId="0">
      <text>
        <r>
          <rPr>
            <b/>
            <sz val="9"/>
            <color indexed="81"/>
            <rFont val="Tahoma"/>
            <family val="2"/>
          </rPr>
          <t>Cotterill, Mike:</t>
        </r>
        <r>
          <rPr>
            <sz val="9"/>
            <color indexed="81"/>
            <rFont val="Tahoma"/>
            <family val="2"/>
          </rPr>
          <t xml:space="preserve">
This charge must be selected for all 32mm boundary box connections
</t>
        </r>
      </text>
    </comment>
    <comment ref="F85" authorId="0" shapeId="0">
      <text>
        <r>
          <rPr>
            <b/>
            <sz val="9"/>
            <color indexed="81"/>
            <rFont val="Tahoma"/>
            <family val="2"/>
          </rPr>
          <t>Cotterill, Mike:</t>
        </r>
        <r>
          <rPr>
            <sz val="9"/>
            <color indexed="81"/>
            <rFont val="Tahoma"/>
            <family val="2"/>
          </rPr>
          <t xml:space="preserve">
This charge includes the cost of installing the meters. Additional charges apply for the meter itself</t>
        </r>
      </text>
    </comment>
    <comment ref="F86" authorId="0" shapeId="0">
      <text>
        <r>
          <rPr>
            <b/>
            <sz val="9"/>
            <color indexed="81"/>
            <rFont val="Tahoma"/>
            <family val="2"/>
          </rPr>
          <t>Cotterill, Mike:</t>
        </r>
        <r>
          <rPr>
            <sz val="9"/>
            <color indexed="81"/>
            <rFont val="Tahoma"/>
            <family val="2"/>
          </rPr>
          <t xml:space="preserve">
This charge includes the cost of installing the meters. Additional charges apply for the meter itself</t>
        </r>
      </text>
    </comment>
    <comment ref="F87" authorId="0" shapeId="0">
      <text>
        <r>
          <rPr>
            <b/>
            <sz val="9"/>
            <color indexed="81"/>
            <rFont val="Tahoma"/>
            <family val="2"/>
          </rPr>
          <t>Cotterill, Mike:</t>
        </r>
        <r>
          <rPr>
            <sz val="9"/>
            <color indexed="81"/>
            <rFont val="Tahoma"/>
            <family val="2"/>
          </rPr>
          <t xml:space="preserve">
This charge includes the cost of installing the meters. Additional charges apply for the meter itself</t>
        </r>
      </text>
    </comment>
    <comment ref="F88" authorId="0" shapeId="0">
      <text>
        <r>
          <rPr>
            <b/>
            <sz val="9"/>
            <color indexed="81"/>
            <rFont val="Tahoma"/>
            <family val="2"/>
          </rPr>
          <t>Cotterill, Mike:</t>
        </r>
        <r>
          <rPr>
            <sz val="9"/>
            <color indexed="81"/>
            <rFont val="Tahoma"/>
            <family val="2"/>
          </rPr>
          <t xml:space="preserve">
This charge includes the cost of installing the meters. Additional charges apply for the meter itself</t>
        </r>
      </text>
    </comment>
    <comment ref="J139" authorId="0" shapeId="0">
      <text>
        <r>
          <rPr>
            <b/>
            <sz val="9"/>
            <color indexed="81"/>
            <rFont val="Tahoma"/>
            <family val="2"/>
          </rPr>
          <t>Cotterill, Mike:</t>
        </r>
        <r>
          <rPr>
            <sz val="9"/>
            <color indexed="81"/>
            <rFont val="Tahoma"/>
            <family val="2"/>
          </rPr>
          <t xml:space="preserve">
If a charge has been input, enter 1 in the quantity column
</t>
        </r>
      </text>
    </comment>
    <comment ref="J142" authorId="0" shapeId="0">
      <text>
        <r>
          <rPr>
            <b/>
            <sz val="9"/>
            <color indexed="81"/>
            <rFont val="Tahoma"/>
            <family val="2"/>
          </rPr>
          <t>Cotterill, Mike:</t>
        </r>
        <r>
          <rPr>
            <sz val="9"/>
            <color indexed="81"/>
            <rFont val="Tahoma"/>
            <family val="2"/>
          </rPr>
          <t xml:space="preserve">
Enter the number of equivalent standard infrastructure charges
</t>
        </r>
      </text>
    </comment>
    <comment ref="J143" authorId="0" shapeId="0">
      <text>
        <r>
          <rPr>
            <b/>
            <sz val="9"/>
            <color indexed="81"/>
            <rFont val="Tahoma"/>
            <family val="2"/>
          </rPr>
          <t>Cotterill, Mike:</t>
        </r>
        <r>
          <rPr>
            <sz val="9"/>
            <color indexed="81"/>
            <rFont val="Tahoma"/>
            <family val="2"/>
          </rPr>
          <t xml:space="preserve">
Enter the number of equivalent standard infrastructure charges
</t>
        </r>
      </text>
    </comment>
    <comment ref="J148" authorId="0" shapeId="0">
      <text>
        <r>
          <rPr>
            <b/>
            <sz val="9"/>
            <color indexed="81"/>
            <rFont val="Tahoma"/>
            <family val="2"/>
          </rPr>
          <t>Cotterill, Mike:</t>
        </r>
        <r>
          <rPr>
            <sz val="9"/>
            <color indexed="81"/>
            <rFont val="Tahoma"/>
            <family val="2"/>
          </rPr>
          <t xml:space="preserve">
Enter the number of equivalent standard infrastructure charges
</t>
        </r>
      </text>
    </comment>
    <comment ref="J149" authorId="0" shapeId="0">
      <text>
        <r>
          <rPr>
            <b/>
            <sz val="9"/>
            <color indexed="81"/>
            <rFont val="Tahoma"/>
            <family val="2"/>
          </rPr>
          <t>Cotterill, Mike:</t>
        </r>
        <r>
          <rPr>
            <sz val="9"/>
            <color indexed="81"/>
            <rFont val="Tahoma"/>
            <family val="2"/>
          </rPr>
          <t xml:space="preserve">
Enter the number of equivalent standard infrastructure charges
</t>
        </r>
      </text>
    </comment>
  </commentList>
</comments>
</file>

<file path=xl/sharedStrings.xml><?xml version="1.0" encoding="utf-8"?>
<sst xmlns="http://schemas.openxmlformats.org/spreadsheetml/2006/main" count="1423" uniqueCount="591">
  <si>
    <t xml:space="preserve">Location:   </t>
  </si>
  <si>
    <t>Work activity</t>
  </si>
  <si>
    <t>Non contestable / Contestable</t>
  </si>
  <si>
    <t>Charges Scheme Reference</t>
  </si>
  <si>
    <t>Charge Item</t>
  </si>
  <si>
    <t>Charge Unit</t>
  </si>
  <si>
    <t>Charge</t>
  </si>
  <si>
    <t>Total</t>
  </si>
  <si>
    <t>Point of connection</t>
  </si>
  <si>
    <t>Non contestable</t>
  </si>
  <si>
    <r>
      <t>Point of connection enquiry</t>
    </r>
    <r>
      <rPr>
        <vertAlign val="subscript"/>
        <sz val="10"/>
        <rFont val="Calibri"/>
        <family val="2"/>
      </rPr>
      <t xml:space="preserve"> </t>
    </r>
    <r>
      <rPr>
        <vertAlign val="superscript"/>
        <sz val="10"/>
        <rFont val="Calibri"/>
        <family val="2"/>
      </rPr>
      <t>(1)</t>
    </r>
  </si>
  <si>
    <t>Fixed fee</t>
  </si>
  <si>
    <t>Branch connections - Unsurfaced</t>
  </si>
  <si>
    <t>Branch connection - Unsurfaced (50mm to 99mm)</t>
  </si>
  <si>
    <t>Each</t>
  </si>
  <si>
    <t>Branch connection - Unsurfaced (100mm to 160mm)</t>
  </si>
  <si>
    <t>Branch connection - Unsurfaced (161mm to 315mm)</t>
  </si>
  <si>
    <t>Branch connections - Surfaced</t>
  </si>
  <si>
    <t>Branch connection - Surfaced (50mm to 99mm)</t>
  </si>
  <si>
    <t>Branch connection - Surfaced (100mm to 160mm)</t>
  </si>
  <si>
    <t>Branch connection - Surfaced (161mm to 315mm)</t>
  </si>
  <si>
    <t>Piece-up connections - Unsurfaced</t>
  </si>
  <si>
    <t>Contestable</t>
  </si>
  <si>
    <t>Piece-up connection - Unsurfaced (50mm to 99mm)</t>
  </si>
  <si>
    <t>Piece-up connection - Unsurfaced (100mm to 160mm)</t>
  </si>
  <si>
    <t>Piece-up connection - Unsurfaced (161mm to 315mm)</t>
  </si>
  <si>
    <t>Piece-up connections - Surfaced</t>
  </si>
  <si>
    <t>Piece-up connection - Surfaced (50mm to 99mm)</t>
  </si>
  <si>
    <t>Piece-up connection - Surfaced (100mm to 160mm)</t>
  </si>
  <si>
    <t>Piece-up connection - Surfaced (161mm to 315mm)</t>
  </si>
  <si>
    <t>End connections - Unsurfaced</t>
  </si>
  <si>
    <t>End connection - Unsurfaced (50mm to 99mm)</t>
  </si>
  <si>
    <t>End connection - Unsurfaced (100mm to 160mm)</t>
  </si>
  <si>
    <t>End connection - Unsurfaced (161mm to 315mm)</t>
  </si>
  <si>
    <t>End connections - Surfaced</t>
  </si>
  <si>
    <t>End connection - Surfaced (50mm to 99mm)</t>
  </si>
  <si>
    <t>End connection - Surfaced (100mm to 160mm)</t>
  </si>
  <si>
    <t>End connection - Surfaced (161mm to 315mm)</t>
  </si>
  <si>
    <t>Additional metre of PE main - Unsurfaced (50mm-99mm)</t>
  </si>
  <si>
    <t>Metre</t>
  </si>
  <si>
    <t>Additional metre of PE main - Unsurfaced (100mm-160mm)</t>
  </si>
  <si>
    <t>Additional metre of PE main - Unsurfaced (161mm-315mm)</t>
  </si>
  <si>
    <t>Additional metre of PE main - Surfaced (50mm-99mm)</t>
  </si>
  <si>
    <t>Additional metre of PE main - Surfaced (100mm-160mm)</t>
  </si>
  <si>
    <t>Additional metre of PE main - Surfaced (161mm-315mm)</t>
  </si>
  <si>
    <t>Additional metre of PE main not in trench - Surfaced (50mm-99mm)</t>
  </si>
  <si>
    <t>Additional metre of PE main not in trench - Surfaced (100mm-160mm)</t>
  </si>
  <si>
    <t>Additional metre of PE main not in trench - Surfaced (161mm-315mm)</t>
  </si>
  <si>
    <t>Additional metre of PE main - Lay only (50mm-99mm)</t>
  </si>
  <si>
    <t>Additional metre of PE main - Lay only (100mm-160mm)</t>
  </si>
  <si>
    <t>Additional metre of PE main - Lay only (161mm-315mm)</t>
  </si>
  <si>
    <t>Additional metre of BP main - Unsurfaced (50mm-99mm)</t>
  </si>
  <si>
    <t>Additional metre of BP main - Unsurfaced (100mm-160mm)</t>
  </si>
  <si>
    <t>Additional metre of BP main - Unsurfaced (161mm-315mm)</t>
  </si>
  <si>
    <t>Additional metre of BP main - Surfaced (50mm-99mm)</t>
  </si>
  <si>
    <t>Additional metre of BP main - Surfaced (100mm-160mm)</t>
  </si>
  <si>
    <t>Additional metre of BP main - Surfaced (161mm-315mm)</t>
  </si>
  <si>
    <t>Additional metre of BP main not in trench - Surfaced (50mm-99mm)</t>
  </si>
  <si>
    <t>Additional metre of BP main not in trench - Surfaced (100mm-160mm)</t>
  </si>
  <si>
    <t>Additional metre of BP main not in trench - Surfaced (161mm-315mm)</t>
  </si>
  <si>
    <t>Additional metre of BP main - Lay only (50mm-99mm)</t>
  </si>
  <si>
    <t>Additional metre of BP main - Lay only (100mm-160mm)</t>
  </si>
  <si>
    <t>Additional metre of BP main - Lay only (161mm-315mm)</t>
  </si>
  <si>
    <t>PMV / Bypass</t>
  </si>
  <si>
    <t>PMV Bypass - Unsurfaced (50mm-160mm)</t>
  </si>
  <si>
    <t>PMV Bypass - Unsurfaced (161mm-315mm)</t>
  </si>
  <si>
    <t>PMV Bypass - Surfaced (50mm-160mm)</t>
  </si>
  <si>
    <t>PMV Bypass - Surfaced (161mm-315mm)</t>
  </si>
  <si>
    <t>Install PMV - Unsurfaced (50mm-160mm)</t>
  </si>
  <si>
    <t>Install PMV - Unsurfaced (161mm-315mm)</t>
  </si>
  <si>
    <t>Install PMV - Surfaced (50mm-160mm)</t>
  </si>
  <si>
    <t>Install PMV - Surfaced (161mm-315mm)</t>
  </si>
  <si>
    <t>Other costs</t>
  </si>
  <si>
    <t>Charges for elements of work affected by "Exceptional Circumstances"</t>
  </si>
  <si>
    <t>Bespoke site specific</t>
  </si>
  <si>
    <t>Contribution by the Company towards the cost of upsizing, or enhancement work to be funded by the Company</t>
  </si>
  <si>
    <t>Reinforcement (Developer funded)</t>
  </si>
  <si>
    <t>Traffic Management</t>
  </si>
  <si>
    <t>3 way temporary traffic lights - delivery, setup and collection</t>
  </si>
  <si>
    <t>3 way temporary traffic lights</t>
  </si>
  <si>
    <t>Day</t>
  </si>
  <si>
    <t>4 way temporary traffic lights - delivery, setup and collection</t>
  </si>
  <si>
    <t>4 way temporary traffic lights</t>
  </si>
  <si>
    <t>Provision of appropriate traffic management operatives and/or vehicles within working day</t>
  </si>
  <si>
    <t>Uplift for the provision of appropriate traffic management operatives and/or vehicles outside of working day</t>
  </si>
  <si>
    <t>Uplift Outside working day</t>
  </si>
  <si>
    <t>Road closure and diversion and/or lane closure up to 40mph, to comply with instruction from Employer and/or Street Authority; up to and including 40 mph, not  exceeding 1 mile diversion route. Temporary Traffic Regulation Order &amp; council fees for road closures are in addition to this charge and can be found in 9.1.3</t>
  </si>
  <si>
    <t>Week</t>
  </si>
  <si>
    <t>Miscellaneous traffic management services - pre-night cones / bus stop relocation / pre warn up to 20 properties/site maintenance within working day</t>
  </si>
  <si>
    <t>Uplift for miscellaneous traffic management services - pre-night cones / bus stop relocation / pre warn up to 20 properties/site maintenance outside working day</t>
  </si>
  <si>
    <t>Upfront site survey, Auto Cad drawings and submission of drawing to allow road space to be granted</t>
  </si>
  <si>
    <t>Temporary Traffic Regulation Order road closure</t>
  </si>
  <si>
    <t>Parking bay suspension (each bay)</t>
  </si>
  <si>
    <t>Bus stop suspension</t>
  </si>
  <si>
    <t>Pedestrian crossing suspension</t>
  </si>
  <si>
    <t>Parking permit</t>
  </si>
  <si>
    <t>Temporary lights for Temporary Traffic Regulation Order</t>
  </si>
  <si>
    <t>Traffic light suspension (Bag off lights)</t>
  </si>
  <si>
    <t>Additional charges for information only. These will be invoiced separately if applicable</t>
  </si>
  <si>
    <t>Abortive charges (Exclusive of VAT)</t>
  </si>
  <si>
    <t>per visit</t>
  </si>
  <si>
    <t>Demobilisation/remobilisation charge (Exclusive of VAT)</t>
  </si>
  <si>
    <t>Footnotes</t>
  </si>
  <si>
    <r>
      <rPr>
        <vertAlign val="superscript"/>
        <sz val="10"/>
        <color theme="1"/>
        <rFont val="Calibri"/>
        <family val="2"/>
        <scheme val="minor"/>
      </rPr>
      <t xml:space="preserve">(1) </t>
    </r>
    <r>
      <rPr>
        <sz val="10"/>
        <color theme="1"/>
        <rFont val="Calibri"/>
        <family val="2"/>
        <scheme val="minor"/>
      </rPr>
      <t>Included in the mains application fee</t>
    </r>
  </si>
  <si>
    <t>Reference:</t>
  </si>
  <si>
    <t xml:space="preserve">Date:  </t>
  </si>
  <si>
    <t>Version</t>
  </si>
  <si>
    <t>Date</t>
  </si>
  <si>
    <t>Notes</t>
  </si>
  <si>
    <t>Author</t>
  </si>
  <si>
    <t>Mike Cotterill</t>
  </si>
  <si>
    <t>Original provided by Gareth Davies</t>
  </si>
  <si>
    <t>Nick O'Connor</t>
  </si>
  <si>
    <t>JobType</t>
  </si>
  <si>
    <t>VatRate</t>
  </si>
  <si>
    <t>JobType1</t>
  </si>
  <si>
    <t>JobType2</t>
  </si>
  <si>
    <t>JobType3</t>
  </si>
  <si>
    <t>JobType4</t>
  </si>
  <si>
    <t>DevelopmentCategory</t>
  </si>
  <si>
    <t>Household</t>
  </si>
  <si>
    <t>Non-household / Mixed</t>
  </si>
  <si>
    <t>Development Category:</t>
  </si>
  <si>
    <t>Changes to Self-Lay:
 - Combined UU charges and Main Laying sheets
 - Synchronised job information data across sheets
 - Linked VAT rate fields to job type-VAT rate lookup table
 - Implemented named ranges wherever possible 
 - Removed gridlines 
 - Applied conditional formatting</t>
  </si>
  <si>
    <t>Changes to Self-Lay:
 - Corrected UU charge and income offset VAT calc formulae</t>
  </si>
  <si>
    <t>Revisions to formulae to make them clearer: 
 - Replaced "SUM(y-x)" with "x-y"</t>
  </si>
  <si>
    <t>Further cosmetic tweaks to formulae to eliminate error values returned when data fields are blank</t>
  </si>
  <si>
    <t>Changes to Self-Lay: 
 - Removed VAT columns 
 - Made Scheme Cost &amp; Income Offset values visible 
 - Corrected calculation formulae 
 - Removed net mains requisition cost calculation</t>
  </si>
  <si>
    <t>Quantity (SLP Work)</t>
  </si>
  <si>
    <t>Quantity (UU Work)</t>
  </si>
  <si>
    <t>Main laying PE - Unsurfaced</t>
  </si>
  <si>
    <t>Main laying PE - Surfaced</t>
  </si>
  <si>
    <t>Main laying PE NOT IN TRENCH - Surfaced</t>
  </si>
  <si>
    <t>Main laying PE - Lay only</t>
  </si>
  <si>
    <t>Main laying BP - Unsurfaced</t>
  </si>
  <si>
    <t>Main laying BP - Surfaced</t>
  </si>
  <si>
    <t>Main laying BP NOT IN TRENCH - Surfaced</t>
  </si>
  <si>
    <t>Main laying BP - Lay only</t>
  </si>
  <si>
    <t xml:space="preserve">Updated named ranges to make cell formulae more readable 
Added Ready Reckoner calculation process flow </t>
  </si>
  <si>
    <t>1.</t>
  </si>
  <si>
    <t>2.</t>
  </si>
  <si>
    <t>3.</t>
  </si>
  <si>
    <t>Deleted "Connections" tab 
Added error handling to cell formulae 
Added conditional formatting to highlight text entries in fields requiring a numeric value 
Hidden "Datatables" and "Change History" tabs
Updated Instructions tab</t>
  </si>
  <si>
    <t>Completion of Ready Reckoner</t>
  </si>
  <si>
    <t>Mains abandonment - Unsurfaced (50mm-160mm)</t>
  </si>
  <si>
    <t>Mains abandonment - Unsurfaced (161mm-315mm)</t>
  </si>
  <si>
    <t>Additional metre of PE main - Laid in duct (50mm-99mm)</t>
  </si>
  <si>
    <t>Additional metre of PE main - Laid in duct (100mm-160mm)</t>
  </si>
  <si>
    <t>Additional metre of PE main - Laid in duct (161mm-315mm)</t>
  </si>
  <si>
    <t>Additional metre of BP main - Laid in duct (50mm-99mm)</t>
  </si>
  <si>
    <t>Additional metre of BP main - Laid in duct (100mm-160mm)</t>
  </si>
  <si>
    <t>Additional metre of BP main - Laid in duct (161mm-315mm)</t>
  </si>
  <si>
    <t>Main laying PE - Laid in duct</t>
  </si>
  <si>
    <t>Main laying BP - Laid in duct</t>
  </si>
  <si>
    <t>Mains abandonment - Surfaced (50mm-160mm)</t>
  </si>
  <si>
    <t>Mains abandonment - Surfaced (161mm-315mm)</t>
  </si>
  <si>
    <t>Chamber abandonment up to 900mm x 600mm (per chamber) - Unsurfaced</t>
  </si>
  <si>
    <t>Chamber abandonment larger than 900mm x 600mm (per chamber) - Unsurfaced</t>
  </si>
  <si>
    <t>Chamber abandonment up to 900mm x 600mm (per chamber) - Surfaced</t>
  </si>
  <si>
    <t>Chamber abandonment larger than 900mm x 600mm (per chamber) - Surfaced</t>
  </si>
  <si>
    <t>Abandonments (Mains)</t>
  </si>
  <si>
    <t>Abandonments (Chambers)</t>
  </si>
  <si>
    <t>6.3.8</t>
  </si>
  <si>
    <t>Extra over charge for excavation through rock or artificial hard material</t>
  </si>
  <si>
    <r>
      <t>m</t>
    </r>
    <r>
      <rPr>
        <vertAlign val="superscript"/>
        <sz val="10"/>
        <color theme="1"/>
        <rFont val="Calibri"/>
        <family val="2"/>
        <scheme val="minor"/>
      </rPr>
      <t>3</t>
    </r>
  </si>
  <si>
    <t>Trial holes</t>
  </si>
  <si>
    <t>Trial hole - Unsurfaced</t>
  </si>
  <si>
    <t>Trial hole - Surfaced</t>
  </si>
  <si>
    <t>Fire Hydrants</t>
  </si>
  <si>
    <t>Category 1 - repairs without disturbance of original surface</t>
  </si>
  <si>
    <t>Category 1 - repairs with excavation to cover &amp; frame depth (any surface category)</t>
  </si>
  <si>
    <t>Category 2 - repairs with excavation below cover &amp; frame depth (any surface category)</t>
  </si>
  <si>
    <t>Category 2 - Complete hydrant replacement &amp; reinstatement (any surface category)</t>
  </si>
  <si>
    <t>Category 2 - Complete hydrant removal &amp; reinstatement (any surface category)</t>
  </si>
  <si>
    <t>Category 3 - Adoption works, install/replace marker posts/plates &amp; numerals</t>
  </si>
  <si>
    <t>Fire hydrant - Resolution of issue during initial assessment</t>
  </si>
  <si>
    <t>Pressure testing &amp; sampling</t>
  </si>
  <si>
    <t>m</t>
  </si>
  <si>
    <t>Bacteriological test (per sample)</t>
  </si>
  <si>
    <t>Pressure test</t>
  </si>
  <si>
    <t>Service transfers</t>
  </si>
  <si>
    <t>Service transfer up to 50mm - Unsurfaced</t>
  </si>
  <si>
    <t>Service transfer up to 50mm - Surfaced</t>
  </si>
  <si>
    <t>Main laying network assemblies</t>
  </si>
  <si>
    <t>Install/replace/remove standard network assembly 50mm-160mm Unsurfaced on existing main</t>
  </si>
  <si>
    <t>Install/replace/remove standard network assembly 161mm-315mm Unsurfaced on existing main</t>
  </si>
  <si>
    <t>Install/replace/remove standard network assembly 50mm-160mm Surfaced on existing main</t>
  </si>
  <si>
    <t>Install/replace/remove standard network assembly 161mm-315mm Surfaced on existing main</t>
  </si>
  <si>
    <t>Install/replace/remove additional standard network assembly 50mm-160mm Unsurfaced on existing main in the same excavation</t>
  </si>
  <si>
    <t>Install/replace/remove additional standard network assembly 50mm-160mm Surfaced on existing main in the same excavation</t>
  </si>
  <si>
    <t>Install/replace/remove additional standard network assembly 161mm-315mm Unsurfaced on existing main in the same excavation</t>
  </si>
  <si>
    <t>Install/replace/remove additional standard network assembly 161mm-315mm Surfaced on existing main in the same excavation</t>
  </si>
  <si>
    <t>New chambers</t>
  </si>
  <si>
    <t>Install new / replacement chamber - Unsurfaced</t>
  </si>
  <si>
    <t>Install new / replacement chamber - Surfaced</t>
  </si>
  <si>
    <t>Excavation through rock</t>
  </si>
  <si>
    <t>Category 2 - Hydrant installation &amp; reinstatement on mains over 150mm</t>
  </si>
  <si>
    <t>Category 2 - Hydrant installation &amp; reinstatement on mains over 100mm up to 150mm</t>
  </si>
  <si>
    <t>DeliveryRoute</t>
  </si>
  <si>
    <t>Self-Lay</t>
  </si>
  <si>
    <t>UU Build</t>
  </si>
  <si>
    <t>Delivery Route</t>
  </si>
  <si>
    <t>Water fitting</t>
  </si>
  <si>
    <t>Loading units</t>
  </si>
  <si>
    <t>Number within Plot</t>
  </si>
  <si>
    <t>Per Plot Equivalent:</t>
  </si>
  <si>
    <t>Relevant Multiplier Calculator</t>
  </si>
  <si>
    <r>
      <t>Enter quantities in columns G &amp; H for specific work to be carried out by UU and SLP respectively (The relevant</t>
    </r>
    <r>
      <rPr>
        <b/>
        <sz val="14"/>
        <color rgb="FFFF0000"/>
        <rFont val="Calibri"/>
        <family val="2"/>
        <scheme val="minor"/>
      </rPr>
      <t xml:space="preserve"> </t>
    </r>
    <r>
      <rPr>
        <sz val="14"/>
        <color theme="1"/>
        <rFont val="Calibri"/>
        <family val="2"/>
        <scheme val="minor"/>
      </rPr>
      <t>administration fee has been included already)</t>
    </r>
  </si>
  <si>
    <t>Main Laying Calculation Worksheet</t>
  </si>
  <si>
    <t xml:space="preserve"> </t>
  </si>
  <si>
    <t>4.5.1</t>
  </si>
  <si>
    <t>4.3.2</t>
  </si>
  <si>
    <t>4.3.1</t>
  </si>
  <si>
    <t>4.5.2</t>
  </si>
  <si>
    <t>4.5.5</t>
  </si>
  <si>
    <t>4.5.4</t>
  </si>
  <si>
    <t>4.5.6</t>
  </si>
  <si>
    <t>4.5.3</t>
  </si>
  <si>
    <t>9.1.1</t>
  </si>
  <si>
    <t>All figures listed are subject to VAT as applicable</t>
  </si>
  <si>
    <t>Baselined for FY21</t>
  </si>
  <si>
    <t>Removed all calculated fields except "SLP Mains Scheme Cost" and "UU Charges"</t>
  </si>
  <si>
    <t>Re-added income offset, calculated against sum of Plot Quants
Updated wording for Plot Quant fields</t>
  </si>
  <si>
    <t>Process steps</t>
  </si>
  <si>
    <t>Enter quantity for specific charge</t>
  </si>
  <si>
    <t>Select VAT rate</t>
  </si>
  <si>
    <t>Note</t>
  </si>
  <si>
    <t>Filter on Net cost and deselect zero cost entries (£-)</t>
  </si>
  <si>
    <t>UU Reference</t>
  </si>
  <si>
    <t>Print charges sheet and attached to quotation letter or save as PDF and email</t>
  </si>
  <si>
    <t>Save ready reckoner as a PDF file against the service order on SAP</t>
  </si>
  <si>
    <t>Net quotation value based on existing terms</t>
  </si>
  <si>
    <t>UU Reference:</t>
  </si>
  <si>
    <t>Quantity</t>
  </si>
  <si>
    <t>4.6.2</t>
  </si>
  <si>
    <t>Per application</t>
  </si>
  <si>
    <t>4.6.5</t>
  </si>
  <si>
    <t>Site visit charges</t>
  </si>
  <si>
    <t>25mm Connections</t>
  </si>
  <si>
    <t>25mm metered service connection - Unsurfaced</t>
  </si>
  <si>
    <t>4.6.3</t>
  </si>
  <si>
    <t>25mm metered service connection - Surfaced</t>
  </si>
  <si>
    <t>per box</t>
  </si>
  <si>
    <t>Connections greater than 25mm</t>
  </si>
  <si>
    <t>63mm service connection - Unsurfaced</t>
  </si>
  <si>
    <t>63mm service connection - Surfaced</t>
  </si>
  <si>
    <t>90mm service connection - Unsurfaced</t>
  </si>
  <si>
    <t>90mm service connection - Surfaced</t>
  </si>
  <si>
    <t>110mm service connection - Unsurfaced</t>
  </si>
  <si>
    <t>110mm service connection - Surfaced</t>
  </si>
  <si>
    <t>160mm service connection - Unsurfaced</t>
  </si>
  <si>
    <t>160mm service connection - Surfaced</t>
  </si>
  <si>
    <t>Additional metre of PE service pipe - Unsurfaced (25mm-32mm)</t>
  </si>
  <si>
    <t>Additional metre of PE service pipe - Unsurfaced (63mm-90mm)</t>
  </si>
  <si>
    <t>Additional metre of PE service pipe - Unsurfaced (110mm-160mm)</t>
  </si>
  <si>
    <t>Additional metre of PE service pipe - Surfaced (25mm-32mm)</t>
  </si>
  <si>
    <t>Additional metre of PE service pipe - Surfaced (63mm-90mm)</t>
  </si>
  <si>
    <t>Additional metre of PE service pipe - Surfaced (110mm-160mm)</t>
  </si>
  <si>
    <t>Additional metre of PE service pipe - Lay only/laid in ducts (25mm-32mm)</t>
  </si>
  <si>
    <t>Additional metre of PE service pipe - Lay only/laid in ducts (63mm-90mm)</t>
  </si>
  <si>
    <t>Additional metre of PE service pipe - Lay only/laid in ducts (110mm-160mm)</t>
  </si>
  <si>
    <t>Additional metre of BP service pipe - Unsurfaced (25mm-32mm)</t>
  </si>
  <si>
    <t>Additional metre of BP service pipe - Unsurfaced (63mm-90mm)</t>
  </si>
  <si>
    <t>Additional metre of BP service pipe - Unsurfaced (110mm-160mm)</t>
  </si>
  <si>
    <t>Additional metre of BP service pipe - Surfaced (25mm-32mm)</t>
  </si>
  <si>
    <t>Additional metre of BP service pipe - Surfaced (63mm-90mm)</t>
  </si>
  <si>
    <t>Additional metre of BP service pipe - Surfaced (110mm-160mm)</t>
  </si>
  <si>
    <t>Additional metre of BP service pipe - Lay only/laid in ducts (25mm-32mm)</t>
  </si>
  <si>
    <t>Additional metre of BP service pipe - Lay only/laid in ducts (63mm-90mm)</t>
  </si>
  <si>
    <t>Additional metre of BP service pipe - Lay only/laid in ducts (110mm-160mm)</t>
  </si>
  <si>
    <t>Meter Installation</t>
  </si>
  <si>
    <t>4.6.6</t>
  </si>
  <si>
    <t>4.6.7</t>
  </si>
  <si>
    <t>per plot</t>
  </si>
  <si>
    <t xml:space="preserve">Temporary connection </t>
  </si>
  <si>
    <t>4.6.11</t>
  </si>
  <si>
    <t>9.1.3</t>
  </si>
  <si>
    <t>9.1.2</t>
  </si>
  <si>
    <t>Building Water</t>
  </si>
  <si>
    <t>Building water charge for premises with a connection up to and including 63mm</t>
  </si>
  <si>
    <t>Infrastructure credits to account for relevant use within the last 5 years - Water</t>
  </si>
  <si>
    <t>6.4.1</t>
  </si>
  <si>
    <t>Infrastructure credits to account for relevant use within the last 5 years - Sewerage</t>
  </si>
  <si>
    <t>Income offset</t>
  </si>
  <si>
    <t>For existing terms select TKG STOPs as appropriate
(This is not an exhaustive list)</t>
  </si>
  <si>
    <t>Work Description</t>
  </si>
  <si>
    <t>Water UK description applied</t>
  </si>
  <si>
    <t>Net Cost</t>
  </si>
  <si>
    <t>vat rate</t>
  </si>
  <si>
    <t>vat</t>
  </si>
  <si>
    <t>total</t>
  </si>
  <si>
    <t>Water connection Administration Fee (Single connection)</t>
  </si>
  <si>
    <t>Yes</t>
  </si>
  <si>
    <t>Water connection Administration Fee (Additional connection)</t>
  </si>
  <si>
    <t>NSA101, NSA105, NSA115, NSA117</t>
  </si>
  <si>
    <r>
      <t xml:space="preserve">25mm </t>
    </r>
    <r>
      <rPr>
        <sz val="10"/>
        <color rgb="FFFF0000"/>
        <rFont val="Calibri"/>
        <family val="2"/>
        <scheme val="minor"/>
      </rPr>
      <t>metered</t>
    </r>
    <r>
      <rPr>
        <sz val="10"/>
        <color theme="1"/>
        <rFont val="Calibri"/>
        <family val="2"/>
        <scheme val="minor"/>
      </rPr>
      <t xml:space="preserve"> connection - Unsurfaced</t>
    </r>
  </si>
  <si>
    <t>NSA102, NSA106, NSA116, NSA118</t>
  </si>
  <si>
    <r>
      <t xml:space="preserve">25mm </t>
    </r>
    <r>
      <rPr>
        <sz val="10"/>
        <color rgb="FFFF0000"/>
        <rFont val="Calibri"/>
        <family val="2"/>
        <scheme val="minor"/>
      </rPr>
      <t>metered</t>
    </r>
    <r>
      <rPr>
        <sz val="10"/>
        <color theme="1"/>
        <rFont val="Calibri"/>
        <family val="2"/>
        <scheme val="minor"/>
      </rPr>
      <t xml:space="preserve"> connection - Surfaced</t>
    </r>
  </si>
  <si>
    <t>25mm connection only on-site - No excavation</t>
  </si>
  <si>
    <t>25mm metered service connection on-site - Excavation undertaken by customer</t>
  </si>
  <si>
    <t>E/O charge for boundary box</t>
  </si>
  <si>
    <t>Boundary box</t>
  </si>
  <si>
    <r>
      <t xml:space="preserve">32mm </t>
    </r>
    <r>
      <rPr>
        <sz val="10"/>
        <color theme="1"/>
        <rFont val="Calibri"/>
        <family val="2"/>
        <scheme val="minor"/>
      </rPr>
      <t>connection - Unsurfaced</t>
    </r>
  </si>
  <si>
    <t>32mm service connection - Unsurfaced</t>
  </si>
  <si>
    <r>
      <t xml:space="preserve">32mm </t>
    </r>
    <r>
      <rPr>
        <sz val="10"/>
        <color theme="1"/>
        <rFont val="Calibri"/>
        <family val="2"/>
        <scheme val="minor"/>
      </rPr>
      <t>connection - Surfaced</t>
    </r>
  </si>
  <si>
    <t>32mm service connection - Surfaced</t>
  </si>
  <si>
    <t>32mm connection only on-site - No excavation</t>
  </si>
  <si>
    <t>32mm service connection on-site - Excavation undertaken by customer</t>
  </si>
  <si>
    <t>E/O charge for Ebco boundary box</t>
  </si>
  <si>
    <t>Ebco boundary box</t>
  </si>
  <si>
    <t>NSA209</t>
  </si>
  <si>
    <t>63mm connection - Unsurfaced</t>
  </si>
  <si>
    <t>NSA212</t>
  </si>
  <si>
    <t>63mm connection - Surfaced</t>
  </si>
  <si>
    <t>90mm connection - Unsurfaced</t>
  </si>
  <si>
    <t>90mm connection - Surfaced</t>
  </si>
  <si>
    <t>NSA210</t>
  </si>
  <si>
    <t>110mm connection - Unsurfaced</t>
  </si>
  <si>
    <t>NSA213</t>
  </si>
  <si>
    <t>110mm connection - Surfaced</t>
  </si>
  <si>
    <t>160mm connection - Unsurfaced</t>
  </si>
  <si>
    <t>160mm connection - Surfaced</t>
  </si>
  <si>
    <t>NSA309, NSA310, NSA311, NSA312</t>
  </si>
  <si>
    <t>Provision of Meter &amp; Strainers</t>
  </si>
  <si>
    <t>15mm to 20mm - Manifold or in-line meter</t>
  </si>
  <si>
    <t>Provision of 15mm-20mm manifold or in-line meter</t>
  </si>
  <si>
    <t>NSA313, NSA314</t>
  </si>
  <si>
    <t>25mm - Manifold or in-line meter</t>
  </si>
  <si>
    <t>Provision of 25mm manifold or in-line meter</t>
  </si>
  <si>
    <t>NSA317, NSA318</t>
  </si>
  <si>
    <t>40mm - Manifold or in-line meter</t>
  </si>
  <si>
    <t>Provision of 40mm manifold or in-line meter</t>
  </si>
  <si>
    <t>NSA315, NSA316</t>
  </si>
  <si>
    <t>50mm - Manifold or in-line meter</t>
  </si>
  <si>
    <t>Provision of 50mm manifold or in-line meter</t>
  </si>
  <si>
    <t>NSA341</t>
  </si>
  <si>
    <t>80mm - Manifold or in-line meter</t>
  </si>
  <si>
    <t>Provision of 80mm manifold or in-line meter</t>
  </si>
  <si>
    <t>NSA337</t>
  </si>
  <si>
    <t>100mm - Manifold or in-line meter</t>
  </si>
  <si>
    <t>Provision of 100mm manifold or in-line meter</t>
  </si>
  <si>
    <t>NSA338</t>
  </si>
  <si>
    <t>150mm - Manifold or in-line meter</t>
  </si>
  <si>
    <t>Provision of 150mm manifold or in-line meter</t>
  </si>
  <si>
    <t>50mm - Combination meter</t>
  </si>
  <si>
    <t>Provision of 50mm combination meter</t>
  </si>
  <si>
    <t>80mm - Combination meter</t>
  </si>
  <si>
    <t>Provision of 80mm combination meter</t>
  </si>
  <si>
    <t>100mm - Combination meter</t>
  </si>
  <si>
    <t>Provision of 100mm combination meter</t>
  </si>
  <si>
    <t>150mm - Combination meter</t>
  </si>
  <si>
    <t>Provision of 150mm combination meter</t>
  </si>
  <si>
    <t>50mm - Strainer</t>
  </si>
  <si>
    <t>Provision of 50mm strainer</t>
  </si>
  <si>
    <t>80mm - Strainer</t>
  </si>
  <si>
    <t>Provision of 80mm strainer</t>
  </si>
  <si>
    <t>100mm - Strainer</t>
  </si>
  <si>
    <t>Provision of 100mm strainer</t>
  </si>
  <si>
    <t>150mm - Strainer</t>
  </si>
  <si>
    <t>Provision of 150mm strainer</t>
  </si>
  <si>
    <t>15mm to 25mm manifold meter</t>
  </si>
  <si>
    <t>15mm to 20mm in-line meter</t>
  </si>
  <si>
    <t>Installation of 15mm to 20mm in-line meter</t>
  </si>
  <si>
    <t>25mm to 40mm in-line meter - Internal</t>
  </si>
  <si>
    <t>Installation of 25mm to 40mm in-line meter - Internal</t>
  </si>
  <si>
    <t>25mm to 40mm in-line meter - External Unsurfaced</t>
  </si>
  <si>
    <t>Installation of 25mm to 40mm in-line meter - External Unsurfaced</t>
  </si>
  <si>
    <t>25mm to 40mm in-line meter - External Surfaced</t>
  </si>
  <si>
    <t>Installation of 25mm to 40mm in-line meter - External Surfaced</t>
  </si>
  <si>
    <t>50mm meter - Internal</t>
  </si>
  <si>
    <t>Installation of 50mm meter - Internal</t>
  </si>
  <si>
    <t>50mm meter - External Unsurfaced</t>
  </si>
  <si>
    <t>Installation of 50mm meter - External Unsurfaced</t>
  </si>
  <si>
    <t>50mm meter - External Surfaced</t>
  </si>
  <si>
    <t>Installation of 50mm meter - External Surfaced</t>
  </si>
  <si>
    <t>Larger than 50mm meter - Internal</t>
  </si>
  <si>
    <t>Installation of Larger than 50mm meter - Internal</t>
  </si>
  <si>
    <t>Larger than 50mm meter - External Unsurfaced</t>
  </si>
  <si>
    <t>Installation of Larger than 50mm meter - External Unsurfaced</t>
  </si>
  <si>
    <t>Larger than 50mm meter - External Surfaced</t>
  </si>
  <si>
    <t>Installation of Larger than 50mm meter - External Surfaced</t>
  </si>
  <si>
    <t>NSA303</t>
  </si>
  <si>
    <t>Multiport meter boxes</t>
  </si>
  <si>
    <t>New Service/Multiport 4ports/Surfaced</t>
  </si>
  <si>
    <t>4 port meter box - Standard</t>
  </si>
  <si>
    <t>NSA302</t>
  </si>
  <si>
    <t>New Service/Multiport 6ports/Unsurfaced</t>
  </si>
  <si>
    <t>4 port meter box - Gun metal</t>
  </si>
  <si>
    <t>NSA304</t>
  </si>
  <si>
    <t>New Service/Multiport 6ports/Surfaced</t>
  </si>
  <si>
    <t>6 port meter box - Standard</t>
  </si>
  <si>
    <t>NSA308</t>
  </si>
  <si>
    <t>New Service/Multiport/Gun Metal/ 6ports/Surfaced</t>
  </si>
  <si>
    <t>6 port meter box - Gun metal</t>
  </si>
  <si>
    <t>Temp Supply</t>
  </si>
  <si>
    <t>Temporary building supply connection</t>
  </si>
  <si>
    <t>Temporary building supply connection E/O 2m/Unsurfaced</t>
  </si>
  <si>
    <t xml:space="preserve">Additional metre of PE service pipe - Unsurfaced 25mm </t>
  </si>
  <si>
    <t>Temporary building supply connection E/O 2m/Surfaced</t>
  </si>
  <si>
    <t xml:space="preserve">Additional metre of PE service pipe - Surfaced 25mm </t>
  </si>
  <si>
    <t>Lay customer supplied service</t>
  </si>
  <si>
    <t xml:space="preserve">Lay customer service pipe in open trench/duct </t>
  </si>
  <si>
    <t>Lay customer service pipe in open trench/duct - Enabling work by customer</t>
  </si>
  <si>
    <t>NSA107</t>
  </si>
  <si>
    <t>Service laying PE (cost/metre) - Unsurfaced</t>
  </si>
  <si>
    <t>PE Serv E/O 2m/VShort/0-32/Unsurfaced</t>
  </si>
  <si>
    <t>NSA215</t>
  </si>
  <si>
    <t>PE Serv E/O 2m/VShort/50-99/Unsurfaced</t>
  </si>
  <si>
    <t>NSA216</t>
  </si>
  <si>
    <t>PE Serv E/O 2m/VShort/100-160/Unsurfaced</t>
  </si>
  <si>
    <t>NSA108</t>
  </si>
  <si>
    <t>Service laying PE (cost/metre) - Surfaced</t>
  </si>
  <si>
    <t>PE Serv E/O 2m//VShort/0-32/Surfaced</t>
  </si>
  <si>
    <t>NSA218</t>
  </si>
  <si>
    <t>PE Serv E/O 2m/VShort/50-99/Surfaced</t>
  </si>
  <si>
    <t>NSA219</t>
  </si>
  <si>
    <t>PE Serv E/O 2m/VShort/100-160/Surfaced</t>
  </si>
  <si>
    <t>NSA111, NSA113</t>
  </si>
  <si>
    <t>Service laying PE (cost/metre) - Lay only / Laid in ducts</t>
  </si>
  <si>
    <t>PE Serv E/O 2m/0-32/Lay Only / Laid in ducts</t>
  </si>
  <si>
    <t>NSA227</t>
  </si>
  <si>
    <t>PE Serv E/O 2m/50-90/Lay Only / Laid in ducts</t>
  </si>
  <si>
    <t>NMA208</t>
  </si>
  <si>
    <t>PE Serv E/O 2m/100-160/Lay Only / Laid in ducts</t>
  </si>
  <si>
    <t>NSA109</t>
  </si>
  <si>
    <t>Service laying BP (cost/metre) - Unsurfaced</t>
  </si>
  <si>
    <t>Barr Pipe Serv E/O 2m/VShort/0-32/Unsurfaced</t>
  </si>
  <si>
    <t>NSA221</t>
  </si>
  <si>
    <t>BP Serv E/O 2m/VShort/50-99/Unsurfaced</t>
  </si>
  <si>
    <t>NSA222</t>
  </si>
  <si>
    <t>BP Serv E/O 2m/VShort/100-160/Unsurfaced</t>
  </si>
  <si>
    <t>NSA110</t>
  </si>
  <si>
    <t>Service laying BP (cost/metre) - Surfaced</t>
  </si>
  <si>
    <t>Barr Pipe Serv E/O 2m/VShort/0-32/Surfaced</t>
  </si>
  <si>
    <t>NSA224</t>
  </si>
  <si>
    <t>BP Serv E/O 2m/VShort/50-99/Surfaced</t>
  </si>
  <si>
    <t>NSA225</t>
  </si>
  <si>
    <t>BP Serv E/O 2m/VShort/100-160/Surfaced</t>
  </si>
  <si>
    <t>NSA112, NSA114</t>
  </si>
  <si>
    <t>Service laying BP (cost/metre) - Lay only / Laid in ducts</t>
  </si>
  <si>
    <t>Barr Pipe Serv E/O 2m/0-32/Lay Only / Laid in ducts</t>
  </si>
  <si>
    <t>NSA228</t>
  </si>
  <si>
    <t>Barr Pipe Serv E/O 2m/50-90/Lay Only / Laid in ducts</t>
  </si>
  <si>
    <t>NMA220</t>
  </si>
  <si>
    <t>Barr Pipe Serv E/O 2m /100-160/Lay Only / Laid in ducts</t>
  </si>
  <si>
    <t xml:space="preserve">Water Regulation initial inspection </t>
  </si>
  <si>
    <t>Water Regulation Inspection - (External)</t>
  </si>
  <si>
    <t>4.6.10</t>
  </si>
  <si>
    <r>
      <t xml:space="preserve">Water Regs Inspection (External) (where company inspects service connection laid by others) </t>
    </r>
    <r>
      <rPr>
        <vertAlign val="superscript"/>
        <sz val="10"/>
        <rFont val="Calibri"/>
        <family val="2"/>
      </rPr>
      <t>(1)</t>
    </r>
  </si>
  <si>
    <t>Water Regulation Inspection - (Internal)</t>
  </si>
  <si>
    <r>
      <t xml:space="preserve">Water Regs Inspection (Internal) (where company inspects service connection laid by others) </t>
    </r>
    <r>
      <rPr>
        <vertAlign val="superscript"/>
        <sz val="10"/>
        <rFont val="Calibri"/>
        <family val="2"/>
      </rPr>
      <t>(1)</t>
    </r>
  </si>
  <si>
    <t>Take over existing supply</t>
  </si>
  <si>
    <t>Application fee</t>
  </si>
  <si>
    <t>Non Contestable</t>
  </si>
  <si>
    <t>Take over existing supply - Application fee</t>
  </si>
  <si>
    <t>Site investigation, planning &amp; associated work</t>
  </si>
  <si>
    <t>Take over existing supply - Administration fee</t>
  </si>
  <si>
    <t>Pressure testing &amp; Sampling</t>
  </si>
  <si>
    <t>Service connection - pressure test</t>
  </si>
  <si>
    <t>Service connection - bacteriological test</t>
  </si>
  <si>
    <t>Trial Holes</t>
  </si>
  <si>
    <t>Trial hole per m3 of excavation - Unsurfaced</t>
  </si>
  <si>
    <t>m3</t>
  </si>
  <si>
    <t>Trial hole per m3 of excavation - Surfaced</t>
  </si>
  <si>
    <t>Additional costs which may apply in exceptional circumstances</t>
  </si>
  <si>
    <t>3  way temporary traffic lights incl all Chapter 8 up to 60mph (setup/removal)</t>
  </si>
  <si>
    <t>Daily charge for 3 way traffic lights</t>
  </si>
  <si>
    <t>4  Way temporary traffic lights incl all Ch8 up to 60mph (setup/removal)</t>
  </si>
  <si>
    <t>Daily charge for 4 way traffic lights</t>
  </si>
  <si>
    <t xml:space="preserve">Provision of traffic management operative (Lantra Trained) &amp; traffic management vehicle to manually control traffic lights and/or Stop - Go board, install priority systems, manning lights at peak times (Am &amp; Pm) </t>
  </si>
  <si>
    <r>
      <t xml:space="preserve">Traffic management services / Out of Hours - </t>
    </r>
    <r>
      <rPr>
        <b/>
        <sz val="10"/>
        <color theme="1"/>
        <rFont val="Calibri"/>
        <family val="2"/>
        <scheme val="minor"/>
      </rPr>
      <t xml:space="preserve">Uplift to rate in line above </t>
    </r>
    <r>
      <rPr>
        <sz val="10"/>
        <color theme="1"/>
        <rFont val="Calibri"/>
        <family val="2"/>
        <scheme val="minor"/>
      </rPr>
      <t xml:space="preserve">- After 8pm Mon to Friday, Sat, Sunday &amp; Bank Holidays </t>
    </r>
  </si>
  <si>
    <t>Road closure and diversion and/or lane closure up to 40mph, to comply with instruction from Employer and/or Street Authority; up to and including 40 mph, not  exceeding 1 mile diversion route - Excluding Temporary Traffic Regulation Order &amp; council fees</t>
  </si>
  <si>
    <t>Miscellaneous traffic management services - pre-night cones / bus stop relocation / pre warn up to 20 properties/site maintenance</t>
  </si>
  <si>
    <t>Traffic management - Upfront site survey - ALL traffic management activities , Auto Cad drawings and submission of drawing to allow road space to be granted</t>
  </si>
  <si>
    <t>Parking bay suspension</t>
  </si>
  <si>
    <t>Ped crossing suspension</t>
  </si>
  <si>
    <t>Service connection costs</t>
  </si>
  <si>
    <t>Building water charge</t>
  </si>
  <si>
    <t>Building water charge for any premises that we determine should be metered, or you ask to be metered</t>
  </si>
  <si>
    <t>Standard measured charge</t>
  </si>
  <si>
    <r>
      <rPr>
        <b/>
        <sz val="10"/>
        <color rgb="FFFF0000"/>
        <rFont val="Calibri"/>
        <family val="2"/>
        <scheme val="minor"/>
      </rPr>
      <t>Infrastructure Charges</t>
    </r>
    <r>
      <rPr>
        <b/>
        <sz val="10"/>
        <color theme="1"/>
        <rFont val="Calibri"/>
        <family val="2"/>
        <scheme val="minor"/>
      </rPr>
      <t xml:space="preserve"> - will apply to all new connections made to a main laid before 1991 or after April 2018</t>
    </r>
  </si>
  <si>
    <t>Water Infrastructure charge (Standard)</t>
  </si>
  <si>
    <t>Infrastructure charges due for the development - Water</t>
  </si>
  <si>
    <t>Sewerage Infrastructure charge (Standard)</t>
  </si>
  <si>
    <t>Infrastructure charges due for the development - Sewerage</t>
  </si>
  <si>
    <t>Water Infrastructure charge (Relevant multiplier)</t>
  </si>
  <si>
    <t>Infrastructure charges for domestic use in premises other than houses or flats with their own discrete water supplies (using the relevant multiplier or other appropriate means) - Water</t>
  </si>
  <si>
    <t>based on fittings</t>
  </si>
  <si>
    <t>Sewerage Infrastructure charge (Relevant multiplier)</t>
  </si>
  <si>
    <t>Infrastructure charges for domestic use in premises other than houses or flats with their own discrete water supplies (using the relevant multiplier or other appropriate means) - Sewerage</t>
  </si>
  <si>
    <r>
      <t xml:space="preserve">Legacy </t>
    </r>
    <r>
      <rPr>
        <b/>
        <sz val="10"/>
        <color rgb="FFFF0000"/>
        <rFont val="Calibri"/>
        <family val="2"/>
        <scheme val="minor"/>
      </rPr>
      <t>Infrastructure Charges</t>
    </r>
    <r>
      <rPr>
        <b/>
        <sz val="10"/>
        <color theme="1"/>
        <rFont val="Calibri"/>
        <family val="2"/>
        <scheme val="minor"/>
      </rPr>
      <t xml:space="preserve"> - will apply to all new connections made to a main which was requisitioned between 1991 and  April 2018</t>
    </r>
  </si>
  <si>
    <t>Legacy infrastructure charges due for the development - Water</t>
  </si>
  <si>
    <t>Legacy Standard infrastructure charges due for the development - Sewerage</t>
  </si>
  <si>
    <t>Legacy Infrastructure charges for domestic use in premises other than houses or flats with their own discrete water supplies (using the relevant multiplier or other appropriate means) - Water</t>
  </si>
  <si>
    <t>Legacy Infrastructure charges for domestic use in premises other than houses or flats with their own discrete water supplies (using the relevant multiplier or other appropriate means) - Sewerage</t>
  </si>
  <si>
    <t>Legacy Infrastructure credits to account for relevant use within the last 5 years - Water</t>
  </si>
  <si>
    <t>Legacy Infrastructure credits to account for relevant use within the last 5 years - Sewerage</t>
  </si>
  <si>
    <t>Other costs - (Building Water &amp; Infrastructure Charges)</t>
  </si>
  <si>
    <t>Income offset allowance</t>
  </si>
  <si>
    <t>Income offset allowance for each premise benefitting from a water connection</t>
  </si>
  <si>
    <t>Total cost</t>
  </si>
  <si>
    <r>
      <rPr>
        <vertAlign val="superscript"/>
        <sz val="10"/>
        <color theme="1"/>
        <rFont val="Calibri"/>
        <family val="2"/>
        <scheme val="minor"/>
      </rPr>
      <t>(1)</t>
    </r>
    <r>
      <rPr>
        <sz val="10"/>
        <color theme="1"/>
        <rFont val="Calibri"/>
        <family val="2"/>
        <scheme val="minor"/>
      </rPr>
      <t xml:space="preserve"> No charge for first inspection, subsequent inspections are chargeable</t>
    </r>
  </si>
  <si>
    <t>To calculate your Income Offset payments please see Connections Calculation Tab</t>
  </si>
  <si>
    <t>Summary of scheme</t>
  </si>
  <si>
    <t xml:space="preserve">UU charges </t>
  </si>
  <si>
    <t>Total scheme cost</t>
  </si>
  <si>
    <t xml:space="preserve">Enabling works charges </t>
  </si>
  <si>
    <t xml:space="preserve">Total charges scheme charges </t>
  </si>
  <si>
    <t>Total Connections charges</t>
  </si>
  <si>
    <t>Other (Building water &amp; Infrastructure costs)</t>
  </si>
  <si>
    <r>
      <t xml:space="preserve">&lt; These charges </t>
    </r>
    <r>
      <rPr>
        <b/>
        <sz val="11"/>
        <color rgb="FFFF0000"/>
        <rFont val="Calibri"/>
        <family val="2"/>
        <scheme val="minor"/>
      </rPr>
      <t xml:space="preserve">are payable by you </t>
    </r>
    <r>
      <rPr>
        <sz val="11"/>
        <color rgb="FFFF0000"/>
        <rFont val="Calibri"/>
        <family val="2"/>
        <scheme val="minor"/>
      </rPr>
      <t xml:space="preserve">when work is requested i.e. Branch connection or mains laying </t>
    </r>
  </si>
  <si>
    <t>Scheme charges less any income offset allowance(s) we pay you</t>
  </si>
  <si>
    <r>
      <t xml:space="preserve">&lt; These charges </t>
    </r>
    <r>
      <rPr>
        <b/>
        <sz val="11"/>
        <color rgb="FFFF0000"/>
        <rFont val="Calibri"/>
        <family val="2"/>
        <scheme val="minor"/>
      </rPr>
      <t xml:space="preserve">are payable by you </t>
    </r>
    <r>
      <rPr>
        <sz val="11"/>
        <color rgb="FFFF0000"/>
        <rFont val="Calibri"/>
        <family val="2"/>
        <scheme val="minor"/>
      </rPr>
      <t xml:space="preserve">as each plot/premise is connected - payable as each connection is made and </t>
    </r>
    <r>
      <rPr>
        <b/>
        <sz val="11"/>
        <color rgb="FFFF0000"/>
        <rFont val="Calibri"/>
        <family val="2"/>
        <scheme val="minor"/>
      </rPr>
      <t>we</t>
    </r>
    <r>
      <rPr>
        <sz val="11"/>
        <color rgb="FFFF0000"/>
        <rFont val="Calibri"/>
        <family val="2"/>
        <scheme val="minor"/>
      </rPr>
      <t xml:space="preserve"> are informed.</t>
    </r>
  </si>
  <si>
    <r>
      <t xml:space="preserve">&lt; The income offset allowance is </t>
    </r>
    <r>
      <rPr>
        <b/>
        <sz val="11"/>
        <color rgb="FFFF0000"/>
        <rFont val="Calibri"/>
        <family val="2"/>
        <scheme val="minor"/>
      </rPr>
      <t>payable by us to you</t>
    </r>
    <r>
      <rPr>
        <sz val="11"/>
        <color rgb="FFFF0000"/>
        <rFont val="Calibri"/>
        <family val="2"/>
        <scheme val="minor"/>
      </rPr>
      <t xml:space="preserve">  as each plot / premise is connected - </t>
    </r>
    <r>
      <rPr>
        <b/>
        <sz val="11"/>
        <color rgb="FFFF0000"/>
        <rFont val="Calibri"/>
        <family val="2"/>
        <scheme val="minor"/>
      </rPr>
      <t>we</t>
    </r>
    <r>
      <rPr>
        <sz val="11"/>
        <color rgb="FFFF0000"/>
        <rFont val="Calibri"/>
        <family val="2"/>
        <scheme val="minor"/>
      </rPr>
      <t xml:space="preserve"> pay this when we are fully informed of each connection </t>
    </r>
    <r>
      <rPr>
        <b/>
        <sz val="11"/>
        <color rgb="FFFF0000"/>
        <rFont val="Calibri"/>
        <family val="2"/>
        <scheme val="minor"/>
      </rPr>
      <t>you</t>
    </r>
    <r>
      <rPr>
        <sz val="11"/>
        <color rgb="FFFF0000"/>
        <rFont val="Calibri"/>
        <family val="2"/>
        <scheme val="minor"/>
      </rPr>
      <t xml:space="preserve"> make.</t>
    </r>
  </si>
  <si>
    <r>
      <t xml:space="preserve">&lt; The total scheme cost </t>
    </r>
    <r>
      <rPr>
        <b/>
        <u/>
        <sz val="11"/>
        <color rgb="FFFF0000"/>
        <rFont val="Calibri"/>
        <family val="2"/>
        <scheme val="minor"/>
      </rPr>
      <t>is for information purposes</t>
    </r>
    <r>
      <rPr>
        <sz val="11"/>
        <color rgb="FFFF0000"/>
        <rFont val="Calibri"/>
        <family val="2"/>
        <scheme val="minor"/>
      </rPr>
      <t xml:space="preserve"> only - this shows the difference in </t>
    </r>
    <r>
      <rPr>
        <b/>
        <sz val="11"/>
        <color rgb="FFFF0000"/>
        <rFont val="Calibri"/>
        <family val="2"/>
        <scheme val="minor"/>
      </rPr>
      <t xml:space="preserve">what you have paid to us </t>
    </r>
    <r>
      <rPr>
        <sz val="11"/>
        <color rgb="FFFF0000"/>
        <rFont val="Calibri"/>
        <family val="2"/>
        <scheme val="minor"/>
      </rPr>
      <t xml:space="preserve">and </t>
    </r>
    <r>
      <rPr>
        <b/>
        <sz val="11"/>
        <color rgb="FFFF0000"/>
        <rFont val="Calibri"/>
        <family val="2"/>
        <scheme val="minor"/>
      </rPr>
      <t>what we have paid to you</t>
    </r>
    <r>
      <rPr>
        <sz val="11"/>
        <color rgb="FFFF0000"/>
        <rFont val="Calibri"/>
        <family val="2"/>
        <scheme val="minor"/>
      </rPr>
      <t xml:space="preserve"> on scheme completion.</t>
    </r>
  </si>
  <si>
    <t>For non-household developments served by a supply pipe larger than 25mm, where water fittings information is made available at the time of application, the income offset allowance will be calculated based on the relevant multiplier calculation (see 6.5 of the United Utilities Charges Scheme 2020/2021).
The income offset allowance for properties that are not houses may be expressed as a decimal as well as a whole number.
If the water fittings information is not made available at the time of application, the income offset allowance will be calculated based on a fixed allowance per plot constructed as detailed above.</t>
  </si>
  <si>
    <t>Select Development Category ("Household" / "Non-household / Mixed") from the drop-down list in cell B6</t>
  </si>
  <si>
    <t>Select Delivery Route ("Self-Lay" / "UU Build") from the drop-down list in cell B7</t>
  </si>
  <si>
    <t>Connections Calculation Worksheet</t>
  </si>
  <si>
    <t xml:space="preserve">Enter quantities in column J (between cells 13 &amp; 110) for connections work to be carried out by UU. If an SLP is carrying out the specific activity, please leave blank. </t>
  </si>
  <si>
    <t xml:space="preserve">Enter quantities in column J (between cells 112 &amp; 127) to calculate your infrastructure charges and credits. The ready reckoner will calculate the correct number of infrastructure charges owed, in order to calculate your income offset allowance. </t>
  </si>
  <si>
    <t>Re-join of non-lead service pipe (up to 32mm) - Unsurfaced</t>
  </si>
  <si>
    <t>Re-join of non-lead service pipe (up to 32mm) - Surfaced</t>
  </si>
  <si>
    <t>25mm - 32mm service re-join - Unsurfaced</t>
  </si>
  <si>
    <t>6.5 (Wholesale)</t>
  </si>
  <si>
    <t>Re-join of non-lead service pipes</t>
  </si>
  <si>
    <t>63mm connection only on-site - No excavation</t>
  </si>
  <si>
    <t>90mm connection only on-site - No excavation</t>
  </si>
  <si>
    <t>110mm connection only on-site - No excavation</t>
  </si>
  <si>
    <t>160mm connection only on-site - No excavation</t>
  </si>
  <si>
    <t>90mm service connection on-site - Excavation undertaken by customer</t>
  </si>
  <si>
    <t>110mm service connection on-site - Excavation undertaken by customer</t>
  </si>
  <si>
    <t>160mm service connection on-site - Excavation undertaken by customer</t>
  </si>
  <si>
    <t>63mm service connection on-site - Excavation undertaken by customer</t>
  </si>
  <si>
    <r>
      <t>Water connection Administration Fee (Single connection)
per</t>
    </r>
    <r>
      <rPr>
        <b/>
        <sz val="10"/>
        <color theme="1"/>
        <rFont val="Calibri"/>
        <family val="2"/>
        <scheme val="minor"/>
      </rPr>
      <t xml:space="preserve"> self laid connection</t>
    </r>
  </si>
  <si>
    <t>Administration fee  - per self laid connection</t>
  </si>
  <si>
    <t>Administration fee (associated with main-laying schemes - statutory or self build)</t>
  </si>
  <si>
    <t>Administration fee (off existing mains - not associated with main-laying schemes - statutory or self build)</t>
  </si>
  <si>
    <t>4.4.3</t>
  </si>
  <si>
    <t>4.3.6</t>
  </si>
  <si>
    <t>Administration fee - per Company Laid Connection</t>
  </si>
  <si>
    <t>Administration fee - Company Laid Connection (for first connection)</t>
  </si>
  <si>
    <t>Administration Fee - Company Laid Connection (each subsequent connection)</t>
  </si>
  <si>
    <t>Water Infrastructure credits (sustainable)</t>
  </si>
  <si>
    <t>Sewerage Infrastructure credits (sustainable)</t>
  </si>
  <si>
    <t>6.4.2</t>
  </si>
  <si>
    <t>Legacy Water Infrastructure credits (sustainable)</t>
  </si>
  <si>
    <t>Legacy Sewerage Infrastructure credits (sustainable)</t>
  </si>
  <si>
    <t>Legacy Infrastructure Credits - will apply to all new connections made to a main which was requisitioned between 1991 and  April 2018</t>
  </si>
  <si>
    <t>Infrastructure Credits - will apply to all new connections made to a main laid before 1991 or after April 2018</t>
  </si>
  <si>
    <t>Water Infrastructure credits (standard)</t>
  </si>
  <si>
    <t>Sewerage Infrastructure credits (standard)</t>
  </si>
  <si>
    <t>Legacy Water Infrastructure credits (standard)</t>
  </si>
  <si>
    <t>Legacy Sewerage Infrastructure credits (standard)</t>
  </si>
  <si>
    <t>Infrastructure credits to account for relevant use within the last 5 years - Water Sustainability</t>
  </si>
  <si>
    <t>Infrastructure credits to account for relevant use within the last 5 years - Sewerage Sustainability</t>
  </si>
  <si>
    <t>Legacy Infrastructure credits to account for relevant use within the last 5 years - Water Sustainability</t>
  </si>
  <si>
    <t>Legacy Infrastructure credits to account for relevant use within the last 5 years - Sewerage Sustainability</t>
  </si>
  <si>
    <t>Infrastructure charges due for the development (if applicable) - Water Sustainability</t>
  </si>
  <si>
    <t>Infrastructure charges due for the development (if applicable)- Sewerage Sustainability</t>
  </si>
  <si>
    <t>Water Infrastructure charge (Sustainable)</t>
  </si>
  <si>
    <t>Sewerage Infrastructure charge (Sustainable)</t>
  </si>
  <si>
    <t>Non Notification charges</t>
  </si>
  <si>
    <t>Income offset Allowance (£778 per plot)</t>
  </si>
  <si>
    <r>
      <t>Water connection Administration Fee (single connection) per</t>
    </r>
    <r>
      <rPr>
        <b/>
        <sz val="10"/>
        <color theme="1"/>
        <rFont val="Calibri"/>
        <family val="2"/>
        <scheme val="minor"/>
      </rPr>
      <t xml:space="preserve"> company connection</t>
    </r>
  </si>
  <si>
    <t>25mm - 32mm service re-join - Surfaced</t>
  </si>
  <si>
    <t>Processing Fee</t>
  </si>
  <si>
    <t>Installation of 15mm to 20mm manifold meter</t>
  </si>
  <si>
    <t>Charges highlighted in this colour are new for FY23</t>
  </si>
  <si>
    <r>
      <t xml:space="preserve">32mm connections for FY23 </t>
    </r>
    <r>
      <rPr>
        <b/>
        <sz val="10"/>
        <color rgb="FFFF0000"/>
        <rFont val="Calibri"/>
        <family val="2"/>
        <scheme val="minor"/>
      </rPr>
      <t>do not</t>
    </r>
    <r>
      <rPr>
        <sz val="10"/>
        <color theme="1"/>
        <rFont val="Calibri"/>
        <family val="2"/>
        <scheme val="minor"/>
      </rPr>
      <t xml:space="preserve"> include the charges for meter provision &amp; installation or boundary boxes (where applicable). These charges need to be added to the base connection charge similar to other non-standard connections</t>
    </r>
  </si>
  <si>
    <t xml:space="preserve">FY23 Water connection charges associated with a statutory mains requisition scheme </t>
  </si>
  <si>
    <t>Washbasin, hand basin, bidet, WC-cistern</t>
  </si>
  <si>
    <t>Domestic kitchen sink, washing machine* dish washing machine, sink, shower head</t>
  </si>
  <si>
    <t>Urinal flush valve</t>
  </si>
  <si>
    <t>Bath domestic</t>
  </si>
  <si>
    <t>Taps/(garden/garage)</t>
  </si>
  <si>
    <t>Non-domestic kitchen sink DN20, bath non-domestic</t>
  </si>
  <si>
    <t>Flush valve DN20</t>
  </si>
  <si>
    <t>Miscellaneous traffic management services - pre-night cones / bus stop relocation / pre warn up to 20 properties/site maintenance (per service) outside working day (uplift)</t>
  </si>
  <si>
    <t>Miscellaneous traffic management services - pre-night cones / bus stop relocation / pre warn up to 20 properties/site maintenance (per service)</t>
  </si>
  <si>
    <t>Self lay administration fee (SLP to make branch connection - up to 63mm)</t>
  </si>
  <si>
    <t>Self-lay administration fee (UU makes the branch connection)</t>
  </si>
  <si>
    <t>Administration fee</t>
  </si>
  <si>
    <t>Self-lay connection off existing mains administration fee (SLP to make connection) single water connection</t>
  </si>
  <si>
    <t>Self-lay connection off existing mains administration fee (SLP to make connection) each additional connection</t>
  </si>
  <si>
    <t>4.3.3</t>
  </si>
  <si>
    <t>Self-lay connection off existing mains administration fee (UU to make connection) single water connection</t>
  </si>
  <si>
    <t>Self-lay connection off existing mains administration fee (UU to make connection) each additional connection</t>
  </si>
  <si>
    <t>4.3.4</t>
  </si>
  <si>
    <t>Self Lay Total</t>
  </si>
  <si>
    <t>UU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</si>
</sst>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164" formatCode="dd/mm/yyyy;@"/>
    <numFmt numFmtId="165" formatCode="&quot;£&quot;#,##0.00"/>
  </numFmts>
  <fonts count="41" x14ac:knownFonts="1">
    <font>
      <sz val="11"/>
      <color theme="1"/>
      <name val="Calibri"/>
      <family val="2"/>
      <scheme val="minor"/>
    </font>
    <font>
      <sz val="10"/>
      <color theme="1"/>
      <name val="Calibri"/>
      <family val="2"/>
      <scheme val="minor"/>
    </font>
    <font>
      <b/>
      <u/>
      <sz val="12"/>
      <color theme="1"/>
      <name val="Calibri"/>
      <family val="2"/>
      <scheme val="minor"/>
    </font>
    <font>
      <b/>
      <u/>
      <sz val="10"/>
      <color theme="1"/>
      <name val="Calibri"/>
      <family val="2"/>
      <scheme val="minor"/>
    </font>
    <font>
      <b/>
      <sz val="10"/>
      <color theme="1"/>
      <name val="Calibri"/>
      <family val="2"/>
      <scheme val="minor"/>
    </font>
    <font>
      <b/>
      <sz val="10"/>
      <color theme="0"/>
      <name val="Calibri"/>
      <family val="2"/>
    </font>
    <font>
      <b/>
      <sz val="10"/>
      <name val="Calibri"/>
      <family val="2"/>
    </font>
    <font>
      <sz val="10"/>
      <name val="Calibri"/>
      <family val="2"/>
    </font>
    <font>
      <vertAlign val="subscript"/>
      <sz val="10"/>
      <name val="Calibri"/>
      <family val="2"/>
    </font>
    <font>
      <vertAlign val="superscript"/>
      <sz val="10"/>
      <name val="Calibri"/>
      <family val="2"/>
    </font>
    <font>
      <sz val="10"/>
      <color theme="1"/>
      <name val="Calibri"/>
      <family val="2"/>
    </font>
    <font>
      <sz val="10"/>
      <color rgb="FF000000"/>
      <name val="Calibri"/>
      <family val="2"/>
    </font>
    <font>
      <sz val="10"/>
      <name val="Calibri"/>
      <family val="2"/>
      <scheme val="minor"/>
    </font>
    <font>
      <vertAlign val="superscript"/>
      <sz val="10"/>
      <color theme="1"/>
      <name val="Calibri"/>
      <family val="2"/>
      <scheme val="minor"/>
    </font>
    <font>
      <b/>
      <sz val="9"/>
      <color indexed="81"/>
      <name val="Tahoma"/>
      <family val="2"/>
    </font>
    <font>
      <sz val="9"/>
      <color indexed="81"/>
      <name val="Tahoma"/>
      <family val="2"/>
    </font>
    <font>
      <sz val="12"/>
      <color theme="1"/>
      <name val="Calibri"/>
      <family val="2"/>
      <scheme val="minor"/>
    </font>
    <font>
      <sz val="14"/>
      <color theme="1"/>
      <name val="Calibri"/>
      <family val="2"/>
      <scheme val="minor"/>
    </font>
    <font>
      <b/>
      <u/>
      <sz val="16"/>
      <color theme="1"/>
      <name val="Calibri"/>
      <family val="2"/>
      <scheme val="minor"/>
    </font>
    <font>
      <sz val="16"/>
      <color theme="1"/>
      <name val="Calibri"/>
      <family val="2"/>
      <scheme val="minor"/>
    </font>
    <font>
      <b/>
      <u/>
      <sz val="20"/>
      <color theme="1"/>
      <name val="Calibri"/>
      <family val="2"/>
      <scheme val="minor"/>
    </font>
    <font>
      <b/>
      <sz val="11"/>
      <color theme="1"/>
      <name val="Calibri"/>
      <family val="2"/>
      <scheme val="minor"/>
    </font>
    <font>
      <b/>
      <sz val="10"/>
      <color rgb="FFFF0000"/>
      <name val="Calibri"/>
      <family val="2"/>
      <scheme val="minor"/>
    </font>
    <font>
      <b/>
      <sz val="14"/>
      <color rgb="FFFF0000"/>
      <name val="Calibri"/>
      <family val="2"/>
      <scheme val="minor"/>
    </font>
    <font>
      <sz val="10"/>
      <color rgb="FFFF0000"/>
      <name val="Calibri"/>
      <family val="2"/>
      <scheme val="minor"/>
    </font>
    <font>
      <b/>
      <sz val="18"/>
      <color theme="1"/>
      <name val="Calibri"/>
      <family val="2"/>
      <scheme val="minor"/>
    </font>
    <font>
      <sz val="10"/>
      <color rgb="FFFF0000"/>
      <name val="Calibri"/>
      <family val="2"/>
    </font>
    <font>
      <sz val="11"/>
      <color theme="0"/>
      <name val="Calibri"/>
      <family val="2"/>
      <scheme val="minor"/>
    </font>
    <font>
      <sz val="11"/>
      <name val="Calibri"/>
      <family val="2"/>
      <scheme val="minor"/>
    </font>
    <font>
      <b/>
      <sz val="10"/>
      <color theme="0"/>
      <name val="Calibri"/>
      <family val="2"/>
      <scheme val="minor"/>
    </font>
    <font>
      <sz val="11"/>
      <color theme="1"/>
      <name val="Calibri"/>
      <family val="2"/>
    </font>
    <font>
      <b/>
      <sz val="11"/>
      <color theme="1"/>
      <name val="Calibri"/>
      <family val="2"/>
    </font>
    <font>
      <sz val="11"/>
      <color rgb="FFFF0000"/>
      <name val="Calibri"/>
      <family val="2"/>
      <scheme val="minor"/>
    </font>
    <font>
      <b/>
      <sz val="13"/>
      <color rgb="FFFF0000"/>
      <name val="Calibri"/>
      <family val="2"/>
      <scheme val="minor"/>
    </font>
    <font>
      <b/>
      <sz val="12"/>
      <name val="Calibri"/>
      <family val="2"/>
    </font>
    <font>
      <sz val="11"/>
      <color rgb="FF000000"/>
      <name val="Calibri"/>
      <family val="2"/>
    </font>
    <font>
      <b/>
      <sz val="11"/>
      <color rgb="FF000000"/>
      <name val="Calibri"/>
      <family val="2"/>
    </font>
    <font>
      <b/>
      <sz val="12"/>
      <color rgb="FF000000"/>
      <name val="Calibri"/>
      <family val="2"/>
    </font>
    <font>
      <b/>
      <sz val="11"/>
      <color rgb="FFFF0000"/>
      <name val="Calibri"/>
      <family val="2"/>
      <scheme val="minor"/>
    </font>
    <font>
      <b/>
      <u/>
      <sz val="11"/>
      <color rgb="FFFF0000"/>
      <name val="Calibri"/>
      <family val="2"/>
      <scheme val="minor"/>
    </font>
    <font>
      <b/>
      <sz val="18"/>
      <color rgb="FFFF000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A8A87C"/>
        <bgColor indexed="64"/>
      </patternFill>
    </fill>
    <fill>
      <patternFill patternType="solid">
        <fgColor theme="7" tint="0.79998168889431442"/>
        <bgColor indexed="64"/>
      </patternFill>
    </fill>
    <fill>
      <patternFill patternType="solid">
        <fgColor rgb="FFFFF2CC"/>
        <bgColor indexed="64"/>
      </patternFill>
    </fill>
    <fill>
      <patternFill patternType="solid">
        <fgColor theme="7" tint="0.59999389629810485"/>
        <bgColor indexed="64"/>
      </patternFill>
    </fill>
    <fill>
      <patternFill patternType="solid">
        <fgColor theme="1"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BDD7EE"/>
        <bgColor indexed="64"/>
      </patternFill>
    </fill>
    <fill>
      <patternFill patternType="solid">
        <fgColor theme="8"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96">
    <xf numFmtId="0" fontId="0" fillId="0" borderId="0" xfId="0"/>
    <xf numFmtId="0" fontId="1" fillId="2" borderId="0" xfId="0" applyFont="1" applyFill="1" applyBorder="1" applyProtection="1"/>
    <xf numFmtId="0" fontId="1" fillId="2" borderId="0" xfId="0" applyFont="1" applyFill="1" applyBorder="1" applyAlignment="1" applyProtection="1">
      <alignment horizontal="center"/>
    </xf>
    <xf numFmtId="0" fontId="1"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14" fontId="4" fillId="2" borderId="0" xfId="0" applyNumberFormat="1" applyFont="1" applyFill="1" applyBorder="1" applyAlignment="1" applyProtection="1">
      <alignment horizontal="left" vertical="center"/>
    </xf>
    <xf numFmtId="0" fontId="5" fillId="3" borderId="1" xfId="0" applyFont="1" applyFill="1" applyBorder="1" applyAlignment="1" applyProtection="1">
      <alignment horizontal="center" vertical="center" wrapText="1"/>
    </xf>
    <xf numFmtId="0" fontId="5" fillId="3" borderId="1" xfId="0" applyNumberFormat="1" applyFont="1" applyFill="1" applyBorder="1" applyAlignment="1" applyProtection="1">
      <alignment horizontal="center" vertical="center" wrapText="1"/>
    </xf>
    <xf numFmtId="44" fontId="10" fillId="4" borderId="1" xfId="0" applyNumberFormat="1" applyFont="1" applyFill="1" applyBorder="1" applyAlignment="1" applyProtection="1">
      <alignment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protection locked="0"/>
    </xf>
    <xf numFmtId="0" fontId="10" fillId="0" borderId="1" xfId="0" applyFont="1" applyFill="1" applyBorder="1" applyAlignment="1" applyProtection="1">
      <alignment horizontal="center" vertical="center" wrapText="1"/>
    </xf>
    <xf numFmtId="0" fontId="4" fillId="2" borderId="4" xfId="0" applyFont="1" applyFill="1" applyBorder="1" applyAlignment="1" applyProtection="1">
      <alignment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vertical="center" wrapText="1"/>
    </xf>
    <xf numFmtId="44" fontId="4" fillId="5" borderId="1" xfId="0" applyNumberFormat="1" applyFont="1" applyFill="1" applyBorder="1" applyAlignment="1" applyProtection="1">
      <alignment vertical="center"/>
    </xf>
    <xf numFmtId="0" fontId="4" fillId="2" borderId="0" xfId="0" applyFont="1" applyFill="1" applyBorder="1" applyAlignment="1" applyProtection="1">
      <alignment vertical="center" wrapText="1"/>
    </xf>
    <xf numFmtId="0" fontId="1" fillId="2" borderId="1" xfId="0" applyFont="1" applyFill="1" applyBorder="1" applyAlignment="1" applyProtection="1">
      <alignment horizontal="center"/>
    </xf>
    <xf numFmtId="0" fontId="12" fillId="2" borderId="1" xfId="0" applyFont="1" applyFill="1" applyBorder="1" applyProtection="1"/>
    <xf numFmtId="0" fontId="1" fillId="2" borderId="1" xfId="0" applyFont="1" applyFill="1" applyBorder="1" applyProtection="1"/>
    <xf numFmtId="0" fontId="3" fillId="2" borderId="0" xfId="0" applyFont="1" applyFill="1" applyBorder="1" applyProtection="1"/>
    <xf numFmtId="0" fontId="16" fillId="2" borderId="0" xfId="0" applyFont="1" applyFill="1" applyBorder="1" applyProtection="1"/>
    <xf numFmtId="0" fontId="17" fillId="2" borderId="0" xfId="0" applyFont="1" applyFill="1" applyBorder="1" applyProtection="1"/>
    <xf numFmtId="0" fontId="19" fillId="2" borderId="0" xfId="0" applyFont="1" applyFill="1" applyBorder="1" applyProtection="1"/>
    <xf numFmtId="0" fontId="18" fillId="2" borderId="0" xfId="0" applyFont="1" applyFill="1" applyBorder="1" applyProtection="1"/>
    <xf numFmtId="0" fontId="20" fillId="2" borderId="0" xfId="0" applyFont="1" applyFill="1" applyProtection="1"/>
    <xf numFmtId="14" fontId="0" fillId="0" borderId="0" xfId="0" applyNumberFormat="1"/>
    <xf numFmtId="0" fontId="0" fillId="0" borderId="0" xfId="0" applyAlignment="1">
      <alignment wrapText="1"/>
    </xf>
    <xf numFmtId="44" fontId="1" fillId="6" borderId="1" xfId="0" applyNumberFormat="1" applyFont="1" applyFill="1" applyBorder="1" applyAlignment="1" applyProtection="1">
      <alignment vertical="center"/>
    </xf>
    <xf numFmtId="0" fontId="2" fillId="2" borderId="0" xfId="0" applyFont="1" applyFill="1" applyBorder="1" applyProtection="1"/>
    <xf numFmtId="0" fontId="1" fillId="0" borderId="0" xfId="0" applyFont="1" applyBorder="1" applyAlignment="1" applyProtection="1">
      <alignment vertical="center"/>
    </xf>
    <xf numFmtId="0" fontId="4" fillId="2" borderId="0" xfId="0" applyFont="1" applyFill="1" applyBorder="1"/>
    <xf numFmtId="0" fontId="1" fillId="0" borderId="0" xfId="0" applyFont="1" applyBorder="1" applyProtection="1"/>
    <xf numFmtId="0" fontId="1" fillId="0" borderId="0" xfId="0" applyFont="1" applyFill="1" applyBorder="1" applyProtection="1"/>
    <xf numFmtId="0" fontId="13" fillId="2" borderId="0" xfId="0" applyFont="1" applyFill="1" applyBorder="1" applyProtection="1"/>
    <xf numFmtId="0" fontId="4" fillId="0" borderId="0" xfId="0" applyFont="1" applyBorder="1" applyAlignment="1" applyProtection="1">
      <alignment vertical="center" wrapText="1"/>
    </xf>
    <xf numFmtId="0" fontId="1" fillId="0" borderId="0" xfId="0" applyFont="1" applyBorder="1" applyAlignment="1" applyProtection="1">
      <alignment horizontal="center"/>
    </xf>
    <xf numFmtId="0" fontId="4" fillId="2" borderId="1" xfId="0" applyFont="1" applyFill="1" applyBorder="1" applyAlignment="1">
      <alignment vertical="center"/>
    </xf>
    <xf numFmtId="44" fontId="10" fillId="0" borderId="1" xfId="0" applyNumberFormat="1" applyFont="1" applyFill="1" applyBorder="1" applyAlignment="1" applyProtection="1">
      <alignment vertical="center" wrapText="1"/>
      <protection locked="0"/>
    </xf>
    <xf numFmtId="0" fontId="7" fillId="6" borderId="1" xfId="0" applyFont="1" applyFill="1" applyBorder="1" applyAlignment="1" applyProtection="1">
      <alignment horizontal="center" vertical="center" wrapText="1"/>
    </xf>
    <xf numFmtId="44" fontId="7" fillId="6" borderId="1" xfId="0" applyNumberFormat="1" applyFont="1" applyFill="1" applyBorder="1" applyAlignment="1" applyProtection="1">
      <alignment horizontal="center" vertical="center" wrapText="1"/>
    </xf>
    <xf numFmtId="0" fontId="7" fillId="6" borderId="1" xfId="0" applyFont="1" applyFill="1" applyBorder="1" applyAlignment="1" applyProtection="1">
      <alignment horizontal="left" vertical="center" wrapText="1"/>
    </xf>
    <xf numFmtId="0" fontId="11" fillId="6" borderId="1" xfId="0" applyFont="1" applyFill="1" applyBorder="1" applyAlignment="1" applyProtection="1">
      <alignment horizontal="center" vertical="center" wrapText="1"/>
    </xf>
    <xf numFmtId="0" fontId="11" fillId="6" borderId="1" xfId="0" applyFont="1" applyFill="1" applyBorder="1" applyAlignment="1" applyProtection="1">
      <alignment vertical="center" wrapText="1"/>
    </xf>
    <xf numFmtId="0" fontId="10" fillId="6" borderId="1" xfId="0" applyFont="1" applyFill="1" applyBorder="1" applyAlignment="1" applyProtection="1">
      <alignment horizontal="center" vertical="center" wrapText="1"/>
    </xf>
    <xf numFmtId="0" fontId="10" fillId="6" borderId="1" xfId="0" applyFont="1" applyFill="1" applyBorder="1" applyAlignment="1" applyProtection="1">
      <alignment vertical="center" wrapText="1"/>
    </xf>
    <xf numFmtId="0" fontId="1" fillId="6" borderId="1" xfId="0" applyFont="1" applyFill="1" applyBorder="1" applyAlignment="1" applyProtection="1">
      <alignment horizontal="center" vertical="center"/>
    </xf>
    <xf numFmtId="0" fontId="1" fillId="6" borderId="1" xfId="0" applyFont="1" applyFill="1" applyBorder="1" applyAlignment="1" applyProtection="1">
      <alignment vertical="center"/>
    </xf>
    <xf numFmtId="0" fontId="1" fillId="6" borderId="1" xfId="0" quotePrefix="1" applyFont="1" applyFill="1" applyBorder="1" applyAlignment="1" applyProtection="1">
      <alignment horizontal="center" vertical="center"/>
    </xf>
    <xf numFmtId="0" fontId="7" fillId="6" borderId="1" xfId="0" applyFont="1" applyFill="1" applyBorder="1" applyAlignment="1" applyProtection="1">
      <alignment vertical="center" wrapText="1"/>
    </xf>
    <xf numFmtId="0" fontId="1" fillId="6" borderId="1" xfId="0" applyFont="1" applyFill="1" applyBorder="1" applyAlignment="1" applyProtection="1">
      <alignment horizontal="center" vertical="center" wrapText="1"/>
    </xf>
    <xf numFmtId="0" fontId="1" fillId="6" borderId="1" xfId="0" applyFont="1" applyFill="1" applyBorder="1" applyAlignment="1" applyProtection="1">
      <alignment vertical="center" wrapText="1"/>
    </xf>
    <xf numFmtId="0" fontId="5" fillId="3" borderId="1" xfId="0" applyNumberFormat="1" applyFont="1" applyFill="1" applyBorder="1" applyAlignment="1" applyProtection="1">
      <alignment horizontal="center" vertical="center" wrapText="1"/>
    </xf>
    <xf numFmtId="0" fontId="0" fillId="2" borderId="0" xfId="0" applyFill="1"/>
    <xf numFmtId="0" fontId="1" fillId="6" borderId="2" xfId="0" applyFont="1" applyFill="1" applyBorder="1" applyAlignment="1" applyProtection="1">
      <alignment vertical="center" wrapText="1"/>
    </xf>
    <xf numFmtId="0" fontId="21" fillId="0" borderId="0" xfId="0" applyFont="1"/>
    <xf numFmtId="0" fontId="17" fillId="2" borderId="0" xfId="0" quotePrefix="1" applyFont="1" applyFill="1" applyBorder="1" applyAlignment="1" applyProtection="1">
      <alignment horizontal="center" vertical="top"/>
    </xf>
    <xf numFmtId="0" fontId="10" fillId="6" borderId="1" xfId="0" applyFont="1" applyFill="1" applyBorder="1" applyAlignment="1" applyProtection="1">
      <alignment horizontal="left" vertical="center" wrapText="1"/>
    </xf>
    <xf numFmtId="0" fontId="6" fillId="7" borderId="1" xfId="0" applyFont="1" applyFill="1" applyBorder="1" applyAlignment="1" applyProtection="1">
      <alignment horizontal="center" vertical="center" wrapText="1"/>
    </xf>
    <xf numFmtId="0" fontId="4" fillId="7" borderId="4" xfId="0" applyFont="1" applyFill="1" applyBorder="1" applyAlignment="1" applyProtection="1">
      <alignment horizontal="center" vertical="center" wrapText="1"/>
    </xf>
    <xf numFmtId="0" fontId="5" fillId="3" borderId="22" xfId="0" applyFont="1" applyFill="1" applyBorder="1" applyAlignment="1" applyProtection="1">
      <alignment horizontal="center" vertical="center" wrapText="1"/>
    </xf>
    <xf numFmtId="0" fontId="5" fillId="3" borderId="23"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wrapText="1"/>
    </xf>
    <xf numFmtId="0" fontId="4" fillId="5" borderId="12" xfId="0" applyFont="1" applyFill="1" applyBorder="1" applyAlignment="1" applyProtection="1">
      <alignment horizontal="right" vertical="center"/>
    </xf>
    <xf numFmtId="0" fontId="26" fillId="2" borderId="1" xfId="0" applyFont="1" applyFill="1" applyBorder="1" applyAlignment="1" applyProtection="1">
      <alignment vertical="center" wrapText="1"/>
    </xf>
    <xf numFmtId="2" fontId="4" fillId="5" borderId="13" xfId="0" applyNumberFormat="1" applyFont="1" applyFill="1" applyBorder="1" applyAlignment="1" applyProtection="1">
      <alignment vertical="center"/>
    </xf>
    <xf numFmtId="0" fontId="27" fillId="0" borderId="0" xfId="0" applyFont="1"/>
    <xf numFmtId="0" fontId="0" fillId="0" borderId="20" xfId="0" applyBorder="1" applyProtection="1">
      <protection locked="0"/>
    </xf>
    <xf numFmtId="0" fontId="28" fillId="0" borderId="0" xfId="0" applyFont="1" applyProtection="1"/>
    <xf numFmtId="0" fontId="1" fillId="2" borderId="1" xfId="0"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0" fillId="0" borderId="0" xfId="0" applyAlignment="1"/>
    <xf numFmtId="0" fontId="4" fillId="2" borderId="1" xfId="0" applyFont="1" applyFill="1" applyBorder="1" applyAlignment="1" applyProtection="1">
      <alignment horizontal="left" vertical="center"/>
      <protection locked="0"/>
    </xf>
    <xf numFmtId="0" fontId="2" fillId="2" borderId="0" xfId="0" applyFont="1" applyFill="1" applyProtection="1"/>
    <xf numFmtId="0" fontId="1" fillId="2" borderId="0" xfId="0" applyFont="1" applyFill="1" applyProtection="1"/>
    <xf numFmtId="0" fontId="1" fillId="2" borderId="0" xfId="0" applyFont="1" applyFill="1" applyAlignment="1" applyProtection="1">
      <alignment horizontal="center"/>
    </xf>
    <xf numFmtId="0" fontId="3" fillId="2" borderId="0" xfId="0" applyFont="1" applyFill="1" applyAlignment="1" applyProtection="1">
      <alignment horizontal="center"/>
    </xf>
    <xf numFmtId="0" fontId="3" fillId="2" borderId="0" xfId="0" applyFont="1" applyFill="1" applyProtection="1"/>
    <xf numFmtId="44" fontId="1" fillId="2" borderId="0" xfId="0" applyNumberFormat="1" applyFont="1" applyFill="1" applyProtection="1"/>
    <xf numFmtId="0" fontId="3" fillId="2" borderId="0" xfId="0" applyNumberFormat="1" applyFont="1" applyFill="1" applyBorder="1" applyAlignment="1">
      <alignment vertical="center"/>
    </xf>
    <xf numFmtId="0" fontId="1" fillId="2" borderId="0" xfId="0" applyFont="1" applyFill="1" applyBorder="1" applyAlignment="1" applyProtection="1">
      <alignment horizontal="center" vertical="center" wrapText="1"/>
    </xf>
    <xf numFmtId="0" fontId="1" fillId="2" borderId="0" xfId="0" applyFont="1" applyFill="1" applyAlignment="1" applyProtection="1">
      <alignment horizontal="center" vertical="center"/>
    </xf>
    <xf numFmtId="0" fontId="1" fillId="2" borderId="0" xfId="0" applyFont="1" applyFill="1" applyAlignment="1" applyProtection="1">
      <alignment vertical="center"/>
    </xf>
    <xf numFmtId="44" fontId="1" fillId="2" borderId="0" xfId="0" applyNumberFormat="1" applyFont="1" applyFill="1" applyAlignment="1" applyProtection="1">
      <alignment vertical="center"/>
    </xf>
    <xf numFmtId="1" fontId="4" fillId="2" borderId="1" xfId="0" applyNumberFormat="1" applyFont="1" applyFill="1" applyBorder="1" applyAlignment="1" applyProtection="1">
      <alignment horizontal="left" vertical="center"/>
      <protection locked="0"/>
    </xf>
    <xf numFmtId="0" fontId="4" fillId="2" borderId="0" xfId="0" applyNumberFormat="1" applyFont="1" applyFill="1" applyBorder="1" applyAlignment="1">
      <alignment vertical="center"/>
    </xf>
    <xf numFmtId="0" fontId="4" fillId="2" borderId="7" xfId="0" applyFont="1" applyFill="1" applyBorder="1" applyAlignment="1">
      <alignment vertical="center"/>
    </xf>
    <xf numFmtId="164" fontId="4" fillId="2" borderId="7" xfId="0" applyNumberFormat="1" applyFont="1" applyFill="1" applyBorder="1" applyAlignment="1" applyProtection="1">
      <alignment horizontal="left" vertical="center"/>
      <protection locked="0"/>
    </xf>
    <xf numFmtId="0" fontId="4" fillId="2" borderId="0" xfId="0" applyNumberFormat="1" applyFont="1" applyFill="1" applyBorder="1" applyAlignment="1" applyProtection="1">
      <alignment vertical="center"/>
    </xf>
    <xf numFmtId="0" fontId="3" fillId="2" borderId="0" xfId="0" applyFont="1" applyFill="1" applyAlignment="1" applyProtection="1">
      <alignment horizontal="center" vertical="center"/>
    </xf>
    <xf numFmtId="0" fontId="4" fillId="2" borderId="1" xfId="0" applyFont="1" applyFill="1" applyBorder="1" applyAlignment="1">
      <alignment vertical="center" wrapText="1"/>
    </xf>
    <xf numFmtId="165" fontId="4" fillId="2" borderId="1" xfId="0" applyNumberFormat="1" applyFont="1" applyFill="1" applyBorder="1" applyAlignment="1" applyProtection="1">
      <alignment horizontal="left" vertical="center"/>
      <protection locked="0"/>
    </xf>
    <xf numFmtId="0" fontId="3" fillId="2" borderId="0" xfId="0" applyNumberFormat="1" applyFont="1" applyFill="1" applyProtection="1"/>
    <xf numFmtId="0" fontId="4" fillId="2" borderId="0" xfId="0" applyFont="1" applyFill="1" applyBorder="1" applyAlignment="1">
      <alignment horizontal="left" vertical="center"/>
    </xf>
    <xf numFmtId="0" fontId="2" fillId="2" borderId="0" xfId="0" applyNumberFormat="1" applyFont="1" applyFill="1" applyProtection="1"/>
    <xf numFmtId="0" fontId="1" fillId="0" borderId="0" xfId="0" applyFont="1" applyProtection="1"/>
    <xf numFmtId="0" fontId="3" fillId="8" borderId="0" xfId="0" applyNumberFormat="1" applyFont="1" applyFill="1" applyBorder="1" applyProtection="1"/>
    <xf numFmtId="9" fontId="1" fillId="2" borderId="0" xfId="0" applyNumberFormat="1" applyFont="1" applyFill="1" applyProtection="1"/>
    <xf numFmtId="0" fontId="1" fillId="0" borderId="0" xfId="0" applyFont="1" applyAlignment="1" applyProtection="1">
      <alignment vertical="center"/>
    </xf>
    <xf numFmtId="9" fontId="1" fillId="2" borderId="0" xfId="0" applyNumberFormat="1" applyFont="1" applyFill="1" applyAlignment="1" applyProtection="1">
      <alignment vertical="center"/>
    </xf>
    <xf numFmtId="1" fontId="1" fillId="2" borderId="0" xfId="0" applyNumberFormat="1" applyFont="1" applyFill="1" applyBorder="1" applyAlignment="1" applyProtection="1">
      <alignment horizontal="left" vertical="center"/>
    </xf>
    <xf numFmtId="0" fontId="4" fillId="2" borderId="0" xfId="0" applyFont="1" applyFill="1" applyAlignment="1" applyProtection="1">
      <alignment vertical="center" wrapText="1"/>
    </xf>
    <xf numFmtId="0" fontId="3" fillId="2" borderId="0" xfId="0" applyFont="1" applyFill="1" applyAlignment="1" applyProtection="1">
      <alignment vertical="center"/>
    </xf>
    <xf numFmtId="0" fontId="4" fillId="2" borderId="0" xfId="0" applyNumberFormat="1" applyFont="1" applyFill="1"/>
    <xf numFmtId="9" fontId="5" fillId="3" borderId="1" xfId="0" applyNumberFormat="1" applyFont="1" applyFill="1" applyBorder="1" applyAlignment="1" applyProtection="1">
      <alignment horizontal="center" vertical="center" wrapText="1"/>
    </xf>
    <xf numFmtId="44" fontId="5" fillId="3" borderId="1" xfId="0" applyNumberFormat="1" applyFont="1" applyFill="1" applyBorder="1" applyAlignment="1" applyProtection="1">
      <alignment horizontal="center" vertical="center" wrapText="1"/>
    </xf>
    <xf numFmtId="0" fontId="1" fillId="0" borderId="1" xfId="0" applyFont="1" applyBorder="1" applyAlignment="1" applyProtection="1">
      <alignment vertical="center" wrapText="1"/>
    </xf>
    <xf numFmtId="0" fontId="7" fillId="0" borderId="1" xfId="0" applyNumberFormat="1" applyFont="1" applyBorder="1" applyAlignment="1" applyProtection="1">
      <alignment horizontal="center" vertical="center" wrapText="1"/>
    </xf>
    <xf numFmtId="0" fontId="7" fillId="0" borderId="1" xfId="0" applyNumberFormat="1" applyFont="1" applyFill="1" applyBorder="1" applyAlignment="1" applyProtection="1">
      <alignment vertical="center" wrapText="1"/>
    </xf>
    <xf numFmtId="44" fontId="7" fillId="0" borderId="1" xfId="0" applyNumberFormat="1" applyFont="1" applyBorder="1" applyAlignment="1" applyProtection="1">
      <alignment horizontal="center" vertical="center" wrapText="1"/>
    </xf>
    <xf numFmtId="44" fontId="1" fillId="0" borderId="1" xfId="0" applyNumberFormat="1" applyFont="1" applyBorder="1" applyAlignment="1" applyProtection="1">
      <alignment vertical="center"/>
    </xf>
    <xf numFmtId="9" fontId="1" fillId="0" borderId="1" xfId="0" applyNumberFormat="1" applyFont="1" applyFill="1" applyBorder="1" applyAlignment="1" applyProtection="1">
      <alignment vertical="center"/>
    </xf>
    <xf numFmtId="44" fontId="1" fillId="0" borderId="1" xfId="0" applyNumberFormat="1" applyFont="1" applyFill="1" applyBorder="1" applyAlignment="1" applyProtection="1">
      <alignment vertical="center"/>
    </xf>
    <xf numFmtId="0" fontId="1" fillId="0" borderId="1" xfId="0" applyFont="1" applyBorder="1" applyAlignment="1" applyProtection="1">
      <alignment vertical="center"/>
    </xf>
    <xf numFmtId="0" fontId="10" fillId="0" borderId="1" xfId="0" applyNumberFormat="1" applyFont="1" applyBorder="1" applyAlignment="1" applyProtection="1">
      <alignment horizontal="center" vertical="center" wrapText="1"/>
    </xf>
    <xf numFmtId="0" fontId="10" fillId="0" borderId="1" xfId="0" applyNumberFormat="1" applyFont="1" applyFill="1" applyBorder="1" applyAlignment="1" applyProtection="1">
      <alignment vertical="center" wrapText="1"/>
    </xf>
    <xf numFmtId="44" fontId="10" fillId="0" borderId="1" xfId="0" applyNumberFormat="1" applyFont="1" applyBorder="1" applyAlignment="1" applyProtection="1">
      <alignment horizontal="center" vertical="center" wrapText="1"/>
    </xf>
    <xf numFmtId="9" fontId="1" fillId="0" borderId="1" xfId="0" applyNumberFormat="1" applyFont="1" applyFill="1" applyBorder="1" applyAlignment="1" applyProtection="1">
      <alignment vertical="center"/>
      <protection locked="0"/>
    </xf>
    <xf numFmtId="0" fontId="1" fillId="2" borderId="1" xfId="0" applyFont="1" applyFill="1" applyBorder="1" applyAlignment="1" applyProtection="1">
      <alignment vertical="center"/>
    </xf>
    <xf numFmtId="44" fontId="10" fillId="0" borderId="1" xfId="0" applyNumberFormat="1" applyFont="1" applyFill="1" applyBorder="1" applyAlignment="1" applyProtection="1">
      <alignment horizontal="center" vertical="center" wrapText="1"/>
    </xf>
    <xf numFmtId="0" fontId="1" fillId="0" borderId="2" xfId="0" applyFont="1" applyBorder="1" applyAlignment="1" applyProtection="1">
      <alignment horizontal="center" vertical="center"/>
    </xf>
    <xf numFmtId="0" fontId="10" fillId="0" borderId="2" xfId="0" applyNumberFormat="1" applyFont="1" applyBorder="1" applyAlignment="1" applyProtection="1">
      <alignment horizontal="center" vertical="center" wrapText="1"/>
    </xf>
    <xf numFmtId="0" fontId="10" fillId="0" borderId="27" xfId="0" applyNumberFormat="1" applyFont="1" applyFill="1" applyBorder="1" applyAlignment="1" applyProtection="1">
      <alignment vertical="center" wrapText="1"/>
    </xf>
    <xf numFmtId="44" fontId="10" fillId="0" borderId="27" xfId="0" applyNumberFormat="1" applyFont="1" applyFill="1" applyBorder="1" applyAlignment="1" applyProtection="1">
      <alignment horizontal="center" vertical="center" wrapText="1"/>
    </xf>
    <xf numFmtId="0" fontId="1" fillId="0" borderId="0" xfId="0" applyFont="1" applyFill="1" applyAlignment="1" applyProtection="1">
      <alignment vertical="center"/>
    </xf>
    <xf numFmtId="0" fontId="1" fillId="0" borderId="1" xfId="0" applyFont="1" applyFill="1" applyBorder="1" applyAlignment="1" applyProtection="1">
      <alignment vertical="center"/>
    </xf>
    <xf numFmtId="0" fontId="1" fillId="0" borderId="1" xfId="0" applyFont="1" applyFill="1" applyBorder="1" applyAlignment="1" applyProtection="1">
      <alignment horizontal="center" vertical="center"/>
    </xf>
    <xf numFmtId="0" fontId="1" fillId="8"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12" fillId="0" borderId="1" xfId="0" applyFont="1" applyFill="1" applyBorder="1" applyAlignment="1" applyProtection="1">
      <alignment vertical="center"/>
    </xf>
    <xf numFmtId="0" fontId="12" fillId="0" borderId="1" xfId="0" applyFont="1" applyFill="1" applyBorder="1" applyAlignment="1" applyProtection="1">
      <alignment horizontal="center" vertical="center"/>
    </xf>
    <xf numFmtId="0" fontId="4" fillId="0" borderId="1" xfId="0" applyFont="1" applyBorder="1" applyAlignment="1" applyProtection="1">
      <alignment horizontal="center" vertical="center" wrapText="1"/>
    </xf>
    <xf numFmtId="0" fontId="10" fillId="0" borderId="1" xfId="0" applyFont="1" applyFill="1" applyBorder="1" applyAlignment="1" applyProtection="1">
      <alignment vertical="center" wrapText="1"/>
    </xf>
    <xf numFmtId="0" fontId="10"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1" fillId="0" borderId="8" xfId="0" applyFont="1" applyBorder="1" applyAlignment="1" applyProtection="1">
      <alignment vertical="center" wrapText="1"/>
    </xf>
    <xf numFmtId="0" fontId="1" fillId="0" borderId="8" xfId="0" applyNumberFormat="1" applyFont="1" applyBorder="1" applyAlignment="1" applyProtection="1">
      <alignment horizontal="center" vertical="center" wrapText="1"/>
    </xf>
    <xf numFmtId="0" fontId="1" fillId="0" borderId="8" xfId="0" applyFont="1" applyFill="1" applyBorder="1" applyAlignment="1" applyProtection="1">
      <alignment vertical="center" wrapText="1"/>
    </xf>
    <xf numFmtId="0" fontId="1" fillId="0" borderId="8" xfId="0" applyFont="1" applyBorder="1" applyAlignment="1" applyProtection="1">
      <alignment horizontal="center" vertical="center" wrapText="1"/>
    </xf>
    <xf numFmtId="0" fontId="1" fillId="0" borderId="1" xfId="0" applyFont="1" applyFill="1" applyBorder="1" applyAlignment="1" applyProtection="1">
      <alignment vertical="center" wrapText="1"/>
    </xf>
    <xf numFmtId="0" fontId="1" fillId="0" borderId="1" xfId="0" applyFont="1" applyBorder="1" applyAlignment="1" applyProtection="1">
      <alignment horizontal="center" vertical="center" wrapText="1"/>
    </xf>
    <xf numFmtId="0" fontId="1" fillId="0" borderId="1" xfId="0" applyNumberFormat="1" applyFont="1" applyBorder="1" applyAlignment="1" applyProtection="1">
      <alignment horizontal="center" vertical="center" wrapText="1"/>
    </xf>
    <xf numFmtId="0" fontId="4" fillId="2" borderId="4" xfId="0" applyNumberFormat="1" applyFont="1" applyFill="1" applyBorder="1" applyAlignment="1" applyProtection="1">
      <alignment vertical="center" wrapText="1"/>
    </xf>
    <xf numFmtId="0" fontId="29" fillId="9" borderId="2" xfId="0" applyNumberFormat="1" applyFont="1" applyFill="1" applyBorder="1" applyAlignment="1" applyProtection="1">
      <alignment vertical="center" wrapText="1"/>
    </xf>
    <xf numFmtId="0" fontId="29" fillId="9" borderId="6" xfId="0" applyFont="1" applyFill="1" applyBorder="1" applyAlignment="1" applyProtection="1">
      <alignment vertical="center" wrapText="1"/>
    </xf>
    <xf numFmtId="44" fontId="29" fillId="9" borderId="1" xfId="0" applyNumberFormat="1" applyFont="1" applyFill="1" applyBorder="1" applyAlignment="1" applyProtection="1">
      <alignment vertical="center"/>
    </xf>
    <xf numFmtId="9" fontId="1" fillId="9" borderId="0" xfId="0" applyNumberFormat="1" applyFont="1" applyFill="1" applyProtection="1"/>
    <xf numFmtId="0" fontId="12" fillId="10" borderId="1" xfId="0" applyFont="1" applyFill="1" applyBorder="1" applyAlignment="1" applyProtection="1">
      <alignment vertical="center"/>
    </xf>
    <xf numFmtId="44" fontId="22" fillId="2" borderId="0" xfId="0" applyNumberFormat="1" applyFont="1" applyFill="1" applyBorder="1" applyAlignment="1" applyProtection="1">
      <alignment vertical="center"/>
    </xf>
    <xf numFmtId="0" fontId="12" fillId="0" borderId="1" xfId="0" applyNumberFormat="1" applyFont="1" applyFill="1" applyBorder="1" applyAlignment="1" applyProtection="1">
      <alignment vertical="center"/>
    </xf>
    <xf numFmtId="0" fontId="12" fillId="0" borderId="1" xfId="0" applyFont="1" applyBorder="1" applyAlignment="1" applyProtection="1">
      <alignment horizontal="center" vertical="center"/>
    </xf>
    <xf numFmtId="0" fontId="12" fillId="11" borderId="1" xfId="0" applyFont="1" applyFill="1" applyBorder="1" applyAlignment="1" applyProtection="1">
      <alignment vertical="center"/>
    </xf>
    <xf numFmtId="0" fontId="4" fillId="2" borderId="0" xfId="0" applyFont="1" applyFill="1" applyBorder="1" applyAlignment="1" applyProtection="1">
      <alignment horizontal="center" vertical="center" wrapText="1"/>
    </xf>
    <xf numFmtId="0" fontId="1" fillId="2" borderId="0" xfId="0" applyFont="1" applyFill="1" applyBorder="1" applyAlignment="1" applyProtection="1">
      <alignment vertical="center" wrapText="1"/>
    </xf>
    <xf numFmtId="0" fontId="1" fillId="2" borderId="0" xfId="0" applyNumberFormat="1" applyFont="1" applyFill="1" applyBorder="1" applyAlignment="1" applyProtection="1">
      <alignment horizontal="center" vertical="center" wrapText="1"/>
    </xf>
    <xf numFmtId="0" fontId="29" fillId="9" borderId="28" xfId="0" applyNumberFormat="1" applyFont="1" applyFill="1" applyBorder="1" applyAlignment="1" applyProtection="1">
      <alignment vertical="center" wrapText="1"/>
    </xf>
    <xf numFmtId="0" fontId="29" fillId="9" borderId="4" xfId="0" applyFont="1" applyFill="1" applyBorder="1" applyAlignment="1" applyProtection="1">
      <alignment vertical="center" wrapText="1"/>
    </xf>
    <xf numFmtId="0" fontId="29" fillId="9" borderId="5" xfId="0" applyFont="1" applyFill="1" applyBorder="1" applyAlignment="1" applyProtection="1">
      <alignment vertical="center" wrapText="1"/>
    </xf>
    <xf numFmtId="44" fontId="29" fillId="9" borderId="7" xfId="0" applyNumberFormat="1" applyFont="1" applyFill="1" applyBorder="1" applyAlignment="1" applyProtection="1">
      <alignment vertical="center"/>
    </xf>
    <xf numFmtId="9" fontId="1" fillId="9" borderId="1" xfId="0" applyNumberFormat="1" applyFont="1" applyFill="1" applyBorder="1" applyProtection="1"/>
    <xf numFmtId="0" fontId="1" fillId="2" borderId="1" xfId="0" applyFont="1" applyFill="1" applyBorder="1" applyAlignment="1" applyProtection="1">
      <alignment vertical="center" wrapText="1"/>
    </xf>
    <xf numFmtId="0" fontId="1" fillId="2"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vertical="center" wrapText="1"/>
    </xf>
    <xf numFmtId="0" fontId="29" fillId="0" borderId="1" xfId="0" applyFont="1" applyFill="1" applyBorder="1" applyAlignment="1" applyProtection="1">
      <alignment vertical="center" wrapText="1"/>
    </xf>
    <xf numFmtId="0" fontId="12" fillId="0" borderId="1" xfId="0" applyFont="1" applyFill="1" applyBorder="1" applyAlignment="1" applyProtection="1">
      <alignment horizontal="center" vertical="center" wrapText="1"/>
    </xf>
    <xf numFmtId="0" fontId="1" fillId="2" borderId="0" xfId="0" applyNumberFormat="1" applyFont="1" applyFill="1" applyAlignment="1" applyProtection="1">
      <alignment vertical="center"/>
    </xf>
    <xf numFmtId="0" fontId="29" fillId="9" borderId="27" xfId="0" applyNumberFormat="1" applyFont="1" applyFill="1" applyBorder="1" applyAlignment="1" applyProtection="1">
      <alignment vertical="center"/>
    </xf>
    <xf numFmtId="0" fontId="29" fillId="9" borderId="29" xfId="0" applyFont="1" applyFill="1" applyBorder="1" applyAlignment="1" applyProtection="1">
      <alignment vertical="center"/>
    </xf>
    <xf numFmtId="0" fontId="29" fillId="9" borderId="9" xfId="0" applyFont="1" applyFill="1" applyBorder="1" applyAlignment="1" applyProtection="1">
      <alignment vertical="center"/>
    </xf>
    <xf numFmtId="44" fontId="29" fillId="9" borderId="8" xfId="0" applyNumberFormat="1" applyFont="1" applyFill="1" applyBorder="1" applyAlignment="1" applyProtection="1">
      <alignment vertical="center"/>
    </xf>
    <xf numFmtId="0" fontId="1" fillId="2" borderId="0" xfId="0" applyNumberFormat="1" applyFont="1" applyFill="1" applyProtection="1"/>
    <xf numFmtId="0" fontId="1" fillId="2" borderId="1" xfId="0" applyNumberFormat="1" applyFont="1" applyFill="1" applyBorder="1" applyAlignment="1" applyProtection="1">
      <alignment horizontal="center" vertical="center"/>
    </xf>
    <xf numFmtId="0" fontId="12" fillId="2" borderId="1" xfId="0" applyFont="1" applyFill="1" applyBorder="1" applyAlignment="1" applyProtection="1">
      <alignment vertical="center"/>
    </xf>
    <xf numFmtId="0" fontId="4" fillId="0" borderId="0" xfId="0" applyFont="1" applyAlignment="1" applyProtection="1">
      <alignment vertical="center" wrapText="1"/>
    </xf>
    <xf numFmtId="0" fontId="1" fillId="0" borderId="0" xfId="0" applyFont="1" applyAlignment="1" applyProtection="1">
      <alignment horizontal="center"/>
    </xf>
    <xf numFmtId="0" fontId="1" fillId="0" borderId="0" xfId="0" applyNumberFormat="1" applyFont="1" applyProtection="1"/>
    <xf numFmtId="9" fontId="1" fillId="0" borderId="0" xfId="0" applyNumberFormat="1" applyFont="1" applyProtection="1"/>
    <xf numFmtId="44" fontId="1" fillId="0" borderId="0" xfId="0" applyNumberFormat="1" applyFont="1" applyProtection="1"/>
    <xf numFmtId="0" fontId="0" fillId="0" borderId="0" xfId="0" applyAlignment="1">
      <alignment horizontal="center"/>
    </xf>
    <xf numFmtId="0" fontId="33" fillId="2" borderId="0" xfId="0" applyFont="1" applyFill="1" applyBorder="1" applyAlignment="1" applyProtection="1">
      <alignment vertical="center" wrapText="1"/>
    </xf>
    <xf numFmtId="0" fontId="33" fillId="0" borderId="0" xfId="0" applyFont="1"/>
    <xf numFmtId="0" fontId="34" fillId="7" borderId="30" xfId="0" applyFont="1" applyFill="1" applyBorder="1" applyAlignment="1" applyProtection="1">
      <alignment horizontal="left" vertical="center" wrapText="1"/>
    </xf>
    <xf numFmtId="0" fontId="35" fillId="6" borderId="19" xfId="0" applyFont="1" applyFill="1" applyBorder="1" applyAlignment="1" applyProtection="1">
      <alignment vertical="center" wrapText="1"/>
    </xf>
    <xf numFmtId="0" fontId="32" fillId="0" borderId="0" xfId="0" applyFont="1" applyAlignment="1">
      <alignment horizontal="left"/>
    </xf>
    <xf numFmtId="0" fontId="37" fillId="6" borderId="19" xfId="0" applyFont="1" applyFill="1" applyBorder="1" applyAlignment="1" applyProtection="1">
      <alignment vertical="center" wrapText="1"/>
    </xf>
    <xf numFmtId="0" fontId="35" fillId="6" borderId="32" xfId="0" applyFont="1" applyFill="1" applyBorder="1" applyAlignment="1" applyProtection="1">
      <alignment vertical="center" wrapText="1"/>
    </xf>
    <xf numFmtId="0" fontId="36" fillId="6" borderId="25" xfId="0" applyFont="1" applyFill="1" applyBorder="1" applyAlignment="1" applyProtection="1">
      <alignment vertical="center" wrapText="1"/>
    </xf>
    <xf numFmtId="0" fontId="0" fillId="7" borderId="31" xfId="0" applyFill="1" applyBorder="1"/>
    <xf numFmtId="165" fontId="31" fillId="7" borderId="26" xfId="0" applyNumberFormat="1" applyFont="1" applyFill="1" applyBorder="1" applyAlignment="1" applyProtection="1">
      <alignment horizontal="right" vertical="center" wrapText="1"/>
    </xf>
    <xf numFmtId="0" fontId="37" fillId="12" borderId="19" xfId="0" applyFont="1" applyFill="1" applyBorder="1" applyAlignment="1" applyProtection="1">
      <alignment vertical="center" wrapText="1"/>
    </xf>
    <xf numFmtId="0" fontId="35" fillId="12" borderId="19" xfId="0" applyFont="1" applyFill="1" applyBorder="1" applyAlignment="1" applyProtection="1">
      <alignment vertical="center" wrapText="1"/>
    </xf>
    <xf numFmtId="0" fontId="37" fillId="11" borderId="19" xfId="0" applyFont="1" applyFill="1" applyBorder="1" applyAlignment="1" applyProtection="1">
      <alignment vertical="center" wrapText="1"/>
    </xf>
    <xf numFmtId="0" fontId="32" fillId="0" borderId="0" xfId="0" applyFont="1" applyAlignment="1"/>
    <xf numFmtId="0" fontId="35" fillId="6" borderId="36" xfId="0" applyFont="1" applyFill="1" applyBorder="1" applyAlignment="1" applyProtection="1">
      <alignment vertical="center" wrapText="1"/>
    </xf>
    <xf numFmtId="44" fontId="30" fillId="7" borderId="37" xfId="0" applyNumberFormat="1" applyFont="1" applyFill="1" applyBorder="1" applyAlignment="1" applyProtection="1">
      <alignment horizontal="center" vertical="center" wrapText="1"/>
    </xf>
    <xf numFmtId="44" fontId="30" fillId="7" borderId="34" xfId="0" applyNumberFormat="1" applyFont="1" applyFill="1" applyBorder="1" applyAlignment="1" applyProtection="1">
      <alignment horizontal="center" vertical="center" wrapText="1"/>
    </xf>
    <xf numFmtId="0" fontId="35" fillId="6" borderId="36" xfId="0" applyFont="1" applyFill="1" applyBorder="1" applyAlignment="1" applyProtection="1">
      <alignment vertical="center"/>
    </xf>
    <xf numFmtId="44" fontId="30" fillId="7" borderId="33" xfId="0" applyNumberFormat="1" applyFont="1" applyFill="1" applyBorder="1" applyAlignment="1" applyProtection="1">
      <alignment horizontal="center" vertical="center" wrapText="1"/>
    </xf>
    <xf numFmtId="0" fontId="30" fillId="7" borderId="38" xfId="0" applyNumberFormat="1" applyFont="1" applyFill="1" applyBorder="1" applyAlignment="1" applyProtection="1">
      <alignment horizontal="center" vertical="center" wrapText="1"/>
    </xf>
    <xf numFmtId="44" fontId="30" fillId="7" borderId="39" xfId="0" applyNumberFormat="1" applyFont="1" applyFill="1" applyBorder="1" applyAlignment="1" applyProtection="1">
      <alignment horizontal="center" vertical="center" wrapText="1"/>
    </xf>
    <xf numFmtId="44" fontId="30" fillId="7" borderId="40" xfId="0" applyNumberFormat="1" applyFont="1" applyFill="1" applyBorder="1" applyAlignment="1" applyProtection="1">
      <alignment horizontal="center" vertical="center" wrapText="1"/>
    </xf>
    <xf numFmtId="0" fontId="35" fillId="11" borderId="36" xfId="0" applyFont="1" applyFill="1" applyBorder="1" applyAlignment="1" applyProtection="1">
      <alignment vertical="center" wrapText="1"/>
    </xf>
    <xf numFmtId="0" fontId="30" fillId="11" borderId="33" xfId="0" applyNumberFormat="1" applyFont="1" applyFill="1" applyBorder="1" applyAlignment="1" applyProtection="1">
      <alignment horizontal="center" vertical="center" wrapText="1"/>
    </xf>
    <xf numFmtId="0" fontId="28" fillId="0" borderId="35" xfId="0" applyFont="1" applyBorder="1" applyProtection="1"/>
    <xf numFmtId="0" fontId="0" fillId="0" borderId="0" xfId="0" applyBorder="1" applyAlignment="1"/>
    <xf numFmtId="8" fontId="0" fillId="0" borderId="0" xfId="0" applyNumberFormat="1" applyAlignment="1">
      <alignment horizontal="center"/>
    </xf>
    <xf numFmtId="0" fontId="35" fillId="12" borderId="36" xfId="0" applyFont="1" applyFill="1" applyBorder="1" applyAlignment="1" applyProtection="1">
      <alignment vertical="center" wrapText="1"/>
    </xf>
    <xf numFmtId="0" fontId="30" fillId="12" borderId="33" xfId="0" applyNumberFormat="1" applyFont="1" applyFill="1" applyBorder="1" applyAlignment="1" applyProtection="1">
      <alignment horizontal="center" vertical="center" wrapText="1"/>
    </xf>
    <xf numFmtId="44" fontId="30" fillId="12" borderId="37" xfId="0" applyNumberFormat="1" applyFont="1" applyFill="1" applyBorder="1" applyAlignment="1" applyProtection="1">
      <alignment horizontal="center" vertical="center" wrapText="1"/>
    </xf>
    <xf numFmtId="8" fontId="31" fillId="11" borderId="34" xfId="0" applyNumberFormat="1" applyFont="1" applyFill="1" applyBorder="1" applyAlignment="1" applyProtection="1">
      <alignment horizontal="right" vertical="center" wrapText="1"/>
    </xf>
    <xf numFmtId="49" fontId="17" fillId="2" borderId="0" xfId="0" quotePrefix="1" applyNumberFormat="1" applyFont="1" applyFill="1" applyBorder="1" applyAlignment="1" applyProtection="1">
      <alignment horizontal="center" vertical="top"/>
    </xf>
    <xf numFmtId="49" fontId="17" fillId="2" borderId="0" xfId="0" applyNumberFormat="1" applyFont="1" applyFill="1" applyBorder="1" applyProtection="1"/>
    <xf numFmtId="0" fontId="1" fillId="2" borderId="1" xfId="0" applyFont="1" applyFill="1" applyBorder="1" applyAlignment="1" applyProtection="1">
      <alignment horizontal="center" vertical="center"/>
      <protection locked="0"/>
    </xf>
    <xf numFmtId="14" fontId="40" fillId="2" borderId="0" xfId="0" applyNumberFormat="1" applyFont="1" applyFill="1" applyBorder="1" applyAlignment="1" applyProtection="1">
      <alignment horizontal="left" vertical="center"/>
    </xf>
    <xf numFmtId="0" fontId="4" fillId="2" borderId="0" xfId="0" applyFont="1" applyFill="1" applyBorder="1" applyAlignment="1">
      <alignment vertical="center"/>
    </xf>
    <xf numFmtId="0" fontId="12" fillId="6" borderId="1" xfId="0" applyFont="1" applyFill="1" applyBorder="1" applyAlignment="1" applyProtection="1">
      <alignment vertical="center"/>
    </xf>
    <xf numFmtId="0" fontId="12" fillId="6" borderId="1" xfId="0" applyFont="1" applyFill="1" applyBorder="1" applyAlignment="1" applyProtection="1">
      <alignment vertical="center" wrapText="1"/>
    </xf>
    <xf numFmtId="0" fontId="1" fillId="0" borderId="1" xfId="0" applyFont="1" applyFill="1" applyBorder="1" applyAlignment="1" applyProtection="1">
      <alignment horizontal="center" vertical="center"/>
      <protection locked="0"/>
    </xf>
    <xf numFmtId="0" fontId="12" fillId="13" borderId="1" xfId="0" applyFont="1" applyFill="1" applyBorder="1" applyAlignment="1" applyProtection="1">
      <alignment vertical="center" wrapText="1"/>
    </xf>
    <xf numFmtId="44" fontId="30" fillId="12" borderId="34" xfId="0" applyNumberFormat="1" applyFont="1" applyFill="1" applyBorder="1" applyAlignment="1" applyProtection="1">
      <alignment horizontal="right" vertical="center" wrapText="1"/>
    </xf>
    <xf numFmtId="0" fontId="10" fillId="0" borderId="2" xfId="0" applyNumberFormat="1" applyFont="1" applyFill="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2" fillId="8" borderId="1" xfId="0" applyFont="1" applyFill="1" applyBorder="1" applyAlignment="1" applyProtection="1">
      <alignment vertical="center"/>
    </xf>
    <xf numFmtId="0" fontId="1" fillId="8" borderId="1" xfId="0" applyNumberFormat="1" applyFont="1" applyFill="1" applyBorder="1" applyAlignment="1" applyProtection="1">
      <alignment horizontal="center" vertical="center"/>
    </xf>
    <xf numFmtId="0" fontId="0" fillId="0" borderId="0" xfId="0"/>
    <xf numFmtId="0" fontId="28" fillId="6" borderId="1" xfId="0" applyFont="1" applyFill="1" applyBorder="1" applyAlignment="1">
      <alignment horizontal="left" vertical="center" wrapText="1" readingOrder="1"/>
    </xf>
    <xf numFmtId="0" fontId="28" fillId="4" borderId="1" xfId="0" applyFont="1" applyFill="1" applyBorder="1" applyAlignment="1">
      <alignment horizontal="right" vertical="center" wrapText="1" readingOrder="1"/>
    </xf>
    <xf numFmtId="0" fontId="7" fillId="0" borderId="1" xfId="0" applyNumberFormat="1" applyFont="1" applyFill="1" applyBorder="1" applyAlignment="1" applyProtection="1">
      <alignment horizontal="center" vertical="center" wrapText="1"/>
      <protection locked="0"/>
    </xf>
    <xf numFmtId="44" fontId="10" fillId="4" borderId="1" xfId="0" applyNumberFormat="1" applyFont="1" applyFill="1" applyBorder="1" applyAlignment="1" applyProtection="1">
      <alignment horizontal="left" vertical="center" wrapText="1"/>
    </xf>
    <xf numFmtId="0" fontId="17" fillId="2" borderId="0" xfId="0" applyFont="1" applyFill="1" applyBorder="1" applyAlignment="1" applyProtection="1">
      <alignment vertical="top" wrapText="1"/>
    </xf>
    <xf numFmtId="0" fontId="0" fillId="0" borderId="0" xfId="0" applyAlignment="1">
      <alignment vertical="top" wrapText="1"/>
    </xf>
    <xf numFmtId="0" fontId="18" fillId="2" borderId="0" xfId="0" quotePrefix="1" applyFont="1" applyFill="1" applyBorder="1" applyAlignment="1" applyProtection="1">
      <alignment horizontal="left" vertical="top"/>
    </xf>
    <xf numFmtId="0" fontId="32" fillId="0" borderId="12" xfId="0" applyFont="1" applyBorder="1" applyAlignment="1">
      <alignment horizontal="left"/>
    </xf>
    <xf numFmtId="0" fontId="32" fillId="0" borderId="35" xfId="0" applyFont="1" applyBorder="1" applyAlignment="1">
      <alignment horizontal="left"/>
    </xf>
    <xf numFmtId="0" fontId="32" fillId="0" borderId="13" xfId="0" applyFont="1" applyBorder="1" applyAlignment="1">
      <alignment horizontal="left"/>
    </xf>
    <xf numFmtId="0" fontId="32" fillId="0" borderId="12" xfId="0" applyFont="1" applyBorder="1" applyAlignment="1">
      <alignment horizontal="left" vertical="center" wrapText="1"/>
    </xf>
    <xf numFmtId="0" fontId="32" fillId="0" borderId="35" xfId="0" applyFont="1" applyBorder="1" applyAlignment="1">
      <alignment horizontal="left" vertical="center" wrapText="1"/>
    </xf>
    <xf numFmtId="0" fontId="32" fillId="0" borderId="13" xfId="0" applyFont="1" applyBorder="1" applyAlignment="1">
      <alignment horizontal="left" vertical="center" wrapText="1"/>
    </xf>
    <xf numFmtId="0" fontId="25" fillId="0" borderId="16"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32" fillId="0" borderId="16" xfId="0" applyFont="1" applyBorder="1" applyAlignment="1">
      <alignment horizontal="left" vertical="center"/>
    </xf>
    <xf numFmtId="0" fontId="32" fillId="0" borderId="17" xfId="0" applyFont="1" applyBorder="1" applyAlignment="1">
      <alignment horizontal="left" vertical="center"/>
    </xf>
    <xf numFmtId="0" fontId="32" fillId="0" borderId="18" xfId="0" applyFont="1" applyBorder="1" applyAlignment="1">
      <alignment horizontal="left" vertical="center"/>
    </xf>
    <xf numFmtId="0" fontId="32" fillId="0" borderId="14" xfId="0" applyFont="1" applyBorder="1" applyAlignment="1">
      <alignment horizontal="left" vertical="center"/>
    </xf>
    <xf numFmtId="0" fontId="32" fillId="0" borderId="21" xfId="0" applyFont="1" applyBorder="1" applyAlignment="1">
      <alignment horizontal="left" vertical="center"/>
    </xf>
    <xf numFmtId="0" fontId="32" fillId="0" borderId="15" xfId="0" applyFont="1" applyBorder="1" applyAlignment="1">
      <alignment horizontal="left" vertical="center"/>
    </xf>
    <xf numFmtId="0" fontId="4" fillId="7" borderId="1" xfId="0" applyFont="1" applyFill="1" applyBorder="1" applyAlignment="1" applyProtection="1">
      <alignment horizontal="center" vertical="center" wrapText="1"/>
    </xf>
    <xf numFmtId="0" fontId="4" fillId="7" borderId="7" xfId="0" applyFont="1" applyFill="1" applyBorder="1" applyAlignment="1" applyProtection="1">
      <alignment horizontal="center" vertical="center" wrapText="1"/>
    </xf>
    <xf numFmtId="0" fontId="4" fillId="7" borderId="11" xfId="0" applyFont="1" applyFill="1" applyBorder="1" applyAlignment="1" applyProtection="1">
      <alignment horizontal="center" vertical="center" wrapText="1"/>
    </xf>
    <xf numFmtId="0" fontId="4" fillId="7" borderId="8" xfId="0" applyFont="1" applyFill="1" applyBorder="1" applyAlignment="1" applyProtection="1">
      <alignment horizontal="center" vertical="center" wrapText="1"/>
    </xf>
    <xf numFmtId="0" fontId="4" fillId="7" borderId="5" xfId="0" applyFont="1" applyFill="1" applyBorder="1" applyAlignment="1" applyProtection="1">
      <alignment horizontal="center" vertical="center" wrapText="1"/>
    </xf>
    <xf numFmtId="0" fontId="4" fillId="7" borderId="9" xfId="0" applyFont="1" applyFill="1" applyBorder="1" applyAlignment="1" applyProtection="1">
      <alignment horizontal="center" vertical="center" wrapText="1"/>
    </xf>
    <xf numFmtId="0" fontId="4" fillId="7" borderId="10" xfId="0" applyFont="1" applyFill="1" applyBorder="1" applyAlignment="1" applyProtection="1">
      <alignment horizontal="center" vertical="center" wrapText="1"/>
    </xf>
    <xf numFmtId="0" fontId="0" fillId="0" borderId="0" xfId="0"/>
    <xf numFmtId="0" fontId="4" fillId="2" borderId="1" xfId="0" applyFont="1" applyFill="1" applyBorder="1" applyAlignment="1" applyProtection="1">
      <alignment horizontal="left" vertical="center"/>
      <protection locked="0"/>
    </xf>
    <xf numFmtId="0" fontId="33" fillId="0" borderId="0" xfId="0" applyFont="1" applyAlignment="1">
      <alignment horizontal="center" wrapText="1"/>
    </xf>
    <xf numFmtId="0" fontId="4" fillId="5" borderId="2" xfId="0" applyFont="1" applyFill="1" applyBorder="1" applyAlignment="1" applyProtection="1">
      <alignment horizontal="right" vertical="center"/>
    </xf>
    <xf numFmtId="0" fontId="4" fillId="5" borderId="6" xfId="0" applyFont="1" applyFill="1" applyBorder="1" applyAlignment="1" applyProtection="1">
      <alignment horizontal="right" vertical="center"/>
    </xf>
    <xf numFmtId="0" fontId="4" fillId="5" borderId="3" xfId="0" applyFont="1" applyFill="1" applyBorder="1" applyAlignment="1" applyProtection="1">
      <alignment horizontal="right" vertical="center"/>
    </xf>
    <xf numFmtId="0" fontId="6" fillId="7" borderId="7" xfId="0" applyFont="1" applyFill="1" applyBorder="1" applyAlignment="1" applyProtection="1">
      <alignment horizontal="center" vertical="center" wrapText="1"/>
    </xf>
    <xf numFmtId="0" fontId="6" fillId="7" borderId="11" xfId="0" applyFont="1" applyFill="1" applyBorder="1" applyAlignment="1" applyProtection="1">
      <alignment horizontal="center" vertical="center" wrapText="1"/>
    </xf>
    <xf numFmtId="0" fontId="6" fillId="7" borderId="8" xfId="0" applyFont="1" applyFill="1" applyBorder="1" applyAlignment="1" applyProtection="1">
      <alignment horizontal="center" vertical="center" wrapText="1"/>
    </xf>
    <xf numFmtId="0" fontId="4" fillId="2" borderId="0" xfId="0" applyFont="1" applyFill="1" applyBorder="1" applyAlignment="1" applyProtection="1">
      <alignment horizontal="left" vertical="center"/>
      <protection locked="0"/>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164" fontId="4" fillId="2" borderId="1" xfId="0" applyNumberFormat="1" applyFont="1" applyFill="1" applyBorder="1" applyAlignment="1" applyProtection="1">
      <alignment horizontal="left" vertical="center"/>
    </xf>
    <xf numFmtId="0" fontId="1" fillId="2" borderId="0"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xf>
    <xf numFmtId="1" fontId="4" fillId="2" borderId="1" xfId="0" applyNumberFormat="1" applyFont="1" applyFill="1" applyBorder="1" applyAlignment="1" applyProtection="1">
      <alignment horizontal="left" vertical="center"/>
    </xf>
    <xf numFmtId="0" fontId="4" fillId="0" borderId="7"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13" borderId="7" xfId="0" applyFont="1" applyFill="1" applyBorder="1" applyAlignment="1" applyProtection="1">
      <alignment horizontal="center" vertical="center" wrapText="1"/>
    </xf>
    <xf numFmtId="0" fontId="4" fillId="13" borderId="11" xfId="0" applyFont="1" applyFill="1" applyBorder="1" applyAlignment="1" applyProtection="1">
      <alignment horizontal="center" vertical="center" wrapText="1"/>
    </xf>
    <xf numFmtId="0" fontId="4" fillId="13" borderId="8"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wrapText="1"/>
    </xf>
    <xf numFmtId="0" fontId="4" fillId="6" borderId="11" xfId="0" applyFont="1" applyFill="1" applyBorder="1" applyAlignment="1" applyProtection="1">
      <alignment horizontal="center" vertical="center" wrapText="1"/>
    </xf>
    <xf numFmtId="0" fontId="4" fillId="6" borderId="8"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4" fillId="10" borderId="7" xfId="0" applyFont="1" applyFill="1" applyBorder="1" applyAlignment="1" applyProtection="1">
      <alignment horizontal="center" vertical="center" wrapText="1"/>
    </xf>
    <xf numFmtId="0" fontId="4" fillId="10" borderId="11" xfId="0" applyFont="1" applyFill="1" applyBorder="1" applyAlignment="1" applyProtection="1">
      <alignment horizontal="center" vertical="center" wrapText="1"/>
    </xf>
    <xf numFmtId="0" fontId="4" fillId="10" borderId="8" xfId="0" applyFont="1" applyFill="1" applyBorder="1" applyAlignment="1" applyProtection="1">
      <alignment horizontal="center" vertical="center" wrapText="1"/>
    </xf>
    <xf numFmtId="0" fontId="4" fillId="11" borderId="7" xfId="0" applyFont="1" applyFill="1" applyBorder="1" applyAlignment="1" applyProtection="1">
      <alignment horizontal="center" vertical="center" wrapText="1"/>
    </xf>
    <xf numFmtId="0" fontId="4" fillId="11" borderId="11" xfId="0" applyFont="1" applyFill="1" applyBorder="1" applyAlignment="1" applyProtection="1">
      <alignment horizontal="center" vertical="center" wrapText="1"/>
    </xf>
    <xf numFmtId="0" fontId="25" fillId="0" borderId="17" xfId="0" applyFont="1" applyBorder="1" applyAlignment="1">
      <alignment horizontal="center" vertical="center" wrapText="1"/>
    </xf>
    <xf numFmtId="0" fontId="25" fillId="0" borderId="21" xfId="0" applyFont="1" applyBorder="1" applyAlignment="1">
      <alignment horizontal="center" vertical="center" wrapText="1"/>
    </xf>
    <xf numFmtId="0" fontId="10" fillId="6" borderId="4" xfId="0" applyFont="1" applyFill="1" applyBorder="1" applyAlignment="1" applyProtection="1">
      <alignment horizontal="center" vertical="center" wrapText="1"/>
    </xf>
    <xf numFmtId="0" fontId="1" fillId="6" borderId="5" xfId="0" applyFont="1" applyFill="1" applyBorder="1" applyAlignment="1" applyProtection="1">
      <alignment horizontal="center" vertical="center" wrapText="1"/>
    </xf>
  </cellXfs>
  <cellStyles count="1">
    <cellStyle name="Normal" xfId="0" builtinId="0"/>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strike/>
        <color theme="2" tint="-0.24994659260841701"/>
      </font>
      <fill>
        <patternFill>
          <bgColor theme="0" tint="-0.14996795556505021"/>
        </patternFill>
      </fill>
    </dxf>
    <dxf>
      <fill>
        <patternFill>
          <bgColor theme="5" tint="0.39994506668294322"/>
        </patternFill>
      </fill>
    </dxf>
    <dxf>
      <fill>
        <patternFill>
          <bgColor theme="5" tint="0.39994506668294322"/>
        </patternFill>
      </fill>
    </dxf>
    <dxf>
      <fill>
        <patternFill>
          <bgColor theme="5" tint="0.39994506668294322"/>
        </patternFill>
      </fill>
    </dxf>
    <dxf>
      <font>
        <strike/>
        <color theme="2" tint="-0.24994659260841701"/>
      </font>
      <fill>
        <patternFill>
          <bgColor theme="0" tint="-0.14996795556505021"/>
        </patternFill>
      </fill>
    </dxf>
    <dxf>
      <font>
        <strike/>
        <color theme="2" tint="-0.24994659260841701"/>
      </font>
      <fill>
        <patternFill>
          <bgColor theme="0" tint="-0.14996795556505021"/>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A8A87C"/>
      <color rgb="FFBDD7EE"/>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UG.VCM.CC\Users$\DS%20&amp;%20Metering\Charges%20schemes\FY20-21\Ready%20Reckoner\FY21%20Self-Lay-ready-reckoner---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Laying Calculation"/>
      <sheetName val="Connections Calculation"/>
      <sheetName val="Demand Relevant Multiplier"/>
      <sheetName val="Ready Reckoner Calculation"/>
      <sheetName val="DataTables"/>
      <sheetName val="Change History"/>
    </sheetNames>
    <sheetDataSet>
      <sheetData sheetId="0" refreshError="1"/>
      <sheetData sheetId="1">
        <row r="10">
          <cell r="F10">
            <v>0</v>
          </cell>
        </row>
        <row r="125">
          <cell r="I125">
            <v>0</v>
          </cell>
        </row>
        <row r="126">
          <cell r="I126">
            <v>0</v>
          </cell>
        </row>
      </sheetData>
      <sheetData sheetId="2" refreshError="1"/>
      <sheetData sheetId="3" refreshError="1"/>
      <sheetData sheetId="4" refreshError="1"/>
      <sheetData sheetId="5">
        <row r="1">
          <cell r="A1" t="str">
            <v>JobType</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59999389629810485"/>
  </sheetPr>
  <dimension ref="B2:P14"/>
  <sheetViews>
    <sheetView tabSelected="1" zoomScaleNormal="100" workbookViewId="0"/>
  </sheetViews>
  <sheetFormatPr defaultColWidth="9.140625" defaultRowHeight="15" x14ac:dyDescent="0.25"/>
  <cols>
    <col min="1" max="1" width="9.140625" style="53"/>
    <col min="2" max="2" width="4.140625" style="53" customWidth="1"/>
    <col min="3" max="16384" width="9.140625" style="53"/>
  </cols>
  <sheetData>
    <row r="2" spans="2:16" ht="26.25" x14ac:dyDescent="0.4">
      <c r="B2" s="25" t="s">
        <v>143</v>
      </c>
      <c r="D2" s="1"/>
      <c r="E2" s="1"/>
      <c r="F2" s="1"/>
      <c r="G2" s="1"/>
      <c r="H2" s="1"/>
      <c r="I2" s="1"/>
      <c r="J2" s="1"/>
      <c r="K2" s="1"/>
      <c r="L2" s="1"/>
      <c r="M2" s="1"/>
      <c r="N2" s="1"/>
      <c r="O2" s="1"/>
      <c r="P2" s="1"/>
    </row>
    <row r="3" spans="2:16" ht="21" x14ac:dyDescent="0.35">
      <c r="B3" s="23"/>
      <c r="C3" s="1"/>
      <c r="D3" s="1"/>
      <c r="E3" s="1"/>
      <c r="F3" s="1"/>
      <c r="G3" s="1"/>
      <c r="H3" s="1"/>
      <c r="I3" s="1"/>
      <c r="J3" s="1"/>
      <c r="K3" s="1"/>
      <c r="L3" s="1"/>
      <c r="M3" s="1"/>
      <c r="N3" s="1"/>
      <c r="O3" s="1"/>
      <c r="P3" s="1"/>
    </row>
    <row r="4" spans="2:16" x14ac:dyDescent="0.25">
      <c r="B4" s="1"/>
      <c r="C4" s="1"/>
      <c r="D4" s="1"/>
      <c r="E4" s="1"/>
      <c r="F4" s="1"/>
      <c r="G4" s="1"/>
      <c r="H4" s="1"/>
      <c r="I4" s="1"/>
      <c r="J4" s="1"/>
      <c r="K4" s="1"/>
      <c r="L4" s="1"/>
      <c r="M4" s="1"/>
      <c r="N4" s="1"/>
      <c r="O4" s="1"/>
      <c r="P4" s="1"/>
    </row>
    <row r="5" spans="2:16" ht="21" x14ac:dyDescent="0.35">
      <c r="B5" s="24" t="s">
        <v>208</v>
      </c>
      <c r="C5" s="1"/>
      <c r="D5" s="1"/>
      <c r="E5" s="1"/>
      <c r="F5" s="1"/>
      <c r="G5" s="1"/>
      <c r="H5" s="1"/>
      <c r="I5" s="1"/>
      <c r="J5" s="1"/>
      <c r="K5" s="1"/>
      <c r="L5" s="1"/>
      <c r="M5" s="1"/>
      <c r="N5" s="1"/>
      <c r="O5" s="1"/>
      <c r="P5" s="1"/>
    </row>
    <row r="6" spans="2:16" x14ac:dyDescent="0.25">
      <c r="B6" s="1"/>
      <c r="C6" s="1"/>
      <c r="D6" s="1"/>
      <c r="E6" s="1"/>
      <c r="F6" s="1"/>
      <c r="G6" s="1"/>
      <c r="H6" s="1"/>
      <c r="I6" s="1"/>
      <c r="J6" s="1"/>
      <c r="K6" s="1"/>
      <c r="L6" s="1"/>
      <c r="M6" s="1"/>
      <c r="N6" s="1"/>
      <c r="O6" s="1"/>
      <c r="P6" s="1"/>
    </row>
    <row r="7" spans="2:16" x14ac:dyDescent="0.25">
      <c r="B7" s="1"/>
      <c r="C7" s="1"/>
      <c r="D7" s="1"/>
      <c r="E7" s="1"/>
      <c r="F7" s="1"/>
      <c r="G7" s="1"/>
      <c r="H7" s="1"/>
      <c r="I7" s="1"/>
      <c r="J7" s="1"/>
      <c r="K7" s="1"/>
      <c r="L7" s="1"/>
      <c r="M7" s="1"/>
      <c r="N7" s="1"/>
      <c r="O7" s="1"/>
      <c r="P7" s="1"/>
    </row>
    <row r="8" spans="2:16" ht="48" customHeight="1" x14ac:dyDescent="0.3">
      <c r="B8" s="56" t="s">
        <v>139</v>
      </c>
      <c r="C8" s="230" t="s">
        <v>516</v>
      </c>
      <c r="D8" s="231"/>
      <c r="E8" s="231"/>
      <c r="F8" s="231"/>
      <c r="G8" s="231"/>
      <c r="H8" s="231"/>
      <c r="I8" s="231"/>
      <c r="J8" s="231"/>
      <c r="K8" s="231"/>
      <c r="L8" s="231"/>
      <c r="M8" s="231"/>
      <c r="N8" s="231"/>
      <c r="O8" s="22"/>
      <c r="P8" s="22"/>
    </row>
    <row r="9" spans="2:16" ht="32.25" customHeight="1" x14ac:dyDescent="0.3">
      <c r="B9" s="56" t="s">
        <v>140</v>
      </c>
      <c r="C9" s="230" t="s">
        <v>517</v>
      </c>
      <c r="D9" s="231"/>
      <c r="E9" s="231"/>
      <c r="F9" s="231"/>
      <c r="G9" s="231"/>
      <c r="H9" s="231"/>
      <c r="I9" s="231"/>
      <c r="J9" s="231"/>
      <c r="K9" s="231"/>
      <c r="L9" s="231"/>
      <c r="M9" s="231"/>
      <c r="N9" s="231"/>
      <c r="O9" s="22"/>
      <c r="P9" s="22"/>
    </row>
    <row r="10" spans="2:16" ht="48" customHeight="1" x14ac:dyDescent="0.3">
      <c r="B10" s="56" t="s">
        <v>141</v>
      </c>
      <c r="C10" s="230" t="s">
        <v>207</v>
      </c>
      <c r="D10" s="231"/>
      <c r="E10" s="231"/>
      <c r="F10" s="231"/>
      <c r="G10" s="231"/>
      <c r="H10" s="231"/>
      <c r="I10" s="231"/>
      <c r="J10" s="231"/>
      <c r="K10" s="231"/>
      <c r="L10" s="231"/>
      <c r="M10" s="231"/>
      <c r="N10" s="231"/>
      <c r="O10" s="22"/>
      <c r="P10" s="22"/>
    </row>
    <row r="11" spans="2:16" ht="48" customHeight="1" x14ac:dyDescent="0.25">
      <c r="B11" s="232" t="s">
        <v>518</v>
      </c>
      <c r="C11" s="232"/>
      <c r="D11" s="232"/>
      <c r="E11" s="232"/>
      <c r="F11" s="232"/>
      <c r="G11" s="232"/>
      <c r="H11" s="232"/>
      <c r="I11" s="232"/>
      <c r="J11" s="232"/>
      <c r="K11" s="232"/>
      <c r="L11" s="232"/>
      <c r="M11" s="232"/>
    </row>
    <row r="12" spans="2:16" ht="59.25" customHeight="1" x14ac:dyDescent="0.3">
      <c r="B12" s="210" t="s">
        <v>139</v>
      </c>
      <c r="C12" s="230" t="s">
        <v>519</v>
      </c>
      <c r="D12" s="231"/>
      <c r="E12" s="231"/>
      <c r="F12" s="231"/>
      <c r="G12" s="231"/>
      <c r="H12" s="231"/>
      <c r="I12" s="231"/>
      <c r="J12" s="231"/>
      <c r="K12" s="231"/>
      <c r="L12" s="231"/>
      <c r="M12" s="231"/>
      <c r="N12" s="231"/>
      <c r="O12" s="22"/>
      <c r="P12" s="22"/>
    </row>
    <row r="13" spans="2:16" ht="68.25" customHeight="1" x14ac:dyDescent="0.3">
      <c r="B13" s="210" t="s">
        <v>140</v>
      </c>
      <c r="C13" s="230" t="s">
        <v>520</v>
      </c>
      <c r="D13" s="231"/>
      <c r="E13" s="231"/>
      <c r="F13" s="231"/>
      <c r="G13" s="231"/>
      <c r="H13" s="231"/>
      <c r="I13" s="231"/>
      <c r="J13" s="231"/>
      <c r="K13" s="231"/>
      <c r="L13" s="231"/>
      <c r="M13" s="231"/>
      <c r="N13" s="231"/>
      <c r="O13" s="22"/>
      <c r="P13" s="22"/>
    </row>
    <row r="14" spans="2:16" ht="18.75" x14ac:dyDescent="0.3">
      <c r="B14" s="211"/>
      <c r="C14" s="21"/>
      <c r="D14" s="1"/>
      <c r="E14" s="1"/>
      <c r="F14" s="1"/>
      <c r="G14" s="1"/>
      <c r="H14" s="1"/>
      <c r="I14" s="1"/>
      <c r="J14" s="1"/>
      <c r="K14" s="1"/>
      <c r="L14" s="1"/>
      <c r="M14" s="1"/>
      <c r="N14" s="1"/>
      <c r="O14" s="1"/>
      <c r="P14" s="1"/>
    </row>
  </sheetData>
  <sheetProtection password="AAD7" sheet="1" objects="1" scenarios="1"/>
  <mergeCells count="6">
    <mergeCell ref="C8:N8"/>
    <mergeCell ref="C10:N10"/>
    <mergeCell ref="C12:N12"/>
    <mergeCell ref="C13:N13"/>
    <mergeCell ref="C9:N9"/>
    <mergeCell ref="B11:M11"/>
  </mergeCells>
  <pageMargins left="0.7" right="0.7" top="0.75" bottom="0.75" header="0.3" footer="0.3"/>
  <pageSetup paperSize="9" orientation="portrait" horizontalDpi="1200" verticalDpi="1200" r:id="rId1"/>
  <ignoredErrors>
    <ignoredError sqref="B8:B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6"/>
  <sheetViews>
    <sheetView showGridLines="0" workbookViewId="0">
      <selection activeCell="E7" sqref="E7"/>
    </sheetView>
  </sheetViews>
  <sheetFormatPr defaultRowHeight="15" x14ac:dyDescent="0.25"/>
  <cols>
    <col min="1" max="1" width="8.85546875" customWidth="1"/>
    <col min="2" max="2" width="44" customWidth="1"/>
    <col min="3" max="3" width="18.7109375" style="178" bestFit="1" customWidth="1"/>
    <col min="4" max="4" width="8.7109375" style="66" hidden="1" customWidth="1"/>
  </cols>
  <sheetData>
    <row r="1" spans="2:22" ht="15.75" thickBot="1" x14ac:dyDescent="0.3"/>
    <row r="2" spans="2:22" x14ac:dyDescent="0.25">
      <c r="B2" s="239" t="s">
        <v>503</v>
      </c>
      <c r="C2" s="240"/>
    </row>
    <row r="3" spans="2:22" ht="15.75" thickBot="1" x14ac:dyDescent="0.3">
      <c r="B3" s="241"/>
      <c r="C3" s="242"/>
    </row>
    <row r="4" spans="2:22" x14ac:dyDescent="0.25">
      <c r="B4" s="60"/>
      <c r="C4" s="62"/>
    </row>
    <row r="5" spans="2:22" ht="16.5" thickBot="1" x14ac:dyDescent="0.3">
      <c r="B5" s="181" t="s">
        <v>506</v>
      </c>
      <c r="C5" s="187"/>
    </row>
    <row r="6" spans="2:22" ht="15.75" thickBot="1" x14ac:dyDescent="0.3">
      <c r="B6" s="193" t="s">
        <v>504</v>
      </c>
      <c r="C6" s="195">
        <f>IF(DeliveryRoute="UU Build",'Main Laying Calculation'!I124,'Main Laying Calculation'!I125)</f>
        <v>245</v>
      </c>
      <c r="D6" s="68" t="e">
        <f>#REF!*C6</f>
        <v>#REF!</v>
      </c>
      <c r="E6" s="233" t="s">
        <v>510</v>
      </c>
      <c r="F6" s="234"/>
      <c r="G6" s="234"/>
      <c r="H6" s="234"/>
      <c r="I6" s="234"/>
      <c r="J6" s="234"/>
      <c r="K6" s="234"/>
      <c r="L6" s="234"/>
      <c r="M6" s="234"/>
      <c r="N6" s="234"/>
      <c r="O6" s="234"/>
      <c r="P6" s="234"/>
      <c r="Q6" s="234"/>
      <c r="R6" s="234"/>
      <c r="S6" s="235"/>
    </row>
    <row r="7" spans="2:22" x14ac:dyDescent="0.25">
      <c r="B7" s="182"/>
      <c r="C7" s="194"/>
      <c r="D7" s="68"/>
      <c r="E7" s="183"/>
      <c r="F7" s="183"/>
      <c r="G7" s="183"/>
      <c r="H7" s="183"/>
      <c r="I7" s="183"/>
      <c r="J7" s="183"/>
      <c r="K7" s="183"/>
      <c r="L7" s="183"/>
      <c r="M7" s="183"/>
      <c r="N7" s="183"/>
      <c r="O7" s="183"/>
      <c r="P7" s="183"/>
      <c r="Q7" s="183"/>
      <c r="R7" s="183"/>
      <c r="S7" s="183"/>
    </row>
    <row r="8" spans="2:22" ht="16.5" thickBot="1" x14ac:dyDescent="0.3">
      <c r="B8" s="184" t="s">
        <v>508</v>
      </c>
      <c r="C8" s="197"/>
      <c r="D8" s="68"/>
    </row>
    <row r="9" spans="2:22" x14ac:dyDescent="0.25">
      <c r="B9" s="193" t="s">
        <v>476</v>
      </c>
      <c r="C9" s="199">
        <f>'Connections Calculation'!N137</f>
        <v>0</v>
      </c>
      <c r="D9" s="68" t="e">
        <f>#REF!*C9</f>
        <v>#REF!</v>
      </c>
      <c r="E9" s="243" t="s">
        <v>512</v>
      </c>
      <c r="F9" s="244"/>
      <c r="G9" s="244"/>
      <c r="H9" s="244"/>
      <c r="I9" s="244"/>
      <c r="J9" s="244"/>
      <c r="K9" s="244"/>
      <c r="L9" s="244"/>
      <c r="M9" s="244"/>
      <c r="N9" s="244"/>
      <c r="O9" s="244"/>
      <c r="P9" s="244"/>
      <c r="Q9" s="244"/>
      <c r="R9" s="244"/>
      <c r="S9" s="245"/>
    </row>
    <row r="10" spans="2:22" ht="15.75" thickBot="1" x14ac:dyDescent="0.3">
      <c r="B10" s="196" t="s">
        <v>509</v>
      </c>
      <c r="C10" s="200">
        <f>'Connections Calculation'!N160</f>
        <v>0</v>
      </c>
      <c r="D10" s="68" t="e">
        <f>#REF!*C10</f>
        <v>#REF!</v>
      </c>
      <c r="E10" s="246"/>
      <c r="F10" s="247"/>
      <c r="G10" s="247"/>
      <c r="H10" s="247"/>
      <c r="I10" s="247"/>
      <c r="J10" s="247"/>
      <c r="K10" s="247"/>
      <c r="L10" s="247"/>
      <c r="M10" s="247"/>
      <c r="N10" s="247"/>
      <c r="O10" s="247"/>
      <c r="P10" s="247"/>
      <c r="Q10" s="247"/>
      <c r="R10" s="247"/>
      <c r="S10" s="248"/>
    </row>
    <row r="11" spans="2:22" ht="15.75" thickBot="1" x14ac:dyDescent="0.3">
      <c r="B11" s="185"/>
      <c r="C11" s="198"/>
      <c r="D11" s="68" t="e">
        <f>#REF!*C11</f>
        <v>#REF!</v>
      </c>
    </row>
    <row r="12" spans="2:22" ht="15.75" thickBot="1" x14ac:dyDescent="0.3">
      <c r="B12" s="186" t="s">
        <v>507</v>
      </c>
      <c r="C12" s="188">
        <f>SUM(C6:C10)</f>
        <v>245</v>
      </c>
      <c r="D12" s="68" t="e">
        <f>#REF!*C12</f>
        <v>#REF!</v>
      </c>
    </row>
    <row r="13" spans="2:22" ht="16.5" thickBot="1" x14ac:dyDescent="0.3">
      <c r="B13" s="189" t="s">
        <v>563</v>
      </c>
      <c r="C13" s="207"/>
      <c r="D13" s="68" t="e">
        <f>#REF!*C13</f>
        <v>#REF!</v>
      </c>
    </row>
    <row r="14" spans="2:22" ht="15.75" thickBot="1" x14ac:dyDescent="0.3">
      <c r="B14" s="206" t="s">
        <v>498</v>
      </c>
      <c r="C14" s="219">
        <f>'Connections Calculation'!N161</f>
        <v>0</v>
      </c>
      <c r="D14" s="68" t="e">
        <f>#REF!*C14</f>
        <v>#REF!</v>
      </c>
      <c r="E14" s="233" t="s">
        <v>513</v>
      </c>
      <c r="F14" s="234"/>
      <c r="G14" s="234"/>
      <c r="H14" s="234"/>
      <c r="I14" s="234"/>
      <c r="J14" s="234"/>
      <c r="K14" s="234"/>
      <c r="L14" s="234"/>
      <c r="M14" s="234"/>
      <c r="N14" s="234"/>
      <c r="O14" s="234"/>
      <c r="P14" s="234"/>
      <c r="Q14" s="234"/>
      <c r="R14" s="234"/>
      <c r="S14" s="235"/>
      <c r="T14" s="192"/>
      <c r="U14" s="192"/>
      <c r="V14" s="192"/>
    </row>
    <row r="15" spans="2:22" x14ac:dyDescent="0.25">
      <c r="B15" s="190"/>
      <c r="C15" s="208"/>
      <c r="D15" s="68"/>
      <c r="E15" s="183"/>
      <c r="F15" s="183"/>
      <c r="G15" s="183"/>
      <c r="H15" s="183"/>
      <c r="I15" s="183"/>
      <c r="J15" s="183"/>
      <c r="K15" s="183"/>
      <c r="L15" s="183"/>
      <c r="M15" s="183"/>
      <c r="N15" s="183"/>
      <c r="O15" s="183"/>
      <c r="P15" s="183"/>
      <c r="Q15" s="183"/>
      <c r="R15" s="183"/>
      <c r="S15" s="183"/>
      <c r="T15" s="183"/>
      <c r="U15" s="183"/>
      <c r="V15" s="183"/>
    </row>
    <row r="16" spans="2:22" ht="16.5" thickBot="1" x14ac:dyDescent="0.3">
      <c r="B16" s="191" t="s">
        <v>505</v>
      </c>
      <c r="C16" s="202"/>
      <c r="D16" s="68" t="e">
        <f>#REF!*C16</f>
        <v>#REF!</v>
      </c>
    </row>
    <row r="17" spans="2:20" ht="54" customHeight="1" thickBot="1" x14ac:dyDescent="0.3">
      <c r="B17" s="201" t="s">
        <v>511</v>
      </c>
      <c r="C17" s="209">
        <f>SUM(C12+C14)</f>
        <v>245</v>
      </c>
      <c r="D17" s="203" t="e">
        <f>#REF!*C17</f>
        <v>#REF!</v>
      </c>
      <c r="E17" s="236" t="s">
        <v>514</v>
      </c>
      <c r="F17" s="237"/>
      <c r="G17" s="237"/>
      <c r="H17" s="237"/>
      <c r="I17" s="237"/>
      <c r="J17" s="237"/>
      <c r="K17" s="237"/>
      <c r="L17" s="237"/>
      <c r="M17" s="237"/>
      <c r="N17" s="237"/>
      <c r="O17" s="237"/>
      <c r="P17" s="237"/>
      <c r="Q17" s="237"/>
      <c r="R17" s="237"/>
      <c r="S17" s="238"/>
      <c r="T17" s="204"/>
    </row>
    <row r="20" spans="2:20" x14ac:dyDescent="0.25">
      <c r="B20" t="b">
        <f>"UU Build"=DeliveryRoute</f>
        <v>0</v>
      </c>
    </row>
    <row r="21" spans="2:20" x14ac:dyDescent="0.25">
      <c r="C21" s="205"/>
    </row>
    <row r="36" spans="3:3" x14ac:dyDescent="0.25">
      <c r="C36" s="178">
        <v>0</v>
      </c>
    </row>
  </sheetData>
  <sheetProtection algorithmName="SHA-512" hashValue="iEJeRZxsb85VDQT+RgQux2zybUj4+hiRVsoTZskUu4qtp5HaZw7qRNCl3cZgXqzCUPJfyh2xXYdYpWb8nLrPww==" saltValue="mcuMnNtPaaQ6ztzbVThVPA==" spinCount="100000" sheet="1" objects="1" scenarios="1"/>
  <mergeCells count="5">
    <mergeCell ref="E14:S14"/>
    <mergeCell ref="E17:S17"/>
    <mergeCell ref="B2:C3"/>
    <mergeCell ref="E6:S6"/>
    <mergeCell ref="E9:S10"/>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tint="0.59999389629810485"/>
    <pageSetUpPr fitToPage="1"/>
  </sheetPr>
  <dimension ref="A1:AG139"/>
  <sheetViews>
    <sheetView showGridLines="0" zoomScale="80" zoomScaleNormal="80" workbookViewId="0">
      <pane ySplit="9" topLeftCell="A115" activePane="bottomLeft" state="frozen"/>
      <selection activeCell="C8" sqref="C8:N8"/>
      <selection pane="bottomLeft" activeCell="G123" sqref="G123"/>
    </sheetView>
  </sheetViews>
  <sheetFormatPr defaultColWidth="9.140625" defaultRowHeight="12.75" x14ac:dyDescent="0.2"/>
  <cols>
    <col min="1" max="1" width="34.42578125" style="35" customWidth="1"/>
    <col min="2" max="2" width="35.5703125" style="36" customWidth="1"/>
    <col min="3" max="3" width="15.5703125" style="32" customWidth="1"/>
    <col min="4" max="4" width="67" style="32" customWidth="1"/>
    <col min="5" max="5" width="14.42578125" style="36" customWidth="1"/>
    <col min="6" max="6" width="15.85546875" style="32" customWidth="1"/>
    <col min="7" max="8" width="9.85546875" style="36" customWidth="1"/>
    <col min="9" max="9" width="13.7109375" style="36" customWidth="1"/>
    <col min="10" max="10" width="12" style="1" hidden="1" customWidth="1"/>
    <col min="11" max="11" width="0" style="1" hidden="1" customWidth="1"/>
    <col min="12" max="33" width="9.140625" style="1"/>
    <col min="34" max="16384" width="9.140625" style="32"/>
  </cols>
  <sheetData>
    <row r="1" spans="1:33" s="30" customFormat="1" ht="14.1" customHeight="1" x14ac:dyDescent="0.25">
      <c r="A1" s="29" t="str">
        <f>IF(DeliveryRoute="UU Build","FY23 United Utilities Main Laying Charges","FY23 Self-lay Main Laying Charges")</f>
        <v>FY23 Self-lay Main Laying Charges</v>
      </c>
      <c r="B1" s="2"/>
      <c r="C1" s="20"/>
      <c r="D1" s="5"/>
      <c r="E1" s="4"/>
      <c r="F1" s="3"/>
      <c r="G1" s="1"/>
      <c r="H1" s="1"/>
      <c r="I1" s="1"/>
      <c r="J1" s="3"/>
      <c r="K1" s="3"/>
      <c r="L1" s="3"/>
      <c r="M1" s="3"/>
      <c r="N1" s="3"/>
      <c r="O1" s="3"/>
      <c r="P1" s="3"/>
      <c r="Q1" s="3"/>
      <c r="R1" s="3"/>
      <c r="S1" s="3"/>
      <c r="T1" s="3"/>
      <c r="U1" s="3"/>
      <c r="V1" s="3"/>
      <c r="W1" s="3"/>
      <c r="X1" s="3"/>
      <c r="Y1" s="3"/>
      <c r="Z1" s="3"/>
      <c r="AA1" s="3"/>
      <c r="AB1" s="3"/>
      <c r="AC1" s="3"/>
      <c r="AD1" s="3"/>
      <c r="AE1" s="3"/>
      <c r="AF1" s="3"/>
      <c r="AG1" s="3"/>
    </row>
    <row r="2" spans="1:33" s="30" customFormat="1" ht="14.1" customHeight="1" x14ac:dyDescent="0.25">
      <c r="A2" s="29"/>
      <c r="B2" s="2"/>
      <c r="C2" s="20"/>
      <c r="D2" s="5"/>
      <c r="E2" s="4"/>
      <c r="F2" s="3"/>
      <c r="G2" s="1"/>
      <c r="H2" s="1"/>
      <c r="I2" s="1"/>
      <c r="J2" s="3"/>
      <c r="K2" s="3"/>
      <c r="L2" s="3"/>
      <c r="M2" s="3"/>
      <c r="N2" s="3"/>
      <c r="O2" s="3"/>
      <c r="P2" s="3"/>
      <c r="Q2" s="3"/>
      <c r="R2" s="3"/>
      <c r="S2" s="3"/>
      <c r="T2" s="3"/>
      <c r="U2" s="3"/>
      <c r="V2" s="3"/>
      <c r="W2" s="3"/>
      <c r="X2" s="3"/>
      <c r="Y2" s="3"/>
      <c r="Z2" s="3"/>
      <c r="AA2" s="3"/>
      <c r="AB2" s="3"/>
      <c r="AC2" s="3"/>
      <c r="AD2" s="3"/>
      <c r="AE2" s="3"/>
      <c r="AF2" s="3"/>
      <c r="AG2" s="3"/>
    </row>
    <row r="3" spans="1:33" s="30" customFormat="1" ht="14.1" customHeight="1" x14ac:dyDescent="0.25">
      <c r="A3" s="37" t="s">
        <v>0</v>
      </c>
      <c r="B3" s="257"/>
      <c r="C3" s="257"/>
      <c r="D3" s="5"/>
      <c r="E3" s="5"/>
      <c r="F3" s="5"/>
      <c r="G3" s="5"/>
      <c r="H3" s="5"/>
      <c r="I3" s="5"/>
      <c r="J3" s="5"/>
      <c r="K3" s="5"/>
      <c r="L3" s="5"/>
      <c r="M3" s="5"/>
      <c r="N3" s="5"/>
      <c r="O3" s="5"/>
      <c r="P3" s="5"/>
      <c r="Q3" s="5"/>
      <c r="R3" s="3"/>
      <c r="S3" s="3"/>
      <c r="T3" s="3"/>
      <c r="U3" s="3"/>
      <c r="V3" s="3"/>
      <c r="W3" s="3"/>
      <c r="X3" s="3"/>
      <c r="Y3" s="3"/>
      <c r="Z3" s="3"/>
      <c r="AA3" s="3"/>
      <c r="AB3" s="3"/>
      <c r="AC3" s="3"/>
      <c r="AD3" s="3"/>
      <c r="AE3" s="3"/>
      <c r="AF3" s="3"/>
      <c r="AG3" s="3"/>
    </row>
    <row r="4" spans="1:33" s="30" customFormat="1" ht="14.1" customHeight="1" x14ac:dyDescent="0.25">
      <c r="A4" s="37" t="s">
        <v>104</v>
      </c>
      <c r="B4" s="257"/>
      <c r="C4" s="257"/>
      <c r="D4" s="5"/>
      <c r="E4" s="5"/>
      <c r="F4" s="5"/>
      <c r="G4" s="5"/>
      <c r="H4" s="5"/>
      <c r="I4" s="5"/>
      <c r="J4" s="5"/>
      <c r="K4" s="5"/>
      <c r="L4" s="5"/>
      <c r="M4" s="5"/>
      <c r="N4" s="5"/>
      <c r="O4" s="5"/>
      <c r="P4" s="5"/>
      <c r="Q4" s="5"/>
      <c r="R4" s="3"/>
      <c r="S4" s="3"/>
      <c r="T4" s="3"/>
      <c r="U4" s="3"/>
      <c r="V4" s="3"/>
      <c r="W4" s="3"/>
      <c r="X4" s="3"/>
      <c r="Y4" s="3"/>
      <c r="Z4" s="3"/>
      <c r="AA4" s="3"/>
      <c r="AB4" s="3"/>
      <c r="AC4" s="3"/>
      <c r="AD4" s="3"/>
      <c r="AE4" s="3"/>
      <c r="AF4" s="3"/>
      <c r="AG4" s="3"/>
    </row>
    <row r="5" spans="1:33" s="30" customFormat="1" ht="14.1" customHeight="1" x14ac:dyDescent="0.25">
      <c r="A5" s="37" t="s">
        <v>105</v>
      </c>
      <c r="B5" s="257"/>
      <c r="C5" s="257"/>
      <c r="D5" s="5"/>
      <c r="E5" s="5"/>
      <c r="F5" s="5"/>
      <c r="G5" s="5"/>
      <c r="H5" s="5"/>
      <c r="I5" s="5"/>
      <c r="J5" s="5"/>
      <c r="K5" s="5"/>
      <c r="L5" s="5"/>
      <c r="M5" s="5"/>
      <c r="N5" s="5"/>
      <c r="O5" s="5"/>
      <c r="P5" s="5"/>
      <c r="Q5" s="5"/>
      <c r="R5" s="3"/>
      <c r="S5" s="3"/>
      <c r="T5" s="3"/>
      <c r="U5" s="3"/>
      <c r="V5" s="3"/>
      <c r="W5" s="3"/>
      <c r="X5" s="3"/>
      <c r="Y5" s="3"/>
      <c r="Z5" s="3"/>
      <c r="AA5" s="3"/>
      <c r="AB5" s="3"/>
      <c r="AC5" s="3"/>
      <c r="AD5" s="3"/>
      <c r="AE5" s="3"/>
      <c r="AF5" s="3"/>
      <c r="AG5" s="3"/>
    </row>
    <row r="6" spans="1:33" s="30" customFormat="1" ht="14.1" customHeight="1" x14ac:dyDescent="0.25">
      <c r="A6" s="37" t="s">
        <v>122</v>
      </c>
      <c r="B6" s="257"/>
      <c r="C6" s="257"/>
      <c r="D6" s="5"/>
      <c r="E6" s="5"/>
      <c r="F6" s="5"/>
      <c r="G6" s="5"/>
      <c r="H6" s="5"/>
      <c r="I6" s="5"/>
      <c r="J6" s="5"/>
      <c r="K6" s="5"/>
      <c r="L6" s="5"/>
      <c r="M6" s="5"/>
      <c r="N6" s="5"/>
      <c r="O6" s="5"/>
      <c r="P6" s="5"/>
      <c r="Q6" s="5"/>
      <c r="R6" s="3"/>
      <c r="S6" s="3"/>
      <c r="T6" s="3"/>
      <c r="U6" s="3"/>
      <c r="V6" s="3"/>
      <c r="W6" s="3"/>
      <c r="X6" s="3"/>
      <c r="Y6" s="3"/>
      <c r="Z6" s="3"/>
      <c r="AA6" s="3"/>
      <c r="AB6" s="3"/>
      <c r="AC6" s="3"/>
      <c r="AD6" s="3"/>
      <c r="AE6" s="3"/>
      <c r="AF6" s="3"/>
      <c r="AG6" s="3"/>
    </row>
    <row r="7" spans="1:33" s="30" customFormat="1" ht="14.1" customHeight="1" x14ac:dyDescent="0.25">
      <c r="A7" s="37" t="s">
        <v>201</v>
      </c>
      <c r="B7" s="257" t="s">
        <v>199</v>
      </c>
      <c r="C7" s="257"/>
      <c r="D7" s="5"/>
      <c r="E7" s="5"/>
      <c r="F7" s="5"/>
      <c r="G7" s="5"/>
      <c r="H7" s="5"/>
      <c r="I7" s="5"/>
      <c r="J7" s="5"/>
      <c r="K7" s="5"/>
      <c r="L7" s="5"/>
      <c r="M7" s="5"/>
      <c r="N7" s="5"/>
      <c r="O7" s="5"/>
      <c r="P7" s="5"/>
      <c r="Q7" s="5"/>
      <c r="R7" s="3"/>
      <c r="S7" s="3"/>
      <c r="T7" s="3"/>
      <c r="U7" s="3"/>
      <c r="V7" s="3"/>
      <c r="W7" s="3"/>
      <c r="X7" s="3"/>
      <c r="Y7" s="3"/>
      <c r="Z7" s="3"/>
      <c r="AA7" s="3"/>
      <c r="AB7" s="3"/>
      <c r="AC7" s="3"/>
      <c r="AD7" s="3"/>
      <c r="AE7" s="3"/>
      <c r="AF7" s="3"/>
      <c r="AG7" s="3"/>
    </row>
    <row r="8" spans="1:33" ht="14.1" customHeight="1" x14ac:dyDescent="0.2">
      <c r="A8" s="16"/>
      <c r="B8" s="2"/>
      <c r="C8" s="31"/>
      <c r="D8" s="5"/>
      <c r="E8" s="5"/>
      <c r="F8" s="5"/>
      <c r="G8" s="5"/>
      <c r="H8" s="5"/>
      <c r="I8" s="5"/>
      <c r="J8" s="5"/>
      <c r="K8" s="5"/>
      <c r="L8" s="5"/>
      <c r="M8" s="5"/>
      <c r="N8" s="5"/>
      <c r="O8" s="5"/>
      <c r="P8" s="5"/>
      <c r="Q8" s="5"/>
    </row>
    <row r="9" spans="1:33" ht="72.75" customHeight="1" x14ac:dyDescent="0.2">
      <c r="A9" s="6" t="s">
        <v>1</v>
      </c>
      <c r="B9" s="6" t="s">
        <v>2</v>
      </c>
      <c r="C9" s="6" t="s">
        <v>3</v>
      </c>
      <c r="D9" s="6" t="s">
        <v>4</v>
      </c>
      <c r="E9" s="6" t="s">
        <v>5</v>
      </c>
      <c r="F9" s="6" t="s">
        <v>6</v>
      </c>
      <c r="G9" s="7" t="s">
        <v>129</v>
      </c>
      <c r="H9" s="52" t="s">
        <v>128</v>
      </c>
      <c r="I9" s="6" t="s">
        <v>7</v>
      </c>
      <c r="J9" s="6" t="s">
        <v>589</v>
      </c>
      <c r="K9" s="6" t="s">
        <v>590</v>
      </c>
    </row>
    <row r="10" spans="1:33" ht="24.75" customHeight="1" x14ac:dyDescent="0.2">
      <c r="A10" s="58" t="s">
        <v>8</v>
      </c>
      <c r="B10" s="39" t="s">
        <v>9</v>
      </c>
      <c r="C10" s="40" t="s">
        <v>212</v>
      </c>
      <c r="D10" s="41" t="s">
        <v>10</v>
      </c>
      <c r="E10" s="39" t="s">
        <v>11</v>
      </c>
      <c r="F10" s="8">
        <v>0</v>
      </c>
      <c r="G10" s="228"/>
      <c r="H10" s="228"/>
      <c r="I10" s="28">
        <f t="shared" ref="I10:I41" si="0">IFERROR(
IF(DeliveryRoute="UU Build",$F$10:$F$123*$G$10:$G$123,
$F$10:$F$123*($G$10:$G$123+$H$10:$H$123)),
"!! ERROR !!")</f>
        <v>0</v>
      </c>
      <c r="J10" s="28">
        <f>IFERROR(
IF(DeliveryRoute="UU Build","",
$F$10:$F$123*$H$10:$H$123),
"!! ERROR !!")</f>
        <v>0</v>
      </c>
      <c r="K10" s="28">
        <f>F10*G10</f>
        <v>0</v>
      </c>
    </row>
    <row r="11" spans="1:33" s="33" customFormat="1" x14ac:dyDescent="0.2">
      <c r="A11" s="262" t="s">
        <v>566</v>
      </c>
      <c r="B11" s="39" t="s">
        <v>9</v>
      </c>
      <c r="C11" s="42" t="s">
        <v>211</v>
      </c>
      <c r="D11" s="43" t="s">
        <v>582</v>
      </c>
      <c r="E11" s="42" t="s">
        <v>11</v>
      </c>
      <c r="F11" s="229">
        <v>278</v>
      </c>
      <c r="G11" s="10"/>
      <c r="H11" s="10"/>
      <c r="I11" s="28">
        <f t="shared" si="0"/>
        <v>0</v>
      </c>
      <c r="J11" s="28">
        <f>IFERROR(
IF(DeliveryRoute="UU Build","",
$F$10:$F$123*$H$10:$H$123),
"!! ERROR !!")</f>
        <v>0</v>
      </c>
      <c r="K11" s="28">
        <f t="shared" ref="K11:K74" si="1">F11*G11</f>
        <v>0</v>
      </c>
      <c r="L11" s="1"/>
      <c r="M11" s="1"/>
      <c r="N11" s="1"/>
      <c r="O11" s="1"/>
      <c r="P11" s="1"/>
      <c r="Q11" s="1"/>
      <c r="R11" s="1"/>
      <c r="S11" s="1"/>
      <c r="T11" s="1"/>
      <c r="U11" s="1"/>
      <c r="V11" s="1"/>
      <c r="W11" s="1"/>
      <c r="X11" s="1"/>
      <c r="Y11" s="1"/>
      <c r="Z11" s="1"/>
      <c r="AA11" s="1"/>
      <c r="AB11" s="1"/>
      <c r="AC11" s="1"/>
      <c r="AD11" s="1"/>
      <c r="AE11" s="1"/>
      <c r="AF11" s="1"/>
      <c r="AG11" s="1"/>
    </row>
    <row r="12" spans="1:33" s="33" customFormat="1" x14ac:dyDescent="0.2">
      <c r="A12" s="263"/>
      <c r="B12" s="39" t="s">
        <v>9</v>
      </c>
      <c r="C12" s="40" t="s">
        <v>212</v>
      </c>
      <c r="D12" s="41" t="s">
        <v>580</v>
      </c>
      <c r="E12" s="39" t="s">
        <v>11</v>
      </c>
      <c r="F12" s="8">
        <v>433</v>
      </c>
      <c r="G12" s="10"/>
      <c r="H12" s="10"/>
      <c r="I12" s="28">
        <f t="shared" si="0"/>
        <v>0</v>
      </c>
      <c r="J12" s="28">
        <f>IFERROR(
IF(DeliveryRoute="UU Build","",
$F$10:$F$123*$H$10:$H$123),
"!! ERROR !!")</f>
        <v>0</v>
      </c>
      <c r="K12" s="28">
        <f t="shared" si="1"/>
        <v>0</v>
      </c>
      <c r="L12" s="1"/>
      <c r="M12" s="1"/>
      <c r="N12" s="1"/>
      <c r="O12" s="1"/>
      <c r="P12" s="1"/>
      <c r="Q12" s="1"/>
      <c r="R12" s="1"/>
      <c r="S12" s="1"/>
      <c r="T12" s="1"/>
      <c r="U12" s="1"/>
      <c r="V12" s="1"/>
      <c r="W12" s="1"/>
      <c r="X12" s="1"/>
      <c r="Y12" s="1"/>
      <c r="Z12" s="1"/>
      <c r="AA12" s="1"/>
      <c r="AB12" s="1"/>
      <c r="AC12" s="1"/>
      <c r="AD12" s="1"/>
      <c r="AE12" s="1"/>
      <c r="AF12" s="1"/>
      <c r="AG12" s="1"/>
    </row>
    <row r="13" spans="1:33" s="30" customFormat="1" x14ac:dyDescent="0.2">
      <c r="A13" s="264"/>
      <c r="B13" s="42" t="s">
        <v>9</v>
      </c>
      <c r="C13" s="42" t="s">
        <v>211</v>
      </c>
      <c r="D13" s="43" t="s">
        <v>581</v>
      </c>
      <c r="E13" s="42" t="s">
        <v>11</v>
      </c>
      <c r="F13" s="229">
        <v>379</v>
      </c>
      <c r="G13" s="212"/>
      <c r="H13" s="10"/>
      <c r="I13" s="28">
        <f t="shared" si="0"/>
        <v>0</v>
      </c>
      <c r="J13" s="28">
        <f>IFERROR(
IF(DeliveryRoute="UU Build","",
$F$10:$F$123*$H$10:$H$123),
"!! ERROR !!")</f>
        <v>0</v>
      </c>
      <c r="K13" s="28">
        <f t="shared" si="1"/>
        <v>0</v>
      </c>
      <c r="L13" s="1"/>
      <c r="M13" s="1"/>
      <c r="N13" s="1"/>
      <c r="O13" s="1"/>
      <c r="P13" s="1"/>
      <c r="Q13" s="1"/>
      <c r="R13" s="1"/>
      <c r="S13" s="1"/>
      <c r="T13" s="1"/>
      <c r="U13" s="1"/>
      <c r="V13" s="1"/>
      <c r="W13" s="1"/>
      <c r="X13" s="1"/>
      <c r="Y13" s="1"/>
      <c r="Z13" s="1"/>
      <c r="AA13" s="1"/>
      <c r="AB13" s="1"/>
      <c r="AC13" s="1"/>
      <c r="AD13" s="1"/>
      <c r="AE13" s="1"/>
      <c r="AF13" s="1"/>
      <c r="AG13" s="1"/>
    </row>
    <row r="14" spans="1:33" s="30" customFormat="1" x14ac:dyDescent="0.2">
      <c r="A14" s="249" t="s">
        <v>12</v>
      </c>
      <c r="B14" s="42" t="s">
        <v>9</v>
      </c>
      <c r="C14" s="42" t="s">
        <v>210</v>
      </c>
      <c r="D14" s="43" t="s">
        <v>13</v>
      </c>
      <c r="E14" s="42" t="s">
        <v>14</v>
      </c>
      <c r="F14" s="8">
        <v>4155</v>
      </c>
      <c r="G14" s="10"/>
      <c r="H14" s="10"/>
      <c r="I14" s="28">
        <f t="shared" si="0"/>
        <v>0</v>
      </c>
      <c r="J14" s="28">
        <f>IFERROR(
IF(DeliveryRoute="UU Build","",
$F$10:$F$123*$H$10:$H$123),
"!! ERROR !!")</f>
        <v>0</v>
      </c>
      <c r="K14" s="28">
        <f t="shared" si="1"/>
        <v>0</v>
      </c>
      <c r="L14" s="1"/>
      <c r="M14" s="1"/>
      <c r="N14" s="1"/>
      <c r="O14" s="1"/>
      <c r="P14" s="1"/>
      <c r="Q14" s="1"/>
      <c r="R14" s="1"/>
      <c r="S14" s="1"/>
      <c r="T14" s="1"/>
      <c r="U14" s="1"/>
      <c r="V14" s="1"/>
      <c r="W14" s="1"/>
      <c r="X14" s="1"/>
      <c r="Y14" s="1"/>
      <c r="Z14" s="1"/>
      <c r="AA14" s="1"/>
      <c r="AB14" s="1"/>
      <c r="AC14" s="1"/>
      <c r="AD14" s="1"/>
      <c r="AE14" s="1"/>
      <c r="AF14" s="1"/>
      <c r="AG14" s="1"/>
    </row>
    <row r="15" spans="1:33" s="30" customFormat="1" x14ac:dyDescent="0.2">
      <c r="A15" s="249"/>
      <c r="B15" s="42" t="s">
        <v>9</v>
      </c>
      <c r="C15" s="42" t="s">
        <v>210</v>
      </c>
      <c r="D15" s="43" t="s">
        <v>15</v>
      </c>
      <c r="E15" s="42" t="s">
        <v>14</v>
      </c>
      <c r="F15" s="8">
        <v>5079</v>
      </c>
      <c r="G15" s="10"/>
      <c r="H15" s="10"/>
      <c r="I15" s="28">
        <f t="shared" si="0"/>
        <v>0</v>
      </c>
      <c r="J15" s="28">
        <f>IFERROR(
IF(DeliveryRoute="UU Build","",
$F$10:$F$123*$H$10:$H$123),
"!! ERROR !!")</f>
        <v>0</v>
      </c>
      <c r="K15" s="28">
        <f t="shared" si="1"/>
        <v>0</v>
      </c>
      <c r="L15" s="1"/>
      <c r="M15" s="1"/>
      <c r="N15" s="1"/>
      <c r="O15" s="1"/>
      <c r="P15" s="1"/>
      <c r="Q15" s="1"/>
      <c r="R15" s="1"/>
      <c r="S15" s="1"/>
      <c r="T15" s="1"/>
      <c r="U15" s="1"/>
      <c r="V15" s="1"/>
      <c r="W15" s="1"/>
      <c r="X15" s="1"/>
      <c r="Y15" s="1"/>
      <c r="Z15" s="1"/>
      <c r="AA15" s="1"/>
      <c r="AB15" s="1"/>
      <c r="AC15" s="1"/>
      <c r="AD15" s="1"/>
      <c r="AE15" s="1"/>
      <c r="AF15" s="1"/>
      <c r="AG15" s="1"/>
    </row>
    <row r="16" spans="1:33" s="30" customFormat="1" x14ac:dyDescent="0.2">
      <c r="A16" s="249"/>
      <c r="B16" s="42" t="s">
        <v>9</v>
      </c>
      <c r="C16" s="42" t="s">
        <v>210</v>
      </c>
      <c r="D16" s="43" t="s">
        <v>16</v>
      </c>
      <c r="E16" s="42" t="s">
        <v>14</v>
      </c>
      <c r="F16" s="8">
        <v>6214</v>
      </c>
      <c r="G16" s="10"/>
      <c r="H16" s="10"/>
      <c r="I16" s="28">
        <f t="shared" si="0"/>
        <v>0</v>
      </c>
      <c r="J16" s="28">
        <f>IFERROR(
IF(DeliveryRoute="UU Build","",
$F$10:$F$123*$H$10:$H$123),
"!! ERROR !!")</f>
        <v>0</v>
      </c>
      <c r="K16" s="28">
        <f t="shared" si="1"/>
        <v>0</v>
      </c>
      <c r="L16" s="1"/>
      <c r="M16" s="1"/>
      <c r="N16" s="1"/>
      <c r="O16" s="1"/>
      <c r="P16" s="1"/>
      <c r="Q16" s="1"/>
      <c r="R16" s="1"/>
      <c r="S16" s="1"/>
      <c r="T16" s="1"/>
      <c r="U16" s="1"/>
      <c r="V16" s="1"/>
      <c r="W16" s="1"/>
      <c r="X16" s="1"/>
      <c r="Y16" s="1"/>
      <c r="Z16" s="1"/>
      <c r="AA16" s="1"/>
      <c r="AB16" s="1"/>
      <c r="AC16" s="1"/>
      <c r="AD16" s="1"/>
      <c r="AE16" s="1"/>
      <c r="AF16" s="1"/>
      <c r="AG16" s="1"/>
    </row>
    <row r="17" spans="1:33" s="30" customFormat="1" x14ac:dyDescent="0.2">
      <c r="A17" s="249" t="s">
        <v>17</v>
      </c>
      <c r="B17" s="42" t="s">
        <v>9</v>
      </c>
      <c r="C17" s="42" t="s">
        <v>210</v>
      </c>
      <c r="D17" s="43" t="s">
        <v>18</v>
      </c>
      <c r="E17" s="42" t="s">
        <v>14</v>
      </c>
      <c r="F17" s="8">
        <v>5293</v>
      </c>
      <c r="G17" s="10"/>
      <c r="H17" s="10"/>
      <c r="I17" s="28">
        <f t="shared" si="0"/>
        <v>0</v>
      </c>
      <c r="J17" s="28">
        <f>IFERROR(
IF(DeliveryRoute="UU Build","",
$F$10:$F$123*$H$10:$H$123),
"!! ERROR !!")</f>
        <v>0</v>
      </c>
      <c r="K17" s="28">
        <f t="shared" si="1"/>
        <v>0</v>
      </c>
      <c r="L17" s="1"/>
      <c r="M17" s="1"/>
      <c r="N17" s="1"/>
      <c r="O17" s="1"/>
      <c r="P17" s="1"/>
      <c r="Q17" s="1"/>
      <c r="R17" s="1"/>
      <c r="S17" s="1"/>
      <c r="T17" s="1"/>
      <c r="U17" s="1"/>
      <c r="V17" s="1"/>
      <c r="W17" s="1"/>
      <c r="X17" s="1"/>
      <c r="Y17" s="1"/>
      <c r="Z17" s="1"/>
      <c r="AA17" s="1"/>
      <c r="AB17" s="1"/>
      <c r="AC17" s="1"/>
      <c r="AD17" s="1"/>
      <c r="AE17" s="1"/>
      <c r="AF17" s="1"/>
      <c r="AG17" s="1"/>
    </row>
    <row r="18" spans="1:33" s="30" customFormat="1" x14ac:dyDescent="0.2">
      <c r="A18" s="249"/>
      <c r="B18" s="42" t="s">
        <v>9</v>
      </c>
      <c r="C18" s="42" t="s">
        <v>210</v>
      </c>
      <c r="D18" s="43" t="s">
        <v>19</v>
      </c>
      <c r="E18" s="42" t="s">
        <v>14</v>
      </c>
      <c r="F18" s="8">
        <v>6551</v>
      </c>
      <c r="G18" s="10"/>
      <c r="H18" s="10"/>
      <c r="I18" s="28">
        <f t="shared" si="0"/>
        <v>0</v>
      </c>
      <c r="J18" s="28">
        <f>IFERROR(
IF(DeliveryRoute="UU Build","",
$F$10:$F$123*$H$10:$H$123),
"!! ERROR !!")</f>
        <v>0</v>
      </c>
      <c r="K18" s="28">
        <f t="shared" si="1"/>
        <v>0</v>
      </c>
      <c r="L18" s="1"/>
      <c r="M18" s="1"/>
      <c r="N18" s="1"/>
      <c r="O18" s="1"/>
      <c r="P18" s="1"/>
      <c r="Q18" s="1"/>
      <c r="R18" s="1"/>
      <c r="S18" s="1"/>
      <c r="T18" s="1"/>
      <c r="U18" s="1"/>
      <c r="V18" s="1"/>
      <c r="W18" s="1"/>
      <c r="X18" s="1"/>
      <c r="Y18" s="1"/>
      <c r="Z18" s="1"/>
      <c r="AA18" s="1"/>
      <c r="AB18" s="1"/>
      <c r="AC18" s="1"/>
      <c r="AD18" s="1"/>
      <c r="AE18" s="1"/>
      <c r="AF18" s="1"/>
      <c r="AG18" s="1"/>
    </row>
    <row r="19" spans="1:33" s="30" customFormat="1" x14ac:dyDescent="0.2">
      <c r="A19" s="249"/>
      <c r="B19" s="42" t="s">
        <v>9</v>
      </c>
      <c r="C19" s="42" t="s">
        <v>210</v>
      </c>
      <c r="D19" s="43" t="s">
        <v>20</v>
      </c>
      <c r="E19" s="42" t="s">
        <v>14</v>
      </c>
      <c r="F19" s="8">
        <v>7360</v>
      </c>
      <c r="G19" s="10"/>
      <c r="H19" s="10"/>
      <c r="I19" s="28">
        <f t="shared" si="0"/>
        <v>0</v>
      </c>
      <c r="J19" s="28">
        <f>IFERROR(
IF(DeliveryRoute="UU Build","",
$F$10:$F$123*$H$10:$H$123),
"!! ERROR !!")</f>
        <v>0</v>
      </c>
      <c r="K19" s="28">
        <f t="shared" si="1"/>
        <v>0</v>
      </c>
      <c r="L19" s="1"/>
      <c r="M19" s="1"/>
      <c r="N19" s="1"/>
      <c r="O19" s="1"/>
      <c r="P19" s="1"/>
      <c r="Q19" s="1"/>
      <c r="R19" s="1"/>
      <c r="S19" s="1"/>
      <c r="T19" s="1"/>
      <c r="U19" s="1"/>
      <c r="V19" s="1"/>
      <c r="W19" s="1"/>
      <c r="X19" s="1"/>
      <c r="Y19" s="1"/>
      <c r="Z19" s="1"/>
      <c r="AA19" s="1"/>
      <c r="AB19" s="1"/>
      <c r="AC19" s="1"/>
      <c r="AD19" s="1"/>
      <c r="AE19" s="1"/>
      <c r="AF19" s="1"/>
      <c r="AG19" s="1"/>
    </row>
    <row r="20" spans="1:33" s="30" customFormat="1" x14ac:dyDescent="0.2">
      <c r="A20" s="249" t="s">
        <v>21</v>
      </c>
      <c r="B20" s="42" t="s">
        <v>22</v>
      </c>
      <c r="C20" s="42" t="s">
        <v>210</v>
      </c>
      <c r="D20" s="43" t="s">
        <v>23</v>
      </c>
      <c r="E20" s="42" t="s">
        <v>14</v>
      </c>
      <c r="F20" s="8">
        <v>946</v>
      </c>
      <c r="G20" s="10"/>
      <c r="H20" s="10"/>
      <c r="I20" s="28">
        <f t="shared" si="0"/>
        <v>0</v>
      </c>
      <c r="J20" s="28">
        <f>IFERROR(
IF(DeliveryRoute="UU Build","",
$F$10:$F$123*$H$10:$H$123),
"!! ERROR !!")</f>
        <v>0</v>
      </c>
      <c r="K20" s="28">
        <f t="shared" si="1"/>
        <v>0</v>
      </c>
      <c r="L20" s="1"/>
      <c r="M20" s="1"/>
      <c r="N20" s="1"/>
      <c r="O20" s="1"/>
      <c r="P20" s="1"/>
      <c r="Q20" s="1"/>
      <c r="R20" s="1"/>
      <c r="S20" s="1"/>
      <c r="T20" s="1"/>
      <c r="U20" s="1"/>
      <c r="V20" s="1"/>
      <c r="W20" s="1"/>
      <c r="X20" s="1"/>
      <c r="Y20" s="1"/>
      <c r="Z20" s="1"/>
      <c r="AA20" s="1"/>
      <c r="AB20" s="1"/>
      <c r="AC20" s="1"/>
      <c r="AD20" s="1"/>
      <c r="AE20" s="1"/>
      <c r="AF20" s="1"/>
      <c r="AG20" s="1"/>
    </row>
    <row r="21" spans="1:33" s="30" customFormat="1" x14ac:dyDescent="0.2">
      <c r="A21" s="249"/>
      <c r="B21" s="42" t="s">
        <v>22</v>
      </c>
      <c r="C21" s="42" t="s">
        <v>210</v>
      </c>
      <c r="D21" s="43" t="s">
        <v>24</v>
      </c>
      <c r="E21" s="42" t="s">
        <v>14</v>
      </c>
      <c r="F21" s="8">
        <v>1038</v>
      </c>
      <c r="G21" s="10"/>
      <c r="H21" s="10"/>
      <c r="I21" s="28">
        <f t="shared" si="0"/>
        <v>0</v>
      </c>
      <c r="J21" s="28">
        <f>IFERROR(
IF(DeliveryRoute="UU Build","",
$F$10:$F$123*$H$10:$H$123),
"!! ERROR !!")</f>
        <v>0</v>
      </c>
      <c r="K21" s="28">
        <f t="shared" si="1"/>
        <v>0</v>
      </c>
      <c r="L21" s="1"/>
      <c r="M21" s="1"/>
      <c r="N21" s="1"/>
      <c r="O21" s="1"/>
      <c r="P21" s="1"/>
      <c r="Q21" s="1"/>
      <c r="R21" s="1"/>
      <c r="S21" s="1"/>
      <c r="T21" s="1"/>
      <c r="U21" s="1"/>
      <c r="V21" s="1"/>
      <c r="W21" s="1"/>
      <c r="X21" s="1"/>
      <c r="Y21" s="1"/>
      <c r="Z21" s="1"/>
      <c r="AA21" s="1"/>
      <c r="AB21" s="1"/>
      <c r="AC21" s="1"/>
      <c r="AD21" s="1"/>
      <c r="AE21" s="1"/>
      <c r="AF21" s="1"/>
      <c r="AG21" s="1"/>
    </row>
    <row r="22" spans="1:33" s="30" customFormat="1" x14ac:dyDescent="0.2">
      <c r="A22" s="249"/>
      <c r="B22" s="42" t="s">
        <v>22</v>
      </c>
      <c r="C22" s="42" t="s">
        <v>210</v>
      </c>
      <c r="D22" s="43" t="s">
        <v>25</v>
      </c>
      <c r="E22" s="42" t="s">
        <v>14</v>
      </c>
      <c r="F22" s="8">
        <v>1940</v>
      </c>
      <c r="G22" s="10"/>
      <c r="H22" s="10"/>
      <c r="I22" s="28">
        <f t="shared" si="0"/>
        <v>0</v>
      </c>
      <c r="J22" s="28">
        <f>IFERROR(
IF(DeliveryRoute="UU Build","",
$F$10:$F$123*$H$10:$H$123),
"!! ERROR !!")</f>
        <v>0</v>
      </c>
      <c r="K22" s="28">
        <f t="shared" si="1"/>
        <v>0</v>
      </c>
      <c r="L22" s="1"/>
      <c r="M22" s="1"/>
      <c r="N22" s="1"/>
      <c r="O22" s="1"/>
      <c r="P22" s="1"/>
      <c r="Q22" s="1"/>
      <c r="R22" s="1"/>
      <c r="S22" s="1"/>
      <c r="T22" s="1"/>
      <c r="U22" s="1"/>
      <c r="V22" s="1"/>
      <c r="W22" s="1"/>
      <c r="X22" s="1"/>
      <c r="Y22" s="1"/>
      <c r="Z22" s="1"/>
      <c r="AA22" s="1"/>
      <c r="AB22" s="1"/>
      <c r="AC22" s="1"/>
      <c r="AD22" s="1"/>
      <c r="AE22" s="1"/>
      <c r="AF22" s="1"/>
      <c r="AG22" s="1"/>
    </row>
    <row r="23" spans="1:33" s="30" customFormat="1" x14ac:dyDescent="0.2">
      <c r="A23" s="249" t="s">
        <v>26</v>
      </c>
      <c r="B23" s="42" t="s">
        <v>22</v>
      </c>
      <c r="C23" s="42" t="s">
        <v>210</v>
      </c>
      <c r="D23" s="43" t="s">
        <v>27</v>
      </c>
      <c r="E23" s="42" t="s">
        <v>14</v>
      </c>
      <c r="F23" s="8">
        <v>1294</v>
      </c>
      <c r="G23" s="10"/>
      <c r="H23" s="10"/>
      <c r="I23" s="28">
        <f t="shared" si="0"/>
        <v>0</v>
      </c>
      <c r="J23" s="28">
        <f>IFERROR(
IF(DeliveryRoute="UU Build","",
$F$10:$F$123*$H$10:$H$123),
"!! ERROR !!")</f>
        <v>0</v>
      </c>
      <c r="K23" s="28">
        <f t="shared" si="1"/>
        <v>0</v>
      </c>
      <c r="L23" s="1"/>
      <c r="M23" s="1"/>
      <c r="N23" s="1"/>
      <c r="O23" s="1"/>
      <c r="P23" s="1"/>
      <c r="Q23" s="1"/>
      <c r="R23" s="1"/>
      <c r="S23" s="1"/>
      <c r="T23" s="1"/>
      <c r="U23" s="1"/>
      <c r="V23" s="1"/>
      <c r="W23" s="1"/>
      <c r="X23" s="1"/>
      <c r="Y23" s="1"/>
      <c r="Z23" s="1"/>
      <c r="AA23" s="1"/>
      <c r="AB23" s="1"/>
      <c r="AC23" s="1"/>
      <c r="AD23" s="1"/>
      <c r="AE23" s="1"/>
      <c r="AF23" s="1"/>
      <c r="AG23" s="1"/>
    </row>
    <row r="24" spans="1:33" s="30" customFormat="1" x14ac:dyDescent="0.2">
      <c r="A24" s="249"/>
      <c r="B24" s="42" t="s">
        <v>22</v>
      </c>
      <c r="C24" s="42" t="s">
        <v>210</v>
      </c>
      <c r="D24" s="43" t="s">
        <v>28</v>
      </c>
      <c r="E24" s="42" t="s">
        <v>14</v>
      </c>
      <c r="F24" s="8">
        <v>1350</v>
      </c>
      <c r="G24" s="10"/>
      <c r="H24" s="10"/>
      <c r="I24" s="28">
        <f t="shared" si="0"/>
        <v>0</v>
      </c>
      <c r="J24" s="28">
        <f>IFERROR(
IF(DeliveryRoute="UU Build","",
$F$10:$F$123*$H$10:$H$123),
"!! ERROR !!")</f>
        <v>0</v>
      </c>
      <c r="K24" s="28">
        <f t="shared" si="1"/>
        <v>0</v>
      </c>
      <c r="L24" s="1"/>
      <c r="M24" s="1"/>
      <c r="N24" s="1"/>
      <c r="O24" s="1"/>
      <c r="P24" s="1"/>
      <c r="Q24" s="1"/>
      <c r="R24" s="1"/>
      <c r="S24" s="1"/>
      <c r="T24" s="1"/>
      <c r="U24" s="1"/>
      <c r="V24" s="1"/>
      <c r="W24" s="1"/>
      <c r="X24" s="1"/>
      <c r="Y24" s="1"/>
      <c r="Z24" s="1"/>
      <c r="AA24" s="1"/>
      <c r="AB24" s="1"/>
      <c r="AC24" s="1"/>
      <c r="AD24" s="1"/>
      <c r="AE24" s="1"/>
      <c r="AF24" s="1"/>
      <c r="AG24" s="1"/>
    </row>
    <row r="25" spans="1:33" s="30" customFormat="1" x14ac:dyDescent="0.2">
      <c r="A25" s="249"/>
      <c r="B25" s="42" t="s">
        <v>22</v>
      </c>
      <c r="C25" s="42" t="s">
        <v>210</v>
      </c>
      <c r="D25" s="43" t="s">
        <v>29</v>
      </c>
      <c r="E25" s="42" t="s">
        <v>14</v>
      </c>
      <c r="F25" s="8">
        <v>2378</v>
      </c>
      <c r="G25" s="10"/>
      <c r="H25" s="10"/>
      <c r="I25" s="28">
        <f t="shared" si="0"/>
        <v>0</v>
      </c>
      <c r="J25" s="28">
        <f>IFERROR(
IF(DeliveryRoute="UU Build","",
$F$10:$F$123*$H$10:$H$123),
"!! ERROR !!")</f>
        <v>0</v>
      </c>
      <c r="K25" s="28">
        <f t="shared" si="1"/>
        <v>0</v>
      </c>
      <c r="L25" s="1"/>
      <c r="M25" s="1"/>
      <c r="N25" s="1"/>
      <c r="O25" s="1"/>
      <c r="P25" s="1"/>
      <c r="Q25" s="1"/>
      <c r="R25" s="1"/>
      <c r="S25" s="1"/>
      <c r="T25" s="1"/>
      <c r="U25" s="1"/>
      <c r="V25" s="1"/>
      <c r="W25" s="1"/>
      <c r="X25" s="1"/>
      <c r="Y25" s="1"/>
      <c r="Z25" s="1"/>
      <c r="AA25" s="1"/>
      <c r="AB25" s="1"/>
      <c r="AC25" s="1"/>
      <c r="AD25" s="1"/>
      <c r="AE25" s="1"/>
      <c r="AF25" s="1"/>
      <c r="AG25" s="1"/>
    </row>
    <row r="26" spans="1:33" s="30" customFormat="1" x14ac:dyDescent="0.2">
      <c r="A26" s="249" t="s">
        <v>30</v>
      </c>
      <c r="B26" s="42" t="s">
        <v>9</v>
      </c>
      <c r="C26" s="42" t="s">
        <v>210</v>
      </c>
      <c r="D26" s="43" t="s">
        <v>31</v>
      </c>
      <c r="E26" s="42" t="s">
        <v>14</v>
      </c>
      <c r="F26" s="8">
        <v>1096</v>
      </c>
      <c r="G26" s="10"/>
      <c r="H26" s="10"/>
      <c r="I26" s="28">
        <f t="shared" si="0"/>
        <v>0</v>
      </c>
      <c r="J26" s="28">
        <f>IFERROR(
IF(DeliveryRoute="UU Build","",
$F$10:$F$123*$H$10:$H$123),
"!! ERROR !!")</f>
        <v>0</v>
      </c>
      <c r="K26" s="28">
        <f t="shared" si="1"/>
        <v>0</v>
      </c>
      <c r="L26" s="1"/>
      <c r="M26" s="1"/>
      <c r="N26" s="1"/>
      <c r="O26" s="1"/>
      <c r="P26" s="1"/>
      <c r="Q26" s="1"/>
      <c r="R26" s="1"/>
      <c r="S26" s="1"/>
      <c r="T26" s="1"/>
      <c r="U26" s="1"/>
      <c r="V26" s="1"/>
      <c r="W26" s="1"/>
      <c r="X26" s="1"/>
      <c r="Y26" s="1"/>
      <c r="Z26" s="1"/>
      <c r="AA26" s="1"/>
      <c r="AB26" s="1"/>
      <c r="AC26" s="1"/>
      <c r="AD26" s="1"/>
      <c r="AE26" s="1"/>
      <c r="AF26" s="1"/>
      <c r="AG26" s="1"/>
    </row>
    <row r="27" spans="1:33" s="30" customFormat="1" x14ac:dyDescent="0.2">
      <c r="A27" s="249"/>
      <c r="B27" s="42" t="s">
        <v>9</v>
      </c>
      <c r="C27" s="42" t="s">
        <v>210</v>
      </c>
      <c r="D27" s="43" t="s">
        <v>32</v>
      </c>
      <c r="E27" s="42" t="s">
        <v>14</v>
      </c>
      <c r="F27" s="8">
        <v>1404</v>
      </c>
      <c r="G27" s="10"/>
      <c r="H27" s="10"/>
      <c r="I27" s="28">
        <f t="shared" si="0"/>
        <v>0</v>
      </c>
      <c r="J27" s="28">
        <f>IFERROR(
IF(DeliveryRoute="UU Build","",
$F$10:$F$123*$H$10:$H$123),
"!! ERROR !!")</f>
        <v>0</v>
      </c>
      <c r="K27" s="28">
        <f t="shared" si="1"/>
        <v>0</v>
      </c>
      <c r="L27" s="1"/>
      <c r="M27" s="1"/>
      <c r="N27" s="1"/>
      <c r="O27" s="1"/>
      <c r="P27" s="1"/>
      <c r="Q27" s="1"/>
      <c r="R27" s="1"/>
      <c r="S27" s="1"/>
      <c r="T27" s="1"/>
      <c r="U27" s="1"/>
      <c r="V27" s="1"/>
      <c r="W27" s="1"/>
      <c r="X27" s="1"/>
      <c r="Y27" s="1"/>
      <c r="Z27" s="1"/>
      <c r="AA27" s="1"/>
      <c r="AB27" s="1"/>
      <c r="AC27" s="1"/>
      <c r="AD27" s="1"/>
      <c r="AE27" s="1"/>
      <c r="AF27" s="1"/>
      <c r="AG27" s="1"/>
    </row>
    <row r="28" spans="1:33" s="30" customFormat="1" x14ac:dyDescent="0.2">
      <c r="A28" s="249"/>
      <c r="B28" s="42" t="s">
        <v>9</v>
      </c>
      <c r="C28" s="42" t="s">
        <v>210</v>
      </c>
      <c r="D28" s="43" t="s">
        <v>33</v>
      </c>
      <c r="E28" s="42" t="s">
        <v>14</v>
      </c>
      <c r="F28" s="8">
        <v>2523</v>
      </c>
      <c r="G28" s="10"/>
      <c r="H28" s="10"/>
      <c r="I28" s="28">
        <f t="shared" si="0"/>
        <v>0</v>
      </c>
      <c r="J28" s="28">
        <f>IFERROR(
IF(DeliveryRoute="UU Build","",
$F$10:$F$123*$H$10:$H$123),
"!! ERROR !!")</f>
        <v>0</v>
      </c>
      <c r="K28" s="28">
        <f t="shared" si="1"/>
        <v>0</v>
      </c>
      <c r="L28" s="1"/>
      <c r="M28" s="1"/>
      <c r="N28" s="1"/>
      <c r="O28" s="1"/>
      <c r="P28" s="1"/>
      <c r="Q28" s="1"/>
      <c r="R28" s="1"/>
      <c r="S28" s="1"/>
      <c r="T28" s="1"/>
      <c r="U28" s="1"/>
      <c r="V28" s="1"/>
      <c r="W28" s="1"/>
      <c r="X28" s="1"/>
      <c r="Y28" s="1"/>
      <c r="Z28" s="1"/>
      <c r="AA28" s="1"/>
      <c r="AB28" s="1"/>
      <c r="AC28" s="1"/>
      <c r="AD28" s="1"/>
      <c r="AE28" s="1"/>
      <c r="AF28" s="1"/>
      <c r="AG28" s="1"/>
    </row>
    <row r="29" spans="1:33" s="30" customFormat="1" x14ac:dyDescent="0.2">
      <c r="A29" s="249" t="s">
        <v>34</v>
      </c>
      <c r="B29" s="42" t="s">
        <v>9</v>
      </c>
      <c r="C29" s="42" t="s">
        <v>210</v>
      </c>
      <c r="D29" s="43" t="s">
        <v>35</v>
      </c>
      <c r="E29" s="42" t="s">
        <v>14</v>
      </c>
      <c r="F29" s="8">
        <v>1801</v>
      </c>
      <c r="G29" s="10"/>
      <c r="H29" s="10"/>
      <c r="I29" s="28">
        <f t="shared" si="0"/>
        <v>0</v>
      </c>
      <c r="J29" s="28">
        <f>IFERROR(
IF(DeliveryRoute="UU Build","",
$F$10:$F$123*$H$10:$H$123),
"!! ERROR !!")</f>
        <v>0</v>
      </c>
      <c r="K29" s="28">
        <f t="shared" si="1"/>
        <v>0</v>
      </c>
      <c r="L29" s="1"/>
      <c r="M29" s="1"/>
      <c r="N29" s="1"/>
      <c r="O29" s="1"/>
      <c r="P29" s="1"/>
      <c r="Q29" s="1"/>
      <c r="R29" s="1"/>
      <c r="S29" s="1"/>
      <c r="T29" s="1"/>
      <c r="U29" s="1"/>
      <c r="V29" s="1"/>
      <c r="W29" s="1"/>
      <c r="X29" s="1"/>
      <c r="Y29" s="1"/>
      <c r="Z29" s="1"/>
      <c r="AA29" s="1"/>
      <c r="AB29" s="1"/>
      <c r="AC29" s="1"/>
      <c r="AD29" s="1"/>
      <c r="AE29" s="1"/>
      <c r="AF29" s="1"/>
      <c r="AG29" s="1"/>
    </row>
    <row r="30" spans="1:33" s="30" customFormat="1" x14ac:dyDescent="0.2">
      <c r="A30" s="249"/>
      <c r="B30" s="42" t="s">
        <v>9</v>
      </c>
      <c r="C30" s="42" t="s">
        <v>210</v>
      </c>
      <c r="D30" s="43" t="s">
        <v>36</v>
      </c>
      <c r="E30" s="42" t="s">
        <v>14</v>
      </c>
      <c r="F30" s="8">
        <v>2262</v>
      </c>
      <c r="G30" s="10"/>
      <c r="H30" s="10"/>
      <c r="I30" s="28">
        <f t="shared" si="0"/>
        <v>0</v>
      </c>
      <c r="J30" s="28">
        <f>IFERROR(
IF(DeliveryRoute="UU Build","",
$F$10:$F$123*$H$10:$H$123),
"!! ERROR !!")</f>
        <v>0</v>
      </c>
      <c r="K30" s="28">
        <f t="shared" si="1"/>
        <v>0</v>
      </c>
      <c r="L30" s="1"/>
      <c r="M30" s="1"/>
      <c r="N30" s="1"/>
      <c r="O30" s="1"/>
      <c r="P30" s="1"/>
      <c r="Q30" s="1"/>
      <c r="R30" s="1"/>
      <c r="S30" s="1"/>
      <c r="T30" s="1"/>
      <c r="U30" s="1"/>
      <c r="V30" s="1"/>
      <c r="W30" s="1"/>
      <c r="X30" s="1"/>
      <c r="Y30" s="1"/>
      <c r="Z30" s="1"/>
      <c r="AA30" s="1"/>
      <c r="AB30" s="1"/>
      <c r="AC30" s="1"/>
      <c r="AD30" s="1"/>
      <c r="AE30" s="1"/>
      <c r="AF30" s="1"/>
      <c r="AG30" s="1"/>
    </row>
    <row r="31" spans="1:33" s="30" customFormat="1" x14ac:dyDescent="0.2">
      <c r="A31" s="249"/>
      <c r="B31" s="42" t="s">
        <v>9</v>
      </c>
      <c r="C31" s="42" t="s">
        <v>210</v>
      </c>
      <c r="D31" s="43" t="s">
        <v>37</v>
      </c>
      <c r="E31" s="42" t="s">
        <v>14</v>
      </c>
      <c r="F31" s="8">
        <v>3021</v>
      </c>
      <c r="G31" s="10"/>
      <c r="H31" s="10"/>
      <c r="I31" s="28">
        <f t="shared" si="0"/>
        <v>0</v>
      </c>
      <c r="J31" s="28">
        <f>IFERROR(
IF(DeliveryRoute="UU Build","",
$F$10:$F$123*$H$10:$H$123),
"!! ERROR !!")</f>
        <v>0</v>
      </c>
      <c r="K31" s="28">
        <f t="shared" si="1"/>
        <v>0</v>
      </c>
      <c r="L31" s="1"/>
      <c r="M31" s="1"/>
      <c r="N31" s="1"/>
      <c r="O31" s="1"/>
      <c r="P31" s="1"/>
      <c r="Q31" s="1"/>
      <c r="R31" s="1"/>
      <c r="S31" s="1"/>
      <c r="T31" s="1"/>
      <c r="U31" s="1"/>
      <c r="V31" s="1"/>
      <c r="W31" s="1"/>
      <c r="X31" s="1"/>
      <c r="Y31" s="1"/>
      <c r="Z31" s="1"/>
      <c r="AA31" s="1"/>
      <c r="AB31" s="1"/>
      <c r="AC31" s="1"/>
      <c r="AD31" s="1"/>
      <c r="AE31" s="1"/>
      <c r="AF31" s="1"/>
      <c r="AG31" s="1"/>
    </row>
    <row r="32" spans="1:33" s="30" customFormat="1" x14ac:dyDescent="0.2">
      <c r="A32" s="249" t="s">
        <v>130</v>
      </c>
      <c r="B32" s="44" t="s">
        <v>22</v>
      </c>
      <c r="C32" s="44" t="s">
        <v>213</v>
      </c>
      <c r="D32" s="45" t="s">
        <v>38</v>
      </c>
      <c r="E32" s="44" t="s">
        <v>39</v>
      </c>
      <c r="F32" s="8">
        <v>156</v>
      </c>
      <c r="G32" s="10"/>
      <c r="H32" s="10"/>
      <c r="I32" s="28">
        <f t="shared" si="0"/>
        <v>0</v>
      </c>
      <c r="J32" s="28">
        <f>IFERROR(
IF(DeliveryRoute="UU Build","",
$F$10:$F$123*$H$10:$H$123),
"!! ERROR !!")</f>
        <v>0</v>
      </c>
      <c r="K32" s="28">
        <f t="shared" si="1"/>
        <v>0</v>
      </c>
      <c r="L32" s="1"/>
      <c r="M32" s="1"/>
      <c r="N32" s="1"/>
      <c r="O32" s="1"/>
      <c r="P32" s="1"/>
      <c r="Q32" s="1"/>
      <c r="R32" s="1"/>
      <c r="S32" s="1"/>
      <c r="T32" s="1"/>
      <c r="U32" s="1"/>
      <c r="V32" s="1"/>
      <c r="W32" s="1"/>
      <c r="X32" s="1"/>
      <c r="Y32" s="1"/>
      <c r="Z32" s="1"/>
      <c r="AA32" s="1"/>
      <c r="AB32" s="1"/>
      <c r="AC32" s="1"/>
      <c r="AD32" s="1"/>
      <c r="AE32" s="1"/>
      <c r="AF32" s="1"/>
      <c r="AG32" s="1"/>
    </row>
    <row r="33" spans="1:33" s="30" customFormat="1" x14ac:dyDescent="0.2">
      <c r="A33" s="249"/>
      <c r="B33" s="44" t="s">
        <v>22</v>
      </c>
      <c r="C33" s="44" t="s">
        <v>213</v>
      </c>
      <c r="D33" s="45" t="s">
        <v>40</v>
      </c>
      <c r="E33" s="44" t="s">
        <v>39</v>
      </c>
      <c r="F33" s="8">
        <v>190</v>
      </c>
      <c r="G33" s="10"/>
      <c r="H33" s="10"/>
      <c r="I33" s="28">
        <f t="shared" si="0"/>
        <v>0</v>
      </c>
      <c r="J33" s="28">
        <f>IFERROR(
IF(DeliveryRoute="UU Build","",
$F$10:$F$123*$H$10:$H$123),
"!! ERROR !!")</f>
        <v>0</v>
      </c>
      <c r="K33" s="28">
        <f t="shared" si="1"/>
        <v>0</v>
      </c>
      <c r="L33" s="1"/>
      <c r="M33" s="1"/>
      <c r="N33" s="1"/>
      <c r="O33" s="1"/>
      <c r="P33" s="1"/>
      <c r="Q33" s="1"/>
      <c r="R33" s="1"/>
      <c r="S33" s="1"/>
      <c r="T33" s="1"/>
      <c r="U33" s="1"/>
      <c r="V33" s="1"/>
      <c r="W33" s="1"/>
      <c r="X33" s="1"/>
      <c r="Y33" s="1"/>
      <c r="Z33" s="1"/>
      <c r="AA33" s="1"/>
      <c r="AB33" s="1"/>
      <c r="AC33" s="1"/>
      <c r="AD33" s="1"/>
      <c r="AE33" s="1"/>
      <c r="AF33" s="1"/>
      <c r="AG33" s="1"/>
    </row>
    <row r="34" spans="1:33" s="30" customFormat="1" x14ac:dyDescent="0.2">
      <c r="A34" s="249"/>
      <c r="B34" s="44" t="s">
        <v>22</v>
      </c>
      <c r="C34" s="44" t="s">
        <v>213</v>
      </c>
      <c r="D34" s="45" t="s">
        <v>41</v>
      </c>
      <c r="E34" s="44" t="s">
        <v>39</v>
      </c>
      <c r="F34" s="8">
        <v>273</v>
      </c>
      <c r="G34" s="10"/>
      <c r="H34" s="10"/>
      <c r="I34" s="28">
        <f t="shared" si="0"/>
        <v>0</v>
      </c>
      <c r="J34" s="28">
        <f>IFERROR(
IF(DeliveryRoute="UU Build","",
$F$10:$F$123*$H$10:$H$123),
"!! ERROR !!")</f>
        <v>0</v>
      </c>
      <c r="K34" s="28">
        <f t="shared" si="1"/>
        <v>0</v>
      </c>
      <c r="L34" s="1"/>
      <c r="M34" s="1"/>
      <c r="N34" s="1"/>
      <c r="O34" s="1"/>
      <c r="P34" s="1"/>
      <c r="Q34" s="1"/>
      <c r="R34" s="1"/>
      <c r="S34" s="1"/>
      <c r="T34" s="1"/>
      <c r="U34" s="1"/>
      <c r="V34" s="1"/>
      <c r="W34" s="1"/>
      <c r="X34" s="1"/>
      <c r="Y34" s="1"/>
      <c r="Z34" s="1"/>
      <c r="AA34" s="1"/>
      <c r="AB34" s="1"/>
      <c r="AC34" s="1"/>
      <c r="AD34" s="1"/>
      <c r="AE34" s="1"/>
      <c r="AF34" s="1"/>
      <c r="AG34" s="1"/>
    </row>
    <row r="35" spans="1:33" s="30" customFormat="1" x14ac:dyDescent="0.2">
      <c r="A35" s="249" t="s">
        <v>131</v>
      </c>
      <c r="B35" s="44" t="s">
        <v>22</v>
      </c>
      <c r="C35" s="44" t="s">
        <v>213</v>
      </c>
      <c r="D35" s="45" t="s">
        <v>42</v>
      </c>
      <c r="E35" s="44" t="s">
        <v>39</v>
      </c>
      <c r="F35" s="8">
        <v>239</v>
      </c>
      <c r="G35" s="10"/>
      <c r="H35" s="10"/>
      <c r="I35" s="28">
        <f t="shared" si="0"/>
        <v>0</v>
      </c>
      <c r="J35" s="28">
        <f>IFERROR(
IF(DeliveryRoute="UU Build","",
$F$10:$F$123*$H$10:$H$123),
"!! ERROR !!")</f>
        <v>0</v>
      </c>
      <c r="K35" s="28">
        <f t="shared" si="1"/>
        <v>0</v>
      </c>
      <c r="L35" s="1"/>
      <c r="M35" s="1"/>
      <c r="N35" s="1"/>
      <c r="O35" s="1"/>
      <c r="P35" s="1"/>
      <c r="Q35" s="1"/>
      <c r="R35" s="1"/>
      <c r="S35" s="1"/>
      <c r="T35" s="1"/>
      <c r="U35" s="1"/>
      <c r="V35" s="1"/>
      <c r="W35" s="1"/>
      <c r="X35" s="1"/>
      <c r="Y35" s="1"/>
      <c r="Z35" s="1"/>
      <c r="AA35" s="1"/>
      <c r="AB35" s="1"/>
      <c r="AC35" s="1"/>
      <c r="AD35" s="1"/>
      <c r="AE35" s="1"/>
      <c r="AF35" s="1"/>
      <c r="AG35" s="1"/>
    </row>
    <row r="36" spans="1:33" s="30" customFormat="1" x14ac:dyDescent="0.2">
      <c r="A36" s="249"/>
      <c r="B36" s="44" t="s">
        <v>22</v>
      </c>
      <c r="C36" s="44" t="s">
        <v>213</v>
      </c>
      <c r="D36" s="45" t="s">
        <v>43</v>
      </c>
      <c r="E36" s="44" t="s">
        <v>39</v>
      </c>
      <c r="F36" s="8">
        <v>291</v>
      </c>
      <c r="G36" s="10"/>
      <c r="H36" s="10"/>
      <c r="I36" s="28">
        <f t="shared" si="0"/>
        <v>0</v>
      </c>
      <c r="J36" s="28">
        <f>IFERROR(
IF(DeliveryRoute="UU Build","",
$F$10:$F$123*$H$10:$H$123),
"!! ERROR !!")</f>
        <v>0</v>
      </c>
      <c r="K36" s="28">
        <f t="shared" si="1"/>
        <v>0</v>
      </c>
      <c r="L36" s="1"/>
      <c r="M36" s="1"/>
      <c r="N36" s="1"/>
      <c r="O36" s="1"/>
      <c r="P36" s="1"/>
      <c r="Q36" s="1"/>
      <c r="R36" s="1"/>
      <c r="S36" s="1"/>
      <c r="T36" s="1"/>
      <c r="U36" s="1"/>
      <c r="V36" s="1"/>
      <c r="W36" s="1"/>
      <c r="X36" s="1"/>
      <c r="Y36" s="1"/>
      <c r="Z36" s="1"/>
      <c r="AA36" s="1"/>
      <c r="AB36" s="1"/>
      <c r="AC36" s="1"/>
      <c r="AD36" s="1"/>
      <c r="AE36" s="1"/>
      <c r="AF36" s="1"/>
      <c r="AG36" s="1"/>
    </row>
    <row r="37" spans="1:33" s="30" customFormat="1" x14ac:dyDescent="0.2">
      <c r="A37" s="249"/>
      <c r="B37" s="44" t="s">
        <v>22</v>
      </c>
      <c r="C37" s="44" t="s">
        <v>213</v>
      </c>
      <c r="D37" s="45" t="s">
        <v>44</v>
      </c>
      <c r="E37" s="44" t="s">
        <v>39</v>
      </c>
      <c r="F37" s="8">
        <v>363</v>
      </c>
      <c r="G37" s="10"/>
      <c r="H37" s="10"/>
      <c r="I37" s="28">
        <f t="shared" si="0"/>
        <v>0</v>
      </c>
      <c r="J37" s="28">
        <f>IFERROR(
IF(DeliveryRoute="UU Build","",
$F$10:$F$123*$H$10:$H$123),
"!! ERROR !!")</f>
        <v>0</v>
      </c>
      <c r="K37" s="28">
        <f t="shared" si="1"/>
        <v>0</v>
      </c>
      <c r="L37" s="1"/>
      <c r="M37" s="1"/>
      <c r="N37" s="1"/>
      <c r="O37" s="1"/>
      <c r="P37" s="1"/>
      <c r="Q37" s="1"/>
      <c r="R37" s="1"/>
      <c r="S37" s="1"/>
      <c r="T37" s="1"/>
      <c r="U37" s="1"/>
      <c r="V37" s="1"/>
      <c r="W37" s="1"/>
      <c r="X37" s="1"/>
      <c r="Y37" s="1"/>
      <c r="Z37" s="1"/>
      <c r="AA37" s="1"/>
      <c r="AB37" s="1"/>
      <c r="AC37" s="1"/>
      <c r="AD37" s="1"/>
      <c r="AE37" s="1"/>
      <c r="AF37" s="1"/>
      <c r="AG37" s="1"/>
    </row>
    <row r="38" spans="1:33" s="30" customFormat="1" x14ac:dyDescent="0.2">
      <c r="A38" s="249" t="s">
        <v>132</v>
      </c>
      <c r="B38" s="44" t="s">
        <v>22</v>
      </c>
      <c r="C38" s="44" t="s">
        <v>213</v>
      </c>
      <c r="D38" s="45" t="s">
        <v>45</v>
      </c>
      <c r="E38" s="44" t="s">
        <v>39</v>
      </c>
      <c r="F38" s="8">
        <v>262</v>
      </c>
      <c r="G38" s="10"/>
      <c r="H38" s="10"/>
      <c r="I38" s="28">
        <f t="shared" si="0"/>
        <v>0</v>
      </c>
      <c r="J38" s="28">
        <f>IFERROR(
IF(DeliveryRoute="UU Build","",
$F$10:$F$123*$H$10:$H$123),
"!! ERROR !!")</f>
        <v>0</v>
      </c>
      <c r="K38" s="28">
        <f t="shared" si="1"/>
        <v>0</v>
      </c>
      <c r="L38" s="1"/>
      <c r="M38" s="1"/>
      <c r="N38" s="1"/>
      <c r="O38" s="1"/>
      <c r="P38" s="1"/>
      <c r="Q38" s="1"/>
      <c r="R38" s="1"/>
      <c r="S38" s="1"/>
      <c r="T38" s="1"/>
      <c r="U38" s="1"/>
      <c r="V38" s="1"/>
      <c r="W38" s="1"/>
      <c r="X38" s="1"/>
      <c r="Y38" s="1"/>
      <c r="Z38" s="1"/>
      <c r="AA38" s="1"/>
      <c r="AB38" s="1"/>
      <c r="AC38" s="1"/>
      <c r="AD38" s="1"/>
      <c r="AE38" s="1"/>
      <c r="AF38" s="1"/>
      <c r="AG38" s="1"/>
    </row>
    <row r="39" spans="1:33" s="30" customFormat="1" x14ac:dyDescent="0.2">
      <c r="A39" s="249"/>
      <c r="B39" s="44" t="s">
        <v>22</v>
      </c>
      <c r="C39" s="44" t="s">
        <v>213</v>
      </c>
      <c r="D39" s="45" t="s">
        <v>46</v>
      </c>
      <c r="E39" s="44" t="s">
        <v>39</v>
      </c>
      <c r="F39" s="8">
        <v>306</v>
      </c>
      <c r="G39" s="10"/>
      <c r="H39" s="10"/>
      <c r="I39" s="28">
        <f t="shared" si="0"/>
        <v>0</v>
      </c>
      <c r="J39" s="28">
        <f>IFERROR(
IF(DeliveryRoute="UU Build","",
$F$10:$F$123*$H$10:$H$123),
"!! ERROR !!")</f>
        <v>0</v>
      </c>
      <c r="K39" s="28">
        <f t="shared" si="1"/>
        <v>0</v>
      </c>
      <c r="L39" s="1"/>
      <c r="M39" s="1"/>
      <c r="N39" s="1"/>
      <c r="O39" s="1"/>
      <c r="P39" s="1"/>
      <c r="Q39" s="1"/>
      <c r="R39" s="1"/>
      <c r="S39" s="1"/>
      <c r="T39" s="1"/>
      <c r="U39" s="1"/>
      <c r="V39" s="1"/>
      <c r="W39" s="1"/>
      <c r="X39" s="1"/>
      <c r="Y39" s="1"/>
      <c r="Z39" s="1"/>
      <c r="AA39" s="1"/>
      <c r="AB39" s="1"/>
      <c r="AC39" s="1"/>
      <c r="AD39" s="1"/>
      <c r="AE39" s="1"/>
      <c r="AF39" s="1"/>
      <c r="AG39" s="1"/>
    </row>
    <row r="40" spans="1:33" s="30" customFormat="1" x14ac:dyDescent="0.2">
      <c r="A40" s="249"/>
      <c r="B40" s="44" t="s">
        <v>22</v>
      </c>
      <c r="C40" s="44" t="s">
        <v>213</v>
      </c>
      <c r="D40" s="45" t="s">
        <v>47</v>
      </c>
      <c r="E40" s="44" t="s">
        <v>39</v>
      </c>
      <c r="F40" s="8">
        <v>383</v>
      </c>
      <c r="G40" s="10"/>
      <c r="H40" s="10"/>
      <c r="I40" s="28">
        <f t="shared" si="0"/>
        <v>0</v>
      </c>
      <c r="J40" s="28">
        <f>IFERROR(
IF(DeliveryRoute="UU Build","",
$F$10:$F$123*$H$10:$H$123),
"!! ERROR !!")</f>
        <v>0</v>
      </c>
      <c r="K40" s="28">
        <f t="shared" si="1"/>
        <v>0</v>
      </c>
      <c r="L40" s="1"/>
      <c r="M40" s="1"/>
      <c r="N40" s="1"/>
      <c r="O40" s="1"/>
      <c r="P40" s="1"/>
      <c r="Q40" s="1"/>
      <c r="R40" s="1"/>
      <c r="S40" s="1"/>
      <c r="T40" s="1"/>
      <c r="U40" s="1"/>
      <c r="V40" s="1"/>
      <c r="W40" s="1"/>
      <c r="X40" s="1"/>
      <c r="Y40" s="1"/>
      <c r="Z40" s="1"/>
      <c r="AA40" s="1"/>
      <c r="AB40" s="1"/>
      <c r="AC40" s="1"/>
      <c r="AD40" s="1"/>
      <c r="AE40" s="1"/>
      <c r="AF40" s="1"/>
      <c r="AG40" s="1"/>
    </row>
    <row r="41" spans="1:33" s="30" customFormat="1" x14ac:dyDescent="0.2">
      <c r="A41" s="249" t="s">
        <v>133</v>
      </c>
      <c r="B41" s="44" t="s">
        <v>22</v>
      </c>
      <c r="C41" s="44" t="s">
        <v>213</v>
      </c>
      <c r="D41" s="45" t="s">
        <v>48</v>
      </c>
      <c r="E41" s="44" t="s">
        <v>39</v>
      </c>
      <c r="F41" s="8">
        <v>49</v>
      </c>
      <c r="G41" s="10"/>
      <c r="H41" s="10"/>
      <c r="I41" s="28">
        <f t="shared" si="0"/>
        <v>0</v>
      </c>
      <c r="J41" s="28">
        <f>IFERROR(
IF(DeliveryRoute="UU Build","",
$F$10:$F$123*$H$10:$H$123),
"!! ERROR !!")</f>
        <v>0</v>
      </c>
      <c r="K41" s="28">
        <f t="shared" si="1"/>
        <v>0</v>
      </c>
      <c r="L41" s="1"/>
      <c r="M41" s="1"/>
      <c r="N41" s="1"/>
      <c r="O41" s="1"/>
      <c r="P41" s="1"/>
      <c r="Q41" s="1"/>
      <c r="R41" s="1"/>
      <c r="S41" s="1"/>
      <c r="T41" s="1"/>
      <c r="U41" s="1"/>
      <c r="V41" s="1"/>
      <c r="W41" s="1"/>
      <c r="X41" s="1"/>
      <c r="Y41" s="1"/>
      <c r="Z41" s="1"/>
      <c r="AA41" s="1"/>
      <c r="AB41" s="1"/>
      <c r="AC41" s="1"/>
      <c r="AD41" s="1"/>
      <c r="AE41" s="1"/>
      <c r="AF41" s="1"/>
      <c r="AG41" s="1"/>
    </row>
    <row r="42" spans="1:33" s="30" customFormat="1" x14ac:dyDescent="0.2">
      <c r="A42" s="249"/>
      <c r="B42" s="44" t="s">
        <v>22</v>
      </c>
      <c r="C42" s="44" t="s">
        <v>213</v>
      </c>
      <c r="D42" s="45" t="s">
        <v>49</v>
      </c>
      <c r="E42" s="44" t="s">
        <v>39</v>
      </c>
      <c r="F42" s="8">
        <v>64</v>
      </c>
      <c r="G42" s="10"/>
      <c r="H42" s="10"/>
      <c r="I42" s="28">
        <f t="shared" ref="I42:I73" si="2">IFERROR(
IF(DeliveryRoute="UU Build",$F$10:$F$123*$G$10:$G$123,
$F$10:$F$123*($G$10:$G$123+$H$10:$H$123)),
"!! ERROR !!")</f>
        <v>0</v>
      </c>
      <c r="J42" s="28">
        <f>IFERROR(
IF(DeliveryRoute="UU Build","",
$F$10:$F$123*$H$10:$H$123),
"!! ERROR !!")</f>
        <v>0</v>
      </c>
      <c r="K42" s="28">
        <f t="shared" si="1"/>
        <v>0</v>
      </c>
      <c r="L42" s="1"/>
      <c r="M42" s="1"/>
      <c r="N42" s="1"/>
      <c r="O42" s="1"/>
      <c r="P42" s="1"/>
      <c r="Q42" s="1"/>
      <c r="R42" s="1"/>
      <c r="S42" s="1"/>
      <c r="T42" s="1"/>
      <c r="U42" s="1"/>
      <c r="V42" s="1"/>
      <c r="W42" s="1"/>
      <c r="X42" s="1"/>
      <c r="Y42" s="1"/>
      <c r="Z42" s="1"/>
      <c r="AA42" s="1"/>
      <c r="AB42" s="1"/>
      <c r="AC42" s="1"/>
      <c r="AD42" s="1"/>
      <c r="AE42" s="1"/>
      <c r="AF42" s="1"/>
      <c r="AG42" s="1"/>
    </row>
    <row r="43" spans="1:33" s="30" customFormat="1" x14ac:dyDescent="0.2">
      <c r="A43" s="249"/>
      <c r="B43" s="44" t="s">
        <v>22</v>
      </c>
      <c r="C43" s="44" t="s">
        <v>213</v>
      </c>
      <c r="D43" s="45" t="s">
        <v>50</v>
      </c>
      <c r="E43" s="44" t="s">
        <v>39</v>
      </c>
      <c r="F43" s="8">
        <v>143</v>
      </c>
      <c r="G43" s="10"/>
      <c r="H43" s="10"/>
      <c r="I43" s="28">
        <f t="shared" si="2"/>
        <v>0</v>
      </c>
      <c r="J43" s="28">
        <f>IFERROR(
IF(DeliveryRoute="UU Build","",
$F$10:$F$123*$H$10:$H$123),
"!! ERROR !!")</f>
        <v>0</v>
      </c>
      <c r="K43" s="28">
        <f t="shared" si="1"/>
        <v>0</v>
      </c>
      <c r="L43" s="1"/>
      <c r="M43" s="1"/>
      <c r="N43" s="1"/>
      <c r="O43" s="1"/>
      <c r="P43" s="1"/>
      <c r="Q43" s="1"/>
      <c r="R43" s="1"/>
      <c r="S43" s="1"/>
      <c r="T43" s="1"/>
      <c r="U43" s="1"/>
      <c r="V43" s="1"/>
      <c r="W43" s="1"/>
      <c r="X43" s="1"/>
      <c r="Y43" s="1"/>
      <c r="Z43" s="1"/>
      <c r="AA43" s="1"/>
      <c r="AB43" s="1"/>
      <c r="AC43" s="1"/>
      <c r="AD43" s="1"/>
      <c r="AE43" s="1"/>
      <c r="AF43" s="1"/>
      <c r="AG43" s="1"/>
    </row>
    <row r="44" spans="1:33" s="30" customFormat="1" x14ac:dyDescent="0.2">
      <c r="A44" s="249" t="s">
        <v>152</v>
      </c>
      <c r="B44" s="44" t="s">
        <v>22</v>
      </c>
      <c r="C44" s="44" t="s">
        <v>213</v>
      </c>
      <c r="D44" s="54" t="s">
        <v>146</v>
      </c>
      <c r="E44" s="44" t="s">
        <v>39</v>
      </c>
      <c r="F44" s="8">
        <v>99</v>
      </c>
      <c r="G44" s="10"/>
      <c r="H44" s="10"/>
      <c r="I44" s="28">
        <f t="shared" si="2"/>
        <v>0</v>
      </c>
      <c r="J44" s="28">
        <f>IFERROR(
IF(DeliveryRoute="UU Build","",
$F$10:$F$123*$H$10:$H$123),
"!! ERROR !!")</f>
        <v>0</v>
      </c>
      <c r="K44" s="28">
        <f t="shared" si="1"/>
        <v>0</v>
      </c>
      <c r="L44" s="1"/>
      <c r="M44" s="1"/>
      <c r="N44" s="1"/>
      <c r="O44" s="1"/>
      <c r="P44" s="1"/>
      <c r="Q44" s="1"/>
      <c r="R44" s="1"/>
      <c r="S44" s="1"/>
      <c r="T44" s="1"/>
      <c r="U44" s="1"/>
      <c r="V44" s="1"/>
      <c r="W44" s="1"/>
      <c r="X44" s="1"/>
      <c r="Y44" s="1"/>
      <c r="Z44" s="1"/>
      <c r="AA44" s="1"/>
      <c r="AB44" s="1"/>
      <c r="AC44" s="1"/>
      <c r="AD44" s="1"/>
      <c r="AE44" s="1"/>
      <c r="AF44" s="1"/>
      <c r="AG44" s="1"/>
    </row>
    <row r="45" spans="1:33" s="30" customFormat="1" x14ac:dyDescent="0.2">
      <c r="A45" s="249"/>
      <c r="B45" s="44" t="s">
        <v>22</v>
      </c>
      <c r="C45" s="44" t="s">
        <v>213</v>
      </c>
      <c r="D45" s="54" t="s">
        <v>147</v>
      </c>
      <c r="E45" s="44" t="s">
        <v>39</v>
      </c>
      <c r="F45" s="8">
        <v>125</v>
      </c>
      <c r="G45" s="10"/>
      <c r="H45" s="10"/>
      <c r="I45" s="28">
        <f t="shared" si="2"/>
        <v>0</v>
      </c>
      <c r="J45" s="28">
        <f>IFERROR(
IF(DeliveryRoute="UU Build","",
$F$10:$F$123*$H$10:$H$123),
"!! ERROR !!")</f>
        <v>0</v>
      </c>
      <c r="K45" s="28">
        <f t="shared" si="1"/>
        <v>0</v>
      </c>
      <c r="L45" s="1"/>
      <c r="M45" s="1"/>
      <c r="N45" s="1"/>
      <c r="O45" s="1"/>
      <c r="P45" s="1"/>
      <c r="Q45" s="1"/>
      <c r="R45" s="1"/>
      <c r="S45" s="1"/>
      <c r="T45" s="1"/>
      <c r="U45" s="1"/>
      <c r="V45" s="1"/>
      <c r="W45" s="1"/>
      <c r="X45" s="1"/>
      <c r="Y45" s="1"/>
      <c r="Z45" s="1"/>
      <c r="AA45" s="1"/>
      <c r="AB45" s="1"/>
      <c r="AC45" s="1"/>
      <c r="AD45" s="1"/>
      <c r="AE45" s="1"/>
      <c r="AF45" s="1"/>
      <c r="AG45" s="1"/>
    </row>
    <row r="46" spans="1:33" s="30" customFormat="1" x14ac:dyDescent="0.2">
      <c r="A46" s="249"/>
      <c r="B46" s="44" t="s">
        <v>22</v>
      </c>
      <c r="C46" s="44" t="s">
        <v>213</v>
      </c>
      <c r="D46" s="54" t="s">
        <v>148</v>
      </c>
      <c r="E46" s="44" t="s">
        <v>39</v>
      </c>
      <c r="F46" s="8">
        <v>206</v>
      </c>
      <c r="G46" s="10"/>
      <c r="H46" s="10"/>
      <c r="I46" s="28">
        <f t="shared" si="2"/>
        <v>0</v>
      </c>
      <c r="J46" s="28">
        <f>IFERROR(
IF(DeliveryRoute="UU Build","",
$F$10:$F$123*$H$10:$H$123),
"!! ERROR !!")</f>
        <v>0</v>
      </c>
      <c r="K46" s="28">
        <f t="shared" si="1"/>
        <v>0</v>
      </c>
      <c r="L46" s="1"/>
      <c r="M46" s="1"/>
      <c r="N46" s="1"/>
      <c r="O46" s="1"/>
      <c r="P46" s="1"/>
      <c r="Q46" s="1"/>
      <c r="R46" s="1"/>
      <c r="S46" s="1"/>
      <c r="T46" s="1"/>
      <c r="U46" s="1"/>
      <c r="V46" s="1"/>
      <c r="W46" s="1"/>
      <c r="X46" s="1"/>
      <c r="Y46" s="1"/>
      <c r="Z46" s="1"/>
      <c r="AA46" s="1"/>
      <c r="AB46" s="1"/>
      <c r="AC46" s="1"/>
      <c r="AD46" s="1"/>
      <c r="AE46" s="1"/>
      <c r="AF46" s="1"/>
      <c r="AG46" s="1"/>
    </row>
    <row r="47" spans="1:33" s="30" customFormat="1" x14ac:dyDescent="0.2">
      <c r="A47" s="249" t="s">
        <v>134</v>
      </c>
      <c r="B47" s="44" t="s">
        <v>22</v>
      </c>
      <c r="C47" s="44" t="s">
        <v>213</v>
      </c>
      <c r="D47" s="45" t="s">
        <v>51</v>
      </c>
      <c r="E47" s="44" t="s">
        <v>39</v>
      </c>
      <c r="F47" s="8">
        <v>183</v>
      </c>
      <c r="G47" s="10"/>
      <c r="H47" s="10"/>
      <c r="I47" s="28">
        <f t="shared" si="2"/>
        <v>0</v>
      </c>
      <c r="J47" s="28">
        <f>IFERROR(
IF(DeliveryRoute="UU Build","",
$F$10:$F$123*$H$10:$H$123),
"!! ERROR !!")</f>
        <v>0</v>
      </c>
      <c r="K47" s="28">
        <f t="shared" si="1"/>
        <v>0</v>
      </c>
      <c r="L47" s="1"/>
      <c r="M47" s="1"/>
      <c r="N47" s="1"/>
      <c r="O47" s="1"/>
      <c r="P47" s="1"/>
      <c r="Q47" s="1"/>
      <c r="R47" s="1"/>
      <c r="S47" s="1"/>
      <c r="T47" s="1"/>
      <c r="U47" s="1"/>
      <c r="V47" s="1"/>
      <c r="W47" s="1"/>
      <c r="X47" s="1"/>
      <c r="Y47" s="1"/>
      <c r="Z47" s="1"/>
      <c r="AA47" s="1"/>
      <c r="AB47" s="1"/>
      <c r="AC47" s="1"/>
      <c r="AD47" s="1"/>
      <c r="AE47" s="1"/>
      <c r="AF47" s="1"/>
      <c r="AG47" s="1"/>
    </row>
    <row r="48" spans="1:33" s="30" customFormat="1" x14ac:dyDescent="0.2">
      <c r="A48" s="249"/>
      <c r="B48" s="44" t="s">
        <v>22</v>
      </c>
      <c r="C48" s="44" t="s">
        <v>213</v>
      </c>
      <c r="D48" s="45" t="s">
        <v>52</v>
      </c>
      <c r="E48" s="44" t="s">
        <v>39</v>
      </c>
      <c r="F48" s="8">
        <v>226</v>
      </c>
      <c r="G48" s="10"/>
      <c r="H48" s="10"/>
      <c r="I48" s="28">
        <f t="shared" si="2"/>
        <v>0</v>
      </c>
      <c r="J48" s="28">
        <f>IFERROR(
IF(DeliveryRoute="UU Build","",
$F$10:$F$123*$H$10:$H$123),
"!! ERROR !!")</f>
        <v>0</v>
      </c>
      <c r="K48" s="28">
        <f t="shared" si="1"/>
        <v>0</v>
      </c>
      <c r="L48" s="1"/>
      <c r="M48" s="1"/>
      <c r="N48" s="1"/>
      <c r="O48" s="1"/>
      <c r="P48" s="1"/>
      <c r="Q48" s="1"/>
      <c r="R48" s="1"/>
      <c r="S48" s="1"/>
      <c r="T48" s="1"/>
      <c r="U48" s="1"/>
      <c r="V48" s="1"/>
      <c r="W48" s="1"/>
      <c r="X48" s="1"/>
      <c r="Y48" s="1"/>
      <c r="Z48" s="1"/>
      <c r="AA48" s="1"/>
      <c r="AB48" s="1"/>
      <c r="AC48" s="1"/>
      <c r="AD48" s="1"/>
      <c r="AE48" s="1"/>
      <c r="AF48" s="1"/>
      <c r="AG48" s="1"/>
    </row>
    <row r="49" spans="1:33" s="30" customFormat="1" x14ac:dyDescent="0.2">
      <c r="A49" s="249"/>
      <c r="B49" s="44" t="s">
        <v>22</v>
      </c>
      <c r="C49" s="44" t="s">
        <v>213</v>
      </c>
      <c r="D49" s="45" t="s">
        <v>53</v>
      </c>
      <c r="E49" s="44" t="s">
        <v>39</v>
      </c>
      <c r="F49" s="8">
        <v>266</v>
      </c>
      <c r="G49" s="10"/>
      <c r="H49" s="10"/>
      <c r="I49" s="28">
        <f t="shared" si="2"/>
        <v>0</v>
      </c>
      <c r="J49" s="28">
        <f>IFERROR(
IF(DeliveryRoute="UU Build","",
$F$10:$F$123*$H$10:$H$123),
"!! ERROR !!")</f>
        <v>0</v>
      </c>
      <c r="K49" s="28">
        <f t="shared" si="1"/>
        <v>0</v>
      </c>
      <c r="L49" s="1"/>
      <c r="M49" s="1"/>
      <c r="N49" s="1"/>
      <c r="O49" s="1"/>
      <c r="P49" s="1"/>
      <c r="Q49" s="1"/>
      <c r="R49" s="1"/>
      <c r="S49" s="1"/>
      <c r="T49" s="1"/>
      <c r="U49" s="1"/>
      <c r="V49" s="1"/>
      <c r="W49" s="1"/>
      <c r="X49" s="1"/>
      <c r="Y49" s="1"/>
      <c r="Z49" s="1"/>
      <c r="AA49" s="1"/>
      <c r="AB49" s="1"/>
      <c r="AC49" s="1"/>
      <c r="AD49" s="1"/>
      <c r="AE49" s="1"/>
      <c r="AF49" s="1"/>
      <c r="AG49" s="1"/>
    </row>
    <row r="50" spans="1:33" s="30" customFormat="1" x14ac:dyDescent="0.2">
      <c r="A50" s="249" t="s">
        <v>135</v>
      </c>
      <c r="B50" s="44" t="s">
        <v>22</v>
      </c>
      <c r="C50" s="44" t="s">
        <v>213</v>
      </c>
      <c r="D50" s="45" t="s">
        <v>54</v>
      </c>
      <c r="E50" s="44" t="s">
        <v>39</v>
      </c>
      <c r="F50" s="8">
        <v>269</v>
      </c>
      <c r="G50" s="10"/>
      <c r="H50" s="10"/>
      <c r="I50" s="28">
        <f t="shared" si="2"/>
        <v>0</v>
      </c>
      <c r="J50" s="28">
        <f>IFERROR(
IF(DeliveryRoute="UU Build","",
$F$10:$F$123*$H$10:$H$123),
"!! ERROR !!")</f>
        <v>0</v>
      </c>
      <c r="K50" s="28">
        <f t="shared" si="1"/>
        <v>0</v>
      </c>
      <c r="L50" s="1"/>
      <c r="M50" s="1"/>
      <c r="N50" s="1"/>
      <c r="O50" s="1"/>
      <c r="P50" s="1"/>
      <c r="Q50" s="1"/>
      <c r="R50" s="1"/>
      <c r="S50" s="1"/>
      <c r="T50" s="1"/>
      <c r="U50" s="1"/>
      <c r="V50" s="1"/>
      <c r="W50" s="1"/>
      <c r="X50" s="1"/>
      <c r="Y50" s="1"/>
      <c r="Z50" s="1"/>
      <c r="AA50" s="1"/>
      <c r="AB50" s="1"/>
      <c r="AC50" s="1"/>
      <c r="AD50" s="1"/>
      <c r="AE50" s="1"/>
      <c r="AF50" s="1"/>
      <c r="AG50" s="1"/>
    </row>
    <row r="51" spans="1:33" s="30" customFormat="1" x14ac:dyDescent="0.2">
      <c r="A51" s="249"/>
      <c r="B51" s="44" t="s">
        <v>22</v>
      </c>
      <c r="C51" s="44" t="s">
        <v>213</v>
      </c>
      <c r="D51" s="45" t="s">
        <v>55</v>
      </c>
      <c r="E51" s="44" t="s">
        <v>39</v>
      </c>
      <c r="F51" s="8">
        <v>331</v>
      </c>
      <c r="G51" s="10"/>
      <c r="H51" s="10"/>
      <c r="I51" s="28">
        <f t="shared" si="2"/>
        <v>0</v>
      </c>
      <c r="J51" s="28">
        <f>IFERROR(
IF(DeliveryRoute="UU Build","",
$F$10:$F$123*$H$10:$H$123),
"!! ERROR !!")</f>
        <v>0</v>
      </c>
      <c r="K51" s="28">
        <f t="shared" si="1"/>
        <v>0</v>
      </c>
      <c r="L51" s="1"/>
      <c r="M51" s="1"/>
      <c r="N51" s="1"/>
      <c r="O51" s="1"/>
      <c r="P51" s="1"/>
      <c r="Q51" s="1"/>
      <c r="R51" s="1"/>
      <c r="S51" s="1"/>
      <c r="T51" s="1"/>
      <c r="U51" s="1"/>
      <c r="V51" s="1"/>
      <c r="W51" s="1"/>
      <c r="X51" s="1"/>
      <c r="Y51" s="1"/>
      <c r="Z51" s="1"/>
      <c r="AA51" s="1"/>
      <c r="AB51" s="1"/>
      <c r="AC51" s="1"/>
      <c r="AD51" s="1"/>
      <c r="AE51" s="1"/>
      <c r="AF51" s="1"/>
      <c r="AG51" s="1"/>
    </row>
    <row r="52" spans="1:33" s="30" customFormat="1" x14ac:dyDescent="0.2">
      <c r="A52" s="249"/>
      <c r="B52" s="44" t="s">
        <v>22</v>
      </c>
      <c r="C52" s="44" t="s">
        <v>213</v>
      </c>
      <c r="D52" s="45" t="s">
        <v>56</v>
      </c>
      <c r="E52" s="44" t="s">
        <v>39</v>
      </c>
      <c r="F52" s="8">
        <v>389</v>
      </c>
      <c r="G52" s="10"/>
      <c r="H52" s="10"/>
      <c r="I52" s="28">
        <f t="shared" si="2"/>
        <v>0</v>
      </c>
      <c r="J52" s="28">
        <f>IFERROR(
IF(DeliveryRoute="UU Build","",
$F$10:$F$123*$H$10:$H$123),
"!! ERROR !!")</f>
        <v>0</v>
      </c>
      <c r="K52" s="28">
        <f t="shared" si="1"/>
        <v>0</v>
      </c>
      <c r="L52" s="1"/>
      <c r="M52" s="1"/>
      <c r="N52" s="1"/>
      <c r="O52" s="1"/>
      <c r="P52" s="1"/>
      <c r="Q52" s="1"/>
      <c r="R52" s="1"/>
      <c r="S52" s="1"/>
      <c r="T52" s="1"/>
      <c r="U52" s="1"/>
      <c r="V52" s="1"/>
      <c r="W52" s="1"/>
      <c r="X52" s="1"/>
      <c r="Y52" s="1"/>
      <c r="Z52" s="1"/>
      <c r="AA52" s="1"/>
      <c r="AB52" s="1"/>
      <c r="AC52" s="1"/>
      <c r="AD52" s="1"/>
      <c r="AE52" s="1"/>
      <c r="AF52" s="1"/>
      <c r="AG52" s="1"/>
    </row>
    <row r="53" spans="1:33" s="30" customFormat="1" x14ac:dyDescent="0.2">
      <c r="A53" s="249" t="s">
        <v>136</v>
      </c>
      <c r="B53" s="44" t="s">
        <v>22</v>
      </c>
      <c r="C53" s="44" t="s">
        <v>213</v>
      </c>
      <c r="D53" s="45" t="s">
        <v>57</v>
      </c>
      <c r="E53" s="44" t="s">
        <v>39</v>
      </c>
      <c r="F53" s="8">
        <v>239</v>
      </c>
      <c r="G53" s="10"/>
      <c r="H53" s="10"/>
      <c r="I53" s="28">
        <f t="shared" si="2"/>
        <v>0</v>
      </c>
      <c r="J53" s="28">
        <f>IFERROR(
IF(DeliveryRoute="UU Build","",
$F$10:$F$123*$H$10:$H$123),
"!! ERROR !!")</f>
        <v>0</v>
      </c>
      <c r="K53" s="28">
        <f t="shared" si="1"/>
        <v>0</v>
      </c>
      <c r="L53" s="1"/>
      <c r="M53" s="1"/>
      <c r="N53" s="1"/>
      <c r="O53" s="1"/>
      <c r="P53" s="1"/>
      <c r="Q53" s="1"/>
      <c r="R53" s="1"/>
      <c r="S53" s="1"/>
      <c r="T53" s="1"/>
      <c r="U53" s="1"/>
      <c r="V53" s="1"/>
      <c r="W53" s="1"/>
      <c r="X53" s="1"/>
      <c r="Y53" s="1"/>
      <c r="Z53" s="1"/>
      <c r="AA53" s="1"/>
      <c r="AB53" s="1"/>
      <c r="AC53" s="1"/>
      <c r="AD53" s="1"/>
      <c r="AE53" s="1"/>
      <c r="AF53" s="1"/>
      <c r="AG53" s="1"/>
    </row>
    <row r="54" spans="1:33" s="30" customFormat="1" x14ac:dyDescent="0.2">
      <c r="A54" s="249"/>
      <c r="B54" s="44" t="s">
        <v>22</v>
      </c>
      <c r="C54" s="44" t="s">
        <v>213</v>
      </c>
      <c r="D54" s="45" t="s">
        <v>58</v>
      </c>
      <c r="E54" s="44" t="s">
        <v>39</v>
      </c>
      <c r="F54" s="8">
        <v>294</v>
      </c>
      <c r="G54" s="10"/>
      <c r="H54" s="10"/>
      <c r="I54" s="28">
        <f t="shared" si="2"/>
        <v>0</v>
      </c>
      <c r="J54" s="28">
        <f>IFERROR(
IF(DeliveryRoute="UU Build","",
$F$10:$F$123*$H$10:$H$123),
"!! ERROR !!")</f>
        <v>0</v>
      </c>
      <c r="K54" s="28">
        <f t="shared" si="1"/>
        <v>0</v>
      </c>
      <c r="L54" s="1"/>
      <c r="M54" s="1"/>
      <c r="N54" s="1"/>
      <c r="O54" s="1"/>
      <c r="P54" s="1"/>
      <c r="Q54" s="1"/>
      <c r="R54" s="1"/>
      <c r="S54" s="1"/>
      <c r="T54" s="1"/>
      <c r="U54" s="1"/>
      <c r="V54" s="1"/>
      <c r="W54" s="1"/>
      <c r="X54" s="1"/>
      <c r="Y54" s="1"/>
      <c r="Z54" s="1"/>
      <c r="AA54" s="1"/>
      <c r="AB54" s="1"/>
      <c r="AC54" s="1"/>
      <c r="AD54" s="1"/>
      <c r="AE54" s="1"/>
      <c r="AF54" s="1"/>
      <c r="AG54" s="1"/>
    </row>
    <row r="55" spans="1:33" s="30" customFormat="1" x14ac:dyDescent="0.2">
      <c r="A55" s="249"/>
      <c r="B55" s="44" t="s">
        <v>22</v>
      </c>
      <c r="C55" s="44" t="s">
        <v>213</v>
      </c>
      <c r="D55" s="45" t="s">
        <v>59</v>
      </c>
      <c r="E55" s="44" t="s">
        <v>39</v>
      </c>
      <c r="F55" s="8">
        <v>361</v>
      </c>
      <c r="G55" s="10"/>
      <c r="H55" s="10"/>
      <c r="I55" s="28">
        <f t="shared" si="2"/>
        <v>0</v>
      </c>
      <c r="J55" s="28">
        <f>IFERROR(
IF(DeliveryRoute="UU Build","",
$F$10:$F$123*$H$10:$H$123),
"!! ERROR !!")</f>
        <v>0</v>
      </c>
      <c r="K55" s="28">
        <f t="shared" si="1"/>
        <v>0</v>
      </c>
      <c r="L55" s="1"/>
      <c r="M55" s="1"/>
      <c r="N55" s="1"/>
      <c r="O55" s="1"/>
      <c r="P55" s="1"/>
      <c r="Q55" s="1"/>
      <c r="R55" s="1"/>
      <c r="S55" s="1"/>
      <c r="T55" s="1"/>
      <c r="U55" s="1"/>
      <c r="V55" s="1"/>
      <c r="W55" s="1"/>
      <c r="X55" s="1"/>
      <c r="Y55" s="1"/>
      <c r="Z55" s="1"/>
      <c r="AA55" s="1"/>
      <c r="AB55" s="1"/>
      <c r="AC55" s="1"/>
      <c r="AD55" s="1"/>
      <c r="AE55" s="1"/>
      <c r="AF55" s="1"/>
      <c r="AG55" s="1"/>
    </row>
    <row r="56" spans="1:33" s="30" customFormat="1" x14ac:dyDescent="0.2">
      <c r="A56" s="249" t="s">
        <v>137</v>
      </c>
      <c r="B56" s="44" t="s">
        <v>22</v>
      </c>
      <c r="C56" s="44" t="s">
        <v>213</v>
      </c>
      <c r="D56" s="45" t="s">
        <v>60</v>
      </c>
      <c r="E56" s="44" t="s">
        <v>39</v>
      </c>
      <c r="F56" s="8">
        <v>71</v>
      </c>
      <c r="G56" s="10"/>
      <c r="H56" s="10"/>
      <c r="I56" s="28">
        <f t="shared" si="2"/>
        <v>0</v>
      </c>
      <c r="J56" s="28">
        <f>IFERROR(
IF(DeliveryRoute="UU Build","",
$F$10:$F$123*$H$10:$H$123),
"!! ERROR !!")</f>
        <v>0</v>
      </c>
      <c r="K56" s="28">
        <f t="shared" si="1"/>
        <v>0</v>
      </c>
      <c r="L56" s="1"/>
      <c r="M56" s="1"/>
      <c r="N56" s="1"/>
      <c r="O56" s="1"/>
      <c r="P56" s="1"/>
      <c r="Q56" s="1"/>
      <c r="R56" s="1"/>
      <c r="S56" s="1"/>
      <c r="T56" s="1"/>
      <c r="U56" s="1"/>
      <c r="V56" s="1"/>
      <c r="W56" s="1"/>
      <c r="X56" s="1"/>
      <c r="Y56" s="1"/>
      <c r="Z56" s="1"/>
      <c r="AA56" s="1"/>
      <c r="AB56" s="1"/>
      <c r="AC56" s="1"/>
      <c r="AD56" s="1"/>
      <c r="AE56" s="1"/>
      <c r="AF56" s="1"/>
      <c r="AG56" s="1"/>
    </row>
    <row r="57" spans="1:33" s="30" customFormat="1" x14ac:dyDescent="0.2">
      <c r="A57" s="249"/>
      <c r="B57" s="44" t="s">
        <v>22</v>
      </c>
      <c r="C57" s="44" t="s">
        <v>213</v>
      </c>
      <c r="D57" s="45" t="s">
        <v>61</v>
      </c>
      <c r="E57" s="44" t="s">
        <v>39</v>
      </c>
      <c r="F57" s="8">
        <v>94</v>
      </c>
      <c r="G57" s="10"/>
      <c r="H57" s="10"/>
      <c r="I57" s="28">
        <f t="shared" si="2"/>
        <v>0</v>
      </c>
      <c r="J57" s="28">
        <f>IFERROR(
IF(DeliveryRoute="UU Build","",
$F$10:$F$123*$H$10:$H$123),
"!! ERROR !!")</f>
        <v>0</v>
      </c>
      <c r="K57" s="28">
        <f t="shared" si="1"/>
        <v>0</v>
      </c>
      <c r="L57" s="1"/>
      <c r="M57" s="1"/>
      <c r="N57" s="1"/>
      <c r="O57" s="1"/>
      <c r="P57" s="1"/>
      <c r="Q57" s="1"/>
      <c r="R57" s="1"/>
      <c r="S57" s="1"/>
      <c r="T57" s="1"/>
      <c r="U57" s="1"/>
      <c r="V57" s="1"/>
      <c r="W57" s="1"/>
      <c r="X57" s="1"/>
      <c r="Y57" s="1"/>
      <c r="Z57" s="1"/>
      <c r="AA57" s="1"/>
      <c r="AB57" s="1"/>
      <c r="AC57" s="1"/>
      <c r="AD57" s="1"/>
      <c r="AE57" s="1"/>
      <c r="AF57" s="1"/>
      <c r="AG57" s="1"/>
    </row>
    <row r="58" spans="1:33" s="30" customFormat="1" x14ac:dyDescent="0.2">
      <c r="A58" s="249"/>
      <c r="B58" s="44" t="s">
        <v>22</v>
      </c>
      <c r="C58" s="44" t="s">
        <v>213</v>
      </c>
      <c r="D58" s="45" t="s">
        <v>62</v>
      </c>
      <c r="E58" s="44" t="s">
        <v>39</v>
      </c>
      <c r="F58" s="8">
        <v>141</v>
      </c>
      <c r="G58" s="10"/>
      <c r="H58" s="10"/>
      <c r="I58" s="28">
        <f t="shared" si="2"/>
        <v>0</v>
      </c>
      <c r="J58" s="28">
        <f>IFERROR(
IF(DeliveryRoute="UU Build","",
$F$10:$F$123*$H$10:$H$123),
"!! ERROR !!")</f>
        <v>0</v>
      </c>
      <c r="K58" s="28">
        <f t="shared" si="1"/>
        <v>0</v>
      </c>
      <c r="L58" s="1"/>
      <c r="M58" s="1"/>
      <c r="N58" s="1"/>
      <c r="O58" s="1"/>
      <c r="P58" s="1"/>
      <c r="Q58" s="1"/>
      <c r="R58" s="1"/>
      <c r="S58" s="1"/>
      <c r="T58" s="1"/>
      <c r="U58" s="1"/>
      <c r="V58" s="1"/>
      <c r="W58" s="1"/>
      <c r="X58" s="1"/>
      <c r="Y58" s="1"/>
      <c r="Z58" s="1"/>
      <c r="AA58" s="1"/>
      <c r="AB58" s="1"/>
      <c r="AC58" s="1"/>
      <c r="AD58" s="1"/>
      <c r="AE58" s="1"/>
      <c r="AF58" s="1"/>
      <c r="AG58" s="1"/>
    </row>
    <row r="59" spans="1:33" s="30" customFormat="1" x14ac:dyDescent="0.2">
      <c r="A59" s="249" t="s">
        <v>153</v>
      </c>
      <c r="B59" s="44" t="s">
        <v>22</v>
      </c>
      <c r="C59" s="44" t="s">
        <v>213</v>
      </c>
      <c r="D59" s="54" t="s">
        <v>149</v>
      </c>
      <c r="E59" s="44" t="s">
        <v>39</v>
      </c>
      <c r="F59" s="8">
        <v>108</v>
      </c>
      <c r="G59" s="10"/>
      <c r="H59" s="10"/>
      <c r="I59" s="28">
        <f t="shared" si="2"/>
        <v>0</v>
      </c>
      <c r="J59" s="28">
        <f>IFERROR(
IF(DeliveryRoute="UU Build","",
$F$10:$F$123*$H$10:$H$123),
"!! ERROR !!")</f>
        <v>0</v>
      </c>
      <c r="K59" s="28">
        <f t="shared" si="1"/>
        <v>0</v>
      </c>
      <c r="L59" s="1"/>
      <c r="M59" s="1"/>
      <c r="N59" s="1"/>
      <c r="O59" s="1"/>
      <c r="P59" s="1"/>
      <c r="Q59" s="1"/>
      <c r="R59" s="1"/>
      <c r="S59" s="1"/>
      <c r="T59" s="1"/>
      <c r="U59" s="1"/>
      <c r="V59" s="1"/>
      <c r="W59" s="1"/>
      <c r="X59" s="1"/>
      <c r="Y59" s="1"/>
      <c r="Z59" s="1"/>
      <c r="AA59" s="1"/>
      <c r="AB59" s="1"/>
      <c r="AC59" s="1"/>
      <c r="AD59" s="1"/>
      <c r="AE59" s="1"/>
      <c r="AF59" s="1"/>
      <c r="AG59" s="1"/>
    </row>
    <row r="60" spans="1:33" s="30" customFormat="1" x14ac:dyDescent="0.2">
      <c r="A60" s="249"/>
      <c r="B60" s="44" t="s">
        <v>22</v>
      </c>
      <c r="C60" s="44" t="s">
        <v>213</v>
      </c>
      <c r="D60" s="54" t="s">
        <v>150</v>
      </c>
      <c r="E60" s="44" t="s">
        <v>39</v>
      </c>
      <c r="F60" s="8">
        <v>157</v>
      </c>
      <c r="G60" s="10"/>
      <c r="H60" s="10"/>
      <c r="I60" s="28">
        <f t="shared" si="2"/>
        <v>0</v>
      </c>
      <c r="J60" s="28">
        <f>IFERROR(
IF(DeliveryRoute="UU Build","",
$F$10:$F$123*$H$10:$H$123),
"!! ERROR !!")</f>
        <v>0</v>
      </c>
      <c r="K60" s="28">
        <f t="shared" si="1"/>
        <v>0</v>
      </c>
      <c r="L60" s="1"/>
      <c r="M60" s="1"/>
      <c r="N60" s="1"/>
      <c r="O60" s="1"/>
      <c r="P60" s="1"/>
      <c r="Q60" s="1"/>
      <c r="R60" s="1"/>
      <c r="S60" s="1"/>
      <c r="T60" s="1"/>
      <c r="U60" s="1"/>
      <c r="V60" s="1"/>
      <c r="W60" s="1"/>
      <c r="X60" s="1"/>
      <c r="Y60" s="1"/>
      <c r="Z60" s="1"/>
      <c r="AA60" s="1"/>
      <c r="AB60" s="1"/>
      <c r="AC60" s="1"/>
      <c r="AD60" s="1"/>
      <c r="AE60" s="1"/>
      <c r="AF60" s="1"/>
      <c r="AG60" s="1"/>
    </row>
    <row r="61" spans="1:33" s="30" customFormat="1" x14ac:dyDescent="0.2">
      <c r="A61" s="249"/>
      <c r="B61" s="44" t="s">
        <v>22</v>
      </c>
      <c r="C61" s="44" t="s">
        <v>213</v>
      </c>
      <c r="D61" s="54" t="s">
        <v>151</v>
      </c>
      <c r="E61" s="44" t="s">
        <v>39</v>
      </c>
      <c r="F61" s="8">
        <v>231</v>
      </c>
      <c r="G61" s="10"/>
      <c r="H61" s="10"/>
      <c r="I61" s="28">
        <f t="shared" si="2"/>
        <v>0</v>
      </c>
      <c r="J61" s="28">
        <f>IFERROR(
IF(DeliveryRoute="UU Build","",
$F$10:$F$123*$H$10:$H$123),
"!! ERROR !!")</f>
        <v>0</v>
      </c>
      <c r="K61" s="28">
        <f t="shared" si="1"/>
        <v>0</v>
      </c>
      <c r="L61" s="1"/>
      <c r="M61" s="1"/>
      <c r="N61" s="1"/>
      <c r="O61" s="1"/>
      <c r="P61" s="1"/>
      <c r="Q61" s="1"/>
      <c r="R61" s="1"/>
      <c r="S61" s="1"/>
      <c r="T61" s="1"/>
      <c r="U61" s="1"/>
      <c r="V61" s="1"/>
      <c r="W61" s="1"/>
      <c r="X61" s="1"/>
      <c r="Y61" s="1"/>
      <c r="Z61" s="1"/>
      <c r="AA61" s="1"/>
      <c r="AB61" s="1"/>
      <c r="AC61" s="1"/>
      <c r="AD61" s="1"/>
      <c r="AE61" s="1"/>
      <c r="AF61" s="1"/>
      <c r="AG61" s="1"/>
    </row>
    <row r="62" spans="1:33" s="30" customFormat="1" ht="15" x14ac:dyDescent="0.2">
      <c r="A62" s="59" t="s">
        <v>195</v>
      </c>
      <c r="B62" s="44" t="s">
        <v>22</v>
      </c>
      <c r="C62" s="48">
        <v>9.5</v>
      </c>
      <c r="D62" s="47" t="s">
        <v>163</v>
      </c>
      <c r="E62" s="46" t="s">
        <v>164</v>
      </c>
      <c r="F62" s="8">
        <v>114</v>
      </c>
      <c r="G62" s="10"/>
      <c r="H62" s="10"/>
      <c r="I62" s="28">
        <f t="shared" si="2"/>
        <v>0</v>
      </c>
      <c r="J62" s="28">
        <f>IFERROR(
IF(DeliveryRoute="UU Build","",
$F$10:$F$123*$H$10:$H$123),
"!! ERROR !!")</f>
        <v>0</v>
      </c>
      <c r="K62" s="28">
        <f t="shared" si="1"/>
        <v>0</v>
      </c>
      <c r="L62" s="1"/>
      <c r="M62" s="1"/>
      <c r="N62" s="1"/>
      <c r="O62" s="1"/>
      <c r="P62" s="1"/>
      <c r="Q62" s="1"/>
      <c r="R62" s="1"/>
      <c r="S62" s="1"/>
      <c r="T62" s="1"/>
      <c r="U62" s="1"/>
      <c r="V62" s="1"/>
      <c r="W62" s="1"/>
      <c r="X62" s="1"/>
      <c r="Y62" s="1"/>
      <c r="Z62" s="1"/>
      <c r="AA62" s="1"/>
      <c r="AB62" s="1"/>
      <c r="AC62" s="1"/>
      <c r="AD62" s="1"/>
      <c r="AE62" s="1"/>
      <c r="AF62" s="1"/>
      <c r="AG62" s="1"/>
    </row>
    <row r="63" spans="1:33" s="30" customFormat="1" x14ac:dyDescent="0.2">
      <c r="A63" s="250" t="s">
        <v>192</v>
      </c>
      <c r="B63" s="44" t="s">
        <v>9</v>
      </c>
      <c r="C63" s="44" t="s">
        <v>214</v>
      </c>
      <c r="D63" s="54" t="s">
        <v>193</v>
      </c>
      <c r="E63" s="44" t="s">
        <v>14</v>
      </c>
      <c r="F63" s="8">
        <v>281</v>
      </c>
      <c r="G63" s="10"/>
      <c r="H63" s="10"/>
      <c r="I63" s="28">
        <f t="shared" si="2"/>
        <v>0</v>
      </c>
      <c r="J63" s="28">
        <f>IFERROR(
IF(DeliveryRoute="UU Build","",
$F$10:$F$123*$H$10:$H$123),
"!! ERROR !!")</f>
        <v>0</v>
      </c>
      <c r="K63" s="28">
        <f t="shared" si="1"/>
        <v>0</v>
      </c>
      <c r="L63" s="1"/>
      <c r="M63" s="1"/>
      <c r="N63" s="1"/>
      <c r="O63" s="1"/>
      <c r="P63" s="1"/>
      <c r="Q63" s="1"/>
      <c r="R63" s="1"/>
      <c r="S63" s="1"/>
      <c r="T63" s="1"/>
      <c r="U63" s="1"/>
      <c r="V63" s="1"/>
      <c r="W63" s="1"/>
      <c r="X63" s="1"/>
      <c r="Y63" s="1"/>
      <c r="Z63" s="1"/>
      <c r="AA63" s="1"/>
      <c r="AB63" s="1"/>
      <c r="AC63" s="1"/>
      <c r="AD63" s="1"/>
      <c r="AE63" s="1"/>
      <c r="AF63" s="1"/>
      <c r="AG63" s="1"/>
    </row>
    <row r="64" spans="1:33" s="30" customFormat="1" x14ac:dyDescent="0.2">
      <c r="A64" s="252"/>
      <c r="B64" s="44" t="s">
        <v>9</v>
      </c>
      <c r="C64" s="44" t="s">
        <v>214</v>
      </c>
      <c r="D64" s="54" t="s">
        <v>194</v>
      </c>
      <c r="E64" s="44" t="s">
        <v>14</v>
      </c>
      <c r="F64" s="8">
        <v>376</v>
      </c>
      <c r="G64" s="10"/>
      <c r="H64" s="10"/>
      <c r="I64" s="28">
        <f t="shared" si="2"/>
        <v>0</v>
      </c>
      <c r="J64" s="28">
        <f>IFERROR(
IF(DeliveryRoute="UU Build","",
$F$10:$F$123*$H$10:$H$123),
"!! ERROR !!")</f>
        <v>0</v>
      </c>
      <c r="K64" s="28">
        <f t="shared" si="1"/>
        <v>0</v>
      </c>
      <c r="L64" s="1"/>
      <c r="M64" s="1"/>
      <c r="N64" s="1"/>
      <c r="O64" s="1"/>
      <c r="P64" s="1"/>
      <c r="Q64" s="1"/>
      <c r="R64" s="1"/>
      <c r="S64" s="1"/>
      <c r="T64" s="1"/>
      <c r="U64" s="1"/>
      <c r="V64" s="1"/>
      <c r="W64" s="1"/>
      <c r="X64" s="1"/>
      <c r="Y64" s="1"/>
      <c r="Z64" s="1"/>
      <c r="AA64" s="1"/>
      <c r="AB64" s="1"/>
      <c r="AC64" s="1"/>
      <c r="AD64" s="1"/>
      <c r="AE64" s="1"/>
      <c r="AF64" s="1"/>
      <c r="AG64" s="1"/>
    </row>
    <row r="65" spans="1:33" s="30" customFormat="1" ht="25.5" x14ac:dyDescent="0.2">
      <c r="A65" s="250" t="s">
        <v>183</v>
      </c>
      <c r="B65" s="44" t="s">
        <v>22</v>
      </c>
      <c r="C65" s="44" t="s">
        <v>215</v>
      </c>
      <c r="D65" s="54" t="s">
        <v>184</v>
      </c>
      <c r="E65" s="44" t="s">
        <v>14</v>
      </c>
      <c r="F65" s="8">
        <v>1110</v>
      </c>
      <c r="G65" s="10"/>
      <c r="H65" s="10"/>
      <c r="I65" s="28">
        <f t="shared" si="2"/>
        <v>0</v>
      </c>
      <c r="J65" s="28">
        <f>IFERROR(
IF(DeliveryRoute="UU Build","",
$F$10:$F$123*$H$10:$H$123),
"!! ERROR !!")</f>
        <v>0</v>
      </c>
      <c r="K65" s="28">
        <f t="shared" si="1"/>
        <v>0</v>
      </c>
      <c r="L65" s="1"/>
      <c r="M65" s="1"/>
      <c r="N65" s="1"/>
      <c r="O65" s="1"/>
      <c r="P65" s="1"/>
      <c r="Q65" s="1"/>
      <c r="R65" s="1"/>
      <c r="S65" s="1"/>
      <c r="T65" s="1"/>
      <c r="U65" s="1"/>
      <c r="V65" s="1"/>
      <c r="W65" s="1"/>
      <c r="X65" s="1"/>
      <c r="Y65" s="1"/>
      <c r="Z65" s="1"/>
      <c r="AA65" s="1"/>
      <c r="AB65" s="1"/>
      <c r="AC65" s="1"/>
      <c r="AD65" s="1"/>
      <c r="AE65" s="1"/>
      <c r="AF65" s="1"/>
      <c r="AG65" s="1"/>
    </row>
    <row r="66" spans="1:33" s="30" customFormat="1" ht="25.5" x14ac:dyDescent="0.2">
      <c r="A66" s="251"/>
      <c r="B66" s="44" t="s">
        <v>22</v>
      </c>
      <c r="C66" s="44" t="s">
        <v>215</v>
      </c>
      <c r="D66" s="54" t="s">
        <v>185</v>
      </c>
      <c r="E66" s="44" t="s">
        <v>14</v>
      </c>
      <c r="F66" s="8">
        <v>1915</v>
      </c>
      <c r="G66" s="10"/>
      <c r="H66" s="10"/>
      <c r="I66" s="28">
        <f t="shared" si="2"/>
        <v>0</v>
      </c>
      <c r="J66" s="28">
        <f>IFERROR(
IF(DeliveryRoute="UU Build","",
$F$10:$F$123*$H$10:$H$123),
"!! ERROR !!")</f>
        <v>0</v>
      </c>
      <c r="K66" s="28">
        <f t="shared" si="1"/>
        <v>0</v>
      </c>
      <c r="L66" s="1"/>
      <c r="M66" s="1"/>
      <c r="N66" s="1"/>
      <c r="O66" s="1"/>
      <c r="P66" s="1"/>
      <c r="Q66" s="1"/>
      <c r="R66" s="1"/>
      <c r="S66" s="1"/>
      <c r="T66" s="1"/>
      <c r="U66" s="1"/>
      <c r="V66" s="1"/>
      <c r="W66" s="1"/>
      <c r="X66" s="1"/>
      <c r="Y66" s="1"/>
      <c r="Z66" s="1"/>
      <c r="AA66" s="1"/>
      <c r="AB66" s="1"/>
      <c r="AC66" s="1"/>
      <c r="AD66" s="1"/>
      <c r="AE66" s="1"/>
      <c r="AF66" s="1"/>
      <c r="AG66" s="1"/>
    </row>
    <row r="67" spans="1:33" s="30" customFormat="1" ht="25.5" x14ac:dyDescent="0.2">
      <c r="A67" s="251"/>
      <c r="B67" s="44" t="s">
        <v>22</v>
      </c>
      <c r="C67" s="44" t="s">
        <v>215</v>
      </c>
      <c r="D67" s="54" t="s">
        <v>186</v>
      </c>
      <c r="E67" s="44" t="s">
        <v>14</v>
      </c>
      <c r="F67" s="8">
        <v>1507</v>
      </c>
      <c r="G67" s="10"/>
      <c r="H67" s="10"/>
      <c r="I67" s="28">
        <f t="shared" si="2"/>
        <v>0</v>
      </c>
      <c r="J67" s="28">
        <f>IFERROR(
IF(DeliveryRoute="UU Build","",
$F$10:$F$123*$H$10:$H$123),
"!! ERROR !!")</f>
        <v>0</v>
      </c>
      <c r="K67" s="28">
        <f t="shared" si="1"/>
        <v>0</v>
      </c>
      <c r="L67" s="1"/>
      <c r="M67" s="1"/>
      <c r="N67" s="1"/>
      <c r="O67" s="1"/>
      <c r="P67" s="1"/>
      <c r="Q67" s="1"/>
      <c r="R67" s="1"/>
      <c r="S67" s="1"/>
      <c r="T67" s="1"/>
      <c r="U67" s="1"/>
      <c r="V67" s="1"/>
      <c r="W67" s="1"/>
      <c r="X67" s="1"/>
      <c r="Y67" s="1"/>
      <c r="Z67" s="1"/>
      <c r="AA67" s="1"/>
      <c r="AB67" s="1"/>
      <c r="AC67" s="1"/>
      <c r="AD67" s="1"/>
      <c r="AE67" s="1"/>
      <c r="AF67" s="1"/>
      <c r="AG67" s="1"/>
    </row>
    <row r="68" spans="1:33" s="30" customFormat="1" ht="25.5" x14ac:dyDescent="0.2">
      <c r="A68" s="251"/>
      <c r="B68" s="44" t="s">
        <v>22</v>
      </c>
      <c r="C68" s="44" t="s">
        <v>215</v>
      </c>
      <c r="D68" s="54" t="s">
        <v>187</v>
      </c>
      <c r="E68" s="44" t="s">
        <v>14</v>
      </c>
      <c r="F68" s="8">
        <v>2382</v>
      </c>
      <c r="G68" s="10"/>
      <c r="H68" s="10"/>
      <c r="I68" s="28">
        <f t="shared" si="2"/>
        <v>0</v>
      </c>
      <c r="J68" s="28">
        <f>IFERROR(
IF(DeliveryRoute="UU Build","",
$F$10:$F$123*$H$10:$H$123),
"!! ERROR !!")</f>
        <v>0</v>
      </c>
      <c r="K68" s="28">
        <f t="shared" si="1"/>
        <v>0</v>
      </c>
      <c r="L68" s="1"/>
      <c r="M68" s="1"/>
      <c r="N68" s="1"/>
      <c r="O68" s="1"/>
      <c r="P68" s="1"/>
      <c r="Q68" s="1"/>
      <c r="R68" s="1"/>
      <c r="S68" s="1"/>
      <c r="T68" s="1"/>
      <c r="U68" s="1"/>
      <c r="V68" s="1"/>
      <c r="W68" s="1"/>
      <c r="X68" s="1"/>
      <c r="Y68" s="1"/>
      <c r="Z68" s="1"/>
      <c r="AA68" s="1"/>
      <c r="AB68" s="1"/>
      <c r="AC68" s="1"/>
      <c r="AD68" s="1"/>
      <c r="AE68" s="1"/>
      <c r="AF68" s="1"/>
      <c r="AG68" s="1"/>
    </row>
    <row r="69" spans="1:33" s="30" customFormat="1" ht="25.5" x14ac:dyDescent="0.2">
      <c r="A69" s="251"/>
      <c r="B69" s="44" t="s">
        <v>22</v>
      </c>
      <c r="C69" s="44" t="s">
        <v>215</v>
      </c>
      <c r="D69" s="54" t="s">
        <v>188</v>
      </c>
      <c r="E69" s="44" t="s">
        <v>14</v>
      </c>
      <c r="F69" s="8">
        <v>619</v>
      </c>
      <c r="G69" s="10"/>
      <c r="H69" s="10"/>
      <c r="I69" s="28">
        <f t="shared" si="2"/>
        <v>0</v>
      </c>
      <c r="J69" s="28">
        <f>IFERROR(
IF(DeliveryRoute="UU Build","",
$F$10:$F$123*$H$10:$H$123),
"!! ERROR !!")</f>
        <v>0</v>
      </c>
      <c r="K69" s="28">
        <f t="shared" si="1"/>
        <v>0</v>
      </c>
      <c r="L69" s="1"/>
      <c r="M69" s="1"/>
      <c r="N69" s="1"/>
      <c r="O69" s="1"/>
      <c r="P69" s="1"/>
      <c r="Q69" s="1"/>
      <c r="R69" s="1"/>
      <c r="S69" s="1"/>
      <c r="T69" s="1"/>
      <c r="U69" s="1"/>
      <c r="V69" s="1"/>
      <c r="W69" s="1"/>
      <c r="X69" s="1"/>
      <c r="Y69" s="1"/>
      <c r="Z69" s="1"/>
      <c r="AA69" s="1"/>
      <c r="AB69" s="1"/>
      <c r="AC69" s="1"/>
      <c r="AD69" s="1"/>
      <c r="AE69" s="1"/>
      <c r="AF69" s="1"/>
      <c r="AG69" s="1"/>
    </row>
    <row r="70" spans="1:33" s="30" customFormat="1" ht="25.5" x14ac:dyDescent="0.2">
      <c r="A70" s="251"/>
      <c r="B70" s="44" t="s">
        <v>22</v>
      </c>
      <c r="C70" s="44" t="s">
        <v>215</v>
      </c>
      <c r="D70" s="54" t="s">
        <v>190</v>
      </c>
      <c r="E70" s="44" t="s">
        <v>14</v>
      </c>
      <c r="F70" s="8">
        <v>1113</v>
      </c>
      <c r="G70" s="10"/>
      <c r="H70" s="10"/>
      <c r="I70" s="28">
        <f t="shared" si="2"/>
        <v>0</v>
      </c>
      <c r="J70" s="28">
        <f>IFERROR(
IF(DeliveryRoute="UU Build","",
$F$10:$F$123*$H$10:$H$123),
"!! ERROR !!")</f>
        <v>0</v>
      </c>
      <c r="K70" s="28">
        <f t="shared" si="1"/>
        <v>0</v>
      </c>
      <c r="L70" s="1"/>
      <c r="M70" s="1"/>
      <c r="N70" s="1"/>
      <c r="O70" s="1"/>
      <c r="P70" s="1"/>
      <c r="Q70" s="1"/>
      <c r="R70" s="1"/>
      <c r="S70" s="1"/>
      <c r="T70" s="1"/>
      <c r="U70" s="1"/>
      <c r="V70" s="1"/>
      <c r="W70" s="1"/>
      <c r="X70" s="1"/>
      <c r="Y70" s="1"/>
      <c r="Z70" s="1"/>
      <c r="AA70" s="1"/>
      <c r="AB70" s="1"/>
      <c r="AC70" s="1"/>
      <c r="AD70" s="1"/>
      <c r="AE70" s="1"/>
      <c r="AF70" s="1"/>
      <c r="AG70" s="1"/>
    </row>
    <row r="71" spans="1:33" s="30" customFormat="1" ht="25.5" x14ac:dyDescent="0.2">
      <c r="A71" s="251"/>
      <c r="B71" s="44" t="s">
        <v>22</v>
      </c>
      <c r="C71" s="44" t="s">
        <v>215</v>
      </c>
      <c r="D71" s="54" t="s">
        <v>189</v>
      </c>
      <c r="E71" s="44" t="s">
        <v>14</v>
      </c>
      <c r="F71" s="8">
        <v>674</v>
      </c>
      <c r="G71" s="10"/>
      <c r="H71" s="10"/>
      <c r="I71" s="28">
        <f t="shared" si="2"/>
        <v>0</v>
      </c>
      <c r="J71" s="28">
        <f>IFERROR(
IF(DeliveryRoute="UU Build","",
$F$10:$F$123*$H$10:$H$123),
"!! ERROR !!")</f>
        <v>0</v>
      </c>
      <c r="K71" s="28">
        <f t="shared" si="1"/>
        <v>0</v>
      </c>
      <c r="L71" s="1"/>
      <c r="M71" s="1"/>
      <c r="N71" s="1"/>
      <c r="O71" s="1"/>
      <c r="P71" s="1"/>
      <c r="Q71" s="1"/>
      <c r="R71" s="1"/>
      <c r="S71" s="1"/>
      <c r="T71" s="1"/>
      <c r="U71" s="1"/>
      <c r="V71" s="1"/>
      <c r="W71" s="1"/>
      <c r="X71" s="1"/>
      <c r="Y71" s="1"/>
      <c r="Z71" s="1"/>
      <c r="AA71" s="1"/>
      <c r="AB71" s="1"/>
      <c r="AC71" s="1"/>
      <c r="AD71" s="1"/>
      <c r="AE71" s="1"/>
      <c r="AF71" s="1"/>
      <c r="AG71" s="1"/>
    </row>
    <row r="72" spans="1:33" s="30" customFormat="1" ht="25.5" x14ac:dyDescent="0.2">
      <c r="A72" s="252"/>
      <c r="B72" s="44" t="s">
        <v>22</v>
      </c>
      <c r="C72" s="44" t="s">
        <v>215</v>
      </c>
      <c r="D72" s="54" t="s">
        <v>191</v>
      </c>
      <c r="E72" s="44" t="s">
        <v>14</v>
      </c>
      <c r="F72" s="8">
        <v>1227</v>
      </c>
      <c r="G72" s="10"/>
      <c r="H72" s="10"/>
      <c r="I72" s="28">
        <f t="shared" si="2"/>
        <v>0</v>
      </c>
      <c r="J72" s="28">
        <f>IFERROR(
IF(DeliveryRoute="UU Build","",
$F$10:$F$123*$H$10:$H$123),
"!! ERROR !!")</f>
        <v>0</v>
      </c>
      <c r="K72" s="28">
        <f t="shared" si="1"/>
        <v>0</v>
      </c>
      <c r="L72" s="1"/>
      <c r="M72" s="1"/>
      <c r="N72" s="1"/>
      <c r="O72" s="1"/>
      <c r="P72" s="1"/>
      <c r="Q72" s="1"/>
      <c r="R72" s="1"/>
      <c r="S72" s="1"/>
      <c r="T72" s="1"/>
      <c r="U72" s="1"/>
      <c r="V72" s="1"/>
      <c r="W72" s="1"/>
      <c r="X72" s="1"/>
      <c r="Y72" s="1"/>
      <c r="Z72" s="1"/>
      <c r="AA72" s="1"/>
      <c r="AB72" s="1"/>
      <c r="AC72" s="1"/>
      <c r="AD72" s="1"/>
      <c r="AE72" s="1"/>
      <c r="AF72" s="1"/>
      <c r="AG72" s="1"/>
    </row>
    <row r="73" spans="1:33" s="30" customFormat="1" x14ac:dyDescent="0.2">
      <c r="A73" s="253" t="s">
        <v>168</v>
      </c>
      <c r="B73" s="44" t="s">
        <v>22</v>
      </c>
      <c r="C73" s="50">
        <v>9.4</v>
      </c>
      <c r="D73" s="51" t="s">
        <v>169</v>
      </c>
      <c r="E73" s="50" t="s">
        <v>14</v>
      </c>
      <c r="F73" s="8">
        <v>366.41</v>
      </c>
      <c r="G73" s="10"/>
      <c r="H73" s="10"/>
      <c r="I73" s="28">
        <f t="shared" si="2"/>
        <v>0</v>
      </c>
      <c r="J73" s="28">
        <f>IFERROR(
IF(DeliveryRoute="UU Build","",
$F$10:$F$123*$H$10:$H$123),
"!! ERROR !!")</f>
        <v>0</v>
      </c>
      <c r="K73" s="28">
        <f t="shared" si="1"/>
        <v>0</v>
      </c>
      <c r="L73" s="1"/>
      <c r="M73" s="1"/>
      <c r="N73" s="1"/>
      <c r="O73" s="1"/>
      <c r="P73" s="1"/>
      <c r="Q73" s="1"/>
      <c r="R73" s="1"/>
      <c r="S73" s="1"/>
      <c r="T73" s="1"/>
      <c r="U73" s="1"/>
      <c r="V73" s="1"/>
      <c r="W73" s="1"/>
      <c r="X73" s="1"/>
      <c r="Y73" s="1"/>
      <c r="Z73" s="1"/>
      <c r="AA73" s="1"/>
      <c r="AB73" s="1"/>
      <c r="AC73" s="1"/>
      <c r="AD73" s="1"/>
      <c r="AE73" s="1"/>
      <c r="AF73" s="1"/>
      <c r="AG73" s="1"/>
    </row>
    <row r="74" spans="1:33" s="30" customFormat="1" ht="25.5" x14ac:dyDescent="0.2">
      <c r="A74" s="255"/>
      <c r="B74" s="44" t="s">
        <v>22</v>
      </c>
      <c r="C74" s="50">
        <v>9.4</v>
      </c>
      <c r="D74" s="51" t="s">
        <v>170</v>
      </c>
      <c r="E74" s="46" t="s">
        <v>14</v>
      </c>
      <c r="F74" s="8">
        <v>564.01</v>
      </c>
      <c r="G74" s="10"/>
      <c r="H74" s="10"/>
      <c r="I74" s="28">
        <f t="shared" ref="I74:I105" si="3">IFERROR(
IF(DeliveryRoute="UU Build",$F$10:$F$123*$G$10:$G$123,
$F$10:$F$123*($G$10:$G$123+$H$10:$H$123)),
"!! ERROR !!")</f>
        <v>0</v>
      </c>
      <c r="J74" s="28">
        <f>IFERROR(
IF(DeliveryRoute="UU Build","",
$F$10:$F$123*$H$10:$H$123),
"!! ERROR !!")</f>
        <v>0</v>
      </c>
      <c r="K74" s="28">
        <f t="shared" si="1"/>
        <v>0</v>
      </c>
      <c r="L74" s="1"/>
      <c r="M74" s="1"/>
      <c r="N74" s="1"/>
      <c r="O74" s="1"/>
      <c r="P74" s="1"/>
      <c r="Q74" s="1"/>
      <c r="R74" s="1"/>
      <c r="S74" s="1"/>
      <c r="T74" s="1"/>
      <c r="U74" s="1"/>
      <c r="V74" s="1"/>
      <c r="W74" s="1"/>
      <c r="X74" s="1"/>
      <c r="Y74" s="1"/>
      <c r="Z74" s="1"/>
      <c r="AA74" s="1"/>
      <c r="AB74" s="1"/>
      <c r="AC74" s="1"/>
      <c r="AD74" s="1"/>
      <c r="AE74" s="1"/>
      <c r="AF74" s="1"/>
      <c r="AG74" s="1"/>
    </row>
    <row r="75" spans="1:33" s="30" customFormat="1" x14ac:dyDescent="0.2">
      <c r="A75" s="255"/>
      <c r="B75" s="44" t="s">
        <v>22</v>
      </c>
      <c r="C75" s="50">
        <v>9.4</v>
      </c>
      <c r="D75" s="47" t="s">
        <v>171</v>
      </c>
      <c r="E75" s="46" t="s">
        <v>14</v>
      </c>
      <c r="F75" s="8">
        <v>834.58</v>
      </c>
      <c r="G75" s="10"/>
      <c r="H75" s="10"/>
      <c r="I75" s="28">
        <f t="shared" si="3"/>
        <v>0</v>
      </c>
      <c r="J75" s="28">
        <f>IFERROR(
IF(DeliveryRoute="UU Build","",
$F$10:$F$123*$H$10:$H$123),
"!! ERROR !!")</f>
        <v>0</v>
      </c>
      <c r="K75" s="28">
        <f t="shared" ref="K75:K123" si="4">F75*G75</f>
        <v>0</v>
      </c>
      <c r="L75" s="1"/>
      <c r="M75" s="1"/>
      <c r="N75" s="1"/>
      <c r="O75" s="1"/>
      <c r="P75" s="1"/>
      <c r="Q75" s="1"/>
      <c r="R75" s="1"/>
      <c r="S75" s="1"/>
      <c r="T75" s="1"/>
      <c r="U75" s="1"/>
      <c r="V75" s="1"/>
      <c r="W75" s="1"/>
      <c r="X75" s="1"/>
      <c r="Y75" s="1"/>
      <c r="Z75" s="1"/>
      <c r="AA75" s="1"/>
      <c r="AB75" s="1"/>
      <c r="AC75" s="1"/>
      <c r="AD75" s="1"/>
      <c r="AE75" s="1"/>
      <c r="AF75" s="1"/>
      <c r="AG75" s="1"/>
    </row>
    <row r="76" spans="1:33" s="30" customFormat="1" x14ac:dyDescent="0.2">
      <c r="A76" s="255"/>
      <c r="B76" s="44" t="s">
        <v>22</v>
      </c>
      <c r="C76" s="50">
        <v>9.4</v>
      </c>
      <c r="D76" s="47" t="s">
        <v>172</v>
      </c>
      <c r="E76" s="46" t="s">
        <v>14</v>
      </c>
      <c r="F76" s="8">
        <v>1415.48</v>
      </c>
      <c r="G76" s="10"/>
      <c r="H76" s="10"/>
      <c r="I76" s="28">
        <f t="shared" si="3"/>
        <v>0</v>
      </c>
      <c r="J76" s="28">
        <f>IFERROR(
IF(DeliveryRoute="UU Build","",
$F$10:$F$123*$H$10:$H$123),
"!! ERROR !!")</f>
        <v>0</v>
      </c>
      <c r="K76" s="28">
        <f t="shared" si="4"/>
        <v>0</v>
      </c>
      <c r="L76" s="1"/>
      <c r="M76" s="1"/>
      <c r="N76" s="1"/>
      <c r="O76" s="1"/>
      <c r="P76" s="1"/>
      <c r="Q76" s="1"/>
      <c r="R76" s="1"/>
      <c r="S76" s="1"/>
      <c r="T76" s="1"/>
      <c r="U76" s="1"/>
      <c r="V76" s="1"/>
      <c r="W76" s="1"/>
      <c r="X76" s="1"/>
      <c r="Y76" s="1"/>
      <c r="Z76" s="1"/>
      <c r="AA76" s="1"/>
      <c r="AB76" s="1"/>
      <c r="AC76" s="1"/>
      <c r="AD76" s="1"/>
      <c r="AE76" s="1"/>
      <c r="AF76" s="1"/>
      <c r="AG76" s="1"/>
    </row>
    <row r="77" spans="1:33" s="30" customFormat="1" x14ac:dyDescent="0.2">
      <c r="A77" s="255"/>
      <c r="B77" s="44" t="s">
        <v>22</v>
      </c>
      <c r="C77" s="50">
        <v>9.4</v>
      </c>
      <c r="D77" s="47" t="s">
        <v>173</v>
      </c>
      <c r="E77" s="46" t="s">
        <v>14</v>
      </c>
      <c r="F77" s="8">
        <v>1234.92</v>
      </c>
      <c r="G77" s="10"/>
      <c r="H77" s="10"/>
      <c r="I77" s="28">
        <f t="shared" si="3"/>
        <v>0</v>
      </c>
      <c r="J77" s="28">
        <f>IFERROR(
IF(DeliveryRoute="UU Build","",
$F$10:$F$123*$H$10:$H$123),
"!! ERROR !!")</f>
        <v>0</v>
      </c>
      <c r="K77" s="28">
        <f t="shared" si="4"/>
        <v>0</v>
      </c>
      <c r="L77" s="1"/>
      <c r="M77" s="1"/>
      <c r="N77" s="1"/>
      <c r="O77" s="1"/>
      <c r="P77" s="1"/>
      <c r="Q77" s="1"/>
      <c r="R77" s="1"/>
      <c r="S77" s="1"/>
      <c r="T77" s="1"/>
      <c r="U77" s="1"/>
      <c r="V77" s="1"/>
      <c r="W77" s="1"/>
      <c r="X77" s="1"/>
      <c r="Y77" s="1"/>
      <c r="Z77" s="1"/>
      <c r="AA77" s="1"/>
      <c r="AB77" s="1"/>
      <c r="AC77" s="1"/>
      <c r="AD77" s="1"/>
      <c r="AE77" s="1"/>
      <c r="AF77" s="1"/>
      <c r="AG77" s="1"/>
    </row>
    <row r="78" spans="1:33" s="30" customFormat="1" x14ac:dyDescent="0.2">
      <c r="A78" s="255"/>
      <c r="B78" s="44" t="s">
        <v>22</v>
      </c>
      <c r="C78" s="50">
        <v>9.4</v>
      </c>
      <c r="D78" s="47" t="s">
        <v>197</v>
      </c>
      <c r="E78" s="46" t="s">
        <v>14</v>
      </c>
      <c r="F78" s="8">
        <v>1467.81</v>
      </c>
      <c r="G78" s="10"/>
      <c r="H78" s="10"/>
      <c r="I78" s="28">
        <f t="shared" si="3"/>
        <v>0</v>
      </c>
      <c r="J78" s="28">
        <f>IFERROR(
IF(DeliveryRoute="UU Build","",
$F$10:$F$123*$H$10:$H$123),
"!! ERROR !!")</f>
        <v>0</v>
      </c>
      <c r="K78" s="28">
        <f t="shared" si="4"/>
        <v>0</v>
      </c>
      <c r="L78" s="1"/>
      <c r="M78" s="1"/>
      <c r="N78" s="1"/>
      <c r="O78" s="1"/>
      <c r="P78" s="1"/>
      <c r="Q78" s="1"/>
      <c r="R78" s="1"/>
      <c r="S78" s="1"/>
      <c r="T78" s="1"/>
      <c r="U78" s="1"/>
      <c r="V78" s="1"/>
      <c r="W78" s="1"/>
      <c r="X78" s="1"/>
      <c r="Y78" s="1"/>
      <c r="Z78" s="1"/>
      <c r="AA78" s="1"/>
      <c r="AB78" s="1"/>
      <c r="AC78" s="1"/>
      <c r="AD78" s="1"/>
      <c r="AE78" s="1"/>
      <c r="AF78" s="1"/>
      <c r="AG78" s="1"/>
    </row>
    <row r="79" spans="1:33" s="30" customFormat="1" x14ac:dyDescent="0.2">
      <c r="A79" s="255"/>
      <c r="B79" s="44" t="s">
        <v>22</v>
      </c>
      <c r="C79" s="50">
        <v>9.4</v>
      </c>
      <c r="D79" s="47" t="s">
        <v>196</v>
      </c>
      <c r="E79" s="46" t="s">
        <v>14</v>
      </c>
      <c r="F79" s="38"/>
      <c r="G79" s="10"/>
      <c r="H79" s="10"/>
      <c r="I79" s="28">
        <f t="shared" si="3"/>
        <v>0</v>
      </c>
      <c r="J79" s="28">
        <f>IFERROR(
IF(DeliveryRoute="UU Build","",
$F$10:$F$123*$H$10:$H$123),
"!! ERROR !!")</f>
        <v>0</v>
      </c>
      <c r="K79" s="28">
        <f t="shared" si="4"/>
        <v>0</v>
      </c>
      <c r="L79" s="1"/>
      <c r="M79" s="1"/>
      <c r="N79" s="1"/>
      <c r="O79" s="1"/>
      <c r="P79" s="1"/>
      <c r="Q79" s="1"/>
      <c r="R79" s="1"/>
      <c r="S79" s="1"/>
      <c r="T79" s="1"/>
      <c r="U79" s="1"/>
      <c r="V79" s="1"/>
      <c r="W79" s="1"/>
      <c r="X79" s="1"/>
      <c r="Y79" s="1"/>
      <c r="Z79" s="1"/>
      <c r="AA79" s="1"/>
      <c r="AB79" s="1"/>
      <c r="AC79" s="1"/>
      <c r="AD79" s="1"/>
      <c r="AE79" s="1"/>
      <c r="AF79" s="1"/>
      <c r="AG79" s="1"/>
    </row>
    <row r="80" spans="1:33" s="30" customFormat="1" x14ac:dyDescent="0.2">
      <c r="A80" s="255"/>
      <c r="B80" s="44" t="s">
        <v>22</v>
      </c>
      <c r="C80" s="50">
        <v>9.4</v>
      </c>
      <c r="D80" s="47" t="s">
        <v>174</v>
      </c>
      <c r="E80" s="46" t="s">
        <v>14</v>
      </c>
      <c r="F80" s="8">
        <v>338.7</v>
      </c>
      <c r="G80" s="10"/>
      <c r="H80" s="10"/>
      <c r="I80" s="28">
        <f t="shared" si="3"/>
        <v>0</v>
      </c>
      <c r="J80" s="28">
        <f>IFERROR(
IF(DeliveryRoute="UU Build","",
$F$10:$F$123*$H$10:$H$123),
"!! ERROR !!")</f>
        <v>0</v>
      </c>
      <c r="K80" s="28">
        <f t="shared" si="4"/>
        <v>0</v>
      </c>
      <c r="L80" s="1"/>
      <c r="M80" s="1"/>
      <c r="N80" s="1"/>
      <c r="O80" s="1"/>
      <c r="P80" s="1"/>
      <c r="Q80" s="1"/>
      <c r="R80" s="1"/>
      <c r="S80" s="1"/>
      <c r="T80" s="1"/>
      <c r="U80" s="1"/>
      <c r="V80" s="1"/>
      <c r="W80" s="1"/>
      <c r="X80" s="1"/>
      <c r="Y80" s="1"/>
      <c r="Z80" s="1"/>
      <c r="AA80" s="1"/>
      <c r="AB80" s="1"/>
      <c r="AC80" s="1"/>
      <c r="AD80" s="1"/>
      <c r="AE80" s="1"/>
      <c r="AF80" s="1"/>
      <c r="AG80" s="1"/>
    </row>
    <row r="81" spans="1:33" s="30" customFormat="1" x14ac:dyDescent="0.2">
      <c r="A81" s="254"/>
      <c r="B81" s="44" t="s">
        <v>22</v>
      </c>
      <c r="C81" s="50">
        <v>9.4</v>
      </c>
      <c r="D81" s="47" t="s">
        <v>175</v>
      </c>
      <c r="E81" s="46" t="s">
        <v>14</v>
      </c>
      <c r="F81" s="8">
        <v>140.84</v>
      </c>
      <c r="G81" s="10"/>
      <c r="H81" s="10"/>
      <c r="I81" s="28">
        <f t="shared" si="3"/>
        <v>0</v>
      </c>
      <c r="J81" s="28">
        <f>IFERROR(
IF(DeliveryRoute="UU Build","",
$F$10:$F$123*$H$10:$H$123),
"!! ERROR !!")</f>
        <v>0</v>
      </c>
      <c r="K81" s="28">
        <f t="shared" si="4"/>
        <v>0</v>
      </c>
      <c r="L81" s="1"/>
      <c r="M81" s="1"/>
      <c r="N81" s="1"/>
      <c r="O81" s="1"/>
      <c r="P81" s="1"/>
      <c r="Q81" s="1"/>
      <c r="R81" s="1"/>
      <c r="S81" s="1"/>
      <c r="T81" s="1"/>
      <c r="U81" s="1"/>
      <c r="V81" s="1"/>
      <c r="W81" s="1"/>
      <c r="X81" s="1"/>
      <c r="Y81" s="1"/>
      <c r="Z81" s="1"/>
      <c r="AA81" s="1"/>
      <c r="AB81" s="1"/>
      <c r="AC81" s="1"/>
      <c r="AD81" s="1"/>
      <c r="AE81" s="1"/>
      <c r="AF81" s="1"/>
      <c r="AG81" s="1"/>
    </row>
    <row r="82" spans="1:33" s="30" customFormat="1" x14ac:dyDescent="0.2">
      <c r="A82" s="249" t="s">
        <v>63</v>
      </c>
      <c r="B82" s="46" t="s">
        <v>22</v>
      </c>
      <c r="C82" s="46" t="s">
        <v>216</v>
      </c>
      <c r="D82" s="47" t="s">
        <v>64</v>
      </c>
      <c r="E82" s="46" t="s">
        <v>14</v>
      </c>
      <c r="F82" s="8">
        <v>5752</v>
      </c>
      <c r="G82" s="10"/>
      <c r="H82" s="10"/>
      <c r="I82" s="28">
        <f t="shared" si="3"/>
        <v>0</v>
      </c>
      <c r="J82" s="28">
        <f>IFERROR(
IF(DeliveryRoute="UU Build","",
$F$10:$F$123*$H$10:$H$123),
"!! ERROR !!")</f>
        <v>0</v>
      </c>
      <c r="K82" s="28">
        <f t="shared" si="4"/>
        <v>0</v>
      </c>
      <c r="L82" s="1"/>
      <c r="M82" s="1"/>
      <c r="N82" s="1"/>
      <c r="O82" s="1"/>
      <c r="P82" s="1"/>
      <c r="Q82" s="1"/>
      <c r="R82" s="1"/>
      <c r="S82" s="1"/>
      <c r="T82" s="1"/>
      <c r="U82" s="1"/>
      <c r="V82" s="1"/>
      <c r="W82" s="1"/>
      <c r="X82" s="1"/>
      <c r="Y82" s="1"/>
      <c r="Z82" s="1"/>
      <c r="AA82" s="1"/>
      <c r="AB82" s="1"/>
      <c r="AC82" s="1"/>
      <c r="AD82" s="1"/>
      <c r="AE82" s="1"/>
      <c r="AF82" s="1"/>
      <c r="AG82" s="1"/>
    </row>
    <row r="83" spans="1:33" s="30" customFormat="1" x14ac:dyDescent="0.2">
      <c r="A83" s="249"/>
      <c r="B83" s="46" t="s">
        <v>22</v>
      </c>
      <c r="C83" s="46" t="s">
        <v>216</v>
      </c>
      <c r="D83" s="47" t="s">
        <v>65</v>
      </c>
      <c r="E83" s="46" t="s">
        <v>14</v>
      </c>
      <c r="F83" s="8">
        <v>8959</v>
      </c>
      <c r="G83" s="10"/>
      <c r="H83" s="10"/>
      <c r="I83" s="28">
        <f t="shared" si="3"/>
        <v>0</v>
      </c>
      <c r="J83" s="28">
        <f>IFERROR(
IF(DeliveryRoute="UU Build","",
$F$10:$F$123*$H$10:$H$123),
"!! ERROR !!")</f>
        <v>0</v>
      </c>
      <c r="K83" s="28">
        <f t="shared" si="4"/>
        <v>0</v>
      </c>
      <c r="L83" s="1"/>
      <c r="M83" s="1"/>
      <c r="N83" s="1"/>
      <c r="O83" s="1"/>
      <c r="P83" s="1"/>
      <c r="Q83" s="1"/>
      <c r="R83" s="1"/>
      <c r="S83" s="1"/>
      <c r="T83" s="1"/>
      <c r="U83" s="1"/>
      <c r="V83" s="1"/>
      <c r="W83" s="1"/>
      <c r="X83" s="1"/>
      <c r="Y83" s="1"/>
      <c r="Z83" s="1"/>
      <c r="AA83" s="1"/>
      <c r="AB83" s="1"/>
      <c r="AC83" s="1"/>
      <c r="AD83" s="1"/>
      <c r="AE83" s="1"/>
      <c r="AF83" s="1"/>
      <c r="AG83" s="1"/>
    </row>
    <row r="84" spans="1:33" s="30" customFormat="1" x14ac:dyDescent="0.2">
      <c r="A84" s="249"/>
      <c r="B84" s="46" t="s">
        <v>22</v>
      </c>
      <c r="C84" s="46" t="s">
        <v>216</v>
      </c>
      <c r="D84" s="47" t="s">
        <v>66</v>
      </c>
      <c r="E84" s="46" t="s">
        <v>14</v>
      </c>
      <c r="F84" s="8">
        <v>7042</v>
      </c>
      <c r="G84" s="10"/>
      <c r="H84" s="10"/>
      <c r="I84" s="28">
        <f t="shared" si="3"/>
        <v>0</v>
      </c>
      <c r="J84" s="28">
        <f>IFERROR(
IF(DeliveryRoute="UU Build","",
$F$10:$F$123*$H$10:$H$123),
"!! ERROR !!")</f>
        <v>0</v>
      </c>
      <c r="K84" s="28">
        <f t="shared" si="4"/>
        <v>0</v>
      </c>
      <c r="L84" s="1"/>
      <c r="M84" s="1"/>
      <c r="N84" s="1"/>
      <c r="O84" s="1"/>
      <c r="P84" s="1"/>
      <c r="Q84" s="1"/>
      <c r="R84" s="1"/>
      <c r="S84" s="1"/>
      <c r="T84" s="1"/>
      <c r="U84" s="1"/>
      <c r="V84" s="1"/>
      <c r="W84" s="1"/>
      <c r="X84" s="1"/>
      <c r="Y84" s="1"/>
      <c r="Z84" s="1"/>
      <c r="AA84" s="1"/>
      <c r="AB84" s="1"/>
      <c r="AC84" s="1"/>
      <c r="AD84" s="1"/>
      <c r="AE84" s="1"/>
      <c r="AF84" s="1"/>
      <c r="AG84" s="1"/>
    </row>
    <row r="85" spans="1:33" s="30" customFormat="1" x14ac:dyDescent="0.2">
      <c r="A85" s="249"/>
      <c r="B85" s="46" t="s">
        <v>22</v>
      </c>
      <c r="C85" s="46" t="s">
        <v>216</v>
      </c>
      <c r="D85" s="47" t="s">
        <v>67</v>
      </c>
      <c r="E85" s="46" t="s">
        <v>14</v>
      </c>
      <c r="F85" s="8">
        <v>10917</v>
      </c>
      <c r="G85" s="10"/>
      <c r="H85" s="10"/>
      <c r="I85" s="28">
        <f t="shared" si="3"/>
        <v>0</v>
      </c>
      <c r="J85" s="28">
        <f>IFERROR(
IF(DeliveryRoute="UU Build","",
$F$10:$F$123*$H$10:$H$123),
"!! ERROR !!")</f>
        <v>0</v>
      </c>
      <c r="K85" s="28">
        <f t="shared" si="4"/>
        <v>0</v>
      </c>
      <c r="L85" s="1"/>
      <c r="M85" s="1"/>
      <c r="N85" s="1"/>
      <c r="O85" s="1"/>
      <c r="P85" s="1"/>
      <c r="Q85" s="1"/>
      <c r="R85" s="1"/>
      <c r="S85" s="1"/>
      <c r="T85" s="1"/>
      <c r="U85" s="1"/>
      <c r="V85" s="1"/>
      <c r="W85" s="1"/>
      <c r="X85" s="1"/>
      <c r="Y85" s="1"/>
      <c r="Z85" s="1"/>
      <c r="AA85" s="1"/>
      <c r="AB85" s="1"/>
      <c r="AC85" s="1"/>
      <c r="AD85" s="1"/>
      <c r="AE85" s="1"/>
      <c r="AF85" s="1"/>
      <c r="AG85" s="1"/>
    </row>
    <row r="86" spans="1:33" s="30" customFormat="1" x14ac:dyDescent="0.2">
      <c r="A86" s="249"/>
      <c r="B86" s="46" t="s">
        <v>22</v>
      </c>
      <c r="C86" s="46" t="s">
        <v>216</v>
      </c>
      <c r="D86" s="47" t="s">
        <v>68</v>
      </c>
      <c r="E86" s="46" t="s">
        <v>14</v>
      </c>
      <c r="F86" s="8">
        <v>4290</v>
      </c>
      <c r="G86" s="10"/>
      <c r="H86" s="10"/>
      <c r="I86" s="28">
        <f t="shared" si="3"/>
        <v>0</v>
      </c>
      <c r="J86" s="28">
        <f>IFERROR(
IF(DeliveryRoute="UU Build","",
$F$10:$F$123*$H$10:$H$123),
"!! ERROR !!")</f>
        <v>0</v>
      </c>
      <c r="K86" s="28">
        <f t="shared" si="4"/>
        <v>0</v>
      </c>
      <c r="L86" s="1"/>
      <c r="M86" s="1"/>
      <c r="N86" s="1"/>
      <c r="O86" s="1"/>
      <c r="P86" s="1"/>
      <c r="Q86" s="1"/>
      <c r="R86" s="1"/>
      <c r="S86" s="1"/>
      <c r="T86" s="1"/>
      <c r="U86" s="1"/>
      <c r="V86" s="1"/>
      <c r="W86" s="1"/>
      <c r="X86" s="1"/>
      <c r="Y86" s="1"/>
      <c r="Z86" s="1"/>
      <c r="AA86" s="1"/>
      <c r="AB86" s="1"/>
      <c r="AC86" s="1"/>
      <c r="AD86" s="1"/>
      <c r="AE86" s="1"/>
      <c r="AF86" s="1"/>
      <c r="AG86" s="1"/>
    </row>
    <row r="87" spans="1:33" s="30" customFormat="1" x14ac:dyDescent="0.2">
      <c r="A87" s="249"/>
      <c r="B87" s="46" t="s">
        <v>22</v>
      </c>
      <c r="C87" s="46" t="s">
        <v>216</v>
      </c>
      <c r="D87" s="47" t="s">
        <v>69</v>
      </c>
      <c r="E87" s="46" t="s">
        <v>14</v>
      </c>
      <c r="F87" s="8">
        <v>8178</v>
      </c>
      <c r="G87" s="10"/>
      <c r="H87" s="10"/>
      <c r="I87" s="28">
        <f t="shared" si="3"/>
        <v>0</v>
      </c>
      <c r="J87" s="28">
        <f>IFERROR(
IF(DeliveryRoute="UU Build","",
$F$10:$F$123*$H$10:$H$123),
"!! ERROR !!")</f>
        <v>0</v>
      </c>
      <c r="K87" s="28">
        <f t="shared" si="4"/>
        <v>0</v>
      </c>
      <c r="L87" s="1"/>
      <c r="M87" s="1"/>
      <c r="N87" s="1"/>
      <c r="O87" s="1"/>
      <c r="P87" s="1"/>
      <c r="Q87" s="1"/>
      <c r="R87" s="1"/>
      <c r="S87" s="1"/>
      <c r="T87" s="1"/>
      <c r="U87" s="1"/>
      <c r="V87" s="1"/>
      <c r="W87" s="1"/>
      <c r="X87" s="1"/>
      <c r="Y87" s="1"/>
      <c r="Z87" s="1"/>
      <c r="AA87" s="1"/>
      <c r="AB87" s="1"/>
      <c r="AC87" s="1"/>
      <c r="AD87" s="1"/>
      <c r="AE87" s="1"/>
      <c r="AF87" s="1"/>
      <c r="AG87" s="1"/>
    </row>
    <row r="88" spans="1:33" s="30" customFormat="1" x14ac:dyDescent="0.2">
      <c r="A88" s="249"/>
      <c r="B88" s="46" t="s">
        <v>22</v>
      </c>
      <c r="C88" s="46" t="s">
        <v>216</v>
      </c>
      <c r="D88" s="47" t="s">
        <v>70</v>
      </c>
      <c r="E88" s="46" t="s">
        <v>14</v>
      </c>
      <c r="F88" s="8">
        <v>4618</v>
      </c>
      <c r="G88" s="10"/>
      <c r="H88" s="10"/>
      <c r="I88" s="28">
        <f t="shared" si="3"/>
        <v>0</v>
      </c>
      <c r="J88" s="28">
        <f>IFERROR(
IF(DeliveryRoute="UU Build","",
$F$10:$F$123*$H$10:$H$123),
"!! ERROR !!")</f>
        <v>0</v>
      </c>
      <c r="K88" s="28">
        <f t="shared" si="4"/>
        <v>0</v>
      </c>
      <c r="L88" s="1"/>
      <c r="M88" s="1"/>
      <c r="N88" s="1"/>
      <c r="O88" s="1"/>
      <c r="P88" s="1"/>
      <c r="Q88" s="1"/>
      <c r="R88" s="1"/>
      <c r="S88" s="1"/>
      <c r="T88" s="1"/>
      <c r="U88" s="1"/>
      <c r="V88" s="1"/>
      <c r="W88" s="1"/>
      <c r="X88" s="1"/>
      <c r="Y88" s="1"/>
      <c r="Z88" s="1"/>
      <c r="AA88" s="1"/>
      <c r="AB88" s="1"/>
      <c r="AC88" s="1"/>
      <c r="AD88" s="1"/>
      <c r="AE88" s="1"/>
      <c r="AF88" s="1"/>
      <c r="AG88" s="1"/>
    </row>
    <row r="89" spans="1:33" s="30" customFormat="1" x14ac:dyDescent="0.2">
      <c r="A89" s="249"/>
      <c r="B89" s="46" t="s">
        <v>22</v>
      </c>
      <c r="C89" s="46" t="s">
        <v>216</v>
      </c>
      <c r="D89" s="47" t="s">
        <v>71</v>
      </c>
      <c r="E89" s="46" t="s">
        <v>14</v>
      </c>
      <c r="F89" s="8">
        <v>8707</v>
      </c>
      <c r="G89" s="10"/>
      <c r="H89" s="10"/>
      <c r="I89" s="28">
        <f t="shared" si="3"/>
        <v>0</v>
      </c>
      <c r="J89" s="28">
        <f>IFERROR(
IF(DeliveryRoute="UU Build","",
$F$10:$F$123*$H$10:$H$123),
"!! ERROR !!")</f>
        <v>0</v>
      </c>
      <c r="K89" s="28">
        <f t="shared" si="4"/>
        <v>0</v>
      </c>
      <c r="L89" s="1"/>
      <c r="M89" s="1"/>
      <c r="N89" s="1"/>
      <c r="O89" s="1"/>
      <c r="P89" s="1"/>
      <c r="Q89" s="1"/>
      <c r="R89" s="1"/>
      <c r="S89" s="1"/>
      <c r="T89" s="1"/>
      <c r="U89" s="1"/>
      <c r="V89" s="1"/>
      <c r="W89" s="1"/>
      <c r="X89" s="1"/>
      <c r="Y89" s="1"/>
      <c r="Z89" s="1"/>
      <c r="AA89" s="1"/>
      <c r="AB89" s="1"/>
      <c r="AC89" s="1"/>
      <c r="AD89" s="1"/>
      <c r="AE89" s="1"/>
      <c r="AF89" s="1"/>
      <c r="AG89" s="1"/>
    </row>
    <row r="90" spans="1:33" s="30" customFormat="1" ht="12.95" customHeight="1" x14ac:dyDescent="0.2">
      <c r="A90" s="250" t="s">
        <v>160</v>
      </c>
      <c r="B90" s="46" t="s">
        <v>9</v>
      </c>
      <c r="C90" s="48">
        <v>4.8</v>
      </c>
      <c r="D90" s="47" t="s">
        <v>144</v>
      </c>
      <c r="E90" s="46" t="s">
        <v>14</v>
      </c>
      <c r="F90" s="8">
        <v>1037</v>
      </c>
      <c r="G90" s="10"/>
      <c r="H90" s="10"/>
      <c r="I90" s="28">
        <f t="shared" si="3"/>
        <v>0</v>
      </c>
      <c r="J90" s="28">
        <f>IFERROR(
IF(DeliveryRoute="UU Build","",
$F$10:$F$123*$H$10:$H$123),
"!! ERROR !!")</f>
        <v>0</v>
      </c>
      <c r="K90" s="28">
        <f t="shared" si="4"/>
        <v>0</v>
      </c>
      <c r="L90" s="1"/>
      <c r="M90" s="1"/>
      <c r="N90" s="1"/>
      <c r="O90" s="1"/>
      <c r="P90" s="1"/>
      <c r="Q90" s="1"/>
      <c r="R90" s="1"/>
      <c r="S90" s="1"/>
      <c r="T90" s="1"/>
      <c r="U90" s="1"/>
      <c r="V90" s="1"/>
      <c r="W90" s="1"/>
      <c r="X90" s="1"/>
      <c r="Y90" s="1"/>
      <c r="Z90" s="1"/>
      <c r="AA90" s="1"/>
      <c r="AB90" s="1"/>
      <c r="AC90" s="1"/>
      <c r="AD90" s="1"/>
      <c r="AE90" s="1"/>
      <c r="AF90" s="1"/>
      <c r="AG90" s="1"/>
    </row>
    <row r="91" spans="1:33" s="30" customFormat="1" x14ac:dyDescent="0.2">
      <c r="A91" s="251"/>
      <c r="B91" s="46" t="s">
        <v>9</v>
      </c>
      <c r="C91" s="48">
        <v>4.8</v>
      </c>
      <c r="D91" s="47" t="s">
        <v>145</v>
      </c>
      <c r="E91" s="46" t="s">
        <v>14</v>
      </c>
      <c r="F91" s="8">
        <v>1769</v>
      </c>
      <c r="G91" s="10"/>
      <c r="H91" s="10"/>
      <c r="I91" s="28">
        <f t="shared" si="3"/>
        <v>0</v>
      </c>
      <c r="J91" s="28">
        <f>IFERROR(
IF(DeliveryRoute="UU Build","",
$F$10:$F$123*$H$10:$H$123),
"!! ERROR !!")</f>
        <v>0</v>
      </c>
      <c r="K91" s="28">
        <f t="shared" si="4"/>
        <v>0</v>
      </c>
      <c r="L91" s="1"/>
      <c r="M91" s="1"/>
      <c r="N91" s="1"/>
      <c r="O91" s="1"/>
      <c r="P91" s="1"/>
      <c r="Q91" s="1"/>
      <c r="R91" s="1"/>
      <c r="S91" s="1"/>
      <c r="T91" s="1"/>
      <c r="U91" s="1"/>
      <c r="V91" s="1"/>
      <c r="W91" s="1"/>
      <c r="X91" s="1"/>
      <c r="Y91" s="1"/>
      <c r="Z91" s="1"/>
      <c r="AA91" s="1"/>
      <c r="AB91" s="1"/>
      <c r="AC91" s="1"/>
      <c r="AD91" s="1"/>
      <c r="AE91" s="1"/>
      <c r="AF91" s="1"/>
      <c r="AG91" s="1"/>
    </row>
    <row r="92" spans="1:33" s="30" customFormat="1" x14ac:dyDescent="0.2">
      <c r="A92" s="251"/>
      <c r="B92" s="46" t="s">
        <v>9</v>
      </c>
      <c r="C92" s="48">
        <v>4.8</v>
      </c>
      <c r="D92" s="47" t="s">
        <v>154</v>
      </c>
      <c r="E92" s="46" t="s">
        <v>14</v>
      </c>
      <c r="F92" s="8">
        <v>1684</v>
      </c>
      <c r="G92" s="10"/>
      <c r="H92" s="10"/>
      <c r="I92" s="28">
        <f t="shared" si="3"/>
        <v>0</v>
      </c>
      <c r="J92" s="28">
        <f>IFERROR(
IF(DeliveryRoute="UU Build","",
$F$10:$F$123*$H$10:$H$123),
"!! ERROR !!")</f>
        <v>0</v>
      </c>
      <c r="K92" s="28">
        <f t="shared" si="4"/>
        <v>0</v>
      </c>
      <c r="L92" s="1"/>
      <c r="M92" s="1"/>
      <c r="N92" s="1"/>
      <c r="O92" s="1"/>
      <c r="P92" s="1"/>
      <c r="Q92" s="1"/>
      <c r="R92" s="1"/>
      <c r="S92" s="1"/>
      <c r="T92" s="1"/>
      <c r="U92" s="1"/>
      <c r="V92" s="1"/>
      <c r="W92" s="1"/>
      <c r="X92" s="1"/>
      <c r="Y92" s="1"/>
      <c r="Z92" s="1"/>
      <c r="AA92" s="1"/>
      <c r="AB92" s="1"/>
      <c r="AC92" s="1"/>
      <c r="AD92" s="1"/>
      <c r="AE92" s="1"/>
      <c r="AF92" s="1"/>
      <c r="AG92" s="1"/>
    </row>
    <row r="93" spans="1:33" s="30" customFormat="1" x14ac:dyDescent="0.2">
      <c r="A93" s="252"/>
      <c r="B93" s="46" t="s">
        <v>9</v>
      </c>
      <c r="C93" s="48">
        <v>4.8</v>
      </c>
      <c r="D93" s="47" t="s">
        <v>155</v>
      </c>
      <c r="E93" s="46" t="s">
        <v>14</v>
      </c>
      <c r="F93" s="8">
        <v>2329</v>
      </c>
      <c r="G93" s="10"/>
      <c r="H93" s="10"/>
      <c r="I93" s="28">
        <f t="shared" si="3"/>
        <v>0</v>
      </c>
      <c r="J93" s="28">
        <f>IFERROR(
IF(DeliveryRoute="UU Build","",
$F$10:$F$123*$H$10:$H$123),
"!! ERROR !!")</f>
        <v>0</v>
      </c>
      <c r="K93" s="28">
        <f t="shared" si="4"/>
        <v>0</v>
      </c>
      <c r="L93" s="1"/>
      <c r="M93" s="1"/>
      <c r="N93" s="1"/>
      <c r="O93" s="1"/>
      <c r="P93" s="1"/>
      <c r="Q93" s="1"/>
      <c r="R93" s="1"/>
      <c r="S93" s="1"/>
      <c r="T93" s="1"/>
      <c r="U93" s="1"/>
      <c r="V93" s="1"/>
      <c r="W93" s="1"/>
      <c r="X93" s="1"/>
      <c r="Y93" s="1"/>
      <c r="Z93" s="1"/>
      <c r="AA93" s="1"/>
      <c r="AB93" s="1"/>
      <c r="AC93" s="1"/>
      <c r="AD93" s="1"/>
      <c r="AE93" s="1"/>
      <c r="AF93" s="1"/>
      <c r="AG93" s="1"/>
    </row>
    <row r="94" spans="1:33" s="30" customFormat="1" ht="12.95" customHeight="1" x14ac:dyDescent="0.2">
      <c r="A94" s="250" t="s">
        <v>161</v>
      </c>
      <c r="B94" s="46" t="s">
        <v>9</v>
      </c>
      <c r="C94" s="48">
        <v>4.8</v>
      </c>
      <c r="D94" s="47" t="s">
        <v>156</v>
      </c>
      <c r="E94" s="46" t="s">
        <v>14</v>
      </c>
      <c r="F94" s="8">
        <v>219</v>
      </c>
      <c r="G94" s="10"/>
      <c r="H94" s="10"/>
      <c r="I94" s="28">
        <f t="shared" si="3"/>
        <v>0</v>
      </c>
      <c r="J94" s="28">
        <f>IFERROR(
IF(DeliveryRoute="UU Build","",
$F$10:$F$123*$H$10:$H$123),
"!! ERROR !!")</f>
        <v>0</v>
      </c>
      <c r="K94" s="28">
        <f t="shared" si="4"/>
        <v>0</v>
      </c>
      <c r="L94" s="1"/>
      <c r="M94" s="1"/>
      <c r="N94" s="1"/>
      <c r="O94" s="1"/>
      <c r="P94" s="1"/>
      <c r="Q94" s="1"/>
      <c r="R94" s="1"/>
      <c r="S94" s="1"/>
      <c r="T94" s="1"/>
      <c r="U94" s="1"/>
      <c r="V94" s="1"/>
      <c r="W94" s="1"/>
      <c r="X94" s="1"/>
      <c r="Y94" s="1"/>
      <c r="Z94" s="1"/>
      <c r="AA94" s="1"/>
      <c r="AB94" s="1"/>
      <c r="AC94" s="1"/>
      <c r="AD94" s="1"/>
      <c r="AE94" s="1"/>
      <c r="AF94" s="1"/>
      <c r="AG94" s="1"/>
    </row>
    <row r="95" spans="1:33" s="30" customFormat="1" x14ac:dyDescent="0.2">
      <c r="A95" s="251"/>
      <c r="B95" s="46" t="s">
        <v>9</v>
      </c>
      <c r="C95" s="48">
        <v>4.8</v>
      </c>
      <c r="D95" s="47" t="s">
        <v>157</v>
      </c>
      <c r="E95" s="46" t="s">
        <v>14</v>
      </c>
      <c r="F95" s="8">
        <v>383</v>
      </c>
      <c r="G95" s="10"/>
      <c r="H95" s="10"/>
      <c r="I95" s="28">
        <f t="shared" si="3"/>
        <v>0</v>
      </c>
      <c r="J95" s="28">
        <f>IFERROR(
IF(DeliveryRoute="UU Build","",
$F$10:$F$123*$H$10:$H$123),
"!! ERROR !!")</f>
        <v>0</v>
      </c>
      <c r="K95" s="28">
        <f t="shared" si="4"/>
        <v>0</v>
      </c>
      <c r="L95" s="1"/>
      <c r="M95" s="1"/>
      <c r="N95" s="1"/>
      <c r="O95" s="1"/>
      <c r="P95" s="1"/>
      <c r="Q95" s="1"/>
      <c r="R95" s="1"/>
      <c r="S95" s="1"/>
      <c r="T95" s="1"/>
      <c r="U95" s="1"/>
      <c r="V95" s="1"/>
      <c r="W95" s="1"/>
      <c r="X95" s="1"/>
      <c r="Y95" s="1"/>
      <c r="Z95" s="1"/>
      <c r="AA95" s="1"/>
      <c r="AB95" s="1"/>
      <c r="AC95" s="1"/>
      <c r="AD95" s="1"/>
      <c r="AE95" s="1"/>
      <c r="AF95" s="1"/>
      <c r="AG95" s="1"/>
    </row>
    <row r="96" spans="1:33" s="30" customFormat="1" x14ac:dyDescent="0.2">
      <c r="A96" s="251"/>
      <c r="B96" s="46" t="s">
        <v>9</v>
      </c>
      <c r="C96" s="48">
        <v>4.8</v>
      </c>
      <c r="D96" s="47" t="s">
        <v>158</v>
      </c>
      <c r="E96" s="46" t="s">
        <v>14</v>
      </c>
      <c r="F96" s="8">
        <v>265</v>
      </c>
      <c r="G96" s="10"/>
      <c r="H96" s="10"/>
      <c r="I96" s="28">
        <f t="shared" si="3"/>
        <v>0</v>
      </c>
      <c r="J96" s="28">
        <f>IFERROR(
IF(DeliveryRoute="UU Build","",
$F$10:$F$123*$H$10:$H$123),
"!! ERROR !!")</f>
        <v>0</v>
      </c>
      <c r="K96" s="28">
        <f t="shared" si="4"/>
        <v>0</v>
      </c>
      <c r="L96" s="1"/>
      <c r="M96" s="1"/>
      <c r="N96" s="1"/>
      <c r="O96" s="1"/>
      <c r="P96" s="1"/>
      <c r="Q96" s="1"/>
      <c r="R96" s="1"/>
      <c r="S96" s="1"/>
      <c r="T96" s="1"/>
      <c r="U96" s="1"/>
      <c r="V96" s="1"/>
      <c r="W96" s="1"/>
      <c r="X96" s="1"/>
      <c r="Y96" s="1"/>
      <c r="Z96" s="1"/>
      <c r="AA96" s="1"/>
      <c r="AB96" s="1"/>
      <c r="AC96" s="1"/>
      <c r="AD96" s="1"/>
      <c r="AE96" s="1"/>
      <c r="AF96" s="1"/>
      <c r="AG96" s="1"/>
    </row>
    <row r="97" spans="1:33" s="30" customFormat="1" x14ac:dyDescent="0.2">
      <c r="A97" s="252"/>
      <c r="B97" s="46" t="s">
        <v>9</v>
      </c>
      <c r="C97" s="48">
        <v>4.8</v>
      </c>
      <c r="D97" s="47" t="s">
        <v>159</v>
      </c>
      <c r="E97" s="46" t="s">
        <v>14</v>
      </c>
      <c r="F97" s="8">
        <v>513</v>
      </c>
      <c r="G97" s="10"/>
      <c r="H97" s="10"/>
      <c r="I97" s="28">
        <f t="shared" si="3"/>
        <v>0</v>
      </c>
      <c r="J97" s="28">
        <f>IFERROR(
IF(DeliveryRoute="UU Build","",
$F$10:$F$123*$H$10:$H$123),
"!! ERROR !!")</f>
        <v>0</v>
      </c>
      <c r="K97" s="28">
        <f t="shared" si="4"/>
        <v>0</v>
      </c>
      <c r="L97" s="1"/>
      <c r="M97" s="1"/>
      <c r="N97" s="1"/>
      <c r="O97" s="1"/>
      <c r="P97" s="1"/>
      <c r="Q97" s="1"/>
      <c r="R97" s="1"/>
      <c r="S97" s="1"/>
      <c r="T97" s="1"/>
      <c r="U97" s="1"/>
      <c r="V97" s="1"/>
      <c r="W97" s="1"/>
      <c r="X97" s="1"/>
      <c r="Y97" s="1"/>
      <c r="Z97" s="1"/>
      <c r="AA97" s="1"/>
      <c r="AB97" s="1"/>
      <c r="AC97" s="1"/>
      <c r="AD97" s="1"/>
      <c r="AE97" s="1"/>
      <c r="AF97" s="1"/>
      <c r="AG97" s="1"/>
    </row>
    <row r="98" spans="1:33" s="30" customFormat="1" x14ac:dyDescent="0.2">
      <c r="A98" s="250" t="s">
        <v>180</v>
      </c>
      <c r="B98" s="44" t="s">
        <v>9</v>
      </c>
      <c r="C98" s="44" t="s">
        <v>217</v>
      </c>
      <c r="D98" s="54" t="s">
        <v>181</v>
      </c>
      <c r="E98" s="44" t="s">
        <v>14</v>
      </c>
      <c r="F98" s="8">
        <v>414</v>
      </c>
      <c r="G98" s="10"/>
      <c r="H98" s="10"/>
      <c r="I98" s="28">
        <f t="shared" si="3"/>
        <v>0</v>
      </c>
      <c r="J98" s="28">
        <f>IFERROR(
IF(DeliveryRoute="UU Build","",
$F$10:$F$123*$H$10:$H$123),
"!! ERROR !!")</f>
        <v>0</v>
      </c>
      <c r="K98" s="28">
        <f t="shared" si="4"/>
        <v>0</v>
      </c>
      <c r="L98" s="1"/>
      <c r="M98" s="1"/>
      <c r="N98" s="1"/>
      <c r="O98" s="1"/>
      <c r="P98" s="1"/>
      <c r="Q98" s="1"/>
      <c r="R98" s="1"/>
      <c r="S98" s="1"/>
      <c r="T98" s="1"/>
      <c r="U98" s="1"/>
      <c r="V98" s="1"/>
      <c r="W98" s="1"/>
      <c r="X98" s="1"/>
      <c r="Y98" s="1"/>
      <c r="Z98" s="1"/>
      <c r="AA98" s="1"/>
      <c r="AB98" s="1"/>
      <c r="AC98" s="1"/>
      <c r="AD98" s="1"/>
      <c r="AE98" s="1"/>
      <c r="AF98" s="1"/>
      <c r="AG98" s="1"/>
    </row>
    <row r="99" spans="1:33" s="30" customFormat="1" x14ac:dyDescent="0.2">
      <c r="A99" s="252"/>
      <c r="B99" s="44" t="s">
        <v>9</v>
      </c>
      <c r="C99" s="44" t="s">
        <v>217</v>
      </c>
      <c r="D99" s="54" t="s">
        <v>182</v>
      </c>
      <c r="E99" s="44" t="s">
        <v>14</v>
      </c>
      <c r="F99" s="8">
        <v>626</v>
      </c>
      <c r="G99" s="10"/>
      <c r="H99" s="10"/>
      <c r="I99" s="28">
        <f t="shared" si="3"/>
        <v>0</v>
      </c>
      <c r="J99" s="28">
        <f>IFERROR(
IF(DeliveryRoute="UU Build","",
$F$10:$F$123*$H$10:$H$123),
"!! ERROR !!")</f>
        <v>0</v>
      </c>
      <c r="K99" s="28">
        <f t="shared" si="4"/>
        <v>0</v>
      </c>
      <c r="L99" s="1"/>
      <c r="M99" s="1"/>
      <c r="N99" s="1"/>
      <c r="O99" s="1"/>
      <c r="P99" s="1"/>
      <c r="Q99" s="1"/>
      <c r="R99" s="1"/>
      <c r="S99" s="1"/>
      <c r="T99" s="1"/>
      <c r="U99" s="1"/>
      <c r="V99" s="1"/>
      <c r="W99" s="1"/>
      <c r="X99" s="1"/>
      <c r="Y99" s="1"/>
      <c r="Z99" s="1"/>
      <c r="AA99" s="1"/>
      <c r="AB99" s="1"/>
      <c r="AC99" s="1"/>
      <c r="AD99" s="1"/>
      <c r="AE99" s="1"/>
      <c r="AF99" s="1"/>
      <c r="AG99" s="1"/>
    </row>
    <row r="100" spans="1:33" s="30" customFormat="1" ht="15" x14ac:dyDescent="0.2">
      <c r="A100" s="253" t="s">
        <v>165</v>
      </c>
      <c r="B100" s="44" t="s">
        <v>22</v>
      </c>
      <c r="C100" s="48">
        <v>9.3000000000000007</v>
      </c>
      <c r="D100" s="47" t="s">
        <v>166</v>
      </c>
      <c r="E100" s="46" t="s">
        <v>164</v>
      </c>
      <c r="F100" s="8">
        <v>189</v>
      </c>
      <c r="G100" s="10"/>
      <c r="H100" s="10"/>
      <c r="I100" s="28">
        <f t="shared" si="3"/>
        <v>0</v>
      </c>
      <c r="J100" s="28">
        <f>IFERROR(
IF(DeliveryRoute="UU Build","",
$F$10:$F$123*$H$10:$H$123),
"!! ERROR !!")</f>
        <v>0</v>
      </c>
      <c r="K100" s="28">
        <f t="shared" si="4"/>
        <v>0</v>
      </c>
      <c r="L100" s="1"/>
      <c r="M100" s="1"/>
      <c r="N100" s="1"/>
      <c r="O100" s="1"/>
      <c r="P100" s="1"/>
      <c r="Q100" s="1"/>
      <c r="R100" s="1"/>
      <c r="S100" s="1"/>
      <c r="T100" s="1"/>
      <c r="U100" s="1"/>
      <c r="V100" s="1"/>
      <c r="W100" s="1"/>
      <c r="X100" s="1"/>
      <c r="Y100" s="1"/>
      <c r="Z100" s="1"/>
      <c r="AA100" s="1"/>
      <c r="AB100" s="1"/>
      <c r="AC100" s="1"/>
      <c r="AD100" s="1"/>
      <c r="AE100" s="1"/>
      <c r="AF100" s="1"/>
      <c r="AG100" s="1"/>
    </row>
    <row r="101" spans="1:33" s="30" customFormat="1" ht="15" x14ac:dyDescent="0.2">
      <c r="A101" s="254"/>
      <c r="B101" s="44" t="s">
        <v>22</v>
      </c>
      <c r="C101" s="48">
        <v>9.3000000000000007</v>
      </c>
      <c r="D101" s="51" t="s">
        <v>167</v>
      </c>
      <c r="E101" s="46" t="s">
        <v>164</v>
      </c>
      <c r="F101" s="8">
        <v>280</v>
      </c>
      <c r="G101" s="10"/>
      <c r="H101" s="10"/>
      <c r="I101" s="28">
        <f t="shared" si="3"/>
        <v>0</v>
      </c>
      <c r="J101" s="28">
        <f>IFERROR(
IF(DeliveryRoute="UU Build","",
$F$10:$F$123*$H$10:$H$123),
"!! ERROR !!")</f>
        <v>0</v>
      </c>
      <c r="K101" s="28">
        <f t="shared" si="4"/>
        <v>0</v>
      </c>
      <c r="L101" s="1"/>
      <c r="M101" s="1"/>
      <c r="N101" s="1"/>
      <c r="O101" s="1"/>
      <c r="P101" s="1"/>
      <c r="Q101" s="1"/>
      <c r="R101" s="1"/>
      <c r="S101" s="1"/>
      <c r="T101" s="1"/>
      <c r="U101" s="1"/>
      <c r="V101" s="1"/>
      <c r="W101" s="1"/>
      <c r="X101" s="1"/>
      <c r="Y101" s="1"/>
      <c r="Z101" s="1"/>
      <c r="AA101" s="1"/>
      <c r="AB101" s="1"/>
      <c r="AC101" s="1"/>
      <c r="AD101" s="1"/>
      <c r="AE101" s="1"/>
      <c r="AF101" s="1"/>
      <c r="AG101" s="1"/>
    </row>
    <row r="102" spans="1:33" s="30" customFormat="1" x14ac:dyDescent="0.2">
      <c r="A102" s="253" t="s">
        <v>176</v>
      </c>
      <c r="B102" s="44" t="s">
        <v>22</v>
      </c>
      <c r="C102" s="48">
        <v>9.6</v>
      </c>
      <c r="D102" s="57" t="s">
        <v>179</v>
      </c>
      <c r="E102" s="46" t="s">
        <v>177</v>
      </c>
      <c r="F102" s="8">
        <v>11</v>
      </c>
      <c r="G102" s="10"/>
      <c r="H102" s="10"/>
      <c r="I102" s="28">
        <f t="shared" si="3"/>
        <v>0</v>
      </c>
      <c r="J102" s="28">
        <f>IFERROR(
IF(DeliveryRoute="UU Build","",
$F$10:$F$123*$H$10:$H$123),
"!! ERROR !!")</f>
        <v>0</v>
      </c>
      <c r="K102" s="28">
        <f t="shared" si="4"/>
        <v>0</v>
      </c>
      <c r="L102" s="1"/>
      <c r="M102" s="1"/>
      <c r="N102" s="1"/>
      <c r="O102" s="1"/>
      <c r="P102" s="1"/>
      <c r="Q102" s="1"/>
      <c r="R102" s="1"/>
      <c r="S102" s="1"/>
      <c r="T102" s="1"/>
      <c r="U102" s="1"/>
      <c r="V102" s="1"/>
      <c r="W102" s="1"/>
      <c r="X102" s="1"/>
      <c r="Y102" s="1"/>
      <c r="Z102" s="1"/>
      <c r="AA102" s="1"/>
      <c r="AB102" s="1"/>
      <c r="AC102" s="1"/>
      <c r="AD102" s="1"/>
      <c r="AE102" s="1"/>
      <c r="AF102" s="1"/>
      <c r="AG102" s="1"/>
    </row>
    <row r="103" spans="1:33" s="30" customFormat="1" x14ac:dyDescent="0.2">
      <c r="A103" s="254"/>
      <c r="B103" s="44" t="s">
        <v>22</v>
      </c>
      <c r="C103" s="48">
        <v>9.6</v>
      </c>
      <c r="D103" s="51" t="s">
        <v>178</v>
      </c>
      <c r="E103" s="46" t="s">
        <v>14</v>
      </c>
      <c r="F103" s="8">
        <v>75</v>
      </c>
      <c r="G103" s="10"/>
      <c r="H103" s="10"/>
      <c r="I103" s="28">
        <f t="shared" si="3"/>
        <v>0</v>
      </c>
      <c r="J103" s="28">
        <f>IFERROR(
IF(DeliveryRoute="UU Build","",
$F$10:$F$123*$H$10:$H$123),
"!! ERROR !!")</f>
        <v>0</v>
      </c>
      <c r="K103" s="28">
        <f t="shared" si="4"/>
        <v>0</v>
      </c>
      <c r="L103" s="1"/>
      <c r="M103" s="1"/>
      <c r="N103" s="1"/>
      <c r="O103" s="1"/>
      <c r="P103" s="1"/>
      <c r="Q103" s="1"/>
      <c r="R103" s="1"/>
      <c r="S103" s="1"/>
      <c r="T103" s="1"/>
      <c r="U103" s="1"/>
      <c r="V103" s="1"/>
      <c r="W103" s="1"/>
      <c r="X103" s="1"/>
      <c r="Y103" s="1"/>
      <c r="Z103" s="1"/>
      <c r="AA103" s="1"/>
      <c r="AB103" s="1"/>
      <c r="AC103" s="1"/>
      <c r="AD103" s="1"/>
      <c r="AE103" s="1"/>
      <c r="AF103" s="1"/>
      <c r="AG103" s="1"/>
    </row>
    <row r="104" spans="1:33" s="30" customFormat="1" ht="25.5" x14ac:dyDescent="0.2">
      <c r="A104" s="249" t="s">
        <v>72</v>
      </c>
      <c r="B104" s="44" t="s">
        <v>9</v>
      </c>
      <c r="C104" s="44">
        <v>16</v>
      </c>
      <c r="D104" s="49" t="s">
        <v>73</v>
      </c>
      <c r="E104" s="44" t="s">
        <v>74</v>
      </c>
      <c r="F104" s="38"/>
      <c r="G104" s="10"/>
      <c r="H104" s="10"/>
      <c r="I104" s="28">
        <f t="shared" si="3"/>
        <v>0</v>
      </c>
      <c r="J104" s="28">
        <f>IFERROR(
IF(DeliveryRoute="UU Build","",
$F$10:$F$123*$H$10:$H$123),
"!! ERROR !!")</f>
        <v>0</v>
      </c>
      <c r="K104" s="28">
        <f t="shared" si="4"/>
        <v>0</v>
      </c>
      <c r="L104" s="1"/>
      <c r="M104" s="1"/>
      <c r="N104" s="1"/>
      <c r="O104" s="1"/>
      <c r="P104" s="1"/>
      <c r="Q104" s="1"/>
      <c r="R104" s="1"/>
      <c r="S104" s="1"/>
      <c r="T104" s="1"/>
      <c r="U104" s="1"/>
      <c r="V104" s="1"/>
      <c r="W104" s="1"/>
      <c r="X104" s="1"/>
      <c r="Y104" s="1"/>
      <c r="Z104" s="1"/>
      <c r="AA104" s="1"/>
      <c r="AB104" s="1"/>
      <c r="AC104" s="1"/>
      <c r="AD104" s="1"/>
      <c r="AE104" s="1"/>
      <c r="AF104" s="1"/>
      <c r="AG104" s="1"/>
    </row>
    <row r="105" spans="1:33" s="30" customFormat="1" ht="25.5" x14ac:dyDescent="0.2">
      <c r="A105" s="249"/>
      <c r="B105" s="44" t="s">
        <v>22</v>
      </c>
      <c r="C105" s="44" t="s">
        <v>162</v>
      </c>
      <c r="D105" s="49" t="s">
        <v>75</v>
      </c>
      <c r="E105" s="44" t="s">
        <v>74</v>
      </c>
      <c r="F105" s="38"/>
      <c r="G105" s="10"/>
      <c r="H105" s="10"/>
      <c r="I105" s="28">
        <f t="shared" si="3"/>
        <v>0</v>
      </c>
      <c r="J105" s="28">
        <f>IFERROR(
IF(DeliveryRoute="UU Build","",
$F$10:$F$123*$H$10:$H$123),
"!! ERROR !!")</f>
        <v>0</v>
      </c>
      <c r="K105" s="28">
        <f t="shared" si="4"/>
        <v>0</v>
      </c>
      <c r="L105" s="1"/>
      <c r="M105" s="1"/>
      <c r="N105" s="1"/>
      <c r="O105" s="1"/>
      <c r="P105" s="1"/>
      <c r="Q105" s="1"/>
      <c r="R105" s="1"/>
      <c r="S105" s="1"/>
      <c r="T105" s="1"/>
      <c r="U105" s="1"/>
      <c r="V105" s="1"/>
      <c r="W105" s="1"/>
      <c r="X105" s="1"/>
      <c r="Y105" s="1"/>
      <c r="Z105" s="1"/>
      <c r="AA105" s="1"/>
      <c r="AB105" s="1"/>
      <c r="AC105" s="1"/>
      <c r="AD105" s="1"/>
      <c r="AE105" s="1"/>
      <c r="AF105" s="1"/>
      <c r="AG105" s="1"/>
    </row>
    <row r="106" spans="1:33" s="30" customFormat="1" ht="25.5" x14ac:dyDescent="0.2">
      <c r="A106" s="249"/>
      <c r="B106" s="44" t="s">
        <v>22</v>
      </c>
      <c r="C106" s="44"/>
      <c r="D106" s="45" t="s">
        <v>76</v>
      </c>
      <c r="E106" s="44" t="s">
        <v>74</v>
      </c>
      <c r="F106" s="38"/>
      <c r="G106" s="10"/>
      <c r="H106" s="10"/>
      <c r="I106" s="28">
        <f t="shared" ref="I106:I123" si="5">IFERROR(
IF(DeliveryRoute="UU Build",$F$10:$F$123*$G$10:$G$123,
$F$10:$F$123*($G$10:$G$123+$H$10:$H$123)),
"!! ERROR !!")</f>
        <v>0</v>
      </c>
      <c r="J106" s="28">
        <f>IFERROR(
IF(DeliveryRoute="UU Build","",
$F$10:$F$123*$H$10:$H$123),
"!! ERROR !!")</f>
        <v>0</v>
      </c>
      <c r="K106" s="28">
        <f t="shared" si="4"/>
        <v>0</v>
      </c>
      <c r="L106" s="1"/>
      <c r="M106" s="1"/>
      <c r="N106" s="1"/>
      <c r="O106" s="1"/>
      <c r="P106" s="1"/>
      <c r="Q106" s="1"/>
      <c r="R106" s="1"/>
      <c r="S106" s="1"/>
      <c r="T106" s="1"/>
      <c r="U106" s="1"/>
      <c r="V106" s="1"/>
      <c r="W106" s="1"/>
      <c r="X106" s="1"/>
      <c r="Y106" s="1"/>
      <c r="Z106" s="1"/>
      <c r="AA106" s="1"/>
      <c r="AB106" s="1"/>
      <c r="AC106" s="1"/>
      <c r="AD106" s="1"/>
      <c r="AE106" s="1"/>
      <c r="AF106" s="1"/>
      <c r="AG106" s="1"/>
    </row>
    <row r="107" spans="1:33" s="30" customFormat="1" x14ac:dyDescent="0.2">
      <c r="A107" s="249" t="s">
        <v>77</v>
      </c>
      <c r="B107" s="44" t="s">
        <v>22</v>
      </c>
      <c r="C107" s="50" t="s">
        <v>218</v>
      </c>
      <c r="D107" s="51" t="s">
        <v>78</v>
      </c>
      <c r="E107" s="46" t="s">
        <v>14</v>
      </c>
      <c r="F107" s="8">
        <v>340</v>
      </c>
      <c r="G107" s="10"/>
      <c r="H107" s="10"/>
      <c r="I107" s="28">
        <f t="shared" si="5"/>
        <v>0</v>
      </c>
      <c r="J107" s="28">
        <f>IFERROR(
IF(DeliveryRoute="UU Build","",
$F$10:$F$123*$H$10:$H$123),
"!! ERROR !!")</f>
        <v>0</v>
      </c>
      <c r="K107" s="28">
        <f t="shared" si="4"/>
        <v>0</v>
      </c>
      <c r="L107" s="1"/>
      <c r="M107" s="1"/>
      <c r="N107" s="1"/>
      <c r="O107" s="1"/>
      <c r="P107" s="1"/>
      <c r="Q107" s="1"/>
      <c r="R107" s="1"/>
      <c r="S107" s="1"/>
      <c r="T107" s="1"/>
      <c r="U107" s="1"/>
      <c r="V107" s="1"/>
      <c r="W107" s="1"/>
      <c r="X107" s="1"/>
      <c r="Y107" s="1"/>
      <c r="Z107" s="1"/>
      <c r="AA107" s="1"/>
      <c r="AB107" s="1"/>
      <c r="AC107" s="1"/>
      <c r="AD107" s="1"/>
      <c r="AE107" s="1"/>
      <c r="AF107" s="1"/>
      <c r="AG107" s="1"/>
    </row>
    <row r="108" spans="1:33" s="30" customFormat="1" x14ac:dyDescent="0.2">
      <c r="A108" s="249"/>
      <c r="B108" s="44" t="s">
        <v>22</v>
      </c>
      <c r="C108" s="50" t="s">
        <v>218</v>
      </c>
      <c r="D108" s="51" t="s">
        <v>79</v>
      </c>
      <c r="E108" s="50" t="s">
        <v>80</v>
      </c>
      <c r="F108" s="8">
        <v>35</v>
      </c>
      <c r="G108" s="10"/>
      <c r="H108" s="10"/>
      <c r="I108" s="28">
        <f t="shared" si="5"/>
        <v>0</v>
      </c>
      <c r="J108" s="28">
        <f>IFERROR(
IF(DeliveryRoute="UU Build","",
$F$10:$F$123*$H$10:$H$123),
"!! ERROR !!")</f>
        <v>0</v>
      </c>
      <c r="K108" s="28">
        <f t="shared" si="4"/>
        <v>0</v>
      </c>
      <c r="L108" s="1"/>
      <c r="M108" s="1"/>
      <c r="N108" s="1"/>
      <c r="O108" s="1"/>
      <c r="P108" s="1"/>
      <c r="Q108" s="1"/>
      <c r="R108" s="1"/>
      <c r="S108" s="1"/>
      <c r="T108" s="1"/>
      <c r="U108" s="1"/>
      <c r="V108" s="1"/>
      <c r="W108" s="1"/>
      <c r="X108" s="1"/>
      <c r="Y108" s="1"/>
      <c r="Z108" s="1"/>
      <c r="AA108" s="1"/>
      <c r="AB108" s="1"/>
      <c r="AC108" s="1"/>
      <c r="AD108" s="1"/>
      <c r="AE108" s="1"/>
      <c r="AF108" s="1"/>
      <c r="AG108" s="1"/>
    </row>
    <row r="109" spans="1:33" s="30" customFormat="1" x14ac:dyDescent="0.2">
      <c r="A109" s="249"/>
      <c r="B109" s="44" t="s">
        <v>22</v>
      </c>
      <c r="C109" s="50" t="s">
        <v>218</v>
      </c>
      <c r="D109" s="51" t="s">
        <v>81</v>
      </c>
      <c r="E109" s="46" t="s">
        <v>14</v>
      </c>
      <c r="F109" s="8">
        <v>441</v>
      </c>
      <c r="G109" s="10"/>
      <c r="H109" s="10"/>
      <c r="I109" s="28">
        <f t="shared" si="5"/>
        <v>0</v>
      </c>
      <c r="J109" s="28">
        <f>IFERROR(
IF(DeliveryRoute="UU Build","",
$F$10:$F$123*$H$10:$H$123),
"!! ERROR !!")</f>
        <v>0</v>
      </c>
      <c r="K109" s="28">
        <f t="shared" si="4"/>
        <v>0</v>
      </c>
      <c r="L109" s="1"/>
      <c r="M109" s="1"/>
      <c r="N109" s="1"/>
      <c r="O109" s="1"/>
      <c r="P109" s="1"/>
      <c r="Q109" s="1"/>
      <c r="R109" s="1"/>
      <c r="S109" s="1"/>
      <c r="T109" s="1"/>
      <c r="U109" s="1"/>
      <c r="V109" s="1"/>
      <c r="W109" s="1"/>
      <c r="X109" s="1"/>
      <c r="Y109" s="1"/>
      <c r="Z109" s="1"/>
      <c r="AA109" s="1"/>
      <c r="AB109" s="1"/>
      <c r="AC109" s="1"/>
      <c r="AD109" s="1"/>
      <c r="AE109" s="1"/>
      <c r="AF109" s="1"/>
      <c r="AG109" s="1"/>
    </row>
    <row r="110" spans="1:33" s="30" customFormat="1" x14ac:dyDescent="0.2">
      <c r="A110" s="249"/>
      <c r="B110" s="44" t="s">
        <v>22</v>
      </c>
      <c r="C110" s="50" t="s">
        <v>218</v>
      </c>
      <c r="D110" s="51" t="s">
        <v>82</v>
      </c>
      <c r="E110" s="50" t="s">
        <v>80</v>
      </c>
      <c r="F110" s="8">
        <v>42</v>
      </c>
      <c r="G110" s="10"/>
      <c r="H110" s="10"/>
      <c r="I110" s="28">
        <f t="shared" si="5"/>
        <v>0</v>
      </c>
      <c r="J110" s="28">
        <f>IFERROR(
IF(DeliveryRoute="UU Build","",
$F$10:$F$123*$H$10:$H$123),
"!! ERROR !!")</f>
        <v>0</v>
      </c>
      <c r="K110" s="28">
        <f t="shared" si="4"/>
        <v>0</v>
      </c>
      <c r="L110" s="1"/>
      <c r="M110" s="1"/>
      <c r="N110" s="1"/>
      <c r="O110" s="1"/>
      <c r="P110" s="1"/>
      <c r="Q110" s="1"/>
      <c r="R110" s="1"/>
      <c r="S110" s="1"/>
      <c r="T110" s="1"/>
      <c r="U110" s="1"/>
      <c r="V110" s="1"/>
      <c r="W110" s="1"/>
      <c r="X110" s="1"/>
      <c r="Y110" s="1"/>
      <c r="Z110" s="1"/>
      <c r="AA110" s="1"/>
      <c r="AB110" s="1"/>
      <c r="AC110" s="1"/>
      <c r="AD110" s="1"/>
      <c r="AE110" s="1"/>
      <c r="AF110" s="1"/>
      <c r="AG110" s="1"/>
    </row>
    <row r="111" spans="1:33" s="30" customFormat="1" ht="63.75" x14ac:dyDescent="0.2">
      <c r="A111" s="249"/>
      <c r="B111" s="44" t="s">
        <v>22</v>
      </c>
      <c r="C111" s="50" t="s">
        <v>277</v>
      </c>
      <c r="D111" s="51" t="s">
        <v>86</v>
      </c>
      <c r="E111" s="50" t="s">
        <v>87</v>
      </c>
      <c r="F111" s="8">
        <v>545</v>
      </c>
      <c r="G111" s="10"/>
      <c r="H111" s="10"/>
      <c r="I111" s="28">
        <f t="shared" si="5"/>
        <v>0</v>
      </c>
      <c r="J111" s="28">
        <f>IFERROR(
IF(DeliveryRoute="UU Build","",
$F$10:$F$123*$H$10:$H$123),
"!! ERROR !!")</f>
        <v>0</v>
      </c>
      <c r="K111" s="28">
        <f t="shared" si="4"/>
        <v>0</v>
      </c>
      <c r="L111" s="1"/>
      <c r="M111" s="1"/>
      <c r="N111" s="1"/>
      <c r="O111" s="1"/>
      <c r="P111" s="1"/>
      <c r="Q111" s="1"/>
      <c r="R111" s="1"/>
      <c r="S111" s="1"/>
      <c r="T111" s="1"/>
      <c r="U111" s="1"/>
      <c r="V111" s="1"/>
      <c r="W111" s="1"/>
      <c r="X111" s="1"/>
      <c r="Y111" s="1"/>
      <c r="Z111" s="1"/>
      <c r="AA111" s="1"/>
      <c r="AB111" s="1"/>
      <c r="AC111" s="1"/>
      <c r="AD111" s="1"/>
      <c r="AE111" s="1"/>
      <c r="AF111" s="1"/>
      <c r="AG111" s="1"/>
    </row>
    <row r="112" spans="1:33" s="30" customFormat="1" ht="25.5" x14ac:dyDescent="0.2">
      <c r="A112" s="249"/>
      <c r="B112" s="44" t="s">
        <v>22</v>
      </c>
      <c r="C112" s="50" t="s">
        <v>276</v>
      </c>
      <c r="D112" s="51" t="s">
        <v>83</v>
      </c>
      <c r="E112" s="50" t="s">
        <v>80</v>
      </c>
      <c r="F112" s="8">
        <v>586</v>
      </c>
      <c r="G112" s="10"/>
      <c r="H112" s="10"/>
      <c r="I112" s="28">
        <f t="shared" si="5"/>
        <v>0</v>
      </c>
      <c r="J112" s="28">
        <f>IFERROR(
IF(DeliveryRoute="UU Build","",
$F$10:$F$123*$H$10:$H$123),
"!! ERROR !!")</f>
        <v>0</v>
      </c>
      <c r="K112" s="28">
        <f t="shared" si="4"/>
        <v>0</v>
      </c>
      <c r="L112" s="1"/>
      <c r="M112" s="1"/>
      <c r="N112" s="1"/>
      <c r="O112" s="1"/>
      <c r="P112" s="1"/>
      <c r="Q112" s="1"/>
      <c r="R112" s="1"/>
      <c r="S112" s="1"/>
      <c r="T112" s="1"/>
      <c r="U112" s="1"/>
      <c r="V112" s="1"/>
      <c r="W112" s="1"/>
      <c r="X112" s="1"/>
      <c r="Y112" s="1"/>
      <c r="Z112" s="1"/>
      <c r="AA112" s="1"/>
      <c r="AB112" s="1"/>
      <c r="AC112" s="1"/>
      <c r="AD112" s="1"/>
      <c r="AE112" s="1"/>
      <c r="AF112" s="1"/>
      <c r="AG112" s="1"/>
    </row>
    <row r="113" spans="1:33" s="30" customFormat="1" ht="25.5" x14ac:dyDescent="0.2">
      <c r="A113" s="249"/>
      <c r="B113" s="44" t="s">
        <v>22</v>
      </c>
      <c r="C113" s="50" t="s">
        <v>276</v>
      </c>
      <c r="D113" s="51" t="s">
        <v>84</v>
      </c>
      <c r="E113" s="50" t="s">
        <v>85</v>
      </c>
      <c r="F113" s="8">
        <v>293</v>
      </c>
      <c r="G113" s="10"/>
      <c r="H113" s="10"/>
      <c r="I113" s="28">
        <f t="shared" si="5"/>
        <v>0</v>
      </c>
      <c r="J113" s="28">
        <f>IFERROR(
IF(DeliveryRoute="UU Build","",
$F$10:$F$123*$H$10:$H$123),
"!! ERROR !!")</f>
        <v>0</v>
      </c>
      <c r="K113" s="28">
        <f t="shared" si="4"/>
        <v>0</v>
      </c>
      <c r="L113" s="1"/>
      <c r="M113" s="1"/>
      <c r="N113" s="1"/>
      <c r="O113" s="1"/>
      <c r="P113" s="1"/>
      <c r="Q113" s="1"/>
      <c r="R113" s="1"/>
      <c r="S113" s="1"/>
      <c r="T113" s="1"/>
      <c r="U113" s="1"/>
      <c r="V113" s="1"/>
      <c r="W113" s="1"/>
      <c r="X113" s="1"/>
      <c r="Y113" s="1"/>
      <c r="Z113" s="1"/>
      <c r="AA113" s="1"/>
      <c r="AB113" s="1"/>
      <c r="AC113" s="1"/>
      <c r="AD113" s="1"/>
      <c r="AE113" s="1"/>
      <c r="AF113" s="1"/>
      <c r="AG113" s="1"/>
    </row>
    <row r="114" spans="1:33" s="30" customFormat="1" ht="25.5" x14ac:dyDescent="0.2">
      <c r="A114" s="249"/>
      <c r="B114" s="44" t="s">
        <v>22</v>
      </c>
      <c r="C114" s="50" t="s">
        <v>276</v>
      </c>
      <c r="D114" s="51" t="s">
        <v>579</v>
      </c>
      <c r="E114" s="50" t="s">
        <v>80</v>
      </c>
      <c r="F114" s="8">
        <v>177</v>
      </c>
      <c r="G114" s="10"/>
      <c r="H114" s="10"/>
      <c r="I114" s="28">
        <f t="shared" si="5"/>
        <v>0</v>
      </c>
      <c r="J114" s="28">
        <f>IFERROR(
IF(DeliveryRoute="UU Build","",
$F$10:$F$123*$H$10:$H$123),
"!! ERROR !!")</f>
        <v>0</v>
      </c>
      <c r="K114" s="28">
        <f t="shared" si="4"/>
        <v>0</v>
      </c>
      <c r="L114" s="1"/>
      <c r="M114" s="1"/>
      <c r="N114" s="1"/>
      <c r="O114" s="1"/>
      <c r="P114" s="1"/>
      <c r="Q114" s="1"/>
      <c r="R114" s="1"/>
      <c r="S114" s="1"/>
      <c r="T114" s="1"/>
      <c r="U114" s="1"/>
      <c r="V114" s="1"/>
      <c r="W114" s="1"/>
      <c r="X114" s="1"/>
      <c r="Y114" s="1"/>
      <c r="Z114" s="1"/>
      <c r="AA114" s="1"/>
      <c r="AB114" s="1"/>
      <c r="AC114" s="1"/>
      <c r="AD114" s="1"/>
      <c r="AE114" s="1"/>
      <c r="AF114" s="1"/>
      <c r="AG114" s="1"/>
    </row>
    <row r="115" spans="1:33" s="30" customFormat="1" ht="43.5" customHeight="1" x14ac:dyDescent="0.2">
      <c r="A115" s="249"/>
      <c r="B115" s="44" t="s">
        <v>22</v>
      </c>
      <c r="C115" s="50" t="s">
        <v>276</v>
      </c>
      <c r="D115" s="51" t="s">
        <v>578</v>
      </c>
      <c r="E115" s="50" t="s">
        <v>85</v>
      </c>
      <c r="F115" s="8">
        <v>89</v>
      </c>
      <c r="G115" s="10"/>
      <c r="H115" s="10">
        <v>3</v>
      </c>
      <c r="I115" s="28">
        <f t="shared" si="5"/>
        <v>267</v>
      </c>
      <c r="J115" s="28">
        <f>IFERROR(
IF(DeliveryRoute="UU Build","",
$F$10:$F$123*$H$10:$H$123),
"!! ERROR !!")</f>
        <v>267</v>
      </c>
      <c r="K115" s="28">
        <f t="shared" si="4"/>
        <v>0</v>
      </c>
      <c r="L115" s="1"/>
      <c r="M115" s="1"/>
      <c r="N115" s="1"/>
      <c r="O115" s="1"/>
      <c r="P115" s="1"/>
      <c r="Q115" s="1"/>
      <c r="R115" s="1"/>
      <c r="S115" s="1"/>
      <c r="T115" s="1"/>
      <c r="U115" s="1"/>
      <c r="V115" s="1"/>
      <c r="W115" s="1"/>
      <c r="X115" s="1"/>
      <c r="Y115" s="1"/>
      <c r="Z115" s="1"/>
      <c r="AA115" s="1"/>
      <c r="AB115" s="1"/>
      <c r="AC115" s="1"/>
      <c r="AD115" s="1"/>
      <c r="AE115" s="1"/>
      <c r="AF115" s="1"/>
      <c r="AG115" s="1"/>
    </row>
    <row r="116" spans="1:33" s="30" customFormat="1" ht="25.5" x14ac:dyDescent="0.2">
      <c r="A116" s="249"/>
      <c r="B116" s="44" t="s">
        <v>22</v>
      </c>
      <c r="C116" s="50" t="s">
        <v>276</v>
      </c>
      <c r="D116" s="51" t="s">
        <v>90</v>
      </c>
      <c r="E116" s="50" t="s">
        <v>14</v>
      </c>
      <c r="F116" s="8">
        <v>245</v>
      </c>
      <c r="G116" s="10">
        <v>1</v>
      </c>
      <c r="H116" s="10"/>
      <c r="I116" s="28">
        <f t="shared" si="5"/>
        <v>245</v>
      </c>
      <c r="J116" s="28">
        <f>IFERROR(
IF(DeliveryRoute="UU Build","",
$F$10:$F$123*$H$10:$H$123),
"!! ERROR !!")</f>
        <v>0</v>
      </c>
      <c r="K116" s="28">
        <f t="shared" si="4"/>
        <v>245</v>
      </c>
      <c r="L116" s="1"/>
      <c r="M116" s="1"/>
      <c r="N116" s="1"/>
      <c r="O116" s="1"/>
      <c r="P116" s="1"/>
      <c r="Q116" s="1"/>
      <c r="R116" s="1"/>
      <c r="S116" s="1"/>
      <c r="T116" s="1"/>
      <c r="U116" s="1"/>
      <c r="V116" s="1"/>
      <c r="W116" s="1"/>
      <c r="X116" s="1"/>
      <c r="Y116" s="1"/>
      <c r="Z116" s="1"/>
      <c r="AA116" s="1"/>
      <c r="AB116" s="1"/>
      <c r="AC116" s="1"/>
      <c r="AD116" s="1"/>
      <c r="AE116" s="1"/>
      <c r="AF116" s="1"/>
      <c r="AG116" s="1"/>
    </row>
    <row r="117" spans="1:33" s="30" customFormat="1" x14ac:dyDescent="0.2">
      <c r="A117" s="249"/>
      <c r="B117" s="44" t="s">
        <v>22</v>
      </c>
      <c r="C117" s="50" t="s">
        <v>276</v>
      </c>
      <c r="D117" s="51" t="s">
        <v>91</v>
      </c>
      <c r="E117" s="50" t="s">
        <v>14</v>
      </c>
      <c r="F117" s="8">
        <v>1972</v>
      </c>
      <c r="G117" s="10"/>
      <c r="H117" s="10"/>
      <c r="I117" s="28">
        <f t="shared" si="5"/>
        <v>0</v>
      </c>
      <c r="J117" s="28">
        <f>IFERROR(
IF(DeliveryRoute="UU Build","",
$F$10:$F$123*$H$10:$H$123),
"!! ERROR !!")</f>
        <v>0</v>
      </c>
      <c r="K117" s="28">
        <f t="shared" si="4"/>
        <v>0</v>
      </c>
      <c r="L117" s="1"/>
      <c r="M117" s="1"/>
      <c r="N117" s="1"/>
      <c r="O117" s="1"/>
      <c r="P117" s="1"/>
      <c r="Q117" s="1"/>
      <c r="R117" s="1"/>
      <c r="S117" s="1"/>
      <c r="T117" s="1"/>
      <c r="U117" s="1"/>
      <c r="V117" s="1"/>
      <c r="W117" s="1"/>
      <c r="X117" s="1"/>
      <c r="Y117" s="1"/>
      <c r="Z117" s="1"/>
      <c r="AA117" s="1"/>
      <c r="AB117" s="1"/>
      <c r="AC117" s="1"/>
      <c r="AD117" s="1"/>
      <c r="AE117" s="1"/>
      <c r="AF117" s="1"/>
      <c r="AG117" s="1"/>
    </row>
    <row r="118" spans="1:33" s="30" customFormat="1" x14ac:dyDescent="0.2">
      <c r="A118" s="249"/>
      <c r="B118" s="44" t="s">
        <v>22</v>
      </c>
      <c r="C118" s="50" t="s">
        <v>276</v>
      </c>
      <c r="D118" s="51" t="s">
        <v>474</v>
      </c>
      <c r="E118" s="50" t="s">
        <v>80</v>
      </c>
      <c r="F118" s="8">
        <v>38</v>
      </c>
      <c r="G118" s="10"/>
      <c r="H118" s="10"/>
      <c r="I118" s="28">
        <f t="shared" si="5"/>
        <v>0</v>
      </c>
      <c r="J118" s="28">
        <f>IFERROR(
IF(DeliveryRoute="UU Build","",
$F$10:$F$123*$H$10:$H$123),
"!! ERROR !!")</f>
        <v>0</v>
      </c>
      <c r="K118" s="28">
        <f t="shared" si="4"/>
        <v>0</v>
      </c>
      <c r="L118" s="1"/>
      <c r="M118" s="1"/>
      <c r="N118" s="1"/>
      <c r="O118" s="1"/>
      <c r="P118" s="1"/>
      <c r="Q118" s="1"/>
      <c r="R118" s="1"/>
      <c r="S118" s="1"/>
      <c r="T118" s="1"/>
      <c r="U118" s="1"/>
      <c r="V118" s="1"/>
      <c r="W118" s="1"/>
      <c r="X118" s="1"/>
      <c r="Y118" s="1"/>
      <c r="Z118" s="1"/>
      <c r="AA118" s="1"/>
      <c r="AB118" s="1"/>
      <c r="AC118" s="1"/>
      <c r="AD118" s="1"/>
      <c r="AE118" s="1"/>
      <c r="AF118" s="1"/>
      <c r="AG118" s="1"/>
    </row>
    <row r="119" spans="1:33" s="30" customFormat="1" x14ac:dyDescent="0.2">
      <c r="A119" s="249"/>
      <c r="B119" s="44" t="s">
        <v>22</v>
      </c>
      <c r="C119" s="50" t="s">
        <v>276</v>
      </c>
      <c r="D119" s="51" t="s">
        <v>93</v>
      </c>
      <c r="E119" s="50" t="s">
        <v>14</v>
      </c>
      <c r="F119" s="8">
        <v>219</v>
      </c>
      <c r="G119" s="10"/>
      <c r="H119" s="10"/>
      <c r="I119" s="28">
        <f t="shared" si="5"/>
        <v>0</v>
      </c>
      <c r="J119" s="28">
        <f>IFERROR(
IF(DeliveryRoute="UU Build","",
$F$10:$F$123*$H$10:$H$123),
"!! ERROR !!")</f>
        <v>0</v>
      </c>
      <c r="K119" s="28">
        <f t="shared" si="4"/>
        <v>0</v>
      </c>
      <c r="L119" s="1"/>
      <c r="M119" s="1"/>
      <c r="N119" s="1"/>
      <c r="O119" s="1"/>
      <c r="P119" s="1"/>
      <c r="Q119" s="1"/>
      <c r="R119" s="1"/>
      <c r="S119" s="1"/>
      <c r="T119" s="1"/>
      <c r="U119" s="1"/>
      <c r="V119" s="1"/>
      <c r="W119" s="1"/>
      <c r="X119" s="1"/>
      <c r="Y119" s="1"/>
      <c r="Z119" s="1"/>
      <c r="AA119" s="1"/>
      <c r="AB119" s="1"/>
      <c r="AC119" s="1"/>
      <c r="AD119" s="1"/>
      <c r="AE119" s="1"/>
      <c r="AF119" s="1"/>
      <c r="AG119" s="1"/>
    </row>
    <row r="120" spans="1:33" s="30" customFormat="1" x14ac:dyDescent="0.2">
      <c r="A120" s="249"/>
      <c r="B120" s="44" t="s">
        <v>22</v>
      </c>
      <c r="C120" s="50" t="s">
        <v>276</v>
      </c>
      <c r="D120" s="51" t="s">
        <v>94</v>
      </c>
      <c r="E120" s="50" t="s">
        <v>14</v>
      </c>
      <c r="F120" s="8">
        <v>384</v>
      </c>
      <c r="G120" s="10"/>
      <c r="H120" s="10"/>
      <c r="I120" s="28">
        <f t="shared" si="5"/>
        <v>0</v>
      </c>
      <c r="J120" s="28">
        <f>IFERROR(
IF(DeliveryRoute="UU Build","",
$F$10:$F$123*$H$10:$H$123),
"!! ERROR !!")</f>
        <v>0</v>
      </c>
      <c r="K120" s="28">
        <f t="shared" si="4"/>
        <v>0</v>
      </c>
      <c r="L120" s="1"/>
      <c r="M120" s="1"/>
      <c r="N120" s="1"/>
      <c r="O120" s="1"/>
      <c r="P120" s="1"/>
      <c r="Q120" s="1"/>
      <c r="R120" s="1"/>
      <c r="S120" s="1"/>
      <c r="T120" s="1"/>
      <c r="U120" s="1"/>
      <c r="V120" s="1"/>
      <c r="W120" s="1"/>
      <c r="X120" s="1"/>
      <c r="Y120" s="1"/>
      <c r="Z120" s="1"/>
      <c r="AA120" s="1"/>
      <c r="AB120" s="1"/>
      <c r="AC120" s="1"/>
      <c r="AD120" s="1"/>
      <c r="AE120" s="1"/>
      <c r="AF120" s="1"/>
      <c r="AG120" s="1"/>
    </row>
    <row r="121" spans="1:33" s="30" customFormat="1" x14ac:dyDescent="0.2">
      <c r="A121" s="249"/>
      <c r="B121" s="44" t="s">
        <v>22</v>
      </c>
      <c r="C121" s="50" t="s">
        <v>276</v>
      </c>
      <c r="D121" s="51" t="s">
        <v>95</v>
      </c>
      <c r="E121" s="50" t="s">
        <v>80</v>
      </c>
      <c r="F121" s="8">
        <v>66</v>
      </c>
      <c r="G121" s="10"/>
      <c r="H121" s="10"/>
      <c r="I121" s="28">
        <f t="shared" si="5"/>
        <v>0</v>
      </c>
      <c r="J121" s="28">
        <f>IFERROR(
IF(DeliveryRoute="UU Build","",
$F$10:$F$123*$H$10:$H$123),
"!! ERROR !!")</f>
        <v>0</v>
      </c>
      <c r="K121" s="28">
        <f t="shared" si="4"/>
        <v>0</v>
      </c>
      <c r="L121" s="1"/>
      <c r="M121" s="1"/>
      <c r="N121" s="1"/>
      <c r="O121" s="1"/>
      <c r="P121" s="1"/>
      <c r="Q121" s="1"/>
      <c r="R121" s="1"/>
      <c r="S121" s="1"/>
      <c r="T121" s="1"/>
      <c r="U121" s="1"/>
      <c r="V121" s="1"/>
      <c r="W121" s="1"/>
      <c r="X121" s="1"/>
      <c r="Y121" s="1"/>
      <c r="Z121" s="1"/>
      <c r="AA121" s="1"/>
      <c r="AB121" s="1"/>
      <c r="AC121" s="1"/>
      <c r="AD121" s="1"/>
      <c r="AE121" s="1"/>
      <c r="AF121" s="1"/>
      <c r="AG121" s="1"/>
    </row>
    <row r="122" spans="1:33" s="30" customFormat="1" x14ac:dyDescent="0.2">
      <c r="A122" s="249"/>
      <c r="B122" s="44" t="s">
        <v>22</v>
      </c>
      <c r="C122" s="50" t="s">
        <v>276</v>
      </c>
      <c r="D122" s="51" t="s">
        <v>96</v>
      </c>
      <c r="E122" s="50" t="s">
        <v>14</v>
      </c>
      <c r="F122" s="8">
        <v>416</v>
      </c>
      <c r="G122" s="10"/>
      <c r="H122" s="10"/>
      <c r="I122" s="28">
        <f t="shared" si="5"/>
        <v>0</v>
      </c>
      <c r="J122" s="28">
        <f>IFERROR(
IF(DeliveryRoute="UU Build","",
$F$10:$F$123*$H$10:$H$123),
"!! ERROR !!")</f>
        <v>0</v>
      </c>
      <c r="K122" s="28">
        <f t="shared" si="4"/>
        <v>0</v>
      </c>
      <c r="L122" s="1"/>
      <c r="M122" s="1"/>
      <c r="N122" s="1"/>
      <c r="O122" s="1"/>
      <c r="P122" s="1"/>
      <c r="Q122" s="1"/>
      <c r="R122" s="1"/>
      <c r="S122" s="1"/>
      <c r="T122" s="1"/>
      <c r="U122" s="1"/>
      <c r="V122" s="1"/>
      <c r="W122" s="1"/>
      <c r="X122" s="1"/>
      <c r="Y122" s="1"/>
      <c r="Z122" s="1"/>
      <c r="AA122" s="1"/>
      <c r="AB122" s="1"/>
      <c r="AC122" s="1"/>
      <c r="AD122" s="1"/>
      <c r="AE122" s="1"/>
      <c r="AF122" s="1"/>
      <c r="AG122" s="1"/>
    </row>
    <row r="123" spans="1:33" s="30" customFormat="1" x14ac:dyDescent="0.2">
      <c r="A123" s="249"/>
      <c r="B123" s="44" t="s">
        <v>22</v>
      </c>
      <c r="C123" s="50" t="s">
        <v>276</v>
      </c>
      <c r="D123" s="51" t="s">
        <v>97</v>
      </c>
      <c r="E123" s="50" t="s">
        <v>14</v>
      </c>
      <c r="F123" s="8">
        <v>438</v>
      </c>
      <c r="G123" s="10"/>
      <c r="H123" s="10"/>
      <c r="I123" s="28">
        <f t="shared" si="5"/>
        <v>0</v>
      </c>
      <c r="J123" s="28">
        <f>IFERROR(
IF(DeliveryRoute="UU Build","",
$F$10:$F$123*$H$10:$H$123),
"!! ERROR !!")</f>
        <v>0</v>
      </c>
      <c r="K123" s="28">
        <f t="shared" si="4"/>
        <v>0</v>
      </c>
      <c r="L123" s="1"/>
      <c r="M123" s="1"/>
      <c r="N123" s="1"/>
      <c r="O123" s="1"/>
      <c r="P123" s="1"/>
      <c r="Q123" s="1"/>
      <c r="R123" s="1"/>
      <c r="S123" s="1"/>
      <c r="T123" s="1"/>
      <c r="U123" s="1"/>
      <c r="V123" s="1"/>
      <c r="W123" s="1"/>
      <c r="X123" s="1"/>
      <c r="Y123" s="1"/>
      <c r="Z123" s="1"/>
      <c r="AA123" s="1"/>
      <c r="AB123" s="1"/>
      <c r="AC123" s="1"/>
      <c r="AD123" s="1"/>
      <c r="AE123" s="1"/>
      <c r="AF123" s="1"/>
      <c r="AG123" s="1"/>
    </row>
    <row r="124" spans="1:33" s="30" customFormat="1" x14ac:dyDescent="0.2">
      <c r="A124" s="59"/>
      <c r="B124" s="294"/>
      <c r="C124" s="295"/>
      <c r="D124" s="259" t="str">
        <f>IF(DeliveryRoute="UU Build","Mains scheme cost","SLP mains scheme cost")</f>
        <v>SLP mains scheme cost</v>
      </c>
      <c r="E124" s="260"/>
      <c r="F124" s="260"/>
      <c r="G124" s="260"/>
      <c r="H124" s="261"/>
      <c r="I124" s="15">
        <f>IF(DeliveryRoute="Self-Lay",SUM(I10:I123),SUM(K10:K123))</f>
        <v>512</v>
      </c>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ht="27.75" customHeight="1" x14ac:dyDescent="0.2">
      <c r="A125" s="12"/>
      <c r="B125" s="13"/>
      <c r="C125" s="14"/>
      <c r="D125" s="259" t="str">
        <f>IF(DeliveryRoute="UU Build","","UU Charges")</f>
        <v>UU Charges</v>
      </c>
      <c r="E125" s="260"/>
      <c r="F125" s="260"/>
      <c r="G125" s="260"/>
      <c r="H125" s="261"/>
      <c r="I125" s="15">
        <f>IF(DeliveryRoute="UU Build","",SUM(K10:K123))</f>
        <v>245</v>
      </c>
    </row>
    <row r="126" spans="1:33" ht="58.5" customHeight="1" x14ac:dyDescent="0.3">
      <c r="A126"/>
      <c r="B126"/>
      <c r="C126" s="179"/>
      <c r="D126" s="180"/>
      <c r="E126" s="256"/>
      <c r="F126" s="256"/>
      <c r="G126" s="256"/>
      <c r="H126" s="256"/>
    </row>
    <row r="127" spans="1:33" ht="45.75" customHeight="1" x14ac:dyDescent="0.3">
      <c r="A127" s="16"/>
      <c r="B127" s="256"/>
      <c r="C127" s="258" t="s">
        <v>502</v>
      </c>
      <c r="D127" s="258"/>
      <c r="E127" s="71"/>
      <c r="F127" s="1"/>
      <c r="G127" s="1"/>
      <c r="H127" s="1"/>
      <c r="I127" s="70" t="s">
        <v>219</v>
      </c>
    </row>
    <row r="128" spans="1:33" ht="27.75" customHeight="1" x14ac:dyDescent="0.25">
      <c r="A128" s="16"/>
      <c r="B128" s="256"/>
      <c r="C128" s="71"/>
      <c r="D128" s="71"/>
      <c r="E128" s="71"/>
      <c r="F128" s="1"/>
      <c r="G128" s="1"/>
      <c r="H128" s="1"/>
      <c r="I128" s="1"/>
    </row>
    <row r="129" spans="1:9" ht="27.75" customHeight="1" x14ac:dyDescent="0.25">
      <c r="A129" s="16"/>
      <c r="B129" s="256"/>
      <c r="C129" s="71"/>
      <c r="D129" s="71"/>
      <c r="E129" s="71"/>
      <c r="F129" s="1"/>
      <c r="G129" s="1"/>
      <c r="H129" s="1"/>
      <c r="I129" s="1"/>
    </row>
    <row r="130" spans="1:9" s="1" customFormat="1" ht="15" x14ac:dyDescent="0.25">
      <c r="A130" s="16"/>
      <c r="B130" s="256"/>
      <c r="D130"/>
      <c r="E130"/>
      <c r="F130"/>
      <c r="G130"/>
      <c r="H130"/>
      <c r="I130" s="225"/>
    </row>
    <row r="131" spans="1:9" s="1" customFormat="1" x14ac:dyDescent="0.2">
      <c r="A131" s="16"/>
      <c r="B131" s="2"/>
      <c r="C131" s="20" t="s">
        <v>98</v>
      </c>
      <c r="D131" s="32"/>
      <c r="E131" s="2"/>
      <c r="G131" s="2"/>
      <c r="H131" s="2"/>
      <c r="I131" s="2"/>
    </row>
    <row r="132" spans="1:9" s="1" customFormat="1" x14ac:dyDescent="0.2">
      <c r="A132" s="16"/>
      <c r="B132" s="2"/>
      <c r="D132" s="20"/>
      <c r="E132" s="2"/>
      <c r="G132" s="2"/>
      <c r="H132" s="2"/>
      <c r="I132" s="2"/>
    </row>
    <row r="133" spans="1:9" s="1" customFormat="1" x14ac:dyDescent="0.2">
      <c r="A133" s="16"/>
      <c r="B133" s="11" t="s">
        <v>9</v>
      </c>
      <c r="C133" s="17">
        <v>9.1999999999999993</v>
      </c>
      <c r="D133" s="18" t="s">
        <v>99</v>
      </c>
      <c r="E133" s="17" t="s">
        <v>100</v>
      </c>
      <c r="F133" s="8">
        <v>75</v>
      </c>
      <c r="G133" s="2"/>
      <c r="H133" s="2"/>
      <c r="I133" s="2"/>
    </row>
    <row r="134" spans="1:9" s="1" customFormat="1" x14ac:dyDescent="0.2">
      <c r="A134" s="16"/>
      <c r="B134" s="11" t="s">
        <v>9</v>
      </c>
      <c r="C134" s="17">
        <v>9.6999999999999993</v>
      </c>
      <c r="D134" s="19" t="s">
        <v>101</v>
      </c>
      <c r="E134" s="17" t="s">
        <v>100</v>
      </c>
      <c r="F134" s="8">
        <v>1101</v>
      </c>
      <c r="G134" s="2"/>
      <c r="H134" s="2"/>
      <c r="I134" s="2"/>
    </row>
    <row r="135" spans="1:9" s="1" customFormat="1" x14ac:dyDescent="0.2">
      <c r="A135" s="16"/>
      <c r="B135" s="2"/>
      <c r="E135" s="2"/>
      <c r="G135" s="2"/>
      <c r="H135" s="2"/>
      <c r="I135" s="2"/>
    </row>
    <row r="136" spans="1:9" s="1" customFormat="1" ht="15" x14ac:dyDescent="0.2">
      <c r="A136" s="16"/>
      <c r="B136" s="2"/>
      <c r="C136" s="20" t="s">
        <v>102</v>
      </c>
      <c r="D136" s="1" t="s">
        <v>103</v>
      </c>
      <c r="E136" s="2"/>
      <c r="G136" s="2"/>
      <c r="H136" s="2"/>
      <c r="I136" s="2"/>
    </row>
    <row r="137" spans="1:9" s="1" customFormat="1" ht="15" x14ac:dyDescent="0.2">
      <c r="A137" s="16"/>
      <c r="B137" s="2"/>
      <c r="D137" s="34"/>
      <c r="E137" s="2"/>
      <c r="G137" s="2"/>
      <c r="H137" s="2"/>
      <c r="I137" s="2"/>
    </row>
    <row r="138" spans="1:9" s="1" customFormat="1" x14ac:dyDescent="0.2">
      <c r="A138" s="16"/>
      <c r="B138" s="2"/>
      <c r="E138" s="2"/>
      <c r="G138" s="2"/>
      <c r="H138" s="2"/>
      <c r="I138" s="2"/>
    </row>
    <row r="139" spans="1:9" s="1" customFormat="1" x14ac:dyDescent="0.2">
      <c r="A139" s="16"/>
      <c r="B139" s="2"/>
      <c r="E139" s="2"/>
      <c r="G139" s="2"/>
      <c r="H139" s="2"/>
      <c r="I139" s="2"/>
    </row>
  </sheetData>
  <sheetProtection algorithmName="SHA-512" hashValue="mTLhb1Dt1NCSZdHelLPuq0hSQm2YAgvYHS1wP+8bZJ8RHuWSzmuXJ29hovtHA2UBdI6Q09s3wL7hDI0bXBDElg==" saltValue="JE1mO6zKYINh01DNnePCNQ==" spinCount="100000" sheet="1" objects="1" scenarios="1" selectLockedCells="1" autoFilter="0"/>
  <autoFilter ref="A9:I131"/>
  <mergeCells count="38">
    <mergeCell ref="D125:H125"/>
    <mergeCell ref="D124:H124"/>
    <mergeCell ref="A11:A13"/>
    <mergeCell ref="A35:A37"/>
    <mergeCell ref="A14:A16"/>
    <mergeCell ref="A17:A19"/>
    <mergeCell ref="A20:A22"/>
    <mergeCell ref="A23:A25"/>
    <mergeCell ref="A26:A28"/>
    <mergeCell ref="A29:A31"/>
    <mergeCell ref="A32:A34"/>
    <mergeCell ref="B127:B130"/>
    <mergeCell ref="B6:C6"/>
    <mergeCell ref="B3:C3"/>
    <mergeCell ref="B4:C4"/>
    <mergeCell ref="B5:C5"/>
    <mergeCell ref="B7:C7"/>
    <mergeCell ref="C127:D127"/>
    <mergeCell ref="E126:H126"/>
    <mergeCell ref="A38:A40"/>
    <mergeCell ref="A41:A43"/>
    <mergeCell ref="A47:A49"/>
    <mergeCell ref="A50:A52"/>
    <mergeCell ref="A53:A55"/>
    <mergeCell ref="A44:A46"/>
    <mergeCell ref="A90:A93"/>
    <mergeCell ref="A56:A58"/>
    <mergeCell ref="A82:A89"/>
    <mergeCell ref="A59:A61"/>
    <mergeCell ref="A63:A64"/>
    <mergeCell ref="A65:A72"/>
    <mergeCell ref="A73:A81"/>
    <mergeCell ref="A107:A123"/>
    <mergeCell ref="A94:A97"/>
    <mergeCell ref="A98:A99"/>
    <mergeCell ref="A100:A101"/>
    <mergeCell ref="A102:A103"/>
    <mergeCell ref="A104:A106"/>
  </mergeCells>
  <conditionalFormatting sqref="G104:H104">
    <cfRule type="expression" dxfId="32" priority="72">
      <formula>AND($F$104&gt;0,AND($G$104=0,$H$104=0))</formula>
    </cfRule>
  </conditionalFormatting>
  <conditionalFormatting sqref="G105:H105">
    <cfRule type="expression" dxfId="31" priority="70">
      <formula>AND($F$105&gt;0,AND($G$105=0,$H$105=0))</formula>
    </cfRule>
  </conditionalFormatting>
  <conditionalFormatting sqref="G106:H106">
    <cfRule type="expression" dxfId="30" priority="69">
      <formula>AND($F$106&gt;0,AND($G$106=0,$H$106=0))</formula>
    </cfRule>
  </conditionalFormatting>
  <conditionalFormatting sqref="G108">
    <cfRule type="expression" dxfId="29" priority="66">
      <formula>AND($G$108=0,$G$107&gt;0)</formula>
    </cfRule>
  </conditionalFormatting>
  <conditionalFormatting sqref="G107">
    <cfRule type="expression" dxfId="28" priority="65">
      <formula>AND($G$107=0,$G$108&gt;0)</formula>
    </cfRule>
  </conditionalFormatting>
  <conditionalFormatting sqref="H107">
    <cfRule type="expression" dxfId="27" priority="64">
      <formula>AND($H$107=0,$H$108&gt;0)</formula>
    </cfRule>
  </conditionalFormatting>
  <conditionalFormatting sqref="H108">
    <cfRule type="expression" dxfId="26" priority="63">
      <formula>AND($H$108=0,$H$107&gt;0)</formula>
    </cfRule>
  </conditionalFormatting>
  <conditionalFormatting sqref="G109">
    <cfRule type="expression" dxfId="25" priority="62">
      <formula>AND($G$109=0,$G$110&gt;0)</formula>
    </cfRule>
  </conditionalFormatting>
  <conditionalFormatting sqref="G110">
    <cfRule type="expression" dxfId="24" priority="61">
      <formula>AND($G$110=0,$G$109&gt;0)</formula>
    </cfRule>
  </conditionalFormatting>
  <conditionalFormatting sqref="H109">
    <cfRule type="expression" dxfId="23" priority="60">
      <formula>AND($H$109=0,$H$110&gt;0)</formula>
    </cfRule>
  </conditionalFormatting>
  <conditionalFormatting sqref="H110">
    <cfRule type="expression" dxfId="22" priority="59">
      <formula>AND($H$110=0,$H$109&gt;0)</formula>
    </cfRule>
  </conditionalFormatting>
  <conditionalFormatting sqref="G80:G123 G11:G78">
    <cfRule type="expression" dxfId="21" priority="55">
      <formula>ISTEXT($G11)</formula>
    </cfRule>
  </conditionalFormatting>
  <conditionalFormatting sqref="H11:H78 H80:H123">
    <cfRule type="expression" dxfId="20" priority="54">
      <formula>ISTEXT($H11)</formula>
    </cfRule>
  </conditionalFormatting>
  <conditionalFormatting sqref="A126">
    <cfRule type="expression" dxfId="19" priority="52">
      <formula>ISTEXT($A$126)</formula>
    </cfRule>
  </conditionalFormatting>
  <conditionalFormatting sqref="B126">
    <cfRule type="expression" dxfId="18" priority="41">
      <formula>ISTEXT($A$126)</formula>
    </cfRule>
  </conditionalFormatting>
  <conditionalFormatting sqref="H80:H123 H9:H78">
    <cfRule type="expression" dxfId="17" priority="39">
      <formula>$B$7="UU Build"</formula>
    </cfRule>
  </conditionalFormatting>
  <conditionalFormatting sqref="B126">
    <cfRule type="expression" dxfId="16" priority="36">
      <formula>$B$6="Household"</formula>
    </cfRule>
  </conditionalFormatting>
  <conditionalFormatting sqref="G79:H79">
    <cfRule type="expression" dxfId="15" priority="33">
      <formula>AND($F$79&gt;0,AND($G$79=0,$H$79=0))</formula>
    </cfRule>
  </conditionalFormatting>
  <conditionalFormatting sqref="G79">
    <cfRule type="expression" dxfId="14" priority="32">
      <formula>ISTEXT($G79)</formula>
    </cfRule>
  </conditionalFormatting>
  <conditionalFormatting sqref="H79">
    <cfRule type="expression" dxfId="13" priority="31">
      <formula>ISTEXT($H79)</formula>
    </cfRule>
  </conditionalFormatting>
  <conditionalFormatting sqref="H79">
    <cfRule type="expression" dxfId="12" priority="30">
      <formula>$B$7="UU Build"</formula>
    </cfRule>
  </conditionalFormatting>
  <conditionalFormatting sqref="G104:H106">
    <cfRule type="expression" dxfId="11" priority="143">
      <formula>AND($F104&gt;0,AND($G104=0,$H104=0))</formula>
    </cfRule>
  </conditionalFormatting>
  <conditionalFormatting sqref="F104:F106 F79">
    <cfRule type="expression" dxfId="10" priority="8">
      <formula>ISTEXT($F79)</formula>
    </cfRule>
  </conditionalFormatting>
  <conditionalFormatting sqref="F79 F104:F105">
    <cfRule type="expression" dxfId="9" priority="9">
      <formula>AND(OR($G$104&gt;0,$H$104&gt;0),$F$104=0)</formula>
    </cfRule>
  </conditionalFormatting>
  <conditionalFormatting sqref="F105">
    <cfRule type="expression" dxfId="8" priority="10">
      <formula>$F$105&gt;0</formula>
    </cfRule>
    <cfRule type="expression" dxfId="7" priority="11">
      <formula>AND(OR($G$105&gt;0,$H$105&gt;0),$F$105=0)</formula>
    </cfRule>
    <cfRule type="cellIs" dxfId="6" priority="12" operator="greaterThan">
      <formula>0</formula>
    </cfRule>
  </conditionalFormatting>
  <conditionalFormatting sqref="F106">
    <cfRule type="expression" dxfId="5" priority="13">
      <formula>AND(OR($G$106&gt;0,$H$106&gt;0),$F$106=0)</formula>
    </cfRule>
  </conditionalFormatting>
  <conditionalFormatting sqref="I10:I124">
    <cfRule type="cellIs" dxfId="4" priority="7" operator="equal">
      <formula>"!! ERROR !!"</formula>
    </cfRule>
  </conditionalFormatting>
  <conditionalFormatting sqref="J10:J123">
    <cfRule type="cellIs" dxfId="3" priority="3" operator="equal">
      <formula>"!! ERROR !!"</formula>
    </cfRule>
  </conditionalFormatting>
  <conditionalFormatting sqref="I125">
    <cfRule type="cellIs" dxfId="2" priority="2" operator="equal">
      <formula>"!! ERROR !!"</formula>
    </cfRule>
  </conditionalFormatting>
  <conditionalFormatting sqref="K10:K123">
    <cfRule type="cellIs" dxfId="1" priority="1" operator="equal">
      <formula>"!! ERROR !!"</formula>
    </cfRule>
  </conditionalFormatting>
  <dataValidations count="2">
    <dataValidation type="list" allowBlank="1" showInputMessage="1" showErrorMessage="1" sqref="B6:C6">
      <formula1>DataTables_DevelopmentCategory</formula1>
    </dataValidation>
    <dataValidation type="list" allowBlank="1" showInputMessage="1" showErrorMessage="1" sqref="B7:C7">
      <formula1>DataTables_DeliveryRoute</formula1>
    </dataValidation>
  </dataValidations>
  <pageMargins left="0.70866141732283472" right="0.70866141732283472" top="0.74803149606299213" bottom="0.74803149606299213" header="0.31496062992125984" footer="0.31496062992125984"/>
  <pageSetup paperSize="9" scale="22" orientation="landscape"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223"/>
  <sheetViews>
    <sheetView topLeftCell="E1" zoomScale="80" zoomScaleNormal="80" workbookViewId="0">
      <selection activeCell="J16" sqref="J16"/>
    </sheetView>
  </sheetViews>
  <sheetFormatPr defaultColWidth="9.140625" defaultRowHeight="12.75" x14ac:dyDescent="0.2"/>
  <cols>
    <col min="1" max="1" width="28.7109375" style="95" hidden="1" customWidth="1"/>
    <col min="2" max="2" width="32.42578125" style="173" customWidth="1"/>
    <col min="3" max="3" width="52.7109375" style="95" customWidth="1"/>
    <col min="4" max="4" width="16.7109375" style="174" customWidth="1"/>
    <col min="5" max="5" width="14.28515625" style="175" customWidth="1"/>
    <col min="6" max="6" width="68.140625" style="95" customWidth="1"/>
    <col min="7" max="7" width="12.5703125" style="174" hidden="1" customWidth="1"/>
    <col min="8" max="8" width="14.5703125" style="174" customWidth="1"/>
    <col min="9" max="9" width="13.5703125" style="95" customWidth="1"/>
    <col min="10" max="10" width="11.42578125" style="174" customWidth="1"/>
    <col min="11" max="11" width="15.85546875" style="95" customWidth="1"/>
    <col min="12" max="12" width="12.28515625" style="176" customWidth="1"/>
    <col min="13" max="13" width="23" style="177" customWidth="1"/>
    <col min="14" max="14" width="21.140625" style="177" customWidth="1"/>
    <col min="15" max="15" width="9.140625" style="74"/>
    <col min="16" max="16" width="10" style="74" bestFit="1" customWidth="1"/>
    <col min="17" max="54" width="9.140625" style="74"/>
    <col min="55" max="16384" width="9.140625" style="95"/>
  </cols>
  <sheetData>
    <row r="1" spans="1:54" ht="15.75" x14ac:dyDescent="0.25">
      <c r="B1" s="73" t="s">
        <v>570</v>
      </c>
      <c r="C1" s="74"/>
      <c r="D1" s="75"/>
      <c r="E1" s="96"/>
      <c r="F1" s="1" t="s">
        <v>568</v>
      </c>
      <c r="G1" s="76"/>
      <c r="H1" s="76"/>
      <c r="I1" s="77" t="s">
        <v>223</v>
      </c>
      <c r="J1" s="74" t="s">
        <v>224</v>
      </c>
      <c r="K1" s="74"/>
      <c r="L1" s="97"/>
      <c r="M1" s="78"/>
      <c r="N1" s="78"/>
    </row>
    <row r="2" spans="1:54" ht="18" customHeight="1" x14ac:dyDescent="0.2">
      <c r="B2" s="74"/>
      <c r="C2" s="74"/>
      <c r="D2" s="75"/>
      <c r="E2" s="1"/>
      <c r="F2" s="1"/>
      <c r="G2" s="75"/>
      <c r="H2" s="75"/>
      <c r="I2" s="74"/>
      <c r="J2" s="74" t="s">
        <v>225</v>
      </c>
      <c r="K2" s="74"/>
      <c r="L2" s="97"/>
      <c r="M2" s="78"/>
      <c r="N2" s="78"/>
    </row>
    <row r="3" spans="1:54" s="98" customFormat="1" ht="24.75" customHeight="1" x14ac:dyDescent="0.2">
      <c r="B3" s="37" t="s">
        <v>0</v>
      </c>
      <c r="C3" s="72"/>
      <c r="D3" s="75"/>
      <c r="E3" s="79" t="s">
        <v>226</v>
      </c>
      <c r="F3" s="269" t="s">
        <v>569</v>
      </c>
      <c r="G3" s="81"/>
      <c r="H3" s="81"/>
      <c r="I3" s="74"/>
      <c r="J3" s="74" t="s">
        <v>227</v>
      </c>
      <c r="K3" s="82"/>
      <c r="L3" s="99"/>
      <c r="M3" s="83"/>
      <c r="N3" s="83"/>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row>
    <row r="4" spans="1:54" s="98" customFormat="1" ht="23.25" customHeight="1" x14ac:dyDescent="0.2">
      <c r="B4" s="37" t="s">
        <v>228</v>
      </c>
      <c r="C4" s="84"/>
      <c r="D4" s="75"/>
      <c r="E4" s="85"/>
      <c r="F4" s="269"/>
      <c r="G4" s="81"/>
      <c r="H4" s="81"/>
      <c r="I4" s="82"/>
      <c r="J4" s="74" t="s">
        <v>229</v>
      </c>
      <c r="K4" s="82"/>
      <c r="L4" s="99"/>
      <c r="M4" s="83"/>
      <c r="N4" s="83"/>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row>
    <row r="5" spans="1:54" s="98" customFormat="1" ht="15" customHeight="1" x14ac:dyDescent="0.2">
      <c r="B5" s="86" t="s">
        <v>105</v>
      </c>
      <c r="C5" s="87"/>
      <c r="D5" s="75"/>
      <c r="E5" s="88"/>
      <c r="F5" s="269"/>
      <c r="G5" s="89"/>
      <c r="H5" s="89"/>
      <c r="I5" s="82"/>
      <c r="J5" s="74" t="s">
        <v>230</v>
      </c>
      <c r="K5" s="82"/>
      <c r="L5" s="99"/>
      <c r="M5" s="83"/>
      <c r="N5" s="83"/>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row>
    <row r="6" spans="1:54" s="98" customFormat="1" ht="26.25" customHeight="1" x14ac:dyDescent="0.2">
      <c r="B6" s="90" t="s">
        <v>231</v>
      </c>
      <c r="C6" s="91"/>
      <c r="D6" s="75"/>
      <c r="E6" s="92"/>
      <c r="F6" s="100"/>
      <c r="G6" s="89"/>
      <c r="H6" s="89"/>
      <c r="I6" s="82"/>
      <c r="J6" s="74"/>
      <c r="K6" s="82"/>
      <c r="L6" s="82"/>
      <c r="M6" s="82"/>
      <c r="N6" s="83"/>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row>
    <row r="7" spans="1:54" s="98" customFormat="1" ht="24.75" customHeight="1" x14ac:dyDescent="0.2">
      <c r="B7" s="77"/>
      <c r="C7" s="77"/>
      <c r="D7" s="75"/>
      <c r="E7" s="92"/>
      <c r="F7" s="100"/>
      <c r="G7" s="89"/>
      <c r="H7" s="89"/>
      <c r="I7" s="82"/>
      <c r="J7" s="81"/>
      <c r="K7" s="82"/>
      <c r="L7" s="82"/>
      <c r="M7" s="82"/>
      <c r="N7" s="83"/>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row>
    <row r="8" spans="1:54" s="98" customFormat="1" ht="19.5" customHeight="1" x14ac:dyDescent="0.25">
      <c r="A8" s="93"/>
      <c r="B8" s="214"/>
      <c r="C8" s="265"/>
      <c r="D8" s="265"/>
      <c r="E8" s="94"/>
      <c r="F8" s="100"/>
      <c r="G8" s="89"/>
      <c r="H8" s="89"/>
      <c r="I8" s="266" t="s">
        <v>0</v>
      </c>
      <c r="J8" s="267"/>
      <c r="K8" s="270">
        <f>C3</f>
        <v>0</v>
      </c>
      <c r="L8" s="270"/>
      <c r="M8" s="270"/>
      <c r="N8" s="270"/>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row>
    <row r="9" spans="1:54" s="98" customFormat="1" ht="19.5" customHeight="1" x14ac:dyDescent="0.25">
      <c r="A9" s="93"/>
      <c r="B9" s="93"/>
      <c r="C9" s="213"/>
      <c r="D9" s="2"/>
      <c r="E9" s="94"/>
      <c r="F9" s="100"/>
      <c r="G9" s="89"/>
      <c r="H9" s="89"/>
      <c r="I9" s="266" t="s">
        <v>232</v>
      </c>
      <c r="J9" s="267"/>
      <c r="K9" s="271">
        <f>C4</f>
        <v>0</v>
      </c>
      <c r="L9" s="271"/>
      <c r="M9" s="271"/>
      <c r="N9" s="271"/>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row>
    <row r="10" spans="1:54" s="98" customFormat="1" ht="19.5" customHeight="1" x14ac:dyDescent="0.25">
      <c r="A10" s="93"/>
      <c r="B10" s="93"/>
      <c r="C10" s="5"/>
      <c r="D10" s="75"/>
      <c r="E10" s="94"/>
      <c r="F10"/>
      <c r="G10" s="89"/>
      <c r="H10" s="89"/>
      <c r="I10" s="266" t="s">
        <v>105</v>
      </c>
      <c r="J10" s="267"/>
      <c r="K10" s="268">
        <f>C5</f>
        <v>0</v>
      </c>
      <c r="L10" s="268"/>
      <c r="M10" s="268"/>
      <c r="N10" s="268"/>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row>
    <row r="11" spans="1:54" x14ac:dyDescent="0.2">
      <c r="A11" s="74"/>
      <c r="B11" s="101"/>
      <c r="C11" s="102"/>
      <c r="D11" s="75"/>
      <c r="E11" s="103"/>
      <c r="F11" s="102"/>
      <c r="G11" s="89"/>
      <c r="H11" s="89"/>
      <c r="I11" s="74"/>
      <c r="J11" s="75"/>
      <c r="K11" s="74"/>
      <c r="L11" s="97"/>
      <c r="M11" s="78"/>
      <c r="N11" s="78"/>
    </row>
    <row r="12" spans="1:54" ht="53.25" customHeight="1" x14ac:dyDescent="0.2">
      <c r="A12" s="6" t="s">
        <v>284</v>
      </c>
      <c r="B12" s="6" t="s">
        <v>1</v>
      </c>
      <c r="C12" s="6" t="s">
        <v>285</v>
      </c>
      <c r="D12" s="6" t="s">
        <v>2</v>
      </c>
      <c r="E12" s="52" t="s">
        <v>3</v>
      </c>
      <c r="F12" s="6" t="s">
        <v>4</v>
      </c>
      <c r="G12" s="6" t="s">
        <v>286</v>
      </c>
      <c r="H12" s="6" t="s">
        <v>5</v>
      </c>
      <c r="I12" s="6" t="s">
        <v>6</v>
      </c>
      <c r="J12" s="52" t="s">
        <v>233</v>
      </c>
      <c r="K12" s="6" t="s">
        <v>287</v>
      </c>
      <c r="L12" s="104" t="s">
        <v>288</v>
      </c>
      <c r="M12" s="105" t="s">
        <v>289</v>
      </c>
      <c r="N12" s="105" t="s">
        <v>290</v>
      </c>
    </row>
    <row r="13" spans="1:54" s="98" customFormat="1" ht="31.5" customHeight="1" x14ac:dyDescent="0.25">
      <c r="A13" s="82"/>
      <c r="B13" s="275" t="s">
        <v>536</v>
      </c>
      <c r="C13" s="106" t="s">
        <v>534</v>
      </c>
      <c r="D13" s="9" t="s">
        <v>9</v>
      </c>
      <c r="E13" s="107" t="s">
        <v>539</v>
      </c>
      <c r="F13" s="108" t="s">
        <v>535</v>
      </c>
      <c r="G13" s="109" t="s">
        <v>292</v>
      </c>
      <c r="H13" s="109" t="s">
        <v>235</v>
      </c>
      <c r="I13" s="8">
        <v>18</v>
      </c>
      <c r="J13" s="10"/>
      <c r="K13" s="110">
        <f t="shared" ref="K13:K56" si="0">SUM(I13*J13)</f>
        <v>0</v>
      </c>
      <c r="L13" s="111">
        <v>0</v>
      </c>
      <c r="M13" s="112">
        <f>SUM(K13*L13)</f>
        <v>0</v>
      </c>
      <c r="N13" s="110">
        <f t="shared" ref="N13:N110" si="1">SUM(K13+M13)</f>
        <v>0</v>
      </c>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row>
    <row r="14" spans="1:54" s="98" customFormat="1" ht="31.5" customHeight="1" x14ac:dyDescent="0.25">
      <c r="A14" s="82"/>
      <c r="B14" s="275"/>
      <c r="C14" s="106" t="s">
        <v>534</v>
      </c>
      <c r="D14" s="9" t="s">
        <v>9</v>
      </c>
      <c r="E14" s="107" t="s">
        <v>539</v>
      </c>
      <c r="F14" s="108" t="s">
        <v>535</v>
      </c>
      <c r="G14" s="109" t="s">
        <v>292</v>
      </c>
      <c r="H14" s="109" t="s">
        <v>235</v>
      </c>
      <c r="I14" s="8">
        <v>18</v>
      </c>
      <c r="J14" s="10"/>
      <c r="K14" s="110">
        <f t="shared" si="0"/>
        <v>0</v>
      </c>
      <c r="L14" s="111">
        <v>0.05</v>
      </c>
      <c r="M14" s="112">
        <f t="shared" ref="M14:M17" si="2">SUM(K14*L14)</f>
        <v>0</v>
      </c>
      <c r="N14" s="110">
        <f t="shared" ref="N14:N17" si="3">SUM(K14+M14)</f>
        <v>0</v>
      </c>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row>
    <row r="15" spans="1:54" s="98" customFormat="1" ht="31.5" customHeight="1" x14ac:dyDescent="0.25">
      <c r="A15" s="82"/>
      <c r="B15" s="275"/>
      <c r="C15" s="106" t="s">
        <v>534</v>
      </c>
      <c r="D15" s="9" t="s">
        <v>9</v>
      </c>
      <c r="E15" s="107" t="s">
        <v>539</v>
      </c>
      <c r="F15" s="108" t="s">
        <v>535</v>
      </c>
      <c r="G15" s="109" t="s">
        <v>292</v>
      </c>
      <c r="H15" s="109" t="s">
        <v>235</v>
      </c>
      <c r="I15" s="8">
        <v>18</v>
      </c>
      <c r="J15" s="10"/>
      <c r="K15" s="110">
        <f t="shared" si="0"/>
        <v>0</v>
      </c>
      <c r="L15" s="111">
        <v>0.2</v>
      </c>
      <c r="M15" s="112">
        <f t="shared" si="2"/>
        <v>0</v>
      </c>
      <c r="N15" s="110">
        <f t="shared" si="3"/>
        <v>0</v>
      </c>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row>
    <row r="16" spans="1:54" s="98" customFormat="1" ht="31.5" customHeight="1" x14ac:dyDescent="0.25">
      <c r="A16" s="82"/>
      <c r="B16" s="275"/>
      <c r="C16" s="106" t="s">
        <v>564</v>
      </c>
      <c r="D16" s="9" t="s">
        <v>9</v>
      </c>
      <c r="E16" s="107" t="s">
        <v>538</v>
      </c>
      <c r="F16" s="108" t="s">
        <v>540</v>
      </c>
      <c r="G16" s="109" t="s">
        <v>292</v>
      </c>
      <c r="H16" s="109" t="s">
        <v>235</v>
      </c>
      <c r="I16" s="8">
        <v>17</v>
      </c>
      <c r="J16" s="10"/>
      <c r="K16" s="110">
        <f t="shared" si="0"/>
        <v>0</v>
      </c>
      <c r="L16" s="111">
        <v>0</v>
      </c>
      <c r="M16" s="112">
        <f t="shared" si="2"/>
        <v>0</v>
      </c>
      <c r="N16" s="110">
        <f t="shared" si="3"/>
        <v>0</v>
      </c>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row>
    <row r="17" spans="1:54" s="98" customFormat="1" ht="31.5" customHeight="1" x14ac:dyDescent="0.25">
      <c r="A17" s="82"/>
      <c r="B17" s="275"/>
      <c r="C17" s="106" t="s">
        <v>564</v>
      </c>
      <c r="D17" s="9" t="s">
        <v>9</v>
      </c>
      <c r="E17" s="107" t="s">
        <v>538</v>
      </c>
      <c r="F17" s="108" t="s">
        <v>540</v>
      </c>
      <c r="G17" s="109" t="s">
        <v>292</v>
      </c>
      <c r="H17" s="109" t="s">
        <v>235</v>
      </c>
      <c r="I17" s="8">
        <v>17</v>
      </c>
      <c r="J17" s="10"/>
      <c r="K17" s="110">
        <f t="shared" si="0"/>
        <v>0</v>
      </c>
      <c r="L17" s="111">
        <v>0.05</v>
      </c>
      <c r="M17" s="112">
        <f t="shared" si="2"/>
        <v>0</v>
      </c>
      <c r="N17" s="110">
        <f t="shared" si="3"/>
        <v>0</v>
      </c>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row>
    <row r="18" spans="1:54" s="98" customFormat="1" ht="31.5" customHeight="1" x14ac:dyDescent="0.25">
      <c r="A18" s="82"/>
      <c r="B18" s="275"/>
      <c r="C18" s="106" t="s">
        <v>564</v>
      </c>
      <c r="D18" s="9" t="s">
        <v>9</v>
      </c>
      <c r="E18" s="107" t="s">
        <v>538</v>
      </c>
      <c r="F18" s="108" t="s">
        <v>540</v>
      </c>
      <c r="G18" s="109" t="s">
        <v>292</v>
      </c>
      <c r="H18" s="109" t="s">
        <v>235</v>
      </c>
      <c r="I18" s="8">
        <v>17</v>
      </c>
      <c r="J18" s="10"/>
      <c r="K18" s="110">
        <f t="shared" si="0"/>
        <v>0</v>
      </c>
      <c r="L18" s="111">
        <v>0.2</v>
      </c>
      <c r="M18" s="112">
        <f t="shared" ref="M18:M110" si="4">SUM(K18*L18)</f>
        <v>0</v>
      </c>
      <c r="N18" s="110">
        <f t="shared" si="1"/>
        <v>0</v>
      </c>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row>
    <row r="19" spans="1:54" s="98" customFormat="1" ht="31.5" customHeight="1" x14ac:dyDescent="0.25">
      <c r="A19" s="82"/>
      <c r="B19" s="272" t="s">
        <v>537</v>
      </c>
      <c r="C19" s="106" t="s">
        <v>291</v>
      </c>
      <c r="D19" s="9" t="s">
        <v>9</v>
      </c>
      <c r="E19" s="107" t="s">
        <v>234</v>
      </c>
      <c r="F19" s="108" t="s">
        <v>541</v>
      </c>
      <c r="G19" s="109"/>
      <c r="H19" s="109" t="s">
        <v>235</v>
      </c>
      <c r="I19" s="8">
        <v>45</v>
      </c>
      <c r="J19" s="10"/>
      <c r="K19" s="110">
        <f t="shared" si="0"/>
        <v>0</v>
      </c>
      <c r="L19" s="111">
        <v>0</v>
      </c>
      <c r="M19" s="112">
        <f t="shared" ref="M19:M24" si="5">SUM(K19*L19)</f>
        <v>0</v>
      </c>
      <c r="N19" s="110">
        <f t="shared" ref="N19:N24" si="6">SUM(K19+M19)</f>
        <v>0</v>
      </c>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row>
    <row r="20" spans="1:54" s="98" customFormat="1" ht="31.5" customHeight="1" x14ac:dyDescent="0.25">
      <c r="A20" s="82"/>
      <c r="B20" s="273"/>
      <c r="C20" s="106" t="s">
        <v>291</v>
      </c>
      <c r="D20" s="9" t="s">
        <v>9</v>
      </c>
      <c r="E20" s="107" t="s">
        <v>234</v>
      </c>
      <c r="F20" s="108" t="s">
        <v>541</v>
      </c>
      <c r="G20" s="109"/>
      <c r="H20" s="109" t="s">
        <v>235</v>
      </c>
      <c r="I20" s="8">
        <v>45</v>
      </c>
      <c r="J20" s="10"/>
      <c r="K20" s="110">
        <f t="shared" si="0"/>
        <v>0</v>
      </c>
      <c r="L20" s="111">
        <v>0.05</v>
      </c>
      <c r="M20" s="112">
        <f t="shared" ref="M20:M23" si="7">SUM(K20*L20)</f>
        <v>0</v>
      </c>
      <c r="N20" s="110">
        <f t="shared" ref="N20:N23" si="8">SUM(K20+M20)</f>
        <v>0</v>
      </c>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row>
    <row r="21" spans="1:54" s="98" customFormat="1" ht="31.5" customHeight="1" x14ac:dyDescent="0.25">
      <c r="A21" s="82"/>
      <c r="B21" s="273"/>
      <c r="C21" s="106" t="s">
        <v>291</v>
      </c>
      <c r="D21" s="9" t="s">
        <v>9</v>
      </c>
      <c r="E21" s="107" t="s">
        <v>234</v>
      </c>
      <c r="F21" s="108" t="s">
        <v>541</v>
      </c>
      <c r="G21" s="109"/>
      <c r="H21" s="109" t="s">
        <v>235</v>
      </c>
      <c r="I21" s="8">
        <v>45</v>
      </c>
      <c r="J21" s="10"/>
      <c r="K21" s="110">
        <f t="shared" si="0"/>
        <v>0</v>
      </c>
      <c r="L21" s="111">
        <v>0.2</v>
      </c>
      <c r="M21" s="112">
        <f t="shared" si="7"/>
        <v>0</v>
      </c>
      <c r="N21" s="110">
        <f t="shared" si="8"/>
        <v>0</v>
      </c>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row>
    <row r="22" spans="1:54" s="98" customFormat="1" ht="31.5" customHeight="1" x14ac:dyDescent="0.25">
      <c r="A22" s="82"/>
      <c r="B22" s="273"/>
      <c r="C22" s="106" t="s">
        <v>293</v>
      </c>
      <c r="D22" s="9" t="s">
        <v>9</v>
      </c>
      <c r="E22" s="107" t="s">
        <v>234</v>
      </c>
      <c r="F22" s="108" t="s">
        <v>542</v>
      </c>
      <c r="G22" s="109"/>
      <c r="H22" s="109" t="s">
        <v>235</v>
      </c>
      <c r="I22" s="8">
        <v>14</v>
      </c>
      <c r="J22" s="10"/>
      <c r="K22" s="110">
        <f t="shared" si="0"/>
        <v>0</v>
      </c>
      <c r="L22" s="111">
        <v>0</v>
      </c>
      <c r="M22" s="112">
        <f t="shared" si="7"/>
        <v>0</v>
      </c>
      <c r="N22" s="110">
        <f t="shared" si="8"/>
        <v>0</v>
      </c>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row>
    <row r="23" spans="1:54" s="98" customFormat="1" ht="31.5" customHeight="1" x14ac:dyDescent="0.25">
      <c r="A23" s="82"/>
      <c r="B23" s="273"/>
      <c r="C23" s="106" t="s">
        <v>293</v>
      </c>
      <c r="D23" s="9" t="s">
        <v>9</v>
      </c>
      <c r="E23" s="107" t="s">
        <v>234</v>
      </c>
      <c r="F23" s="108" t="s">
        <v>542</v>
      </c>
      <c r="G23" s="109"/>
      <c r="H23" s="109" t="s">
        <v>235</v>
      </c>
      <c r="I23" s="8">
        <v>14</v>
      </c>
      <c r="J23" s="10"/>
      <c r="K23" s="110">
        <f t="shared" si="0"/>
        <v>0</v>
      </c>
      <c r="L23" s="111">
        <v>0.05</v>
      </c>
      <c r="M23" s="112">
        <f t="shared" si="7"/>
        <v>0</v>
      </c>
      <c r="N23" s="110">
        <f t="shared" si="8"/>
        <v>0</v>
      </c>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row>
    <row r="24" spans="1:54" s="98" customFormat="1" ht="31.5" customHeight="1" x14ac:dyDescent="0.25">
      <c r="A24" s="82"/>
      <c r="B24" s="273"/>
      <c r="C24" s="106" t="s">
        <v>293</v>
      </c>
      <c r="D24" s="9" t="s">
        <v>9</v>
      </c>
      <c r="E24" s="107" t="s">
        <v>234</v>
      </c>
      <c r="F24" s="108" t="s">
        <v>542</v>
      </c>
      <c r="G24" s="109"/>
      <c r="H24" s="109" t="s">
        <v>235</v>
      </c>
      <c r="I24" s="8">
        <v>14</v>
      </c>
      <c r="J24" s="10"/>
      <c r="K24" s="110">
        <f t="shared" si="0"/>
        <v>0</v>
      </c>
      <c r="L24" s="111">
        <v>0.2</v>
      </c>
      <c r="M24" s="112">
        <f t="shared" si="5"/>
        <v>0</v>
      </c>
      <c r="N24" s="110">
        <f t="shared" si="6"/>
        <v>0</v>
      </c>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row>
    <row r="25" spans="1:54" s="98" customFormat="1" ht="31.5" customHeight="1" x14ac:dyDescent="0.25">
      <c r="A25" s="82"/>
      <c r="B25" s="273"/>
      <c r="C25" s="106" t="s">
        <v>586</v>
      </c>
      <c r="D25" s="9" t="s">
        <v>9</v>
      </c>
      <c r="E25" s="107" t="s">
        <v>585</v>
      </c>
      <c r="F25" s="106" t="s">
        <v>586</v>
      </c>
      <c r="G25" s="109"/>
      <c r="H25" s="109" t="s">
        <v>235</v>
      </c>
      <c r="I25" s="8">
        <v>45</v>
      </c>
      <c r="J25" s="10"/>
      <c r="K25" s="110">
        <f t="shared" si="0"/>
        <v>0</v>
      </c>
      <c r="L25" s="111">
        <v>0</v>
      </c>
      <c r="M25" s="112">
        <f t="shared" ref="M25:M36" si="9">SUM(K25*L25)</f>
        <v>0</v>
      </c>
      <c r="N25" s="110">
        <f t="shared" ref="N25:N36" si="10">SUM(K25+M25)</f>
        <v>0</v>
      </c>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row>
    <row r="26" spans="1:54" s="98" customFormat="1" ht="31.5" customHeight="1" x14ac:dyDescent="0.25">
      <c r="A26" s="82"/>
      <c r="B26" s="273"/>
      <c r="C26" s="106" t="s">
        <v>586</v>
      </c>
      <c r="D26" s="9" t="s">
        <v>9</v>
      </c>
      <c r="E26" s="107" t="s">
        <v>585</v>
      </c>
      <c r="F26" s="106" t="s">
        <v>586</v>
      </c>
      <c r="G26" s="109"/>
      <c r="H26" s="109" t="s">
        <v>235</v>
      </c>
      <c r="I26" s="8">
        <v>45</v>
      </c>
      <c r="J26" s="10"/>
      <c r="K26" s="110">
        <f t="shared" si="0"/>
        <v>0</v>
      </c>
      <c r="L26" s="111">
        <v>0.05</v>
      </c>
      <c r="M26" s="112">
        <f t="shared" si="9"/>
        <v>0</v>
      </c>
      <c r="N26" s="110">
        <f t="shared" si="10"/>
        <v>0</v>
      </c>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row>
    <row r="27" spans="1:54" s="98" customFormat="1" ht="31.5" customHeight="1" x14ac:dyDescent="0.25">
      <c r="A27" s="82"/>
      <c r="B27" s="273"/>
      <c r="C27" s="106" t="s">
        <v>586</v>
      </c>
      <c r="D27" s="9" t="s">
        <v>9</v>
      </c>
      <c r="E27" s="107" t="s">
        <v>585</v>
      </c>
      <c r="F27" s="106" t="s">
        <v>586</v>
      </c>
      <c r="G27" s="109"/>
      <c r="H27" s="109" t="s">
        <v>235</v>
      </c>
      <c r="I27" s="8">
        <v>45</v>
      </c>
      <c r="J27" s="10"/>
      <c r="K27" s="110">
        <f t="shared" si="0"/>
        <v>0</v>
      </c>
      <c r="L27" s="111">
        <v>0.2</v>
      </c>
      <c r="M27" s="112">
        <f t="shared" si="9"/>
        <v>0</v>
      </c>
      <c r="N27" s="110">
        <f t="shared" si="10"/>
        <v>0</v>
      </c>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row>
    <row r="28" spans="1:54" s="98" customFormat="1" ht="31.5" customHeight="1" x14ac:dyDescent="0.25">
      <c r="A28" s="82"/>
      <c r="B28" s="273"/>
      <c r="C28" s="106" t="s">
        <v>587</v>
      </c>
      <c r="D28" s="9" t="s">
        <v>9</v>
      </c>
      <c r="E28" s="107" t="s">
        <v>585</v>
      </c>
      <c r="F28" s="106" t="s">
        <v>587</v>
      </c>
      <c r="G28" s="109"/>
      <c r="H28" s="109" t="s">
        <v>235</v>
      </c>
      <c r="I28" s="8">
        <v>14</v>
      </c>
      <c r="J28" s="10"/>
      <c r="K28" s="110">
        <f t="shared" si="0"/>
        <v>0</v>
      </c>
      <c r="L28" s="111">
        <v>0</v>
      </c>
      <c r="M28" s="112">
        <f t="shared" si="9"/>
        <v>0</v>
      </c>
      <c r="N28" s="110">
        <f t="shared" si="10"/>
        <v>0</v>
      </c>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row>
    <row r="29" spans="1:54" s="98" customFormat="1" ht="31.5" customHeight="1" x14ac:dyDescent="0.25">
      <c r="A29" s="82"/>
      <c r="B29" s="273"/>
      <c r="C29" s="106" t="s">
        <v>587</v>
      </c>
      <c r="D29" s="9" t="s">
        <v>9</v>
      </c>
      <c r="E29" s="107" t="s">
        <v>585</v>
      </c>
      <c r="F29" s="106" t="s">
        <v>587</v>
      </c>
      <c r="G29" s="109"/>
      <c r="H29" s="109" t="s">
        <v>235</v>
      </c>
      <c r="I29" s="8">
        <v>14</v>
      </c>
      <c r="J29" s="10"/>
      <c r="K29" s="110">
        <f t="shared" si="0"/>
        <v>0</v>
      </c>
      <c r="L29" s="111">
        <v>0.05</v>
      </c>
      <c r="M29" s="112">
        <f t="shared" si="9"/>
        <v>0</v>
      </c>
      <c r="N29" s="110">
        <f t="shared" si="10"/>
        <v>0</v>
      </c>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row>
    <row r="30" spans="1:54" s="98" customFormat="1" ht="31.5" customHeight="1" x14ac:dyDescent="0.25">
      <c r="A30" s="82"/>
      <c r="B30" s="273"/>
      <c r="C30" s="106" t="s">
        <v>587</v>
      </c>
      <c r="D30" s="9" t="s">
        <v>9</v>
      </c>
      <c r="E30" s="107" t="s">
        <v>585</v>
      </c>
      <c r="F30" s="106" t="s">
        <v>587</v>
      </c>
      <c r="G30" s="109"/>
      <c r="H30" s="109" t="s">
        <v>235</v>
      </c>
      <c r="I30" s="8">
        <v>14</v>
      </c>
      <c r="J30" s="10"/>
      <c r="K30" s="110">
        <f t="shared" si="0"/>
        <v>0</v>
      </c>
      <c r="L30" s="111">
        <v>0.2</v>
      </c>
      <c r="M30" s="112">
        <f t="shared" si="9"/>
        <v>0</v>
      </c>
      <c r="N30" s="110">
        <f t="shared" si="10"/>
        <v>0</v>
      </c>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row>
    <row r="31" spans="1:54" s="98" customFormat="1" ht="31.5" customHeight="1" x14ac:dyDescent="0.25">
      <c r="A31" s="82"/>
      <c r="B31" s="273"/>
      <c r="C31" s="108" t="s">
        <v>583</v>
      </c>
      <c r="D31" s="9" t="s">
        <v>9</v>
      </c>
      <c r="E31" s="107" t="s">
        <v>588</v>
      </c>
      <c r="F31" s="108" t="s">
        <v>583</v>
      </c>
      <c r="G31" s="109"/>
      <c r="H31" s="109" t="s">
        <v>235</v>
      </c>
      <c r="I31" s="8">
        <v>45</v>
      </c>
      <c r="J31" s="10"/>
      <c r="K31" s="110">
        <f t="shared" si="0"/>
        <v>0</v>
      </c>
      <c r="L31" s="111">
        <v>0</v>
      </c>
      <c r="M31" s="112">
        <f t="shared" si="9"/>
        <v>0</v>
      </c>
      <c r="N31" s="110">
        <f t="shared" si="10"/>
        <v>0</v>
      </c>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row>
    <row r="32" spans="1:54" s="98" customFormat="1" ht="31.5" customHeight="1" x14ac:dyDescent="0.25">
      <c r="A32" s="82"/>
      <c r="B32" s="273"/>
      <c r="C32" s="108" t="s">
        <v>583</v>
      </c>
      <c r="D32" s="9" t="s">
        <v>9</v>
      </c>
      <c r="E32" s="107" t="s">
        <v>588</v>
      </c>
      <c r="F32" s="108" t="s">
        <v>583</v>
      </c>
      <c r="G32" s="109"/>
      <c r="H32" s="109" t="s">
        <v>235</v>
      </c>
      <c r="I32" s="8">
        <v>45</v>
      </c>
      <c r="J32" s="10"/>
      <c r="K32" s="110">
        <f t="shared" si="0"/>
        <v>0</v>
      </c>
      <c r="L32" s="111">
        <v>0.05</v>
      </c>
      <c r="M32" s="112">
        <f t="shared" si="9"/>
        <v>0</v>
      </c>
      <c r="N32" s="110">
        <f t="shared" si="10"/>
        <v>0</v>
      </c>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row>
    <row r="33" spans="1:54" s="98" customFormat="1" ht="31.5" customHeight="1" x14ac:dyDescent="0.25">
      <c r="A33" s="82"/>
      <c r="B33" s="273"/>
      <c r="C33" s="108" t="s">
        <v>583</v>
      </c>
      <c r="D33" s="9" t="s">
        <v>9</v>
      </c>
      <c r="E33" s="107" t="s">
        <v>588</v>
      </c>
      <c r="F33" s="108" t="s">
        <v>583</v>
      </c>
      <c r="G33" s="109"/>
      <c r="H33" s="109" t="s">
        <v>235</v>
      </c>
      <c r="I33" s="8">
        <v>45</v>
      </c>
      <c r="J33" s="10"/>
      <c r="K33" s="110">
        <f t="shared" si="0"/>
        <v>0</v>
      </c>
      <c r="L33" s="111">
        <v>0.2</v>
      </c>
      <c r="M33" s="112">
        <f t="shared" si="9"/>
        <v>0</v>
      </c>
      <c r="N33" s="110">
        <f t="shared" si="10"/>
        <v>0</v>
      </c>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row>
    <row r="34" spans="1:54" s="98" customFormat="1" ht="31.5" customHeight="1" x14ac:dyDescent="0.25">
      <c r="A34" s="82"/>
      <c r="B34" s="273"/>
      <c r="C34" s="108" t="s">
        <v>584</v>
      </c>
      <c r="D34" s="9" t="s">
        <v>9</v>
      </c>
      <c r="E34" s="107" t="s">
        <v>588</v>
      </c>
      <c r="F34" s="108" t="s">
        <v>584</v>
      </c>
      <c r="G34" s="109"/>
      <c r="H34" s="109" t="s">
        <v>235</v>
      </c>
      <c r="I34" s="8">
        <v>14</v>
      </c>
      <c r="J34" s="10"/>
      <c r="K34" s="110">
        <f t="shared" si="0"/>
        <v>0</v>
      </c>
      <c r="L34" s="111">
        <v>0</v>
      </c>
      <c r="M34" s="112">
        <f t="shared" si="9"/>
        <v>0</v>
      </c>
      <c r="N34" s="110">
        <f t="shared" si="10"/>
        <v>0</v>
      </c>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row>
    <row r="35" spans="1:54" s="98" customFormat="1" ht="31.5" customHeight="1" x14ac:dyDescent="0.25">
      <c r="A35" s="82"/>
      <c r="B35" s="273"/>
      <c r="C35" s="108" t="s">
        <v>584</v>
      </c>
      <c r="D35" s="9" t="s">
        <v>9</v>
      </c>
      <c r="E35" s="107" t="s">
        <v>588</v>
      </c>
      <c r="F35" s="108" t="s">
        <v>584</v>
      </c>
      <c r="G35" s="109"/>
      <c r="H35" s="109" t="s">
        <v>235</v>
      </c>
      <c r="I35" s="8">
        <v>14</v>
      </c>
      <c r="J35" s="10"/>
      <c r="K35" s="110">
        <f t="shared" si="0"/>
        <v>0</v>
      </c>
      <c r="L35" s="111">
        <v>0.05</v>
      </c>
      <c r="M35" s="112">
        <f t="shared" si="9"/>
        <v>0</v>
      </c>
      <c r="N35" s="110">
        <f t="shared" si="10"/>
        <v>0</v>
      </c>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row>
    <row r="36" spans="1:54" s="98" customFormat="1" ht="31.5" customHeight="1" x14ac:dyDescent="0.25">
      <c r="A36" s="82"/>
      <c r="B36" s="274"/>
      <c r="C36" s="108" t="s">
        <v>584</v>
      </c>
      <c r="D36" s="9" t="s">
        <v>9</v>
      </c>
      <c r="E36" s="107" t="s">
        <v>588</v>
      </c>
      <c r="F36" s="108" t="s">
        <v>584</v>
      </c>
      <c r="G36" s="109"/>
      <c r="H36" s="109" t="s">
        <v>235</v>
      </c>
      <c r="I36" s="8">
        <v>14</v>
      </c>
      <c r="J36" s="10"/>
      <c r="K36" s="110">
        <f t="shared" si="0"/>
        <v>0</v>
      </c>
      <c r="L36" s="111">
        <v>0.2</v>
      </c>
      <c r="M36" s="112">
        <f t="shared" si="9"/>
        <v>0</v>
      </c>
      <c r="N36" s="110">
        <f t="shared" si="10"/>
        <v>0</v>
      </c>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row>
    <row r="37" spans="1:54" s="98" customFormat="1" ht="23.25" customHeight="1" x14ac:dyDescent="0.25">
      <c r="A37" s="82" t="s">
        <v>294</v>
      </c>
      <c r="B37" s="275" t="s">
        <v>238</v>
      </c>
      <c r="C37" s="113" t="s">
        <v>295</v>
      </c>
      <c r="D37" s="9" t="s">
        <v>22</v>
      </c>
      <c r="E37" s="114" t="s">
        <v>240</v>
      </c>
      <c r="F37" s="115" t="s">
        <v>239</v>
      </c>
      <c r="G37" s="116"/>
      <c r="H37" s="116" t="s">
        <v>14</v>
      </c>
      <c r="I37" s="8">
        <v>548</v>
      </c>
      <c r="J37" s="10"/>
      <c r="K37" s="110">
        <f t="shared" si="0"/>
        <v>0</v>
      </c>
      <c r="L37" s="117">
        <v>0</v>
      </c>
      <c r="M37" s="112">
        <f t="shared" si="4"/>
        <v>0</v>
      </c>
      <c r="N37" s="110">
        <f t="shared" si="1"/>
        <v>0</v>
      </c>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row>
    <row r="38" spans="1:54" s="98" customFormat="1" ht="23.25" customHeight="1" x14ac:dyDescent="0.25">
      <c r="A38" s="82" t="s">
        <v>296</v>
      </c>
      <c r="B38" s="275"/>
      <c r="C38" s="113" t="s">
        <v>297</v>
      </c>
      <c r="D38" s="9" t="s">
        <v>22</v>
      </c>
      <c r="E38" s="114" t="s">
        <v>240</v>
      </c>
      <c r="F38" s="115" t="s">
        <v>241</v>
      </c>
      <c r="G38" s="116"/>
      <c r="H38" s="116" t="s">
        <v>14</v>
      </c>
      <c r="I38" s="8">
        <v>771</v>
      </c>
      <c r="J38" s="10"/>
      <c r="K38" s="110">
        <f t="shared" si="0"/>
        <v>0</v>
      </c>
      <c r="L38" s="117">
        <v>0</v>
      </c>
      <c r="M38" s="112">
        <f t="shared" si="4"/>
        <v>0</v>
      </c>
      <c r="N38" s="110">
        <f t="shared" si="1"/>
        <v>0</v>
      </c>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row>
    <row r="39" spans="1:54" s="98" customFormat="1" ht="32.25" customHeight="1" x14ac:dyDescent="0.25">
      <c r="A39" s="82"/>
      <c r="B39" s="275"/>
      <c r="C39" s="118" t="s">
        <v>298</v>
      </c>
      <c r="D39" s="9" t="s">
        <v>22</v>
      </c>
      <c r="E39" s="114" t="s">
        <v>240</v>
      </c>
      <c r="F39" s="115" t="s">
        <v>299</v>
      </c>
      <c r="G39" s="116"/>
      <c r="H39" s="116" t="s">
        <v>14</v>
      </c>
      <c r="I39" s="8">
        <v>472</v>
      </c>
      <c r="J39" s="10"/>
      <c r="K39" s="110">
        <f t="shared" si="0"/>
        <v>0</v>
      </c>
      <c r="L39" s="117">
        <v>0</v>
      </c>
      <c r="M39" s="112">
        <f t="shared" si="4"/>
        <v>0</v>
      </c>
      <c r="N39" s="110">
        <f t="shared" si="1"/>
        <v>0</v>
      </c>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row>
    <row r="40" spans="1:54" s="98" customFormat="1" ht="23.25" customHeight="1" x14ac:dyDescent="0.25">
      <c r="A40" s="82"/>
      <c r="B40" s="275"/>
      <c r="C40" s="113" t="s">
        <v>300</v>
      </c>
      <c r="D40" s="9" t="s">
        <v>22</v>
      </c>
      <c r="E40" s="114" t="s">
        <v>240</v>
      </c>
      <c r="F40" s="115" t="s">
        <v>301</v>
      </c>
      <c r="G40" s="116"/>
      <c r="H40" s="116" t="s">
        <v>242</v>
      </c>
      <c r="I40" s="8">
        <v>47</v>
      </c>
      <c r="J40" s="10"/>
      <c r="K40" s="110">
        <f t="shared" si="0"/>
        <v>0</v>
      </c>
      <c r="L40" s="117">
        <v>0</v>
      </c>
      <c r="M40" s="112">
        <f t="shared" si="4"/>
        <v>0</v>
      </c>
      <c r="N40" s="110">
        <f t="shared" si="1"/>
        <v>0</v>
      </c>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row>
    <row r="41" spans="1:54" s="98" customFormat="1" ht="23.25" customHeight="1" x14ac:dyDescent="0.25">
      <c r="A41" s="82" t="s">
        <v>294</v>
      </c>
      <c r="B41" s="272" t="s">
        <v>243</v>
      </c>
      <c r="C41" s="113" t="s">
        <v>302</v>
      </c>
      <c r="D41" s="9" t="s">
        <v>22</v>
      </c>
      <c r="E41" s="114" t="s">
        <v>240</v>
      </c>
      <c r="F41" s="115" t="s">
        <v>303</v>
      </c>
      <c r="G41" s="116"/>
      <c r="H41" s="116" t="s">
        <v>14</v>
      </c>
      <c r="I41" s="8">
        <v>530</v>
      </c>
      <c r="J41" s="10"/>
      <c r="K41" s="110">
        <f t="shared" si="0"/>
        <v>0</v>
      </c>
      <c r="L41" s="117">
        <v>0</v>
      </c>
      <c r="M41" s="112">
        <f t="shared" si="4"/>
        <v>0</v>
      </c>
      <c r="N41" s="110">
        <f t="shared" si="1"/>
        <v>0</v>
      </c>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row>
    <row r="42" spans="1:54" s="98" customFormat="1" ht="23.25" customHeight="1" x14ac:dyDescent="0.25">
      <c r="A42" s="82" t="s">
        <v>296</v>
      </c>
      <c r="B42" s="273"/>
      <c r="C42" s="113" t="s">
        <v>304</v>
      </c>
      <c r="D42" s="9" t="s">
        <v>22</v>
      </c>
      <c r="E42" s="114" t="s">
        <v>240</v>
      </c>
      <c r="F42" s="115" t="s">
        <v>305</v>
      </c>
      <c r="G42" s="116"/>
      <c r="H42" s="116" t="s">
        <v>14</v>
      </c>
      <c r="I42" s="8">
        <v>654</v>
      </c>
      <c r="J42" s="10"/>
      <c r="K42" s="110">
        <f t="shared" si="0"/>
        <v>0</v>
      </c>
      <c r="L42" s="117">
        <v>0</v>
      </c>
      <c r="M42" s="112">
        <f t="shared" si="4"/>
        <v>0</v>
      </c>
      <c r="N42" s="110">
        <f t="shared" si="1"/>
        <v>0</v>
      </c>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row>
    <row r="43" spans="1:54" s="98" customFormat="1" ht="23.25" customHeight="1" x14ac:dyDescent="0.25">
      <c r="A43" s="82"/>
      <c r="B43" s="273"/>
      <c r="C43" s="118" t="s">
        <v>306</v>
      </c>
      <c r="D43" s="9" t="s">
        <v>22</v>
      </c>
      <c r="E43" s="114" t="s">
        <v>240</v>
      </c>
      <c r="F43" s="115" t="s">
        <v>307</v>
      </c>
      <c r="G43" s="116"/>
      <c r="H43" s="116" t="s">
        <v>14</v>
      </c>
      <c r="I43" s="8">
        <v>369</v>
      </c>
      <c r="J43" s="10"/>
      <c r="K43" s="110">
        <f t="shared" si="0"/>
        <v>0</v>
      </c>
      <c r="L43" s="117">
        <v>0</v>
      </c>
      <c r="M43" s="112">
        <f t="shared" si="4"/>
        <v>0</v>
      </c>
      <c r="N43" s="110">
        <f t="shared" si="1"/>
        <v>0</v>
      </c>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row>
    <row r="44" spans="1:54" s="98" customFormat="1" ht="23.25" customHeight="1" x14ac:dyDescent="0.25">
      <c r="A44" s="82"/>
      <c r="B44" s="273"/>
      <c r="C44" s="118" t="s">
        <v>308</v>
      </c>
      <c r="D44" s="9" t="s">
        <v>22</v>
      </c>
      <c r="E44" s="114" t="s">
        <v>240</v>
      </c>
      <c r="F44" s="115" t="s">
        <v>309</v>
      </c>
      <c r="G44" s="116"/>
      <c r="H44" s="116" t="s">
        <v>242</v>
      </c>
      <c r="I44" s="8">
        <v>180</v>
      </c>
      <c r="J44" s="10"/>
      <c r="K44" s="110">
        <f t="shared" si="0"/>
        <v>0</v>
      </c>
      <c r="L44" s="117">
        <v>0</v>
      </c>
      <c r="M44" s="112">
        <f t="shared" si="4"/>
        <v>0</v>
      </c>
      <c r="N44" s="110">
        <f t="shared" si="1"/>
        <v>0</v>
      </c>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row>
    <row r="45" spans="1:54" s="98" customFormat="1" ht="23.25" customHeight="1" x14ac:dyDescent="0.25">
      <c r="A45" s="82" t="s">
        <v>310</v>
      </c>
      <c r="B45" s="273"/>
      <c r="C45" s="113" t="s">
        <v>311</v>
      </c>
      <c r="D45" s="9" t="s">
        <v>22</v>
      </c>
      <c r="E45" s="114" t="s">
        <v>240</v>
      </c>
      <c r="F45" s="115" t="s">
        <v>244</v>
      </c>
      <c r="G45" s="119"/>
      <c r="H45" s="119" t="s">
        <v>14</v>
      </c>
      <c r="I45" s="8">
        <v>3539</v>
      </c>
      <c r="J45" s="10"/>
      <c r="K45" s="110">
        <f t="shared" si="0"/>
        <v>0</v>
      </c>
      <c r="L45" s="117">
        <v>0</v>
      </c>
      <c r="M45" s="112">
        <f t="shared" si="4"/>
        <v>0</v>
      </c>
      <c r="N45" s="110">
        <f t="shared" si="1"/>
        <v>0</v>
      </c>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row>
    <row r="46" spans="1:54" s="98" customFormat="1" ht="23.25" customHeight="1" x14ac:dyDescent="0.25">
      <c r="A46" s="82" t="s">
        <v>312</v>
      </c>
      <c r="B46" s="273"/>
      <c r="C46" s="113" t="s">
        <v>313</v>
      </c>
      <c r="D46" s="9" t="s">
        <v>22</v>
      </c>
      <c r="E46" s="114" t="s">
        <v>240</v>
      </c>
      <c r="F46" s="115" t="s">
        <v>245</v>
      </c>
      <c r="G46" s="119"/>
      <c r="H46" s="119" t="s">
        <v>14</v>
      </c>
      <c r="I46" s="8">
        <v>4354</v>
      </c>
      <c r="J46" s="10"/>
      <c r="K46" s="110">
        <f t="shared" si="0"/>
        <v>0</v>
      </c>
      <c r="L46" s="117">
        <v>0</v>
      </c>
      <c r="M46" s="112">
        <f t="shared" si="4"/>
        <v>0</v>
      </c>
      <c r="N46" s="110">
        <f t="shared" si="1"/>
        <v>0</v>
      </c>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row>
    <row r="47" spans="1:54" s="98" customFormat="1" ht="23.25" customHeight="1" x14ac:dyDescent="0.25">
      <c r="A47" s="82"/>
      <c r="B47" s="273"/>
      <c r="C47" s="125" t="s">
        <v>526</v>
      </c>
      <c r="D47" s="126" t="s">
        <v>22</v>
      </c>
      <c r="E47" s="133" t="s">
        <v>240</v>
      </c>
      <c r="F47" s="115" t="s">
        <v>533</v>
      </c>
      <c r="G47" s="119"/>
      <c r="H47" s="119" t="s">
        <v>14</v>
      </c>
      <c r="I47" s="8">
        <v>2934</v>
      </c>
      <c r="J47" s="10"/>
      <c r="K47" s="110">
        <f t="shared" si="0"/>
        <v>0</v>
      </c>
      <c r="L47" s="117">
        <v>0</v>
      </c>
      <c r="M47" s="112">
        <f t="shared" ref="M47" si="11">SUM(K47*L47)</f>
        <v>0</v>
      </c>
      <c r="N47" s="110">
        <f t="shared" ref="N47" si="12">SUM(K47+M47)</f>
        <v>0</v>
      </c>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row>
    <row r="48" spans="1:54" s="98" customFormat="1" ht="23.25" customHeight="1" x14ac:dyDescent="0.25">
      <c r="A48" s="82" t="s">
        <v>310</v>
      </c>
      <c r="B48" s="273"/>
      <c r="C48" s="125" t="s">
        <v>314</v>
      </c>
      <c r="D48" s="126" t="s">
        <v>9</v>
      </c>
      <c r="E48" s="133" t="s">
        <v>240</v>
      </c>
      <c r="F48" s="115" t="s">
        <v>246</v>
      </c>
      <c r="G48" s="119"/>
      <c r="H48" s="119" t="s">
        <v>14</v>
      </c>
      <c r="I48" s="8">
        <v>3684</v>
      </c>
      <c r="J48" s="10"/>
      <c r="K48" s="110">
        <f t="shared" si="0"/>
        <v>0</v>
      </c>
      <c r="L48" s="117">
        <v>0</v>
      </c>
      <c r="M48" s="112">
        <f t="shared" si="4"/>
        <v>0</v>
      </c>
      <c r="N48" s="110">
        <f t="shared" si="1"/>
        <v>0</v>
      </c>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row>
    <row r="49" spans="1:54" s="98" customFormat="1" ht="23.25" customHeight="1" x14ac:dyDescent="0.25">
      <c r="A49" s="82" t="s">
        <v>312</v>
      </c>
      <c r="B49" s="273"/>
      <c r="C49" s="125" t="s">
        <v>315</v>
      </c>
      <c r="D49" s="126" t="s">
        <v>9</v>
      </c>
      <c r="E49" s="133" t="s">
        <v>240</v>
      </c>
      <c r="F49" s="115" t="s">
        <v>247</v>
      </c>
      <c r="G49" s="119"/>
      <c r="H49" s="119" t="s">
        <v>14</v>
      </c>
      <c r="I49" s="8">
        <v>4528</v>
      </c>
      <c r="J49" s="10"/>
      <c r="K49" s="110">
        <f t="shared" si="0"/>
        <v>0</v>
      </c>
      <c r="L49" s="117">
        <v>0</v>
      </c>
      <c r="M49" s="112">
        <f t="shared" si="4"/>
        <v>0</v>
      </c>
      <c r="N49" s="110">
        <f t="shared" si="1"/>
        <v>0</v>
      </c>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row>
    <row r="50" spans="1:54" s="98" customFormat="1" ht="23.25" customHeight="1" x14ac:dyDescent="0.25">
      <c r="A50" s="82"/>
      <c r="B50" s="273"/>
      <c r="C50" s="125" t="s">
        <v>527</v>
      </c>
      <c r="D50" s="126" t="s">
        <v>9</v>
      </c>
      <c r="E50" s="133" t="s">
        <v>240</v>
      </c>
      <c r="F50" s="115" t="s">
        <v>530</v>
      </c>
      <c r="G50" s="119"/>
      <c r="H50" s="119" t="s">
        <v>14</v>
      </c>
      <c r="I50" s="8">
        <v>3089</v>
      </c>
      <c r="J50" s="10"/>
      <c r="K50" s="110">
        <f t="shared" si="0"/>
        <v>0</v>
      </c>
      <c r="L50" s="117">
        <v>0</v>
      </c>
      <c r="M50" s="112">
        <f t="shared" ref="M50" si="13">SUM(K50*L50)</f>
        <v>0</v>
      </c>
      <c r="N50" s="110">
        <f t="shared" ref="N50" si="14">SUM(K50+M50)</f>
        <v>0</v>
      </c>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row>
    <row r="51" spans="1:54" s="98" customFormat="1" ht="23.25" customHeight="1" x14ac:dyDescent="0.25">
      <c r="A51" s="82" t="s">
        <v>316</v>
      </c>
      <c r="B51" s="273"/>
      <c r="C51" s="125" t="s">
        <v>317</v>
      </c>
      <c r="D51" s="126" t="s">
        <v>9</v>
      </c>
      <c r="E51" s="133" t="s">
        <v>240</v>
      </c>
      <c r="F51" s="115" t="s">
        <v>248</v>
      </c>
      <c r="G51" s="119"/>
      <c r="H51" s="119" t="s">
        <v>14</v>
      </c>
      <c r="I51" s="8">
        <v>4085</v>
      </c>
      <c r="J51" s="10"/>
      <c r="K51" s="110">
        <f t="shared" si="0"/>
        <v>0</v>
      </c>
      <c r="L51" s="117">
        <v>0</v>
      </c>
      <c r="M51" s="112">
        <f t="shared" si="4"/>
        <v>0</v>
      </c>
      <c r="N51" s="110">
        <f t="shared" si="1"/>
        <v>0</v>
      </c>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row>
    <row r="52" spans="1:54" s="98" customFormat="1" ht="23.25" customHeight="1" x14ac:dyDescent="0.25">
      <c r="A52" s="82" t="s">
        <v>318</v>
      </c>
      <c r="B52" s="273"/>
      <c r="C52" s="125" t="s">
        <v>319</v>
      </c>
      <c r="D52" s="126" t="s">
        <v>9</v>
      </c>
      <c r="E52" s="133" t="s">
        <v>240</v>
      </c>
      <c r="F52" s="115" t="s">
        <v>249</v>
      </c>
      <c r="G52" s="119"/>
      <c r="H52" s="119" t="s">
        <v>14</v>
      </c>
      <c r="I52" s="8">
        <v>5110</v>
      </c>
      <c r="J52" s="10"/>
      <c r="K52" s="110">
        <f t="shared" si="0"/>
        <v>0</v>
      </c>
      <c r="L52" s="117">
        <v>0</v>
      </c>
      <c r="M52" s="112">
        <f t="shared" si="4"/>
        <v>0</v>
      </c>
      <c r="N52" s="110">
        <f t="shared" si="1"/>
        <v>0</v>
      </c>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row>
    <row r="53" spans="1:54" s="98" customFormat="1" ht="23.25" customHeight="1" x14ac:dyDescent="0.25">
      <c r="A53" s="82"/>
      <c r="B53" s="273"/>
      <c r="C53" s="125" t="s">
        <v>528</v>
      </c>
      <c r="D53" s="126" t="s">
        <v>9</v>
      </c>
      <c r="E53" s="133" t="s">
        <v>240</v>
      </c>
      <c r="F53" s="115" t="s">
        <v>531</v>
      </c>
      <c r="G53" s="119"/>
      <c r="H53" s="119" t="s">
        <v>14</v>
      </c>
      <c r="I53" s="8">
        <v>3450</v>
      </c>
      <c r="J53" s="10"/>
      <c r="K53" s="110">
        <f t="shared" si="0"/>
        <v>0</v>
      </c>
      <c r="L53" s="117">
        <v>0</v>
      </c>
      <c r="M53" s="112">
        <f t="shared" ref="M53" si="15">SUM(K53*L53)</f>
        <v>0</v>
      </c>
      <c r="N53" s="110">
        <f t="shared" ref="N53" si="16">SUM(K53+M53)</f>
        <v>0</v>
      </c>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row>
    <row r="54" spans="1:54" s="98" customFormat="1" ht="23.25" customHeight="1" x14ac:dyDescent="0.25">
      <c r="A54" s="82" t="s">
        <v>316</v>
      </c>
      <c r="B54" s="273"/>
      <c r="C54" s="125" t="s">
        <v>320</v>
      </c>
      <c r="D54" s="126" t="s">
        <v>9</v>
      </c>
      <c r="E54" s="133" t="s">
        <v>240</v>
      </c>
      <c r="F54" s="115" t="s">
        <v>250</v>
      </c>
      <c r="G54" s="119"/>
      <c r="H54" s="119" t="s">
        <v>14</v>
      </c>
      <c r="I54" s="8">
        <v>4247</v>
      </c>
      <c r="J54" s="10"/>
      <c r="K54" s="110">
        <f t="shared" si="0"/>
        <v>0</v>
      </c>
      <c r="L54" s="117">
        <v>0</v>
      </c>
      <c r="M54" s="112">
        <f t="shared" si="4"/>
        <v>0</v>
      </c>
      <c r="N54" s="110">
        <f t="shared" si="1"/>
        <v>0</v>
      </c>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row>
    <row r="55" spans="1:54" s="98" customFormat="1" ht="23.25" customHeight="1" x14ac:dyDescent="0.25">
      <c r="A55" s="82" t="s">
        <v>318</v>
      </c>
      <c r="B55" s="273"/>
      <c r="C55" s="125" t="s">
        <v>321</v>
      </c>
      <c r="D55" s="126" t="s">
        <v>9</v>
      </c>
      <c r="E55" s="133" t="s">
        <v>240</v>
      </c>
      <c r="F55" s="115" t="s">
        <v>251</v>
      </c>
      <c r="G55" s="119"/>
      <c r="H55" s="119" t="s">
        <v>14</v>
      </c>
      <c r="I55" s="8">
        <v>5220</v>
      </c>
      <c r="J55" s="10"/>
      <c r="K55" s="110">
        <f t="shared" si="0"/>
        <v>0</v>
      </c>
      <c r="L55" s="117">
        <v>0</v>
      </c>
      <c r="M55" s="112">
        <f t="shared" si="4"/>
        <v>0</v>
      </c>
      <c r="N55" s="110">
        <f t="shared" si="1"/>
        <v>0</v>
      </c>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row>
    <row r="56" spans="1:54" s="98" customFormat="1" ht="23.25" customHeight="1" x14ac:dyDescent="0.25">
      <c r="A56" s="82"/>
      <c r="B56" s="274"/>
      <c r="C56" s="125" t="s">
        <v>529</v>
      </c>
      <c r="D56" s="126" t="s">
        <v>9</v>
      </c>
      <c r="E56" s="133" t="s">
        <v>240</v>
      </c>
      <c r="F56" s="115" t="s">
        <v>532</v>
      </c>
      <c r="G56" s="123"/>
      <c r="H56" s="119" t="s">
        <v>14</v>
      </c>
      <c r="I56" s="8">
        <v>3604</v>
      </c>
      <c r="J56" s="10"/>
      <c r="K56" s="110">
        <f t="shared" si="0"/>
        <v>0</v>
      </c>
      <c r="L56" s="117">
        <v>0</v>
      </c>
      <c r="M56" s="112">
        <f t="shared" ref="M56" si="17">SUM(K56*L56)</f>
        <v>0</v>
      </c>
      <c r="N56" s="110">
        <f t="shared" ref="N56" si="18">SUM(K56+M56)</f>
        <v>0</v>
      </c>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row>
    <row r="57" spans="1:54" s="98" customFormat="1" ht="31.5" customHeight="1" x14ac:dyDescent="0.25">
      <c r="A57" s="82"/>
      <c r="B57" s="272" t="s">
        <v>525</v>
      </c>
      <c r="C57" s="125" t="s">
        <v>521</v>
      </c>
      <c r="D57" s="220" t="s">
        <v>22</v>
      </c>
      <c r="E57" s="220" t="s">
        <v>524</v>
      </c>
      <c r="F57" s="122" t="s">
        <v>523</v>
      </c>
      <c r="G57" s="123"/>
      <c r="H57" s="119" t="s">
        <v>14</v>
      </c>
      <c r="I57" s="8">
        <v>366</v>
      </c>
      <c r="J57" s="10"/>
      <c r="K57" s="110">
        <f t="shared" ref="K57:K88" si="19">SUM(I57*J57)</f>
        <v>0</v>
      </c>
      <c r="L57" s="117">
        <v>0</v>
      </c>
      <c r="M57" s="112">
        <f t="shared" ref="M57:M58" si="20">SUM(K57*L57)</f>
        <v>0</v>
      </c>
      <c r="N57" s="110">
        <f t="shared" ref="N57:N58" si="21">SUM(K57+M57)</f>
        <v>0</v>
      </c>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row>
    <row r="58" spans="1:54" s="98" customFormat="1" ht="31.5" customHeight="1" x14ac:dyDescent="0.25">
      <c r="A58" s="82"/>
      <c r="B58" s="274"/>
      <c r="C58" s="125" t="s">
        <v>522</v>
      </c>
      <c r="D58" s="220" t="s">
        <v>22</v>
      </c>
      <c r="E58" s="220" t="s">
        <v>524</v>
      </c>
      <c r="F58" s="122" t="s">
        <v>565</v>
      </c>
      <c r="G58" s="123"/>
      <c r="H58" s="119" t="s">
        <v>14</v>
      </c>
      <c r="I58" s="8">
        <v>511</v>
      </c>
      <c r="J58" s="10"/>
      <c r="K58" s="110">
        <f t="shared" si="19"/>
        <v>0</v>
      </c>
      <c r="L58" s="117">
        <v>0</v>
      </c>
      <c r="M58" s="112">
        <f t="shared" si="20"/>
        <v>0</v>
      </c>
      <c r="N58" s="110">
        <f t="shared" si="21"/>
        <v>0</v>
      </c>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row>
    <row r="59" spans="1:54" s="124" customFormat="1" ht="23.25" customHeight="1" x14ac:dyDescent="0.25">
      <c r="A59" s="82" t="s">
        <v>322</v>
      </c>
      <c r="B59" s="276" t="s">
        <v>323</v>
      </c>
      <c r="C59" s="125" t="s">
        <v>324</v>
      </c>
      <c r="D59" s="221" t="s">
        <v>22</v>
      </c>
      <c r="E59" s="220" t="s">
        <v>271</v>
      </c>
      <c r="F59" s="122" t="s">
        <v>325</v>
      </c>
      <c r="G59" s="123"/>
      <c r="H59" s="123" t="s">
        <v>14</v>
      </c>
      <c r="I59" s="8">
        <v>40</v>
      </c>
      <c r="J59" s="10"/>
      <c r="K59" s="110">
        <f t="shared" si="19"/>
        <v>0</v>
      </c>
      <c r="L59" s="117">
        <v>0</v>
      </c>
      <c r="M59" s="112">
        <f t="shared" si="4"/>
        <v>0</v>
      </c>
      <c r="N59" s="110">
        <f t="shared" si="1"/>
        <v>0</v>
      </c>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row>
    <row r="60" spans="1:54" s="98" customFormat="1" ht="23.25" customHeight="1" x14ac:dyDescent="0.25">
      <c r="A60" s="82" t="s">
        <v>326</v>
      </c>
      <c r="B60" s="277"/>
      <c r="C60" s="125" t="s">
        <v>327</v>
      </c>
      <c r="D60" s="222" t="s">
        <v>22</v>
      </c>
      <c r="E60" s="220" t="s">
        <v>271</v>
      </c>
      <c r="F60" s="122" t="s">
        <v>328</v>
      </c>
      <c r="G60" s="123"/>
      <c r="H60" s="123" t="s">
        <v>14</v>
      </c>
      <c r="I60" s="8">
        <v>73</v>
      </c>
      <c r="J60" s="10"/>
      <c r="K60" s="110">
        <f t="shared" si="19"/>
        <v>0</v>
      </c>
      <c r="L60" s="117">
        <v>0</v>
      </c>
      <c r="M60" s="112">
        <f t="shared" si="4"/>
        <v>0</v>
      </c>
      <c r="N60" s="110">
        <f t="shared" si="1"/>
        <v>0</v>
      </c>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row>
    <row r="61" spans="1:54" s="98" customFormat="1" ht="23.25" customHeight="1" x14ac:dyDescent="0.25">
      <c r="A61" s="82" t="s">
        <v>329</v>
      </c>
      <c r="B61" s="277"/>
      <c r="C61" s="125" t="s">
        <v>330</v>
      </c>
      <c r="D61" s="221" t="s">
        <v>22</v>
      </c>
      <c r="E61" s="220" t="s">
        <v>271</v>
      </c>
      <c r="F61" s="122" t="s">
        <v>331</v>
      </c>
      <c r="G61" s="123"/>
      <c r="H61" s="123" t="s">
        <v>14</v>
      </c>
      <c r="I61" s="8">
        <v>107</v>
      </c>
      <c r="J61" s="10"/>
      <c r="K61" s="110">
        <f t="shared" si="19"/>
        <v>0</v>
      </c>
      <c r="L61" s="117">
        <v>0</v>
      </c>
      <c r="M61" s="112">
        <f t="shared" si="4"/>
        <v>0</v>
      </c>
      <c r="N61" s="110">
        <f t="shared" si="1"/>
        <v>0</v>
      </c>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row>
    <row r="62" spans="1:54" s="98" customFormat="1" ht="23.25" customHeight="1" x14ac:dyDescent="0.25">
      <c r="A62" s="82" t="s">
        <v>332</v>
      </c>
      <c r="B62" s="277"/>
      <c r="C62" s="125" t="s">
        <v>333</v>
      </c>
      <c r="D62" s="221" t="s">
        <v>22</v>
      </c>
      <c r="E62" s="220" t="s">
        <v>271</v>
      </c>
      <c r="F62" s="122" t="s">
        <v>334</v>
      </c>
      <c r="G62" s="123"/>
      <c r="H62" s="123" t="s">
        <v>14</v>
      </c>
      <c r="I62" s="8">
        <v>222</v>
      </c>
      <c r="J62" s="10"/>
      <c r="K62" s="110">
        <f t="shared" si="19"/>
        <v>0</v>
      </c>
      <c r="L62" s="117">
        <v>0</v>
      </c>
      <c r="M62" s="112">
        <f t="shared" si="4"/>
        <v>0</v>
      </c>
      <c r="N62" s="110">
        <f t="shared" si="1"/>
        <v>0</v>
      </c>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row>
    <row r="63" spans="1:54" s="98" customFormat="1" ht="23.25" customHeight="1" x14ac:dyDescent="0.25">
      <c r="A63" s="82" t="s">
        <v>335</v>
      </c>
      <c r="B63" s="277"/>
      <c r="C63" s="125" t="s">
        <v>336</v>
      </c>
      <c r="D63" s="221" t="s">
        <v>22</v>
      </c>
      <c r="E63" s="220" t="s">
        <v>271</v>
      </c>
      <c r="F63" s="122" t="s">
        <v>337</v>
      </c>
      <c r="G63" s="123"/>
      <c r="H63" s="123" t="s">
        <v>14</v>
      </c>
      <c r="I63" s="8">
        <v>274</v>
      </c>
      <c r="J63" s="10"/>
      <c r="K63" s="110">
        <f t="shared" si="19"/>
        <v>0</v>
      </c>
      <c r="L63" s="117">
        <v>0</v>
      </c>
      <c r="M63" s="112">
        <f t="shared" si="4"/>
        <v>0</v>
      </c>
      <c r="N63" s="110">
        <f t="shared" si="1"/>
        <v>0</v>
      </c>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row>
    <row r="64" spans="1:54" s="98" customFormat="1" ht="23.25" customHeight="1" x14ac:dyDescent="0.25">
      <c r="A64" s="82" t="s">
        <v>338</v>
      </c>
      <c r="B64" s="277"/>
      <c r="C64" s="125" t="s">
        <v>339</v>
      </c>
      <c r="D64" s="221" t="s">
        <v>22</v>
      </c>
      <c r="E64" s="220" t="s">
        <v>271</v>
      </c>
      <c r="F64" s="122" t="s">
        <v>340</v>
      </c>
      <c r="G64" s="123"/>
      <c r="H64" s="123" t="s">
        <v>14</v>
      </c>
      <c r="I64" s="8">
        <v>300</v>
      </c>
      <c r="J64" s="10"/>
      <c r="K64" s="110">
        <f t="shared" si="19"/>
        <v>0</v>
      </c>
      <c r="L64" s="117">
        <v>0</v>
      </c>
      <c r="M64" s="112">
        <f t="shared" si="4"/>
        <v>0</v>
      </c>
      <c r="N64" s="110">
        <f t="shared" si="1"/>
        <v>0</v>
      </c>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row>
    <row r="65" spans="1:54" s="98" customFormat="1" ht="23.25" customHeight="1" x14ac:dyDescent="0.25">
      <c r="A65" s="82" t="s">
        <v>341</v>
      </c>
      <c r="B65" s="277"/>
      <c r="C65" s="125" t="s">
        <v>342</v>
      </c>
      <c r="D65" s="221" t="s">
        <v>22</v>
      </c>
      <c r="E65" s="220" t="s">
        <v>271</v>
      </c>
      <c r="F65" s="122" t="s">
        <v>343</v>
      </c>
      <c r="G65" s="123"/>
      <c r="H65" s="123" t="s">
        <v>14</v>
      </c>
      <c r="I65" s="8">
        <v>400</v>
      </c>
      <c r="J65" s="10"/>
      <c r="K65" s="110">
        <f t="shared" si="19"/>
        <v>0</v>
      </c>
      <c r="L65" s="117">
        <v>0</v>
      </c>
      <c r="M65" s="112">
        <f t="shared" si="4"/>
        <v>0</v>
      </c>
      <c r="N65" s="110">
        <f t="shared" si="1"/>
        <v>0</v>
      </c>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row>
    <row r="66" spans="1:54" s="98" customFormat="1" ht="23.25" customHeight="1" x14ac:dyDescent="0.25">
      <c r="A66" s="82"/>
      <c r="B66" s="277"/>
      <c r="C66" s="125" t="s">
        <v>344</v>
      </c>
      <c r="D66" s="221" t="s">
        <v>22</v>
      </c>
      <c r="E66" s="220" t="s">
        <v>271</v>
      </c>
      <c r="F66" s="122" t="s">
        <v>345</v>
      </c>
      <c r="G66" s="123"/>
      <c r="H66" s="123" t="s">
        <v>14</v>
      </c>
      <c r="I66" s="8">
        <v>522</v>
      </c>
      <c r="J66" s="10"/>
      <c r="K66" s="110">
        <f t="shared" si="19"/>
        <v>0</v>
      </c>
      <c r="L66" s="117">
        <v>0</v>
      </c>
      <c r="M66" s="112">
        <f t="shared" si="4"/>
        <v>0</v>
      </c>
      <c r="N66" s="110">
        <f t="shared" si="1"/>
        <v>0</v>
      </c>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row>
    <row r="67" spans="1:54" s="98" customFormat="1" ht="23.25" customHeight="1" x14ac:dyDescent="0.25">
      <c r="A67" s="82"/>
      <c r="B67" s="277"/>
      <c r="C67" s="125" t="s">
        <v>346</v>
      </c>
      <c r="D67" s="221" t="s">
        <v>22</v>
      </c>
      <c r="E67" s="220" t="s">
        <v>271</v>
      </c>
      <c r="F67" s="122" t="s">
        <v>347</v>
      </c>
      <c r="G67" s="123"/>
      <c r="H67" s="123" t="s">
        <v>14</v>
      </c>
      <c r="I67" s="8">
        <v>693</v>
      </c>
      <c r="J67" s="10"/>
      <c r="K67" s="110">
        <f t="shared" si="19"/>
        <v>0</v>
      </c>
      <c r="L67" s="117">
        <v>0</v>
      </c>
      <c r="M67" s="112">
        <f t="shared" si="4"/>
        <v>0</v>
      </c>
      <c r="N67" s="110">
        <f t="shared" si="1"/>
        <v>0</v>
      </c>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row>
    <row r="68" spans="1:54" s="98" customFormat="1" ht="23.25" customHeight="1" x14ac:dyDescent="0.25">
      <c r="A68" s="82"/>
      <c r="B68" s="277"/>
      <c r="C68" s="125" t="s">
        <v>348</v>
      </c>
      <c r="D68" s="221" t="s">
        <v>22</v>
      </c>
      <c r="E68" s="220" t="s">
        <v>271</v>
      </c>
      <c r="F68" s="122" t="s">
        <v>349</v>
      </c>
      <c r="G68" s="123"/>
      <c r="H68" s="123" t="s">
        <v>14</v>
      </c>
      <c r="I68" s="8">
        <v>768</v>
      </c>
      <c r="J68" s="10"/>
      <c r="K68" s="110">
        <f t="shared" si="19"/>
        <v>0</v>
      </c>
      <c r="L68" s="117">
        <v>0</v>
      </c>
      <c r="M68" s="112">
        <f t="shared" si="4"/>
        <v>0</v>
      </c>
      <c r="N68" s="110">
        <f t="shared" si="1"/>
        <v>0</v>
      </c>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row>
    <row r="69" spans="1:54" s="98" customFormat="1" ht="23.25" customHeight="1" x14ac:dyDescent="0.25">
      <c r="A69" s="82"/>
      <c r="B69" s="277"/>
      <c r="C69" s="125" t="s">
        <v>350</v>
      </c>
      <c r="D69" s="221" t="s">
        <v>22</v>
      </c>
      <c r="E69" s="220" t="s">
        <v>271</v>
      </c>
      <c r="F69" s="122" t="s">
        <v>351</v>
      </c>
      <c r="G69" s="123"/>
      <c r="H69" s="123" t="s">
        <v>14</v>
      </c>
      <c r="I69" s="8">
        <v>1943</v>
      </c>
      <c r="J69" s="10"/>
      <c r="K69" s="110">
        <f t="shared" si="19"/>
        <v>0</v>
      </c>
      <c r="L69" s="117">
        <v>0</v>
      </c>
      <c r="M69" s="112">
        <f t="shared" si="4"/>
        <v>0</v>
      </c>
      <c r="N69" s="110">
        <f t="shared" si="1"/>
        <v>0</v>
      </c>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row>
    <row r="70" spans="1:54" s="98" customFormat="1" ht="23.25" customHeight="1" x14ac:dyDescent="0.25">
      <c r="A70" s="82"/>
      <c r="B70" s="277"/>
      <c r="C70" s="125" t="s">
        <v>352</v>
      </c>
      <c r="D70" s="221" t="s">
        <v>22</v>
      </c>
      <c r="E70" s="220" t="s">
        <v>271</v>
      </c>
      <c r="F70" s="122" t="s">
        <v>353</v>
      </c>
      <c r="G70" s="123"/>
      <c r="H70" s="123" t="s">
        <v>14</v>
      </c>
      <c r="I70" s="8">
        <v>120</v>
      </c>
      <c r="J70" s="10"/>
      <c r="K70" s="110">
        <f t="shared" si="19"/>
        <v>0</v>
      </c>
      <c r="L70" s="117">
        <v>0</v>
      </c>
      <c r="M70" s="112">
        <f t="shared" si="4"/>
        <v>0</v>
      </c>
      <c r="N70" s="110">
        <f t="shared" si="1"/>
        <v>0</v>
      </c>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row>
    <row r="71" spans="1:54" s="98" customFormat="1" ht="23.25" customHeight="1" x14ac:dyDescent="0.25">
      <c r="A71" s="82"/>
      <c r="B71" s="277"/>
      <c r="C71" s="125" t="s">
        <v>354</v>
      </c>
      <c r="D71" s="221" t="s">
        <v>22</v>
      </c>
      <c r="E71" s="220" t="s">
        <v>271</v>
      </c>
      <c r="F71" s="122" t="s">
        <v>355</v>
      </c>
      <c r="G71" s="123"/>
      <c r="H71" s="123" t="s">
        <v>14</v>
      </c>
      <c r="I71" s="8">
        <v>145</v>
      </c>
      <c r="J71" s="10"/>
      <c r="K71" s="110">
        <f t="shared" si="19"/>
        <v>0</v>
      </c>
      <c r="L71" s="117">
        <v>0</v>
      </c>
      <c r="M71" s="112">
        <f t="shared" si="4"/>
        <v>0</v>
      </c>
      <c r="N71" s="110">
        <f t="shared" si="1"/>
        <v>0</v>
      </c>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row>
    <row r="72" spans="1:54" s="98" customFormat="1" ht="23.25" customHeight="1" x14ac:dyDescent="0.25">
      <c r="A72" s="82"/>
      <c r="B72" s="277"/>
      <c r="C72" s="118" t="s">
        <v>356</v>
      </c>
      <c r="D72" s="120" t="s">
        <v>22</v>
      </c>
      <c r="E72" s="121" t="s">
        <v>271</v>
      </c>
      <c r="F72" s="122" t="s">
        <v>357</v>
      </c>
      <c r="G72" s="123"/>
      <c r="H72" s="123" t="s">
        <v>14</v>
      </c>
      <c r="I72" s="8">
        <v>183</v>
      </c>
      <c r="J72" s="10"/>
      <c r="K72" s="110">
        <f t="shared" si="19"/>
        <v>0</v>
      </c>
      <c r="L72" s="117">
        <v>0</v>
      </c>
      <c r="M72" s="112">
        <f t="shared" si="4"/>
        <v>0</v>
      </c>
      <c r="N72" s="110">
        <f t="shared" si="1"/>
        <v>0</v>
      </c>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row>
    <row r="73" spans="1:54" s="98" customFormat="1" ht="23.25" customHeight="1" x14ac:dyDescent="0.25">
      <c r="A73" s="82"/>
      <c r="B73" s="278"/>
      <c r="C73" s="118" t="s">
        <v>358</v>
      </c>
      <c r="D73" s="120" t="s">
        <v>22</v>
      </c>
      <c r="E73" s="121" t="s">
        <v>271</v>
      </c>
      <c r="F73" s="122" t="s">
        <v>359</v>
      </c>
      <c r="G73" s="123"/>
      <c r="H73" s="123" t="s">
        <v>14</v>
      </c>
      <c r="I73" s="8">
        <v>310</v>
      </c>
      <c r="J73" s="10"/>
      <c r="K73" s="110">
        <f t="shared" si="19"/>
        <v>0</v>
      </c>
      <c r="L73" s="117">
        <v>0</v>
      </c>
      <c r="M73" s="112">
        <f t="shared" si="4"/>
        <v>0</v>
      </c>
      <c r="N73" s="110">
        <f t="shared" si="1"/>
        <v>0</v>
      </c>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row>
    <row r="74" spans="1:54" s="98" customFormat="1" ht="23.25" customHeight="1" x14ac:dyDescent="0.25">
      <c r="A74" s="82"/>
      <c r="B74" s="276" t="s">
        <v>270</v>
      </c>
      <c r="C74" s="118" t="s">
        <v>360</v>
      </c>
      <c r="D74" s="120" t="s">
        <v>22</v>
      </c>
      <c r="E74" s="121" t="s">
        <v>271</v>
      </c>
      <c r="F74" s="125" t="s">
        <v>567</v>
      </c>
      <c r="G74" s="123"/>
      <c r="H74" s="123" t="s">
        <v>14</v>
      </c>
      <c r="I74" s="8">
        <v>50</v>
      </c>
      <c r="J74" s="10"/>
      <c r="K74" s="110">
        <f t="shared" si="19"/>
        <v>0</v>
      </c>
      <c r="L74" s="117">
        <v>0</v>
      </c>
      <c r="M74" s="112">
        <f t="shared" si="4"/>
        <v>0</v>
      </c>
      <c r="N74" s="110">
        <f t="shared" si="1"/>
        <v>0</v>
      </c>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row>
    <row r="75" spans="1:54" s="98" customFormat="1" ht="23.25" customHeight="1" x14ac:dyDescent="0.25">
      <c r="A75" s="82"/>
      <c r="B75" s="277"/>
      <c r="C75" s="118" t="s">
        <v>361</v>
      </c>
      <c r="D75" s="120" t="s">
        <v>22</v>
      </c>
      <c r="E75" s="121" t="s">
        <v>271</v>
      </c>
      <c r="F75" s="125" t="s">
        <v>362</v>
      </c>
      <c r="G75" s="123"/>
      <c r="H75" s="123" t="s">
        <v>14</v>
      </c>
      <c r="I75" s="8">
        <v>111</v>
      </c>
      <c r="J75" s="10"/>
      <c r="K75" s="110">
        <f t="shared" si="19"/>
        <v>0</v>
      </c>
      <c r="L75" s="117">
        <v>0</v>
      </c>
      <c r="M75" s="112">
        <f t="shared" si="4"/>
        <v>0</v>
      </c>
      <c r="N75" s="110">
        <f t="shared" si="1"/>
        <v>0</v>
      </c>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row>
    <row r="76" spans="1:54" s="98" customFormat="1" ht="23.25" customHeight="1" x14ac:dyDescent="0.25">
      <c r="A76" s="82"/>
      <c r="B76" s="277"/>
      <c r="C76" s="113" t="s">
        <v>363</v>
      </c>
      <c r="D76" s="120" t="s">
        <v>22</v>
      </c>
      <c r="E76" s="121" t="s">
        <v>271</v>
      </c>
      <c r="F76" s="125" t="s">
        <v>364</v>
      </c>
      <c r="G76" s="123"/>
      <c r="H76" s="123" t="s">
        <v>14</v>
      </c>
      <c r="I76" s="8">
        <v>148</v>
      </c>
      <c r="J76" s="10"/>
      <c r="K76" s="110">
        <f t="shared" si="19"/>
        <v>0</v>
      </c>
      <c r="L76" s="117">
        <v>0</v>
      </c>
      <c r="M76" s="112">
        <f t="shared" si="4"/>
        <v>0</v>
      </c>
      <c r="N76" s="110">
        <f t="shared" si="1"/>
        <v>0</v>
      </c>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row>
    <row r="77" spans="1:54" s="98" customFormat="1" ht="23.25" customHeight="1" x14ac:dyDescent="0.25">
      <c r="A77" s="82"/>
      <c r="B77" s="277"/>
      <c r="C77" s="113" t="s">
        <v>365</v>
      </c>
      <c r="D77" s="120" t="s">
        <v>22</v>
      </c>
      <c r="E77" s="121" t="s">
        <v>271</v>
      </c>
      <c r="F77" s="125" t="s">
        <v>366</v>
      </c>
      <c r="G77" s="123"/>
      <c r="H77" s="123" t="s">
        <v>14</v>
      </c>
      <c r="I77" s="8">
        <v>925</v>
      </c>
      <c r="J77" s="10"/>
      <c r="K77" s="110">
        <f t="shared" si="19"/>
        <v>0</v>
      </c>
      <c r="L77" s="117">
        <v>0</v>
      </c>
      <c r="M77" s="112">
        <f t="shared" si="4"/>
        <v>0</v>
      </c>
      <c r="N77" s="110">
        <f t="shared" si="1"/>
        <v>0</v>
      </c>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row>
    <row r="78" spans="1:54" s="98" customFormat="1" ht="23.25" customHeight="1" x14ac:dyDescent="0.25">
      <c r="A78" s="82"/>
      <c r="B78" s="277"/>
      <c r="C78" s="113" t="s">
        <v>367</v>
      </c>
      <c r="D78" s="120" t="s">
        <v>22</v>
      </c>
      <c r="E78" s="121" t="s">
        <v>271</v>
      </c>
      <c r="F78" s="125" t="s">
        <v>368</v>
      </c>
      <c r="G78" s="123"/>
      <c r="H78" s="123" t="s">
        <v>14</v>
      </c>
      <c r="I78" s="8">
        <v>1035</v>
      </c>
      <c r="J78" s="10"/>
      <c r="K78" s="110">
        <f t="shared" si="19"/>
        <v>0</v>
      </c>
      <c r="L78" s="117">
        <v>0</v>
      </c>
      <c r="M78" s="112">
        <f t="shared" si="4"/>
        <v>0</v>
      </c>
      <c r="N78" s="110">
        <f t="shared" si="1"/>
        <v>0</v>
      </c>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row>
    <row r="79" spans="1:54" s="98" customFormat="1" ht="23.25" customHeight="1" x14ac:dyDescent="0.25">
      <c r="A79" s="82"/>
      <c r="B79" s="277"/>
      <c r="C79" s="113" t="s">
        <v>369</v>
      </c>
      <c r="D79" s="120" t="s">
        <v>22</v>
      </c>
      <c r="E79" s="121" t="s">
        <v>271</v>
      </c>
      <c r="F79" s="125" t="s">
        <v>370</v>
      </c>
      <c r="G79" s="123"/>
      <c r="H79" s="123" t="s">
        <v>14</v>
      </c>
      <c r="I79" s="8">
        <v>824</v>
      </c>
      <c r="J79" s="10"/>
      <c r="K79" s="110">
        <f t="shared" si="19"/>
        <v>0</v>
      </c>
      <c r="L79" s="117">
        <v>0</v>
      </c>
      <c r="M79" s="112">
        <f t="shared" si="4"/>
        <v>0</v>
      </c>
      <c r="N79" s="110">
        <f t="shared" si="1"/>
        <v>0</v>
      </c>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row>
    <row r="80" spans="1:54" s="98" customFormat="1" ht="23.25" customHeight="1" x14ac:dyDescent="0.25">
      <c r="A80" s="82"/>
      <c r="B80" s="277"/>
      <c r="C80" s="113" t="s">
        <v>371</v>
      </c>
      <c r="D80" s="120" t="s">
        <v>22</v>
      </c>
      <c r="E80" s="121" t="s">
        <v>271</v>
      </c>
      <c r="F80" s="125" t="s">
        <v>372</v>
      </c>
      <c r="G80" s="123"/>
      <c r="H80" s="123" t="s">
        <v>14</v>
      </c>
      <c r="I80" s="8">
        <v>1968</v>
      </c>
      <c r="J80" s="10"/>
      <c r="K80" s="110">
        <f t="shared" si="19"/>
        <v>0</v>
      </c>
      <c r="L80" s="117">
        <v>0</v>
      </c>
      <c r="M80" s="112">
        <f t="shared" si="4"/>
        <v>0</v>
      </c>
      <c r="N80" s="110">
        <f t="shared" si="1"/>
        <v>0</v>
      </c>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row>
    <row r="81" spans="1:54" s="98" customFormat="1" ht="23.25" customHeight="1" x14ac:dyDescent="0.25">
      <c r="A81" s="82"/>
      <c r="B81" s="277"/>
      <c r="C81" s="113" t="s">
        <v>373</v>
      </c>
      <c r="D81" s="120" t="s">
        <v>22</v>
      </c>
      <c r="E81" s="121" t="s">
        <v>271</v>
      </c>
      <c r="F81" s="125" t="s">
        <v>374</v>
      </c>
      <c r="G81" s="123"/>
      <c r="H81" s="123" t="s">
        <v>14</v>
      </c>
      <c r="I81" s="8">
        <v>2048</v>
      </c>
      <c r="J81" s="10"/>
      <c r="K81" s="110">
        <f t="shared" si="19"/>
        <v>0</v>
      </c>
      <c r="L81" s="117">
        <v>0</v>
      </c>
      <c r="M81" s="112">
        <f t="shared" si="4"/>
        <v>0</v>
      </c>
      <c r="N81" s="110">
        <f t="shared" si="1"/>
        <v>0</v>
      </c>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row>
    <row r="82" spans="1:54" s="98" customFormat="1" ht="23.25" customHeight="1" x14ac:dyDescent="0.25">
      <c r="A82" s="82"/>
      <c r="B82" s="277"/>
      <c r="C82" s="118" t="s">
        <v>375</v>
      </c>
      <c r="D82" s="120" t="s">
        <v>22</v>
      </c>
      <c r="E82" s="121" t="s">
        <v>271</v>
      </c>
      <c r="F82" s="125" t="s">
        <v>376</v>
      </c>
      <c r="G82" s="123"/>
      <c r="H82" s="123" t="s">
        <v>14</v>
      </c>
      <c r="I82" s="8">
        <v>2025</v>
      </c>
      <c r="J82" s="10"/>
      <c r="K82" s="110">
        <f t="shared" si="19"/>
        <v>0</v>
      </c>
      <c r="L82" s="117">
        <v>0</v>
      </c>
      <c r="M82" s="112">
        <f t="shared" si="4"/>
        <v>0</v>
      </c>
      <c r="N82" s="110">
        <f t="shared" si="1"/>
        <v>0</v>
      </c>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row>
    <row r="83" spans="1:54" s="98" customFormat="1" ht="23.25" customHeight="1" x14ac:dyDescent="0.25">
      <c r="A83" s="82"/>
      <c r="B83" s="277"/>
      <c r="C83" s="118" t="s">
        <v>377</v>
      </c>
      <c r="D83" s="120" t="s">
        <v>22</v>
      </c>
      <c r="E83" s="121" t="s">
        <v>271</v>
      </c>
      <c r="F83" s="125" t="s">
        <v>378</v>
      </c>
      <c r="G83" s="123"/>
      <c r="H83" s="123" t="s">
        <v>14</v>
      </c>
      <c r="I83" s="8">
        <v>3226</v>
      </c>
      <c r="J83" s="10"/>
      <c r="K83" s="110">
        <f t="shared" si="19"/>
        <v>0</v>
      </c>
      <c r="L83" s="117">
        <v>0</v>
      </c>
      <c r="M83" s="112">
        <f t="shared" si="4"/>
        <v>0</v>
      </c>
      <c r="N83" s="110">
        <f t="shared" si="1"/>
        <v>0</v>
      </c>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row>
    <row r="84" spans="1:54" s="98" customFormat="1" ht="23.25" customHeight="1" x14ac:dyDescent="0.25">
      <c r="A84" s="82"/>
      <c r="B84" s="278"/>
      <c r="C84" s="118" t="s">
        <v>379</v>
      </c>
      <c r="D84" s="120" t="s">
        <v>22</v>
      </c>
      <c r="E84" s="121" t="s">
        <v>271</v>
      </c>
      <c r="F84" s="125" t="s">
        <v>380</v>
      </c>
      <c r="G84" s="123"/>
      <c r="H84" s="123" t="s">
        <v>14</v>
      </c>
      <c r="I84" s="8">
        <v>3303</v>
      </c>
      <c r="J84" s="10"/>
      <c r="K84" s="110">
        <f t="shared" si="19"/>
        <v>0</v>
      </c>
      <c r="L84" s="117">
        <v>0</v>
      </c>
      <c r="M84" s="112">
        <f t="shared" si="4"/>
        <v>0</v>
      </c>
      <c r="N84" s="110">
        <f t="shared" si="1"/>
        <v>0</v>
      </c>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row>
    <row r="85" spans="1:54" s="98" customFormat="1" ht="23.25" customHeight="1" x14ac:dyDescent="0.25">
      <c r="A85" s="82" t="s">
        <v>381</v>
      </c>
      <c r="B85" s="275" t="s">
        <v>382</v>
      </c>
      <c r="C85" s="125" t="s">
        <v>383</v>
      </c>
      <c r="D85" s="126" t="s">
        <v>22</v>
      </c>
      <c r="E85" s="114" t="s">
        <v>272</v>
      </c>
      <c r="F85" s="115" t="s">
        <v>384</v>
      </c>
      <c r="G85" s="116"/>
      <c r="H85" s="116" t="s">
        <v>14</v>
      </c>
      <c r="I85" s="8">
        <v>943</v>
      </c>
      <c r="J85" s="10"/>
      <c r="K85" s="110">
        <f t="shared" si="19"/>
        <v>0</v>
      </c>
      <c r="L85" s="117">
        <v>0</v>
      </c>
      <c r="M85" s="112">
        <f>SUM(K85*L85)</f>
        <v>0</v>
      </c>
      <c r="N85" s="110">
        <f>SUM(K85+M85)</f>
        <v>0</v>
      </c>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row>
    <row r="86" spans="1:54" s="98" customFormat="1" ht="23.25" customHeight="1" x14ac:dyDescent="0.25">
      <c r="A86" s="82" t="s">
        <v>385</v>
      </c>
      <c r="B86" s="275"/>
      <c r="C86" s="125" t="s">
        <v>386</v>
      </c>
      <c r="D86" s="126" t="s">
        <v>22</v>
      </c>
      <c r="E86" s="114" t="s">
        <v>272</v>
      </c>
      <c r="F86" s="115" t="s">
        <v>387</v>
      </c>
      <c r="G86" s="116"/>
      <c r="H86" s="116" t="s">
        <v>14</v>
      </c>
      <c r="I86" s="8">
        <v>1026</v>
      </c>
      <c r="J86" s="10"/>
      <c r="K86" s="110">
        <f t="shared" si="19"/>
        <v>0</v>
      </c>
      <c r="L86" s="117">
        <v>0</v>
      </c>
      <c r="M86" s="112">
        <f>SUM(K86*L86)</f>
        <v>0</v>
      </c>
      <c r="N86" s="110">
        <f>SUM(K86+M86)</f>
        <v>0</v>
      </c>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row>
    <row r="87" spans="1:54" s="98" customFormat="1" ht="23.25" customHeight="1" x14ac:dyDescent="0.25">
      <c r="A87" s="82" t="s">
        <v>388</v>
      </c>
      <c r="B87" s="275"/>
      <c r="C87" s="125" t="s">
        <v>389</v>
      </c>
      <c r="D87" s="126" t="s">
        <v>22</v>
      </c>
      <c r="E87" s="114" t="s">
        <v>272</v>
      </c>
      <c r="F87" s="115" t="s">
        <v>390</v>
      </c>
      <c r="G87" s="116"/>
      <c r="H87" s="116" t="s">
        <v>14</v>
      </c>
      <c r="I87" s="8">
        <v>1029</v>
      </c>
      <c r="J87" s="10"/>
      <c r="K87" s="110">
        <f t="shared" si="19"/>
        <v>0</v>
      </c>
      <c r="L87" s="117">
        <v>0</v>
      </c>
      <c r="M87" s="112">
        <f>SUM(K87*L87)</f>
        <v>0</v>
      </c>
      <c r="N87" s="110">
        <f>SUM(K87+M87)</f>
        <v>0</v>
      </c>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row>
    <row r="88" spans="1:54" s="98" customFormat="1" ht="23.25" customHeight="1" x14ac:dyDescent="0.25">
      <c r="A88" s="82" t="s">
        <v>391</v>
      </c>
      <c r="B88" s="275"/>
      <c r="C88" s="125" t="s">
        <v>392</v>
      </c>
      <c r="D88" s="126" t="s">
        <v>22</v>
      </c>
      <c r="E88" s="114" t="s">
        <v>272</v>
      </c>
      <c r="F88" s="115" t="s">
        <v>393</v>
      </c>
      <c r="G88" s="116"/>
      <c r="H88" s="116" t="s">
        <v>14</v>
      </c>
      <c r="I88" s="8">
        <v>1353</v>
      </c>
      <c r="J88" s="10"/>
      <c r="K88" s="110">
        <f t="shared" si="19"/>
        <v>0</v>
      </c>
      <c r="L88" s="117">
        <v>0</v>
      </c>
      <c r="M88" s="112">
        <f>SUM(K88*L88)</f>
        <v>0</v>
      </c>
      <c r="N88" s="110">
        <f>SUM(K88+M88)</f>
        <v>0</v>
      </c>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row>
    <row r="89" spans="1:54" s="98" customFormat="1" ht="23.25" customHeight="1" x14ac:dyDescent="0.25">
      <c r="A89" s="82"/>
      <c r="B89" s="272" t="s">
        <v>394</v>
      </c>
      <c r="C89" s="125" t="s">
        <v>395</v>
      </c>
      <c r="D89" s="126" t="s">
        <v>22</v>
      </c>
      <c r="E89" s="133" t="s">
        <v>275</v>
      </c>
      <c r="F89" s="115" t="s">
        <v>274</v>
      </c>
      <c r="G89" s="119"/>
      <c r="H89" s="119" t="s">
        <v>14</v>
      </c>
      <c r="I89" s="8">
        <v>713</v>
      </c>
      <c r="J89" s="10"/>
      <c r="K89" s="110">
        <f t="shared" ref="K89:K118" si="22">SUM(I89*J89)</f>
        <v>0</v>
      </c>
      <c r="L89" s="111">
        <v>0.2</v>
      </c>
      <c r="M89" s="112">
        <f>SUM(K89*L89)</f>
        <v>0</v>
      </c>
      <c r="N89" s="110">
        <f>SUM(K89+M89)</f>
        <v>0</v>
      </c>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row>
    <row r="90" spans="1:54" s="98" customFormat="1" ht="23.25" customHeight="1" x14ac:dyDescent="0.25">
      <c r="A90" s="82"/>
      <c r="B90" s="273"/>
      <c r="C90" s="125" t="s">
        <v>396</v>
      </c>
      <c r="D90" s="126" t="s">
        <v>22</v>
      </c>
      <c r="E90" s="133" t="s">
        <v>275</v>
      </c>
      <c r="F90" s="115" t="s">
        <v>397</v>
      </c>
      <c r="G90" s="119"/>
      <c r="H90" s="119" t="s">
        <v>14</v>
      </c>
      <c r="I90" s="8">
        <v>73</v>
      </c>
      <c r="J90" s="10"/>
      <c r="K90" s="110">
        <f t="shared" si="22"/>
        <v>0</v>
      </c>
      <c r="L90" s="111">
        <v>0.2</v>
      </c>
      <c r="M90" s="112">
        <f t="shared" ref="M90:M92" si="23">SUM(K90*L90)</f>
        <v>0</v>
      </c>
      <c r="N90" s="110">
        <f t="shared" ref="N90:N92" si="24">SUM(K90+M90)</f>
        <v>0</v>
      </c>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row>
    <row r="91" spans="1:54" s="98" customFormat="1" ht="22.5" customHeight="1" x14ac:dyDescent="0.25">
      <c r="A91" s="82"/>
      <c r="B91" s="274"/>
      <c r="C91" s="125" t="s">
        <v>398</v>
      </c>
      <c r="D91" s="126" t="s">
        <v>22</v>
      </c>
      <c r="E91" s="133" t="s">
        <v>275</v>
      </c>
      <c r="F91" s="115" t="s">
        <v>399</v>
      </c>
      <c r="G91" s="119"/>
      <c r="H91" s="119" t="s">
        <v>14</v>
      </c>
      <c r="I91" s="8">
        <v>117</v>
      </c>
      <c r="J91" s="10"/>
      <c r="K91" s="110">
        <f t="shared" si="22"/>
        <v>0</v>
      </c>
      <c r="L91" s="111">
        <v>0.2</v>
      </c>
      <c r="M91" s="112">
        <f t="shared" si="23"/>
        <v>0</v>
      </c>
      <c r="N91" s="110">
        <f t="shared" si="24"/>
        <v>0</v>
      </c>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row>
    <row r="92" spans="1:54" s="98" customFormat="1" ht="28.5" customHeight="1" x14ac:dyDescent="0.25">
      <c r="A92" s="82"/>
      <c r="B92" s="128" t="s">
        <v>400</v>
      </c>
      <c r="C92" s="118" t="s">
        <v>401</v>
      </c>
      <c r="D92" s="126" t="s">
        <v>22</v>
      </c>
      <c r="E92" s="114" t="s">
        <v>240</v>
      </c>
      <c r="F92" s="125" t="s">
        <v>402</v>
      </c>
      <c r="G92" s="119"/>
      <c r="H92" s="116" t="s">
        <v>39</v>
      </c>
      <c r="I92" s="8">
        <v>22</v>
      </c>
      <c r="J92" s="10"/>
      <c r="K92" s="110">
        <f t="shared" si="22"/>
        <v>0</v>
      </c>
      <c r="L92" s="117">
        <v>0</v>
      </c>
      <c r="M92" s="112">
        <f t="shared" si="23"/>
        <v>0</v>
      </c>
      <c r="N92" s="110">
        <f t="shared" si="24"/>
        <v>0</v>
      </c>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row>
    <row r="93" spans="1:54" s="98" customFormat="1" ht="23.25" customHeight="1" x14ac:dyDescent="0.25">
      <c r="A93" s="82" t="s">
        <v>403</v>
      </c>
      <c r="B93" s="275" t="s">
        <v>404</v>
      </c>
      <c r="C93" s="125" t="s">
        <v>405</v>
      </c>
      <c r="D93" s="126" t="s">
        <v>22</v>
      </c>
      <c r="E93" s="114" t="s">
        <v>240</v>
      </c>
      <c r="F93" s="115" t="s">
        <v>252</v>
      </c>
      <c r="G93" s="116"/>
      <c r="H93" s="116" t="s">
        <v>39</v>
      </c>
      <c r="I93" s="8">
        <v>73</v>
      </c>
      <c r="J93" s="10"/>
      <c r="K93" s="110">
        <f t="shared" si="22"/>
        <v>0</v>
      </c>
      <c r="L93" s="117">
        <v>0</v>
      </c>
      <c r="M93" s="112">
        <f t="shared" si="4"/>
        <v>0</v>
      </c>
      <c r="N93" s="110">
        <f t="shared" si="1"/>
        <v>0</v>
      </c>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row>
    <row r="94" spans="1:54" s="98" customFormat="1" ht="23.25" customHeight="1" x14ac:dyDescent="0.25">
      <c r="A94" s="82" t="s">
        <v>406</v>
      </c>
      <c r="B94" s="275"/>
      <c r="C94" s="125" t="s">
        <v>407</v>
      </c>
      <c r="D94" s="126" t="s">
        <v>22</v>
      </c>
      <c r="E94" s="114" t="s">
        <v>240</v>
      </c>
      <c r="F94" s="115" t="s">
        <v>253</v>
      </c>
      <c r="G94" s="116"/>
      <c r="H94" s="116" t="s">
        <v>39</v>
      </c>
      <c r="I94" s="8">
        <v>91</v>
      </c>
      <c r="J94" s="10"/>
      <c r="K94" s="110">
        <f t="shared" si="22"/>
        <v>0</v>
      </c>
      <c r="L94" s="117">
        <v>0</v>
      </c>
      <c r="M94" s="112">
        <f t="shared" si="4"/>
        <v>0</v>
      </c>
      <c r="N94" s="110">
        <f t="shared" si="1"/>
        <v>0</v>
      </c>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row>
    <row r="95" spans="1:54" s="98" customFormat="1" ht="23.25" customHeight="1" x14ac:dyDescent="0.25">
      <c r="A95" s="82" t="s">
        <v>408</v>
      </c>
      <c r="B95" s="275"/>
      <c r="C95" s="129" t="s">
        <v>409</v>
      </c>
      <c r="D95" s="130" t="s">
        <v>22</v>
      </c>
      <c r="E95" s="114" t="s">
        <v>240</v>
      </c>
      <c r="F95" s="115" t="s">
        <v>254</v>
      </c>
      <c r="G95" s="116"/>
      <c r="H95" s="116" t="s">
        <v>39</v>
      </c>
      <c r="I95" s="8">
        <v>107</v>
      </c>
      <c r="J95" s="10"/>
      <c r="K95" s="110">
        <f t="shared" si="22"/>
        <v>0</v>
      </c>
      <c r="L95" s="117">
        <v>0</v>
      </c>
      <c r="M95" s="112">
        <f t="shared" si="4"/>
        <v>0</v>
      </c>
      <c r="N95" s="110">
        <f t="shared" si="1"/>
        <v>0</v>
      </c>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row>
    <row r="96" spans="1:54" s="98" customFormat="1" ht="23.25" customHeight="1" x14ac:dyDescent="0.25">
      <c r="A96" s="82" t="s">
        <v>410</v>
      </c>
      <c r="B96" s="275" t="s">
        <v>411</v>
      </c>
      <c r="C96" s="113" t="s">
        <v>412</v>
      </c>
      <c r="D96" s="9" t="s">
        <v>22</v>
      </c>
      <c r="E96" s="114" t="s">
        <v>240</v>
      </c>
      <c r="F96" s="115" t="s">
        <v>255</v>
      </c>
      <c r="G96" s="116"/>
      <c r="H96" s="116" t="s">
        <v>39</v>
      </c>
      <c r="I96" s="8">
        <v>117</v>
      </c>
      <c r="J96" s="10"/>
      <c r="K96" s="110">
        <f t="shared" si="22"/>
        <v>0</v>
      </c>
      <c r="L96" s="117">
        <v>0</v>
      </c>
      <c r="M96" s="112">
        <f t="shared" si="4"/>
        <v>0</v>
      </c>
      <c r="N96" s="110">
        <f t="shared" si="1"/>
        <v>0</v>
      </c>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row>
    <row r="97" spans="1:54" s="98" customFormat="1" ht="23.25" customHeight="1" x14ac:dyDescent="0.25">
      <c r="A97" s="82" t="s">
        <v>413</v>
      </c>
      <c r="B97" s="275"/>
      <c r="C97" s="113" t="s">
        <v>414</v>
      </c>
      <c r="D97" s="9" t="s">
        <v>22</v>
      </c>
      <c r="E97" s="114" t="s">
        <v>240</v>
      </c>
      <c r="F97" s="115" t="s">
        <v>256</v>
      </c>
      <c r="G97" s="116"/>
      <c r="H97" s="116" t="s">
        <v>39</v>
      </c>
      <c r="I97" s="8">
        <v>181</v>
      </c>
      <c r="J97" s="10"/>
      <c r="K97" s="110">
        <f t="shared" si="22"/>
        <v>0</v>
      </c>
      <c r="L97" s="117">
        <v>0</v>
      </c>
      <c r="M97" s="112">
        <f t="shared" si="4"/>
        <v>0</v>
      </c>
      <c r="N97" s="110">
        <f t="shared" si="1"/>
        <v>0</v>
      </c>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row>
    <row r="98" spans="1:54" s="98" customFormat="1" ht="23.25" customHeight="1" x14ac:dyDescent="0.25">
      <c r="A98" s="82" t="s">
        <v>415</v>
      </c>
      <c r="B98" s="275"/>
      <c r="C98" s="113" t="s">
        <v>416</v>
      </c>
      <c r="D98" s="9" t="s">
        <v>22</v>
      </c>
      <c r="E98" s="114" t="s">
        <v>240</v>
      </c>
      <c r="F98" s="115" t="s">
        <v>257</v>
      </c>
      <c r="G98" s="116"/>
      <c r="H98" s="116" t="s">
        <v>39</v>
      </c>
      <c r="I98" s="8">
        <v>196</v>
      </c>
      <c r="J98" s="10"/>
      <c r="K98" s="110">
        <f t="shared" si="22"/>
        <v>0</v>
      </c>
      <c r="L98" s="117">
        <v>0</v>
      </c>
      <c r="M98" s="112">
        <f t="shared" si="4"/>
        <v>0</v>
      </c>
      <c r="N98" s="110">
        <f t="shared" si="1"/>
        <v>0</v>
      </c>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row>
    <row r="99" spans="1:54" s="98" customFormat="1" ht="23.25" customHeight="1" x14ac:dyDescent="0.25">
      <c r="A99" s="82" t="s">
        <v>417</v>
      </c>
      <c r="B99" s="275" t="s">
        <v>418</v>
      </c>
      <c r="C99" s="125" t="s">
        <v>419</v>
      </c>
      <c r="D99" s="126" t="s">
        <v>22</v>
      </c>
      <c r="E99" s="114" t="s">
        <v>240</v>
      </c>
      <c r="F99" s="115" t="s">
        <v>258</v>
      </c>
      <c r="G99" s="116"/>
      <c r="H99" s="116" t="s">
        <v>39</v>
      </c>
      <c r="I99" s="8">
        <v>24</v>
      </c>
      <c r="J99" s="10"/>
      <c r="K99" s="110">
        <f t="shared" si="22"/>
        <v>0</v>
      </c>
      <c r="L99" s="117">
        <v>0</v>
      </c>
      <c r="M99" s="112">
        <f t="shared" si="4"/>
        <v>0</v>
      </c>
      <c r="N99" s="110">
        <f t="shared" si="1"/>
        <v>0</v>
      </c>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row>
    <row r="100" spans="1:54" s="98" customFormat="1" ht="23.25" customHeight="1" x14ac:dyDescent="0.25">
      <c r="A100" s="82" t="s">
        <v>420</v>
      </c>
      <c r="B100" s="275"/>
      <c r="C100" s="129" t="s">
        <v>421</v>
      </c>
      <c r="D100" s="130" t="s">
        <v>22</v>
      </c>
      <c r="E100" s="114" t="s">
        <v>240</v>
      </c>
      <c r="F100" s="115" t="s">
        <v>259</v>
      </c>
      <c r="G100" s="116"/>
      <c r="H100" s="116" t="s">
        <v>39</v>
      </c>
      <c r="I100" s="8">
        <v>27</v>
      </c>
      <c r="J100" s="10"/>
      <c r="K100" s="110">
        <f t="shared" si="22"/>
        <v>0</v>
      </c>
      <c r="L100" s="117">
        <v>0</v>
      </c>
      <c r="M100" s="112">
        <f t="shared" si="4"/>
        <v>0</v>
      </c>
      <c r="N100" s="110">
        <f t="shared" si="1"/>
        <v>0</v>
      </c>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row>
    <row r="101" spans="1:54" s="98" customFormat="1" ht="23.25" customHeight="1" x14ac:dyDescent="0.25">
      <c r="A101" s="82" t="s">
        <v>422</v>
      </c>
      <c r="B101" s="275"/>
      <c r="C101" s="125" t="s">
        <v>423</v>
      </c>
      <c r="D101" s="126" t="s">
        <v>22</v>
      </c>
      <c r="E101" s="114" t="s">
        <v>240</v>
      </c>
      <c r="F101" s="115" t="s">
        <v>260</v>
      </c>
      <c r="G101" s="116"/>
      <c r="H101" s="116" t="s">
        <v>39</v>
      </c>
      <c r="I101" s="8">
        <v>42</v>
      </c>
      <c r="J101" s="10"/>
      <c r="K101" s="110">
        <f t="shared" si="22"/>
        <v>0</v>
      </c>
      <c r="L101" s="117">
        <v>0</v>
      </c>
      <c r="M101" s="112">
        <f t="shared" si="4"/>
        <v>0</v>
      </c>
      <c r="N101" s="110">
        <f t="shared" si="1"/>
        <v>0</v>
      </c>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row>
    <row r="102" spans="1:54" s="98" customFormat="1" ht="23.25" customHeight="1" x14ac:dyDescent="0.25">
      <c r="A102" s="82" t="s">
        <v>424</v>
      </c>
      <c r="B102" s="275" t="s">
        <v>425</v>
      </c>
      <c r="C102" s="129" t="s">
        <v>426</v>
      </c>
      <c r="D102" s="130" t="s">
        <v>22</v>
      </c>
      <c r="E102" s="114" t="s">
        <v>240</v>
      </c>
      <c r="F102" s="115" t="s">
        <v>261</v>
      </c>
      <c r="G102" s="116"/>
      <c r="H102" s="116" t="s">
        <v>39</v>
      </c>
      <c r="I102" s="8">
        <v>82</v>
      </c>
      <c r="J102" s="10"/>
      <c r="K102" s="110">
        <f t="shared" si="22"/>
        <v>0</v>
      </c>
      <c r="L102" s="117">
        <v>0</v>
      </c>
      <c r="M102" s="112">
        <f t="shared" si="4"/>
        <v>0</v>
      </c>
      <c r="N102" s="110">
        <f t="shared" si="1"/>
        <v>0</v>
      </c>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row>
    <row r="103" spans="1:54" s="98" customFormat="1" ht="23.25" customHeight="1" x14ac:dyDescent="0.25">
      <c r="A103" s="82" t="s">
        <v>427</v>
      </c>
      <c r="B103" s="275"/>
      <c r="C103" s="125" t="s">
        <v>428</v>
      </c>
      <c r="D103" s="126" t="s">
        <v>22</v>
      </c>
      <c r="E103" s="114" t="s">
        <v>240</v>
      </c>
      <c r="F103" s="115" t="s">
        <v>262</v>
      </c>
      <c r="G103" s="116"/>
      <c r="H103" s="116" t="s">
        <v>39</v>
      </c>
      <c r="I103" s="8">
        <v>131</v>
      </c>
      <c r="J103" s="10"/>
      <c r="K103" s="110">
        <f t="shared" si="22"/>
        <v>0</v>
      </c>
      <c r="L103" s="117">
        <v>0</v>
      </c>
      <c r="M103" s="112">
        <f t="shared" si="4"/>
        <v>0</v>
      </c>
      <c r="N103" s="110">
        <f t="shared" si="1"/>
        <v>0</v>
      </c>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row>
    <row r="104" spans="1:54" s="98" customFormat="1" ht="23.25" customHeight="1" x14ac:dyDescent="0.25">
      <c r="A104" s="82" t="s">
        <v>429</v>
      </c>
      <c r="B104" s="275"/>
      <c r="C104" s="129" t="s">
        <v>430</v>
      </c>
      <c r="D104" s="130" t="s">
        <v>22</v>
      </c>
      <c r="E104" s="114" t="s">
        <v>240</v>
      </c>
      <c r="F104" s="115" t="s">
        <v>263</v>
      </c>
      <c r="G104" s="116"/>
      <c r="H104" s="116" t="s">
        <v>39</v>
      </c>
      <c r="I104" s="8">
        <v>190</v>
      </c>
      <c r="J104" s="10"/>
      <c r="K104" s="110">
        <f t="shared" si="22"/>
        <v>0</v>
      </c>
      <c r="L104" s="117">
        <v>0</v>
      </c>
      <c r="M104" s="112">
        <f t="shared" si="4"/>
        <v>0</v>
      </c>
      <c r="N104" s="110">
        <f t="shared" si="1"/>
        <v>0</v>
      </c>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row>
    <row r="105" spans="1:54" s="98" customFormat="1" ht="23.25" customHeight="1" x14ac:dyDescent="0.25">
      <c r="A105" s="82" t="s">
        <v>431</v>
      </c>
      <c r="B105" s="275" t="s">
        <v>432</v>
      </c>
      <c r="C105" s="129" t="s">
        <v>433</v>
      </c>
      <c r="D105" s="130" t="s">
        <v>22</v>
      </c>
      <c r="E105" s="114" t="s">
        <v>240</v>
      </c>
      <c r="F105" s="115" t="s">
        <v>264</v>
      </c>
      <c r="G105" s="116"/>
      <c r="H105" s="116" t="s">
        <v>39</v>
      </c>
      <c r="I105" s="8">
        <v>130</v>
      </c>
      <c r="J105" s="10"/>
      <c r="K105" s="110">
        <f t="shared" si="22"/>
        <v>0</v>
      </c>
      <c r="L105" s="117">
        <v>0</v>
      </c>
      <c r="M105" s="112">
        <f t="shared" si="4"/>
        <v>0</v>
      </c>
      <c r="N105" s="110">
        <f t="shared" si="1"/>
        <v>0</v>
      </c>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row>
    <row r="106" spans="1:54" s="98" customFormat="1" ht="23.25" customHeight="1" x14ac:dyDescent="0.25">
      <c r="A106" s="82" t="s">
        <v>434</v>
      </c>
      <c r="B106" s="275"/>
      <c r="C106" s="125" t="s">
        <v>435</v>
      </c>
      <c r="D106" s="126" t="s">
        <v>22</v>
      </c>
      <c r="E106" s="114" t="s">
        <v>240</v>
      </c>
      <c r="F106" s="115" t="s">
        <v>265</v>
      </c>
      <c r="G106" s="116"/>
      <c r="H106" s="116" t="s">
        <v>39</v>
      </c>
      <c r="I106" s="8">
        <v>205</v>
      </c>
      <c r="J106" s="10"/>
      <c r="K106" s="110">
        <f t="shared" si="22"/>
        <v>0</v>
      </c>
      <c r="L106" s="117">
        <v>0</v>
      </c>
      <c r="M106" s="112">
        <f t="shared" si="4"/>
        <v>0</v>
      </c>
      <c r="N106" s="110">
        <f t="shared" si="1"/>
        <v>0</v>
      </c>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row>
    <row r="107" spans="1:54" s="98" customFormat="1" ht="23.25" customHeight="1" x14ac:dyDescent="0.25">
      <c r="A107" s="82" t="s">
        <v>436</v>
      </c>
      <c r="B107" s="275"/>
      <c r="C107" s="129" t="s">
        <v>437</v>
      </c>
      <c r="D107" s="130" t="s">
        <v>22</v>
      </c>
      <c r="E107" s="114" t="s">
        <v>240</v>
      </c>
      <c r="F107" s="115" t="s">
        <v>266</v>
      </c>
      <c r="G107" s="116"/>
      <c r="H107" s="116" t="s">
        <v>39</v>
      </c>
      <c r="I107" s="8">
        <v>227</v>
      </c>
      <c r="J107" s="10"/>
      <c r="K107" s="110">
        <f t="shared" si="22"/>
        <v>0</v>
      </c>
      <c r="L107" s="117">
        <v>0</v>
      </c>
      <c r="M107" s="112">
        <f t="shared" si="4"/>
        <v>0</v>
      </c>
      <c r="N107" s="110">
        <f t="shared" si="1"/>
        <v>0</v>
      </c>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row>
    <row r="108" spans="1:54" s="98" customFormat="1" ht="23.25" customHeight="1" x14ac:dyDescent="0.25">
      <c r="A108" s="82" t="s">
        <v>438</v>
      </c>
      <c r="B108" s="275" t="s">
        <v>439</v>
      </c>
      <c r="C108" s="129" t="s">
        <v>440</v>
      </c>
      <c r="D108" s="130" t="s">
        <v>22</v>
      </c>
      <c r="E108" s="114" t="s">
        <v>240</v>
      </c>
      <c r="F108" s="115" t="s">
        <v>267</v>
      </c>
      <c r="G108" s="116"/>
      <c r="H108" s="116" t="s">
        <v>39</v>
      </c>
      <c r="I108" s="8">
        <v>37</v>
      </c>
      <c r="J108" s="10"/>
      <c r="K108" s="110">
        <f t="shared" si="22"/>
        <v>0</v>
      </c>
      <c r="L108" s="117">
        <v>0</v>
      </c>
      <c r="M108" s="112">
        <f t="shared" si="4"/>
        <v>0</v>
      </c>
      <c r="N108" s="110">
        <f t="shared" si="1"/>
        <v>0</v>
      </c>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row>
    <row r="109" spans="1:54" s="98" customFormat="1" ht="23.25" customHeight="1" x14ac:dyDescent="0.25">
      <c r="A109" s="82" t="s">
        <v>441</v>
      </c>
      <c r="B109" s="275"/>
      <c r="C109" s="129" t="s">
        <v>442</v>
      </c>
      <c r="D109" s="130" t="s">
        <v>22</v>
      </c>
      <c r="E109" s="114" t="s">
        <v>240</v>
      </c>
      <c r="F109" s="115" t="s">
        <v>268</v>
      </c>
      <c r="G109" s="116"/>
      <c r="H109" s="116" t="s">
        <v>39</v>
      </c>
      <c r="I109" s="8">
        <v>49</v>
      </c>
      <c r="J109" s="10"/>
      <c r="K109" s="110">
        <f t="shared" si="22"/>
        <v>0</v>
      </c>
      <c r="L109" s="117">
        <v>0</v>
      </c>
      <c r="M109" s="112">
        <f t="shared" si="4"/>
        <v>0</v>
      </c>
      <c r="N109" s="110">
        <f t="shared" si="1"/>
        <v>0</v>
      </c>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row>
    <row r="110" spans="1:54" s="98" customFormat="1" ht="23.25" customHeight="1" x14ac:dyDescent="0.25">
      <c r="A110" s="82" t="s">
        <v>443</v>
      </c>
      <c r="B110" s="275"/>
      <c r="C110" s="129" t="s">
        <v>444</v>
      </c>
      <c r="D110" s="130" t="s">
        <v>22</v>
      </c>
      <c r="E110" s="114" t="s">
        <v>240</v>
      </c>
      <c r="F110" s="115" t="s">
        <v>269</v>
      </c>
      <c r="G110" s="116"/>
      <c r="H110" s="116" t="s">
        <v>39</v>
      </c>
      <c r="I110" s="8">
        <v>71</v>
      </c>
      <c r="J110" s="10"/>
      <c r="K110" s="110">
        <f t="shared" si="22"/>
        <v>0</v>
      </c>
      <c r="L110" s="117">
        <v>0</v>
      </c>
      <c r="M110" s="112">
        <f t="shared" si="4"/>
        <v>0</v>
      </c>
      <c r="N110" s="110">
        <f t="shared" si="1"/>
        <v>0</v>
      </c>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row>
    <row r="111" spans="1:54" s="98" customFormat="1" ht="27.75" x14ac:dyDescent="0.25">
      <c r="A111" s="82"/>
      <c r="B111" s="275" t="s">
        <v>445</v>
      </c>
      <c r="C111" s="113" t="s">
        <v>446</v>
      </c>
      <c r="D111" s="9" t="s">
        <v>9</v>
      </c>
      <c r="E111" s="114" t="s">
        <v>447</v>
      </c>
      <c r="F111" s="108" t="s">
        <v>448</v>
      </c>
      <c r="G111" s="119" t="s">
        <v>292</v>
      </c>
      <c r="H111" s="119" t="s">
        <v>100</v>
      </c>
      <c r="I111" s="8"/>
      <c r="J111" s="10"/>
      <c r="K111" s="110">
        <f t="shared" si="22"/>
        <v>0</v>
      </c>
      <c r="L111" s="111">
        <v>0.2</v>
      </c>
      <c r="M111" s="110">
        <v>0</v>
      </c>
      <c r="N111" s="110">
        <v>0</v>
      </c>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row>
    <row r="112" spans="1:54" s="98" customFormat="1" ht="27.75" x14ac:dyDescent="0.25">
      <c r="A112" s="82"/>
      <c r="B112" s="275"/>
      <c r="C112" s="113" t="s">
        <v>449</v>
      </c>
      <c r="D112" s="9" t="s">
        <v>9</v>
      </c>
      <c r="E112" s="114" t="s">
        <v>447</v>
      </c>
      <c r="F112" s="108" t="s">
        <v>450</v>
      </c>
      <c r="G112" s="119" t="s">
        <v>292</v>
      </c>
      <c r="H112" s="119" t="s">
        <v>100</v>
      </c>
      <c r="I112" s="8"/>
      <c r="J112" s="10"/>
      <c r="K112" s="110">
        <f t="shared" si="22"/>
        <v>0</v>
      </c>
      <c r="L112" s="111">
        <v>0.2</v>
      </c>
      <c r="M112" s="110">
        <v>0</v>
      </c>
      <c r="N112" s="110">
        <v>0</v>
      </c>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row>
    <row r="113" spans="1:54" s="98" customFormat="1" ht="22.5" customHeight="1" x14ac:dyDescent="0.25">
      <c r="B113" s="275" t="s">
        <v>451</v>
      </c>
      <c r="C113" s="118" t="s">
        <v>452</v>
      </c>
      <c r="D113" s="9" t="s">
        <v>453</v>
      </c>
      <c r="E113" s="114" t="s">
        <v>236</v>
      </c>
      <c r="F113" s="115" t="s">
        <v>454</v>
      </c>
      <c r="G113" s="116"/>
      <c r="H113" s="116" t="s">
        <v>14</v>
      </c>
      <c r="I113" s="8">
        <v>92</v>
      </c>
      <c r="J113" s="10"/>
      <c r="K113" s="110">
        <f t="shared" si="22"/>
        <v>0</v>
      </c>
      <c r="L113" s="117">
        <v>0</v>
      </c>
      <c r="M113" s="112">
        <f t="shared" ref="M113:M136" si="25">SUM(K113*L113)</f>
        <v>0</v>
      </c>
      <c r="N113" s="110">
        <f t="shared" ref="N113:N116" si="26">SUM(K113+M113)</f>
        <v>0</v>
      </c>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row>
    <row r="114" spans="1:54" s="98" customFormat="1" ht="22.5" customHeight="1" x14ac:dyDescent="0.25">
      <c r="B114" s="275"/>
      <c r="C114" s="118" t="s">
        <v>455</v>
      </c>
      <c r="D114" s="9" t="s">
        <v>453</v>
      </c>
      <c r="E114" s="114" t="s">
        <v>236</v>
      </c>
      <c r="F114" s="115" t="s">
        <v>456</v>
      </c>
      <c r="G114" s="116"/>
      <c r="H114" s="116" t="s">
        <v>14</v>
      </c>
      <c r="I114" s="8">
        <v>102</v>
      </c>
      <c r="J114" s="10"/>
      <c r="K114" s="110">
        <f t="shared" si="22"/>
        <v>0</v>
      </c>
      <c r="L114" s="117">
        <v>0</v>
      </c>
      <c r="M114" s="112">
        <f t="shared" si="25"/>
        <v>0</v>
      </c>
      <c r="N114" s="110">
        <f t="shared" si="26"/>
        <v>0</v>
      </c>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row>
    <row r="115" spans="1:54" s="98" customFormat="1" ht="22.5" customHeight="1" x14ac:dyDescent="0.25">
      <c r="B115" s="272" t="s">
        <v>457</v>
      </c>
      <c r="C115" s="118" t="s">
        <v>458</v>
      </c>
      <c r="D115" s="9" t="s">
        <v>22</v>
      </c>
      <c r="E115" s="114">
        <v>9.6</v>
      </c>
      <c r="F115" s="125" t="s">
        <v>458</v>
      </c>
      <c r="G115" s="116"/>
      <c r="H115" s="116" t="s">
        <v>39</v>
      </c>
      <c r="I115" s="8">
        <v>11</v>
      </c>
      <c r="J115" s="10"/>
      <c r="K115" s="110">
        <f t="shared" si="22"/>
        <v>0</v>
      </c>
      <c r="L115" s="117">
        <v>0</v>
      </c>
      <c r="M115" s="112">
        <f t="shared" si="25"/>
        <v>0</v>
      </c>
      <c r="N115" s="110">
        <f t="shared" si="26"/>
        <v>0</v>
      </c>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row>
    <row r="116" spans="1:54" s="98" customFormat="1" ht="22.5" customHeight="1" x14ac:dyDescent="0.25">
      <c r="B116" s="274"/>
      <c r="C116" s="118" t="s">
        <v>459</v>
      </c>
      <c r="D116" s="9" t="s">
        <v>22</v>
      </c>
      <c r="E116" s="114">
        <v>9.6</v>
      </c>
      <c r="F116" s="125" t="s">
        <v>459</v>
      </c>
      <c r="G116" s="116"/>
      <c r="H116" s="116" t="s">
        <v>14</v>
      </c>
      <c r="I116" s="8">
        <v>75</v>
      </c>
      <c r="J116" s="10"/>
      <c r="K116" s="110">
        <f t="shared" si="22"/>
        <v>0</v>
      </c>
      <c r="L116" s="117">
        <v>0</v>
      </c>
      <c r="M116" s="112">
        <f t="shared" si="25"/>
        <v>0</v>
      </c>
      <c r="N116" s="110">
        <f t="shared" si="26"/>
        <v>0</v>
      </c>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row>
    <row r="117" spans="1:54" s="98" customFormat="1" ht="22.5" customHeight="1" x14ac:dyDescent="0.25">
      <c r="A117" s="82"/>
      <c r="B117" s="272" t="s">
        <v>460</v>
      </c>
      <c r="C117" s="118" t="s">
        <v>461</v>
      </c>
      <c r="D117" s="9" t="s">
        <v>22</v>
      </c>
      <c r="E117" s="114">
        <v>9.3000000000000007</v>
      </c>
      <c r="F117" s="125" t="s">
        <v>461</v>
      </c>
      <c r="G117" s="116"/>
      <c r="H117" s="116" t="s">
        <v>462</v>
      </c>
      <c r="I117" s="8">
        <v>189</v>
      </c>
      <c r="J117" s="10"/>
      <c r="K117" s="110">
        <f t="shared" si="22"/>
        <v>0</v>
      </c>
      <c r="L117" s="117">
        <v>0</v>
      </c>
      <c r="M117" s="112">
        <f t="shared" ref="M117:M118" si="27">SUM(K117*L117)</f>
        <v>0</v>
      </c>
      <c r="N117" s="110">
        <f t="shared" ref="N117:N136" si="28">SUM(K117+M117)</f>
        <v>0</v>
      </c>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row>
    <row r="118" spans="1:54" s="98" customFormat="1" ht="22.5" customHeight="1" x14ac:dyDescent="0.25">
      <c r="A118" s="82"/>
      <c r="B118" s="274"/>
      <c r="C118" s="118" t="s">
        <v>463</v>
      </c>
      <c r="D118" s="9" t="s">
        <v>22</v>
      </c>
      <c r="E118" s="114">
        <v>9.3000000000000007</v>
      </c>
      <c r="F118" s="125" t="s">
        <v>463</v>
      </c>
      <c r="G118" s="116"/>
      <c r="H118" s="116" t="s">
        <v>462</v>
      </c>
      <c r="I118" s="8">
        <v>280</v>
      </c>
      <c r="J118" s="10"/>
      <c r="K118" s="110">
        <f t="shared" si="22"/>
        <v>0</v>
      </c>
      <c r="L118" s="117">
        <v>0</v>
      </c>
      <c r="M118" s="112">
        <f t="shared" si="27"/>
        <v>0</v>
      </c>
      <c r="N118" s="110">
        <f t="shared" si="28"/>
        <v>0</v>
      </c>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row>
    <row r="119" spans="1:54" s="98" customFormat="1" ht="34.5" customHeight="1" x14ac:dyDescent="0.25">
      <c r="A119" s="82"/>
      <c r="B119" s="131" t="s">
        <v>72</v>
      </c>
      <c r="C119" s="132" t="s">
        <v>464</v>
      </c>
      <c r="D119" s="11" t="s">
        <v>9</v>
      </c>
      <c r="E119" s="133">
        <v>12</v>
      </c>
      <c r="F119" s="134" t="s">
        <v>73</v>
      </c>
      <c r="G119" s="11" t="s">
        <v>292</v>
      </c>
      <c r="H119" s="11" t="s">
        <v>74</v>
      </c>
      <c r="I119" s="8"/>
      <c r="J119" s="10"/>
      <c r="K119" s="110">
        <f>I119</f>
        <v>0</v>
      </c>
      <c r="L119" s="117">
        <v>0</v>
      </c>
      <c r="M119" s="112">
        <f t="shared" si="25"/>
        <v>0</v>
      </c>
      <c r="N119" s="110">
        <f t="shared" si="28"/>
        <v>0</v>
      </c>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row>
    <row r="120" spans="1:54" s="98" customFormat="1" ht="30.75" customHeight="1" x14ac:dyDescent="0.25">
      <c r="A120" s="82"/>
      <c r="B120" s="275" t="s">
        <v>77</v>
      </c>
      <c r="C120" s="135" t="s">
        <v>465</v>
      </c>
      <c r="D120" s="9" t="s">
        <v>22</v>
      </c>
      <c r="E120" s="136" t="s">
        <v>218</v>
      </c>
      <c r="F120" s="137" t="s">
        <v>78</v>
      </c>
      <c r="G120" s="138"/>
      <c r="H120" s="126" t="s">
        <v>14</v>
      </c>
      <c r="I120" s="8">
        <v>340</v>
      </c>
      <c r="J120" s="10"/>
      <c r="K120" s="110">
        <f t="shared" ref="K120:K136" si="29">SUM(I120*J120)</f>
        <v>0</v>
      </c>
      <c r="L120" s="117">
        <v>0</v>
      </c>
      <c r="M120" s="112">
        <f t="shared" si="25"/>
        <v>0</v>
      </c>
      <c r="N120" s="110">
        <f t="shared" si="28"/>
        <v>0</v>
      </c>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row>
    <row r="121" spans="1:54" s="98" customFormat="1" ht="30.75" customHeight="1" x14ac:dyDescent="0.25">
      <c r="A121" s="82"/>
      <c r="B121" s="275"/>
      <c r="C121" s="106" t="s">
        <v>466</v>
      </c>
      <c r="D121" s="9" t="s">
        <v>22</v>
      </c>
      <c r="E121" s="136" t="s">
        <v>218</v>
      </c>
      <c r="F121" s="139" t="s">
        <v>79</v>
      </c>
      <c r="G121" s="140"/>
      <c r="H121" s="140" t="s">
        <v>80</v>
      </c>
      <c r="I121" s="8">
        <v>35</v>
      </c>
      <c r="J121" s="10"/>
      <c r="K121" s="110">
        <f t="shared" si="29"/>
        <v>0</v>
      </c>
      <c r="L121" s="117">
        <v>0</v>
      </c>
      <c r="M121" s="112">
        <f t="shared" si="25"/>
        <v>0</v>
      </c>
      <c r="N121" s="110">
        <f t="shared" si="28"/>
        <v>0</v>
      </c>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row>
    <row r="122" spans="1:54" s="98" customFormat="1" ht="30.75" customHeight="1" x14ac:dyDescent="0.25">
      <c r="A122" s="82"/>
      <c r="B122" s="275"/>
      <c r="C122" s="106" t="s">
        <v>467</v>
      </c>
      <c r="D122" s="9" t="s">
        <v>22</v>
      </c>
      <c r="E122" s="136" t="s">
        <v>218</v>
      </c>
      <c r="F122" s="137" t="s">
        <v>81</v>
      </c>
      <c r="G122" s="140"/>
      <c r="H122" s="126" t="s">
        <v>14</v>
      </c>
      <c r="I122" s="8">
        <v>441</v>
      </c>
      <c r="J122" s="10"/>
      <c r="K122" s="110">
        <f t="shared" si="29"/>
        <v>0</v>
      </c>
      <c r="L122" s="117">
        <v>0</v>
      </c>
      <c r="M122" s="112">
        <f t="shared" si="25"/>
        <v>0</v>
      </c>
      <c r="N122" s="110">
        <f t="shared" si="28"/>
        <v>0</v>
      </c>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row>
    <row r="123" spans="1:54" s="98" customFormat="1" ht="31.5" customHeight="1" x14ac:dyDescent="0.25">
      <c r="A123" s="82"/>
      <c r="B123" s="275"/>
      <c r="C123" s="106" t="s">
        <v>468</v>
      </c>
      <c r="D123" s="9" t="s">
        <v>22</v>
      </c>
      <c r="E123" s="136" t="s">
        <v>218</v>
      </c>
      <c r="F123" s="139" t="s">
        <v>82</v>
      </c>
      <c r="G123" s="140"/>
      <c r="H123" s="140" t="s">
        <v>80</v>
      </c>
      <c r="I123" s="8">
        <v>42</v>
      </c>
      <c r="J123" s="10"/>
      <c r="K123" s="110">
        <f t="shared" si="29"/>
        <v>0</v>
      </c>
      <c r="L123" s="117">
        <v>0</v>
      </c>
      <c r="M123" s="112">
        <f t="shared" si="25"/>
        <v>0</v>
      </c>
      <c r="N123" s="110">
        <f t="shared" si="28"/>
        <v>0</v>
      </c>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row>
    <row r="124" spans="1:54" s="98" customFormat="1" ht="74.25" customHeight="1" x14ac:dyDescent="0.25">
      <c r="A124" s="82"/>
      <c r="B124" s="275"/>
      <c r="C124" s="106" t="s">
        <v>469</v>
      </c>
      <c r="D124" s="9" t="s">
        <v>22</v>
      </c>
      <c r="E124" s="141" t="s">
        <v>276</v>
      </c>
      <c r="F124" s="139" t="s">
        <v>83</v>
      </c>
      <c r="G124" s="140"/>
      <c r="H124" s="140" t="s">
        <v>80</v>
      </c>
      <c r="I124" s="8">
        <v>586</v>
      </c>
      <c r="J124" s="10"/>
      <c r="K124" s="110">
        <f t="shared" si="29"/>
        <v>0</v>
      </c>
      <c r="L124" s="117">
        <v>0</v>
      </c>
      <c r="M124" s="112">
        <f t="shared" si="25"/>
        <v>0</v>
      </c>
      <c r="N124" s="110">
        <f t="shared" si="28"/>
        <v>0</v>
      </c>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row>
    <row r="125" spans="1:54" s="98" customFormat="1" ht="49.5" customHeight="1" x14ac:dyDescent="0.25">
      <c r="A125" s="82"/>
      <c r="B125" s="275"/>
      <c r="C125" s="106" t="s">
        <v>470</v>
      </c>
      <c r="D125" s="9" t="s">
        <v>22</v>
      </c>
      <c r="E125" s="141" t="s">
        <v>276</v>
      </c>
      <c r="F125" s="139" t="s">
        <v>84</v>
      </c>
      <c r="G125" s="140"/>
      <c r="H125" s="140" t="s">
        <v>85</v>
      </c>
      <c r="I125" s="8">
        <v>293</v>
      </c>
      <c r="J125" s="10"/>
      <c r="K125" s="110">
        <f t="shared" si="29"/>
        <v>0</v>
      </c>
      <c r="L125" s="117">
        <v>0</v>
      </c>
      <c r="M125" s="112">
        <f t="shared" si="25"/>
        <v>0</v>
      </c>
      <c r="N125" s="110">
        <f t="shared" si="28"/>
        <v>0</v>
      </c>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row>
    <row r="126" spans="1:54" s="98" customFormat="1" ht="72" customHeight="1" x14ac:dyDescent="0.25">
      <c r="A126" s="82"/>
      <c r="B126" s="275"/>
      <c r="C126" s="106" t="s">
        <v>471</v>
      </c>
      <c r="D126" s="9" t="s">
        <v>22</v>
      </c>
      <c r="E126" s="141" t="s">
        <v>277</v>
      </c>
      <c r="F126" s="139" t="s">
        <v>86</v>
      </c>
      <c r="G126" s="140"/>
      <c r="H126" s="140" t="s">
        <v>87</v>
      </c>
      <c r="I126" s="8">
        <v>545</v>
      </c>
      <c r="J126" s="10"/>
      <c r="K126" s="110">
        <f t="shared" si="29"/>
        <v>0</v>
      </c>
      <c r="L126" s="117">
        <v>0</v>
      </c>
      <c r="M126" s="112">
        <f t="shared" si="25"/>
        <v>0</v>
      </c>
      <c r="N126" s="110">
        <f t="shared" si="28"/>
        <v>0</v>
      </c>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row>
    <row r="127" spans="1:54" s="98" customFormat="1" ht="47.25" customHeight="1" x14ac:dyDescent="0.25">
      <c r="A127" s="82"/>
      <c r="B127" s="275"/>
      <c r="C127" s="106" t="s">
        <v>472</v>
      </c>
      <c r="D127" s="9" t="s">
        <v>22</v>
      </c>
      <c r="E127" s="141" t="s">
        <v>276</v>
      </c>
      <c r="F127" s="139" t="s">
        <v>88</v>
      </c>
      <c r="G127" s="140"/>
      <c r="H127" s="140" t="s">
        <v>80</v>
      </c>
      <c r="I127" s="8">
        <v>177</v>
      </c>
      <c r="J127" s="10"/>
      <c r="K127" s="110">
        <f t="shared" si="29"/>
        <v>0</v>
      </c>
      <c r="L127" s="117">
        <v>0</v>
      </c>
      <c r="M127" s="112">
        <f t="shared" si="25"/>
        <v>0</v>
      </c>
      <c r="N127" s="110">
        <f t="shared" si="28"/>
        <v>0</v>
      </c>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row>
    <row r="128" spans="1:54" s="98" customFormat="1" ht="51" customHeight="1" x14ac:dyDescent="0.25">
      <c r="A128" s="82"/>
      <c r="B128" s="275"/>
      <c r="C128" s="106" t="s">
        <v>470</v>
      </c>
      <c r="D128" s="9" t="s">
        <v>22</v>
      </c>
      <c r="E128" s="141" t="s">
        <v>276</v>
      </c>
      <c r="F128" s="139" t="s">
        <v>89</v>
      </c>
      <c r="G128" s="140"/>
      <c r="H128" s="140" t="s">
        <v>85</v>
      </c>
      <c r="I128" s="8">
        <v>89</v>
      </c>
      <c r="J128" s="10"/>
      <c r="K128" s="110">
        <f t="shared" si="29"/>
        <v>0</v>
      </c>
      <c r="L128" s="117">
        <v>0</v>
      </c>
      <c r="M128" s="112">
        <f t="shared" si="25"/>
        <v>0</v>
      </c>
      <c r="N128" s="110">
        <f t="shared" si="28"/>
        <v>0</v>
      </c>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row>
    <row r="129" spans="1:54" s="98" customFormat="1" ht="55.5" customHeight="1" x14ac:dyDescent="0.25">
      <c r="A129" s="82"/>
      <c r="B129" s="275"/>
      <c r="C129" s="106" t="s">
        <v>473</v>
      </c>
      <c r="D129" s="9" t="s">
        <v>22</v>
      </c>
      <c r="E129" s="141" t="s">
        <v>276</v>
      </c>
      <c r="F129" s="139" t="s">
        <v>90</v>
      </c>
      <c r="G129" s="140"/>
      <c r="H129" s="140" t="s">
        <v>14</v>
      </c>
      <c r="I129" s="8">
        <v>245</v>
      </c>
      <c r="J129" s="10"/>
      <c r="K129" s="110">
        <f t="shared" si="29"/>
        <v>0</v>
      </c>
      <c r="L129" s="117">
        <v>0</v>
      </c>
      <c r="M129" s="112">
        <f t="shared" si="25"/>
        <v>0</v>
      </c>
      <c r="N129" s="110">
        <f t="shared" si="28"/>
        <v>0</v>
      </c>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row>
    <row r="130" spans="1:54" s="98" customFormat="1" ht="27.75" customHeight="1" x14ac:dyDescent="0.25">
      <c r="A130" s="82"/>
      <c r="B130" s="275"/>
      <c r="C130" s="106" t="s">
        <v>91</v>
      </c>
      <c r="D130" s="9" t="s">
        <v>22</v>
      </c>
      <c r="E130" s="141" t="s">
        <v>276</v>
      </c>
      <c r="F130" s="139" t="s">
        <v>91</v>
      </c>
      <c r="G130" s="140"/>
      <c r="H130" s="140" t="s">
        <v>14</v>
      </c>
      <c r="I130" s="8">
        <v>1972</v>
      </c>
      <c r="J130" s="10"/>
      <c r="K130" s="110">
        <f t="shared" si="29"/>
        <v>0</v>
      </c>
      <c r="L130" s="117">
        <v>0</v>
      </c>
      <c r="M130" s="112">
        <f t="shared" si="25"/>
        <v>0</v>
      </c>
      <c r="N130" s="110">
        <f t="shared" si="28"/>
        <v>0</v>
      </c>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row>
    <row r="131" spans="1:54" s="98" customFormat="1" ht="27.75" customHeight="1" x14ac:dyDescent="0.25">
      <c r="A131" s="82"/>
      <c r="B131" s="275"/>
      <c r="C131" s="106" t="s">
        <v>474</v>
      </c>
      <c r="D131" s="9" t="s">
        <v>22</v>
      </c>
      <c r="E131" s="141" t="s">
        <v>276</v>
      </c>
      <c r="F131" s="139" t="s">
        <v>92</v>
      </c>
      <c r="G131" s="140"/>
      <c r="H131" s="140" t="s">
        <v>80</v>
      </c>
      <c r="I131" s="8">
        <v>38</v>
      </c>
      <c r="J131" s="10"/>
      <c r="K131" s="110">
        <f t="shared" si="29"/>
        <v>0</v>
      </c>
      <c r="L131" s="117">
        <v>0</v>
      </c>
      <c r="M131" s="112">
        <f t="shared" si="25"/>
        <v>0</v>
      </c>
      <c r="N131" s="110">
        <f t="shared" si="28"/>
        <v>0</v>
      </c>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row>
    <row r="132" spans="1:54" s="98" customFormat="1" ht="27.75" customHeight="1" x14ac:dyDescent="0.25">
      <c r="A132" s="82"/>
      <c r="B132" s="275"/>
      <c r="C132" s="106" t="s">
        <v>93</v>
      </c>
      <c r="D132" s="9" t="s">
        <v>22</v>
      </c>
      <c r="E132" s="141" t="s">
        <v>276</v>
      </c>
      <c r="F132" s="139" t="s">
        <v>93</v>
      </c>
      <c r="G132" s="140"/>
      <c r="H132" s="140" t="s">
        <v>14</v>
      </c>
      <c r="I132" s="8">
        <v>219</v>
      </c>
      <c r="J132" s="10"/>
      <c r="K132" s="110">
        <f t="shared" si="29"/>
        <v>0</v>
      </c>
      <c r="L132" s="117">
        <v>0</v>
      </c>
      <c r="M132" s="112">
        <f t="shared" si="25"/>
        <v>0</v>
      </c>
      <c r="N132" s="110">
        <f t="shared" si="28"/>
        <v>0</v>
      </c>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row>
    <row r="133" spans="1:54" s="98" customFormat="1" ht="27.75" customHeight="1" x14ac:dyDescent="0.25">
      <c r="A133" s="82"/>
      <c r="B133" s="275"/>
      <c r="C133" s="106" t="s">
        <v>475</v>
      </c>
      <c r="D133" s="9" t="s">
        <v>22</v>
      </c>
      <c r="E133" s="141" t="s">
        <v>276</v>
      </c>
      <c r="F133" s="139" t="s">
        <v>94</v>
      </c>
      <c r="G133" s="140"/>
      <c r="H133" s="140" t="s">
        <v>14</v>
      </c>
      <c r="I133" s="8">
        <v>384</v>
      </c>
      <c r="J133" s="10"/>
      <c r="K133" s="110">
        <f t="shared" si="29"/>
        <v>0</v>
      </c>
      <c r="L133" s="117">
        <v>0</v>
      </c>
      <c r="M133" s="112">
        <f t="shared" si="25"/>
        <v>0</v>
      </c>
      <c r="N133" s="110">
        <f t="shared" si="28"/>
        <v>0</v>
      </c>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row>
    <row r="134" spans="1:54" s="98" customFormat="1" ht="27.75" customHeight="1" x14ac:dyDescent="0.25">
      <c r="A134" s="82"/>
      <c r="B134" s="275"/>
      <c r="C134" s="106" t="s">
        <v>95</v>
      </c>
      <c r="D134" s="9" t="s">
        <v>22</v>
      </c>
      <c r="E134" s="141" t="s">
        <v>276</v>
      </c>
      <c r="F134" s="139" t="s">
        <v>95</v>
      </c>
      <c r="G134" s="140"/>
      <c r="H134" s="140" t="s">
        <v>80</v>
      </c>
      <c r="I134" s="8">
        <v>66</v>
      </c>
      <c r="J134" s="10"/>
      <c r="K134" s="110">
        <f t="shared" si="29"/>
        <v>0</v>
      </c>
      <c r="L134" s="117">
        <v>0</v>
      </c>
      <c r="M134" s="112">
        <f t="shared" si="25"/>
        <v>0</v>
      </c>
      <c r="N134" s="110">
        <f t="shared" si="28"/>
        <v>0</v>
      </c>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row>
    <row r="135" spans="1:54" s="98" customFormat="1" ht="27.75" customHeight="1" x14ac:dyDescent="0.25">
      <c r="A135" s="82"/>
      <c r="B135" s="275"/>
      <c r="C135" s="106" t="s">
        <v>96</v>
      </c>
      <c r="D135" s="9" t="s">
        <v>22</v>
      </c>
      <c r="E135" s="141" t="s">
        <v>276</v>
      </c>
      <c r="F135" s="139" t="s">
        <v>96</v>
      </c>
      <c r="G135" s="140"/>
      <c r="H135" s="140" t="s">
        <v>14</v>
      </c>
      <c r="I135" s="8">
        <v>416</v>
      </c>
      <c r="J135" s="10"/>
      <c r="K135" s="110">
        <f t="shared" si="29"/>
        <v>0</v>
      </c>
      <c r="L135" s="117">
        <v>0</v>
      </c>
      <c r="M135" s="112">
        <f t="shared" si="25"/>
        <v>0</v>
      </c>
      <c r="N135" s="110">
        <f t="shared" si="28"/>
        <v>0</v>
      </c>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row>
    <row r="136" spans="1:54" s="98" customFormat="1" ht="27.75" customHeight="1" x14ac:dyDescent="0.25">
      <c r="A136" s="82"/>
      <c r="B136" s="275"/>
      <c r="C136" s="106" t="s">
        <v>97</v>
      </c>
      <c r="D136" s="9" t="s">
        <v>22</v>
      </c>
      <c r="E136" s="141" t="s">
        <v>276</v>
      </c>
      <c r="F136" s="139" t="s">
        <v>97</v>
      </c>
      <c r="G136" s="140"/>
      <c r="H136" s="140" t="s">
        <v>14</v>
      </c>
      <c r="I136" s="8">
        <v>438</v>
      </c>
      <c r="J136" s="10"/>
      <c r="K136" s="110">
        <f t="shared" si="29"/>
        <v>0</v>
      </c>
      <c r="L136" s="117">
        <v>0</v>
      </c>
      <c r="M136" s="112">
        <f t="shared" si="25"/>
        <v>0</v>
      </c>
      <c r="N136" s="110">
        <f t="shared" si="28"/>
        <v>0</v>
      </c>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row>
    <row r="137" spans="1:54" s="98" customFormat="1" ht="30.75" customHeight="1" x14ac:dyDescent="0.2">
      <c r="A137" s="82"/>
      <c r="B137" s="12"/>
      <c r="C137" s="12"/>
      <c r="D137" s="13"/>
      <c r="E137" s="142"/>
      <c r="F137" s="143" t="s">
        <v>476</v>
      </c>
      <c r="G137" s="144"/>
      <c r="H137" s="144"/>
      <c r="I137" s="144"/>
      <c r="J137" s="144"/>
      <c r="K137" s="145">
        <f>SUM(K13:K136)</f>
        <v>0</v>
      </c>
      <c r="L137" s="146"/>
      <c r="M137" s="145">
        <f>SUM(M13:M136)</f>
        <v>0</v>
      </c>
      <c r="N137" s="145">
        <f>SUM(N13:N136)</f>
        <v>0</v>
      </c>
      <c r="O137" s="82"/>
      <c r="P137" s="83"/>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row>
    <row r="138" spans="1:54" s="98" customFormat="1" ht="33" customHeight="1" x14ac:dyDescent="0.25">
      <c r="A138" s="82"/>
      <c r="B138" s="272" t="s">
        <v>278</v>
      </c>
      <c r="C138" s="285" t="s">
        <v>477</v>
      </c>
      <c r="D138" s="9" t="s">
        <v>9</v>
      </c>
      <c r="E138" s="114">
        <v>8.1999999999999993</v>
      </c>
      <c r="F138" s="115" t="s">
        <v>279</v>
      </c>
      <c r="G138" s="116"/>
      <c r="H138" s="116" t="s">
        <v>273</v>
      </c>
      <c r="I138" s="8">
        <v>27.5</v>
      </c>
      <c r="J138" s="10"/>
      <c r="K138" s="110">
        <f t="shared" ref="K138:K159" si="30">SUM(I138*J138)</f>
        <v>0</v>
      </c>
      <c r="L138" s="117">
        <v>0.2</v>
      </c>
      <c r="M138" s="112">
        <f t="shared" ref="M138:M148" si="31">SUM(K138*L138)</f>
        <v>0</v>
      </c>
      <c r="N138" s="110">
        <f t="shared" ref="N138:N148" si="32">SUM(K138+M138)</f>
        <v>0</v>
      </c>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row>
    <row r="139" spans="1:54" s="98" customFormat="1" ht="42" customHeight="1" x14ac:dyDescent="0.25">
      <c r="A139" s="82"/>
      <c r="B139" s="274"/>
      <c r="C139" s="286"/>
      <c r="D139" s="9" t="s">
        <v>9</v>
      </c>
      <c r="E139" s="114">
        <v>8.1999999999999993</v>
      </c>
      <c r="F139" s="115" t="s">
        <v>478</v>
      </c>
      <c r="G139" s="116"/>
      <c r="H139" s="116" t="s">
        <v>479</v>
      </c>
      <c r="I139" s="8"/>
      <c r="J139" s="10"/>
      <c r="K139" s="110">
        <f t="shared" si="30"/>
        <v>0</v>
      </c>
      <c r="L139" s="117">
        <v>0.2</v>
      </c>
      <c r="M139" s="112">
        <f t="shared" si="31"/>
        <v>0</v>
      </c>
      <c r="N139" s="110">
        <f t="shared" si="32"/>
        <v>0</v>
      </c>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row>
    <row r="140" spans="1:54" s="98" customFormat="1" ht="25.5" customHeight="1" x14ac:dyDescent="0.25">
      <c r="A140" s="82"/>
      <c r="B140" s="287" t="s">
        <v>480</v>
      </c>
      <c r="C140" s="147" t="s">
        <v>481</v>
      </c>
      <c r="D140" s="126" t="s">
        <v>9</v>
      </c>
      <c r="E140" s="114">
        <v>6.1</v>
      </c>
      <c r="F140" s="108" t="s">
        <v>482</v>
      </c>
      <c r="G140" s="116" t="s">
        <v>292</v>
      </c>
      <c r="H140" s="116" t="s">
        <v>273</v>
      </c>
      <c r="I140" s="8">
        <v>302</v>
      </c>
      <c r="J140" s="10"/>
      <c r="K140" s="110">
        <f t="shared" si="30"/>
        <v>0</v>
      </c>
      <c r="L140" s="111">
        <v>0</v>
      </c>
      <c r="M140" s="112">
        <f t="shared" si="31"/>
        <v>0</v>
      </c>
      <c r="N140" s="110">
        <f t="shared" si="32"/>
        <v>0</v>
      </c>
      <c r="O140" s="82"/>
      <c r="P140" s="148"/>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row>
    <row r="141" spans="1:54" s="98" customFormat="1" ht="25.5" customHeight="1" x14ac:dyDescent="0.25">
      <c r="A141" s="82"/>
      <c r="B141" s="288"/>
      <c r="C141" s="147" t="s">
        <v>483</v>
      </c>
      <c r="D141" s="126" t="s">
        <v>9</v>
      </c>
      <c r="E141" s="114">
        <v>6.1</v>
      </c>
      <c r="F141" s="108" t="s">
        <v>484</v>
      </c>
      <c r="G141" s="116" t="s">
        <v>292</v>
      </c>
      <c r="H141" s="116" t="s">
        <v>273</v>
      </c>
      <c r="I141" s="8">
        <v>279</v>
      </c>
      <c r="J141" s="10"/>
      <c r="K141" s="110">
        <f t="shared" si="30"/>
        <v>0</v>
      </c>
      <c r="L141" s="111">
        <v>0</v>
      </c>
      <c r="M141" s="112">
        <f t="shared" si="31"/>
        <v>0</v>
      </c>
      <c r="N141" s="110">
        <f t="shared" si="32"/>
        <v>0</v>
      </c>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row>
    <row r="142" spans="1:54" s="98" customFormat="1" ht="47.25" customHeight="1" x14ac:dyDescent="0.25">
      <c r="A142" s="82"/>
      <c r="B142" s="288"/>
      <c r="C142" s="147" t="s">
        <v>485</v>
      </c>
      <c r="D142" s="126" t="s">
        <v>9</v>
      </c>
      <c r="E142" s="114">
        <v>6.5</v>
      </c>
      <c r="F142" s="108" t="s">
        <v>486</v>
      </c>
      <c r="G142" s="116" t="s">
        <v>292</v>
      </c>
      <c r="H142" s="116" t="s">
        <v>487</v>
      </c>
      <c r="I142" s="8">
        <v>302</v>
      </c>
      <c r="J142" s="10"/>
      <c r="K142" s="110">
        <f t="shared" si="30"/>
        <v>0</v>
      </c>
      <c r="L142" s="111">
        <v>0</v>
      </c>
      <c r="M142" s="112">
        <f t="shared" si="31"/>
        <v>0</v>
      </c>
      <c r="N142" s="110">
        <f t="shared" si="32"/>
        <v>0</v>
      </c>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row>
    <row r="143" spans="1:54" s="98" customFormat="1" ht="52.5" customHeight="1" x14ac:dyDescent="0.25">
      <c r="A143" s="82"/>
      <c r="B143" s="288"/>
      <c r="C143" s="147" t="s">
        <v>488</v>
      </c>
      <c r="D143" s="126" t="s">
        <v>9</v>
      </c>
      <c r="E143" s="114">
        <v>6.5</v>
      </c>
      <c r="F143" s="108" t="s">
        <v>489</v>
      </c>
      <c r="G143" s="116" t="s">
        <v>292</v>
      </c>
      <c r="H143" s="116" t="s">
        <v>487</v>
      </c>
      <c r="I143" s="8">
        <v>279</v>
      </c>
      <c r="J143" s="10"/>
      <c r="K143" s="110">
        <f t="shared" si="30"/>
        <v>0</v>
      </c>
      <c r="L143" s="111">
        <v>0</v>
      </c>
      <c r="M143" s="112">
        <f t="shared" si="31"/>
        <v>0</v>
      </c>
      <c r="N143" s="110">
        <f t="shared" si="32"/>
        <v>0</v>
      </c>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row>
    <row r="144" spans="1:54" s="98" customFormat="1" ht="30.75" customHeight="1" x14ac:dyDescent="0.25">
      <c r="A144" s="82"/>
      <c r="B144" s="288"/>
      <c r="C144" s="147" t="s">
        <v>560</v>
      </c>
      <c r="D144" s="126" t="s">
        <v>9</v>
      </c>
      <c r="E144" s="133">
        <v>6.3</v>
      </c>
      <c r="F144" s="149" t="s">
        <v>558</v>
      </c>
      <c r="G144" s="150" t="s">
        <v>292</v>
      </c>
      <c r="H144" s="116" t="s">
        <v>273</v>
      </c>
      <c r="I144" s="8">
        <v>30</v>
      </c>
      <c r="J144" s="10"/>
      <c r="K144" s="110">
        <f t="shared" si="30"/>
        <v>0</v>
      </c>
      <c r="L144" s="111">
        <v>0</v>
      </c>
      <c r="M144" s="112">
        <f t="shared" si="31"/>
        <v>0</v>
      </c>
      <c r="N144" s="110">
        <f t="shared" si="32"/>
        <v>0</v>
      </c>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row>
    <row r="145" spans="1:54" s="98" customFormat="1" ht="30.75" customHeight="1" x14ac:dyDescent="0.25">
      <c r="A145" s="82"/>
      <c r="B145" s="289"/>
      <c r="C145" s="147" t="s">
        <v>561</v>
      </c>
      <c r="D145" s="126" t="s">
        <v>9</v>
      </c>
      <c r="E145" s="133">
        <v>6.3</v>
      </c>
      <c r="F145" s="149" t="s">
        <v>559</v>
      </c>
      <c r="G145" s="150" t="s">
        <v>292</v>
      </c>
      <c r="H145" s="116" t="s">
        <v>273</v>
      </c>
      <c r="I145" s="8">
        <v>28</v>
      </c>
      <c r="J145" s="10"/>
      <c r="K145" s="110">
        <f t="shared" si="30"/>
        <v>0</v>
      </c>
      <c r="L145" s="111">
        <v>0</v>
      </c>
      <c r="M145" s="112">
        <f t="shared" si="31"/>
        <v>0</v>
      </c>
      <c r="N145" s="110">
        <f t="shared" si="32"/>
        <v>0</v>
      </c>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row>
    <row r="146" spans="1:54" s="98" customFormat="1" ht="27.75" customHeight="1" x14ac:dyDescent="0.25">
      <c r="A146" s="82"/>
      <c r="B146" s="290" t="s">
        <v>490</v>
      </c>
      <c r="C146" s="151" t="s">
        <v>481</v>
      </c>
      <c r="D146" s="126" t="s">
        <v>9</v>
      </c>
      <c r="E146" s="133">
        <v>6.1</v>
      </c>
      <c r="F146" s="108" t="s">
        <v>491</v>
      </c>
      <c r="G146" s="116" t="s">
        <v>292</v>
      </c>
      <c r="H146" s="116" t="s">
        <v>273</v>
      </c>
      <c r="I146" s="8">
        <v>302</v>
      </c>
      <c r="J146" s="10"/>
      <c r="K146" s="110">
        <f t="shared" si="30"/>
        <v>0</v>
      </c>
      <c r="L146" s="111">
        <v>0</v>
      </c>
      <c r="M146" s="112">
        <f t="shared" si="31"/>
        <v>0</v>
      </c>
      <c r="N146" s="110">
        <f t="shared" si="32"/>
        <v>0</v>
      </c>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row>
    <row r="147" spans="1:54" s="98" customFormat="1" ht="27.75" customHeight="1" x14ac:dyDescent="0.25">
      <c r="A147" s="82"/>
      <c r="B147" s="291"/>
      <c r="C147" s="151" t="s">
        <v>483</v>
      </c>
      <c r="D147" s="126" t="s">
        <v>9</v>
      </c>
      <c r="E147" s="133">
        <v>6.1</v>
      </c>
      <c r="F147" s="108" t="s">
        <v>492</v>
      </c>
      <c r="G147" s="116" t="s">
        <v>292</v>
      </c>
      <c r="H147" s="116" t="s">
        <v>273</v>
      </c>
      <c r="I147" s="8">
        <v>279</v>
      </c>
      <c r="J147" s="10"/>
      <c r="K147" s="110">
        <f t="shared" si="30"/>
        <v>0</v>
      </c>
      <c r="L147" s="111">
        <v>0</v>
      </c>
      <c r="M147" s="112">
        <f t="shared" si="31"/>
        <v>0</v>
      </c>
      <c r="N147" s="110">
        <f>SUM(K147+M147)</f>
        <v>0</v>
      </c>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row>
    <row r="148" spans="1:54" s="98" customFormat="1" ht="42" customHeight="1" x14ac:dyDescent="0.25">
      <c r="A148" s="82"/>
      <c r="B148" s="291"/>
      <c r="C148" s="151" t="s">
        <v>485</v>
      </c>
      <c r="D148" s="126" t="s">
        <v>9</v>
      </c>
      <c r="E148" s="133">
        <v>6.5</v>
      </c>
      <c r="F148" s="108" t="s">
        <v>493</v>
      </c>
      <c r="G148" s="116" t="s">
        <v>292</v>
      </c>
      <c r="H148" s="116" t="s">
        <v>487</v>
      </c>
      <c r="I148" s="8">
        <v>302</v>
      </c>
      <c r="J148" s="10"/>
      <c r="K148" s="110">
        <f t="shared" si="30"/>
        <v>0</v>
      </c>
      <c r="L148" s="111">
        <v>0</v>
      </c>
      <c r="M148" s="112">
        <f t="shared" si="31"/>
        <v>0</v>
      </c>
      <c r="N148" s="110">
        <f t="shared" si="32"/>
        <v>0</v>
      </c>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row>
    <row r="149" spans="1:54" s="98" customFormat="1" ht="42" customHeight="1" x14ac:dyDescent="0.25">
      <c r="A149" s="82"/>
      <c r="B149" s="291"/>
      <c r="C149" s="151" t="s">
        <v>488</v>
      </c>
      <c r="D149" s="126" t="s">
        <v>9</v>
      </c>
      <c r="E149" s="133">
        <v>6.5</v>
      </c>
      <c r="F149" s="108" t="s">
        <v>494</v>
      </c>
      <c r="G149" s="116" t="s">
        <v>292</v>
      </c>
      <c r="H149" s="116" t="s">
        <v>487</v>
      </c>
      <c r="I149" s="8">
        <v>279</v>
      </c>
      <c r="J149" s="10"/>
      <c r="K149" s="110">
        <f t="shared" si="30"/>
        <v>0</v>
      </c>
      <c r="L149" s="111">
        <v>0</v>
      </c>
      <c r="M149" s="112">
        <f t="shared" ref="M149:M151" si="33">SUM(K149*L149)</f>
        <v>0</v>
      </c>
      <c r="N149" s="110">
        <f t="shared" ref="N149:N151" si="34">SUM(K149+M149)</f>
        <v>0</v>
      </c>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row>
    <row r="150" spans="1:54" s="98" customFormat="1" ht="42" customHeight="1" x14ac:dyDescent="0.25">
      <c r="A150" s="82"/>
      <c r="B150" s="291"/>
      <c r="C150" s="151" t="s">
        <v>560</v>
      </c>
      <c r="D150" s="126" t="s">
        <v>9</v>
      </c>
      <c r="E150" s="133">
        <v>6.3</v>
      </c>
      <c r="F150" s="149" t="s">
        <v>558</v>
      </c>
      <c r="G150" s="150" t="s">
        <v>292</v>
      </c>
      <c r="H150" s="116" t="s">
        <v>273</v>
      </c>
      <c r="I150" s="8">
        <v>30</v>
      </c>
      <c r="J150" s="10"/>
      <c r="K150" s="110">
        <f t="shared" si="30"/>
        <v>0</v>
      </c>
      <c r="L150" s="111">
        <v>0</v>
      </c>
      <c r="M150" s="112">
        <f t="shared" si="33"/>
        <v>0</v>
      </c>
      <c r="N150" s="110">
        <f t="shared" si="34"/>
        <v>0</v>
      </c>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row>
    <row r="151" spans="1:54" s="98" customFormat="1" ht="42" customHeight="1" x14ac:dyDescent="0.25">
      <c r="A151" s="82"/>
      <c r="B151" s="291"/>
      <c r="C151" s="151" t="s">
        <v>561</v>
      </c>
      <c r="D151" s="126" t="s">
        <v>9</v>
      </c>
      <c r="E151" s="133">
        <v>6.3</v>
      </c>
      <c r="F151" s="149" t="s">
        <v>559</v>
      </c>
      <c r="G151" s="150" t="s">
        <v>292</v>
      </c>
      <c r="H151" s="116" t="s">
        <v>273</v>
      </c>
      <c r="I151" s="8">
        <v>28</v>
      </c>
      <c r="J151" s="10"/>
      <c r="K151" s="110">
        <f t="shared" si="30"/>
        <v>0</v>
      </c>
      <c r="L151" s="111">
        <v>0</v>
      </c>
      <c r="M151" s="112">
        <f t="shared" si="33"/>
        <v>0</v>
      </c>
      <c r="N151" s="110">
        <f t="shared" si="34"/>
        <v>0</v>
      </c>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row>
    <row r="152" spans="1:54" s="98" customFormat="1" ht="30" customHeight="1" x14ac:dyDescent="0.25">
      <c r="A152" s="82"/>
      <c r="B152" s="282" t="s">
        <v>549</v>
      </c>
      <c r="C152" s="215" t="s">
        <v>550</v>
      </c>
      <c r="D152" s="126" t="s">
        <v>9</v>
      </c>
      <c r="E152" s="133" t="s">
        <v>281</v>
      </c>
      <c r="F152" s="108" t="s">
        <v>280</v>
      </c>
      <c r="G152" s="119" t="s">
        <v>292</v>
      </c>
      <c r="H152" s="119" t="s">
        <v>273</v>
      </c>
      <c r="I152" s="8">
        <v>-302</v>
      </c>
      <c r="J152" s="217"/>
      <c r="K152" s="112">
        <f t="shared" si="30"/>
        <v>0</v>
      </c>
      <c r="L152" s="111">
        <v>0</v>
      </c>
      <c r="M152" s="112">
        <f t="shared" ref="M152:M159" si="35">SUM(K152*L152)</f>
        <v>0</v>
      </c>
      <c r="N152" s="112">
        <f t="shared" ref="N152:N159" si="36">SUM(K152+M152)</f>
        <v>0</v>
      </c>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row>
    <row r="153" spans="1:54" s="98" customFormat="1" ht="30" customHeight="1" x14ac:dyDescent="0.25">
      <c r="A153" s="82"/>
      <c r="B153" s="283"/>
      <c r="C153" s="215" t="s">
        <v>551</v>
      </c>
      <c r="D153" s="126" t="s">
        <v>9</v>
      </c>
      <c r="E153" s="133" t="s">
        <v>281</v>
      </c>
      <c r="F153" s="108" t="s">
        <v>282</v>
      </c>
      <c r="G153" s="119" t="s">
        <v>292</v>
      </c>
      <c r="H153" s="119" t="s">
        <v>273</v>
      </c>
      <c r="I153" s="8">
        <v>-279</v>
      </c>
      <c r="J153" s="217"/>
      <c r="K153" s="112">
        <f t="shared" si="30"/>
        <v>0</v>
      </c>
      <c r="L153" s="111">
        <v>0</v>
      </c>
      <c r="M153" s="112">
        <f t="shared" si="35"/>
        <v>0</v>
      </c>
      <c r="N153" s="112">
        <f t="shared" si="36"/>
        <v>0</v>
      </c>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row>
    <row r="154" spans="1:54" s="98" customFormat="1" ht="30" customHeight="1" x14ac:dyDescent="0.25">
      <c r="A154" s="82"/>
      <c r="B154" s="283"/>
      <c r="C154" s="216" t="s">
        <v>543</v>
      </c>
      <c r="D154" s="130" t="s">
        <v>9</v>
      </c>
      <c r="E154" s="133" t="s">
        <v>545</v>
      </c>
      <c r="F154" s="108" t="s">
        <v>554</v>
      </c>
      <c r="G154" s="116"/>
      <c r="H154" s="116" t="s">
        <v>273</v>
      </c>
      <c r="I154" s="8">
        <v>-30</v>
      </c>
      <c r="J154" s="10"/>
      <c r="K154" s="110">
        <f t="shared" si="30"/>
        <v>0</v>
      </c>
      <c r="L154" s="111">
        <v>0</v>
      </c>
      <c r="M154" s="112">
        <f>SUM(K154*L154)</f>
        <v>0</v>
      </c>
      <c r="N154" s="110">
        <f>SUM(K154+M154)</f>
        <v>0</v>
      </c>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row>
    <row r="155" spans="1:54" s="98" customFormat="1" ht="30" customHeight="1" x14ac:dyDescent="0.25">
      <c r="A155" s="82"/>
      <c r="B155" s="284"/>
      <c r="C155" s="216" t="s">
        <v>544</v>
      </c>
      <c r="D155" s="130" t="s">
        <v>9</v>
      </c>
      <c r="E155" s="133" t="s">
        <v>281</v>
      </c>
      <c r="F155" s="108" t="s">
        <v>555</v>
      </c>
      <c r="G155" s="116" t="s">
        <v>292</v>
      </c>
      <c r="H155" s="116" t="s">
        <v>273</v>
      </c>
      <c r="I155" s="8">
        <v>-28</v>
      </c>
      <c r="J155" s="10"/>
      <c r="K155" s="110">
        <f t="shared" si="30"/>
        <v>0</v>
      </c>
      <c r="L155" s="111">
        <v>0</v>
      </c>
      <c r="M155" s="112">
        <f t="shared" ref="M155" si="37">SUM(K155*L155)</f>
        <v>0</v>
      </c>
      <c r="N155" s="110">
        <f t="shared" ref="N155" si="38">SUM(K155+M155)</f>
        <v>0</v>
      </c>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row>
    <row r="156" spans="1:54" s="98" customFormat="1" ht="30" customHeight="1" x14ac:dyDescent="0.25">
      <c r="A156" s="82"/>
      <c r="B156" s="279" t="s">
        <v>548</v>
      </c>
      <c r="C156" s="218" t="s">
        <v>552</v>
      </c>
      <c r="D156" s="130" t="s">
        <v>9</v>
      </c>
      <c r="E156" s="133" t="s">
        <v>281</v>
      </c>
      <c r="F156" s="108" t="s">
        <v>495</v>
      </c>
      <c r="G156" s="116" t="s">
        <v>292</v>
      </c>
      <c r="H156" s="116" t="s">
        <v>273</v>
      </c>
      <c r="I156" s="8">
        <v>-302</v>
      </c>
      <c r="J156" s="10"/>
      <c r="K156" s="110">
        <f t="shared" si="30"/>
        <v>0</v>
      </c>
      <c r="L156" s="111">
        <v>0</v>
      </c>
      <c r="M156" s="112">
        <f t="shared" si="35"/>
        <v>0</v>
      </c>
      <c r="N156" s="110">
        <f t="shared" si="36"/>
        <v>0</v>
      </c>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row>
    <row r="157" spans="1:54" ht="25.5" x14ac:dyDescent="0.2">
      <c r="B157" s="280"/>
      <c r="C157" s="218" t="s">
        <v>553</v>
      </c>
      <c r="D157" s="130" t="s">
        <v>9</v>
      </c>
      <c r="E157" s="133" t="s">
        <v>281</v>
      </c>
      <c r="F157" s="108" t="s">
        <v>496</v>
      </c>
      <c r="G157" s="116" t="s">
        <v>292</v>
      </c>
      <c r="H157" s="116" t="s">
        <v>273</v>
      </c>
      <c r="I157" s="8">
        <v>-279</v>
      </c>
      <c r="J157" s="10"/>
      <c r="K157" s="110">
        <f t="shared" si="30"/>
        <v>0</v>
      </c>
      <c r="L157" s="111">
        <v>0</v>
      </c>
      <c r="M157" s="112">
        <f>SUM(K157*L157)</f>
        <v>0</v>
      </c>
      <c r="N157" s="110">
        <f>SUM(K157+M157)</f>
        <v>0</v>
      </c>
    </row>
    <row r="158" spans="1:54" s="98" customFormat="1" ht="30" customHeight="1" x14ac:dyDescent="0.25">
      <c r="A158" s="82"/>
      <c r="B158" s="280"/>
      <c r="C158" s="218" t="s">
        <v>546</v>
      </c>
      <c r="D158" s="130" t="s">
        <v>9</v>
      </c>
      <c r="E158" s="133" t="s">
        <v>545</v>
      </c>
      <c r="F158" s="108" t="s">
        <v>556</v>
      </c>
      <c r="G158" s="116"/>
      <c r="H158" s="116" t="s">
        <v>273</v>
      </c>
      <c r="I158" s="8">
        <v>-30</v>
      </c>
      <c r="J158" s="10"/>
      <c r="K158" s="110">
        <f t="shared" si="30"/>
        <v>0</v>
      </c>
      <c r="L158" s="111">
        <v>0</v>
      </c>
      <c r="M158" s="112">
        <f>SUM(K158*L158)</f>
        <v>0</v>
      </c>
      <c r="N158" s="110">
        <f>SUM(K158+M158)</f>
        <v>0</v>
      </c>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row>
    <row r="159" spans="1:54" s="98" customFormat="1" ht="30" customHeight="1" x14ac:dyDescent="0.25">
      <c r="A159" s="82"/>
      <c r="B159" s="281"/>
      <c r="C159" s="218" t="s">
        <v>547</v>
      </c>
      <c r="D159" s="130" t="s">
        <v>9</v>
      </c>
      <c r="E159" s="133" t="s">
        <v>281</v>
      </c>
      <c r="F159" s="108" t="s">
        <v>557</v>
      </c>
      <c r="G159" s="116" t="s">
        <v>292</v>
      </c>
      <c r="H159" s="116" t="s">
        <v>273</v>
      </c>
      <c r="I159" s="8">
        <v>-28</v>
      </c>
      <c r="J159" s="10"/>
      <c r="K159" s="110">
        <f t="shared" si="30"/>
        <v>0</v>
      </c>
      <c r="L159" s="111">
        <v>0</v>
      </c>
      <c r="M159" s="112">
        <f t="shared" si="35"/>
        <v>0</v>
      </c>
      <c r="N159" s="110">
        <f t="shared" si="36"/>
        <v>0</v>
      </c>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row>
    <row r="160" spans="1:54" s="98" customFormat="1" ht="28.5" customHeight="1" x14ac:dyDescent="0.2">
      <c r="A160" s="82"/>
      <c r="B160" s="152"/>
      <c r="C160" s="153"/>
      <c r="D160" s="80"/>
      <c r="E160" s="154"/>
      <c r="F160" s="155" t="s">
        <v>497</v>
      </c>
      <c r="G160" s="156"/>
      <c r="H160" s="156"/>
      <c r="I160" s="156"/>
      <c r="J160" s="157"/>
      <c r="K160" s="158">
        <f>SUM(K138:K159)</f>
        <v>0</v>
      </c>
      <c r="L160" s="159"/>
      <c r="M160" s="145">
        <f>SUM(M138:M159)</f>
        <v>0</v>
      </c>
      <c r="N160" s="145">
        <f>SUM(N138:N159)</f>
        <v>0</v>
      </c>
      <c r="O160" s="82"/>
      <c r="P160" s="83"/>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row>
    <row r="161" spans="1:54" s="98" customFormat="1" ht="52.5" customHeight="1" x14ac:dyDescent="0.25">
      <c r="A161" s="82"/>
      <c r="B161" s="160" t="s">
        <v>283</v>
      </c>
      <c r="C161" s="160" t="s">
        <v>498</v>
      </c>
      <c r="D161" s="130" t="s">
        <v>9</v>
      </c>
      <c r="E161" s="161">
        <v>7.1</v>
      </c>
      <c r="F161" s="162" t="s">
        <v>499</v>
      </c>
      <c r="G161" s="163"/>
      <c r="H161" s="164" t="s">
        <v>273</v>
      </c>
      <c r="I161" s="8">
        <v>-778</v>
      </c>
      <c r="J161" s="164">
        <f>J140+J142+J144+J146+J148+J150-J156-J158-J152-J154</f>
        <v>0</v>
      </c>
      <c r="K161" s="110">
        <f>SUM(I161*J161)</f>
        <v>0</v>
      </c>
      <c r="L161" s="111">
        <v>0</v>
      </c>
      <c r="M161" s="112">
        <f t="shared" ref="M161" si="39">SUM(K161*L161)</f>
        <v>0</v>
      </c>
      <c r="N161" s="110">
        <f t="shared" ref="N161" si="40">SUM(K161+M161)</f>
        <v>0</v>
      </c>
      <c r="O161" s="82"/>
      <c r="P161" s="83"/>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row>
    <row r="162" spans="1:54" s="98" customFormat="1" ht="28.5" customHeight="1" x14ac:dyDescent="0.2">
      <c r="A162" s="82"/>
      <c r="B162" s="101"/>
      <c r="C162" s="82"/>
      <c r="D162" s="81"/>
      <c r="E162" s="165"/>
      <c r="F162" s="166" t="s">
        <v>500</v>
      </c>
      <c r="G162" s="167"/>
      <c r="H162" s="167"/>
      <c r="I162" s="167"/>
      <c r="J162" s="168"/>
      <c r="K162" s="169">
        <f>SUM(K137+K160+K161)</f>
        <v>0</v>
      </c>
      <c r="L162" s="159"/>
      <c r="M162" s="169">
        <f>SUM(M137+M160+M161)</f>
        <v>0</v>
      </c>
      <c r="N162" s="169">
        <f>SUM(N137+N160+N161)</f>
        <v>0</v>
      </c>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row>
    <row r="163" spans="1:54" s="74" customFormat="1" x14ac:dyDescent="0.2">
      <c r="B163" s="101"/>
      <c r="D163" s="75"/>
      <c r="E163" s="170"/>
      <c r="G163" s="75"/>
      <c r="H163" s="75"/>
      <c r="J163" s="75"/>
      <c r="L163" s="97"/>
      <c r="M163" s="78"/>
      <c r="N163" s="78"/>
    </row>
    <row r="164" spans="1:54" s="74" customFormat="1" x14ac:dyDescent="0.2">
      <c r="B164" s="101"/>
      <c r="D164" s="75"/>
      <c r="E164" s="92" t="s">
        <v>98</v>
      </c>
      <c r="G164" s="75"/>
      <c r="H164" s="75"/>
      <c r="J164" s="75"/>
      <c r="L164" s="97"/>
      <c r="M164" s="78"/>
      <c r="N164" s="78"/>
    </row>
    <row r="165" spans="1:54" s="74" customFormat="1" x14ac:dyDescent="0.2">
      <c r="B165" s="101"/>
      <c r="D165" s="75"/>
      <c r="E165" s="170"/>
      <c r="F165" s="77"/>
      <c r="G165" s="75"/>
      <c r="H165" s="75"/>
      <c r="J165" s="75"/>
      <c r="L165" s="97"/>
      <c r="M165" s="78"/>
      <c r="N165" s="78"/>
    </row>
    <row r="166" spans="1:54" s="82" customFormat="1" ht="24" customHeight="1" x14ac:dyDescent="0.25">
      <c r="B166" s="101"/>
      <c r="D166" s="9" t="s">
        <v>9</v>
      </c>
      <c r="E166" s="171">
        <v>9.1999999999999993</v>
      </c>
      <c r="F166" s="172" t="s">
        <v>237</v>
      </c>
      <c r="G166" s="69" t="s">
        <v>292</v>
      </c>
      <c r="H166" s="69" t="s">
        <v>100</v>
      </c>
      <c r="I166" s="8">
        <v>75</v>
      </c>
      <c r="J166" s="81"/>
      <c r="L166" s="99"/>
      <c r="M166" s="83"/>
      <c r="N166" s="83"/>
    </row>
    <row r="167" spans="1:54" s="82" customFormat="1" ht="24" customHeight="1" x14ac:dyDescent="0.25">
      <c r="B167" s="101"/>
      <c r="D167" s="127" t="s">
        <v>9</v>
      </c>
      <c r="E167" s="224"/>
      <c r="F167" s="223" t="s">
        <v>562</v>
      </c>
      <c r="G167" s="127"/>
      <c r="H167" s="126" t="s">
        <v>273</v>
      </c>
      <c r="I167" s="8">
        <v>63</v>
      </c>
      <c r="J167" s="81"/>
      <c r="L167" s="99"/>
      <c r="M167" s="83"/>
      <c r="N167" s="83"/>
    </row>
    <row r="168" spans="1:54" s="74" customFormat="1" x14ac:dyDescent="0.2">
      <c r="B168" s="101"/>
      <c r="D168" s="75"/>
      <c r="E168" s="170"/>
      <c r="G168" s="75"/>
      <c r="H168" s="75"/>
      <c r="J168" s="75"/>
      <c r="L168" s="97"/>
      <c r="M168" s="78"/>
      <c r="N168" s="78"/>
    </row>
    <row r="169" spans="1:54" s="74" customFormat="1" ht="15" x14ac:dyDescent="0.2">
      <c r="B169" s="101"/>
      <c r="D169" s="75"/>
      <c r="E169" s="92" t="s">
        <v>102</v>
      </c>
      <c r="F169" s="74" t="s">
        <v>501</v>
      </c>
      <c r="G169" s="75"/>
      <c r="H169" s="75"/>
      <c r="J169" s="75"/>
      <c r="L169" s="97"/>
      <c r="M169" s="78"/>
      <c r="N169" s="78"/>
    </row>
    <row r="170" spans="1:54" s="74" customFormat="1" x14ac:dyDescent="0.2">
      <c r="B170" s="101"/>
      <c r="D170" s="75"/>
      <c r="E170" s="170"/>
      <c r="G170" s="75"/>
      <c r="H170" s="75"/>
      <c r="J170" s="75"/>
      <c r="L170" s="97"/>
      <c r="M170" s="78"/>
      <c r="N170" s="78"/>
    </row>
    <row r="171" spans="1:54" s="74" customFormat="1" x14ac:dyDescent="0.2">
      <c r="B171" s="101"/>
      <c r="D171" s="75"/>
      <c r="E171" s="170"/>
      <c r="G171" s="75"/>
      <c r="H171" s="75"/>
      <c r="J171" s="75"/>
      <c r="L171" s="97"/>
      <c r="M171" s="78"/>
      <c r="N171" s="78"/>
    </row>
    <row r="172" spans="1:54" s="74" customFormat="1" x14ac:dyDescent="0.2">
      <c r="B172" s="101"/>
      <c r="D172" s="75"/>
      <c r="E172" s="170"/>
      <c r="G172" s="75"/>
      <c r="H172" s="75"/>
      <c r="J172" s="75"/>
      <c r="L172" s="97"/>
      <c r="M172" s="78"/>
      <c r="N172" s="78"/>
    </row>
    <row r="173" spans="1:54" s="74" customFormat="1" x14ac:dyDescent="0.2">
      <c r="B173" s="101"/>
      <c r="D173" s="75"/>
      <c r="E173" s="170"/>
      <c r="G173" s="75"/>
      <c r="H173" s="75"/>
      <c r="J173" s="75"/>
      <c r="L173" s="97"/>
      <c r="M173" s="78"/>
      <c r="N173" s="78"/>
    </row>
    <row r="174" spans="1:54" s="74" customFormat="1" x14ac:dyDescent="0.2">
      <c r="B174" s="101"/>
      <c r="D174" s="75"/>
      <c r="E174" s="170"/>
      <c r="G174" s="75"/>
      <c r="H174" s="75"/>
      <c r="J174" s="75"/>
      <c r="L174" s="97"/>
      <c r="M174" s="78"/>
      <c r="N174" s="78"/>
    </row>
    <row r="175" spans="1:54" s="74" customFormat="1" x14ac:dyDescent="0.2">
      <c r="B175" s="101"/>
      <c r="D175" s="75"/>
      <c r="E175" s="170"/>
      <c r="G175" s="75"/>
      <c r="H175" s="75"/>
      <c r="J175" s="75"/>
      <c r="L175" s="97"/>
      <c r="M175" s="78"/>
      <c r="N175" s="78"/>
    </row>
    <row r="176" spans="1:54" s="74" customFormat="1" x14ac:dyDescent="0.2">
      <c r="B176" s="101"/>
      <c r="D176" s="75"/>
      <c r="E176" s="170"/>
      <c r="G176" s="75"/>
      <c r="H176" s="75"/>
      <c r="J176" s="75"/>
      <c r="L176" s="97"/>
      <c r="M176" s="78"/>
      <c r="N176" s="78"/>
    </row>
    <row r="177" spans="2:14" s="74" customFormat="1" x14ac:dyDescent="0.2">
      <c r="B177" s="101"/>
      <c r="D177" s="75"/>
      <c r="E177" s="170"/>
      <c r="G177" s="75"/>
      <c r="H177" s="75"/>
      <c r="J177" s="75"/>
      <c r="L177" s="97"/>
      <c r="M177" s="78"/>
      <c r="N177" s="78"/>
    </row>
    <row r="178" spans="2:14" s="74" customFormat="1" x14ac:dyDescent="0.2">
      <c r="B178" s="101"/>
      <c r="D178" s="75"/>
      <c r="E178" s="170"/>
      <c r="G178" s="75"/>
      <c r="H178" s="75"/>
      <c r="J178" s="75"/>
      <c r="L178" s="97"/>
      <c r="M178" s="78"/>
      <c r="N178" s="78"/>
    </row>
    <row r="179" spans="2:14" s="74" customFormat="1" x14ac:dyDescent="0.2">
      <c r="B179" s="101"/>
      <c r="D179" s="75"/>
      <c r="E179" s="170"/>
      <c r="G179" s="75"/>
      <c r="H179" s="75"/>
      <c r="J179" s="75"/>
      <c r="L179" s="97"/>
      <c r="M179" s="78"/>
      <c r="N179" s="78"/>
    </row>
    <row r="180" spans="2:14" s="74" customFormat="1" x14ac:dyDescent="0.2">
      <c r="B180" s="101"/>
      <c r="D180" s="75"/>
      <c r="E180" s="170"/>
      <c r="G180" s="75"/>
      <c r="H180" s="75"/>
      <c r="J180" s="75"/>
      <c r="L180" s="97"/>
      <c r="M180" s="78"/>
      <c r="N180" s="78"/>
    </row>
    <row r="181" spans="2:14" s="74" customFormat="1" x14ac:dyDescent="0.2">
      <c r="B181" s="101"/>
      <c r="D181" s="75"/>
      <c r="E181" s="170"/>
      <c r="G181" s="75"/>
      <c r="H181" s="75"/>
      <c r="J181" s="75"/>
      <c r="L181" s="97"/>
      <c r="M181" s="78"/>
      <c r="N181" s="78"/>
    </row>
    <row r="182" spans="2:14" s="74" customFormat="1" x14ac:dyDescent="0.2">
      <c r="B182" s="101"/>
      <c r="D182" s="75"/>
      <c r="E182" s="170"/>
      <c r="G182" s="75"/>
      <c r="H182" s="75"/>
      <c r="J182" s="75"/>
      <c r="L182" s="97"/>
      <c r="M182" s="78"/>
      <c r="N182" s="78"/>
    </row>
    <row r="183" spans="2:14" s="74" customFormat="1" x14ac:dyDescent="0.2">
      <c r="B183" s="101"/>
      <c r="D183" s="75"/>
      <c r="E183" s="170"/>
      <c r="G183" s="75"/>
      <c r="H183" s="75"/>
      <c r="J183" s="75"/>
      <c r="L183" s="97"/>
      <c r="M183" s="78"/>
      <c r="N183" s="78"/>
    </row>
    <row r="184" spans="2:14" s="74" customFormat="1" x14ac:dyDescent="0.2">
      <c r="B184" s="101"/>
      <c r="D184" s="75"/>
      <c r="E184" s="170"/>
      <c r="G184" s="75"/>
      <c r="H184" s="75"/>
      <c r="J184" s="75"/>
      <c r="L184" s="97"/>
      <c r="M184" s="78"/>
      <c r="N184" s="78"/>
    </row>
    <row r="185" spans="2:14" s="74" customFormat="1" x14ac:dyDescent="0.2">
      <c r="B185" s="101"/>
      <c r="D185" s="75"/>
      <c r="E185" s="170"/>
      <c r="G185" s="75"/>
      <c r="H185" s="75"/>
      <c r="J185" s="75"/>
      <c r="L185" s="97"/>
      <c r="M185" s="78"/>
      <c r="N185" s="78"/>
    </row>
    <row r="186" spans="2:14" s="74" customFormat="1" x14ac:dyDescent="0.2">
      <c r="B186" s="101"/>
      <c r="D186" s="75"/>
      <c r="E186" s="170"/>
      <c r="G186" s="75"/>
      <c r="H186" s="75"/>
      <c r="J186" s="75"/>
      <c r="L186" s="97"/>
      <c r="M186" s="78"/>
      <c r="N186" s="78"/>
    </row>
    <row r="187" spans="2:14" s="74" customFormat="1" x14ac:dyDescent="0.2">
      <c r="B187" s="101"/>
      <c r="D187" s="75"/>
      <c r="E187" s="170"/>
      <c r="G187" s="75"/>
      <c r="H187" s="75"/>
      <c r="J187" s="75"/>
      <c r="L187" s="97"/>
      <c r="M187" s="78"/>
      <c r="N187" s="78"/>
    </row>
    <row r="188" spans="2:14" s="74" customFormat="1" x14ac:dyDescent="0.2">
      <c r="B188" s="101"/>
      <c r="D188" s="75"/>
      <c r="E188" s="170"/>
      <c r="G188" s="75"/>
      <c r="H188" s="75"/>
      <c r="J188" s="75"/>
      <c r="L188" s="97"/>
      <c r="M188" s="78"/>
      <c r="N188" s="78"/>
    </row>
    <row r="189" spans="2:14" s="74" customFormat="1" x14ac:dyDescent="0.2">
      <c r="B189" s="101"/>
      <c r="D189" s="75"/>
      <c r="E189" s="170"/>
      <c r="G189" s="75"/>
      <c r="H189" s="75"/>
      <c r="J189" s="75"/>
      <c r="L189" s="97"/>
      <c r="M189" s="78"/>
      <c r="N189" s="78"/>
    </row>
    <row r="190" spans="2:14" s="74" customFormat="1" x14ac:dyDescent="0.2">
      <c r="B190" s="101"/>
      <c r="D190" s="75"/>
      <c r="E190" s="170"/>
      <c r="G190" s="75"/>
      <c r="H190" s="75"/>
      <c r="J190" s="75"/>
      <c r="L190" s="97"/>
      <c r="M190" s="78"/>
      <c r="N190" s="78"/>
    </row>
    <row r="191" spans="2:14" s="74" customFormat="1" x14ac:dyDescent="0.2">
      <c r="B191" s="101"/>
      <c r="D191" s="75"/>
      <c r="E191" s="170"/>
      <c r="G191" s="75"/>
      <c r="H191" s="75"/>
      <c r="J191" s="75"/>
      <c r="L191" s="97"/>
      <c r="M191" s="78"/>
      <c r="N191" s="78"/>
    </row>
    <row r="192" spans="2:14" s="74" customFormat="1" x14ac:dyDescent="0.2">
      <c r="B192" s="101"/>
      <c r="D192" s="75"/>
      <c r="E192" s="170"/>
      <c r="G192" s="75"/>
      <c r="H192" s="75"/>
      <c r="J192" s="75"/>
      <c r="L192" s="97"/>
      <c r="M192" s="78"/>
      <c r="N192" s="78"/>
    </row>
    <row r="193" spans="2:14" s="74" customFormat="1" x14ac:dyDescent="0.2">
      <c r="B193" s="101"/>
      <c r="D193" s="75"/>
      <c r="E193" s="170"/>
      <c r="G193" s="75"/>
      <c r="H193" s="75"/>
      <c r="J193" s="75"/>
      <c r="L193" s="97"/>
      <c r="M193" s="78"/>
      <c r="N193" s="78"/>
    </row>
    <row r="194" spans="2:14" s="74" customFormat="1" x14ac:dyDescent="0.2">
      <c r="B194" s="101"/>
      <c r="D194" s="75"/>
      <c r="E194" s="170"/>
      <c r="G194" s="75"/>
      <c r="H194" s="75"/>
      <c r="J194" s="75"/>
      <c r="L194" s="97"/>
      <c r="M194" s="78"/>
      <c r="N194" s="78"/>
    </row>
    <row r="195" spans="2:14" s="74" customFormat="1" x14ac:dyDescent="0.2">
      <c r="B195" s="101"/>
      <c r="D195" s="75"/>
      <c r="E195" s="170"/>
      <c r="G195" s="75"/>
      <c r="H195" s="75"/>
      <c r="J195" s="75"/>
      <c r="L195" s="97"/>
      <c r="M195" s="78"/>
      <c r="N195" s="78"/>
    </row>
    <row r="196" spans="2:14" s="74" customFormat="1" x14ac:dyDescent="0.2">
      <c r="B196" s="101"/>
      <c r="D196" s="75"/>
      <c r="E196" s="170"/>
      <c r="G196" s="75"/>
      <c r="H196" s="75"/>
      <c r="J196" s="75"/>
      <c r="L196" s="97"/>
      <c r="M196" s="78"/>
      <c r="N196" s="78"/>
    </row>
    <row r="197" spans="2:14" s="74" customFormat="1" x14ac:dyDescent="0.2">
      <c r="B197" s="101"/>
      <c r="D197" s="75"/>
      <c r="E197" s="170"/>
      <c r="G197" s="75"/>
      <c r="H197" s="75"/>
      <c r="J197" s="75"/>
      <c r="L197" s="97"/>
      <c r="M197" s="78"/>
      <c r="N197" s="78"/>
    </row>
    <row r="198" spans="2:14" s="74" customFormat="1" x14ac:dyDescent="0.2">
      <c r="B198" s="101"/>
      <c r="D198" s="75"/>
      <c r="E198" s="170"/>
      <c r="G198" s="75"/>
      <c r="H198" s="75"/>
      <c r="J198" s="75"/>
      <c r="L198" s="97"/>
      <c r="M198" s="78"/>
      <c r="N198" s="78"/>
    </row>
    <row r="199" spans="2:14" s="74" customFormat="1" x14ac:dyDescent="0.2">
      <c r="B199" s="101"/>
      <c r="D199" s="75"/>
      <c r="E199" s="170"/>
      <c r="G199" s="75"/>
      <c r="H199" s="75"/>
      <c r="J199" s="75"/>
      <c r="L199" s="97"/>
      <c r="M199" s="78"/>
      <c r="N199" s="78"/>
    </row>
    <row r="200" spans="2:14" s="74" customFormat="1" x14ac:dyDescent="0.2">
      <c r="B200" s="101"/>
      <c r="D200" s="75"/>
      <c r="E200" s="170"/>
      <c r="G200" s="75"/>
      <c r="H200" s="75"/>
      <c r="J200" s="75"/>
      <c r="L200" s="97"/>
      <c r="M200" s="78"/>
      <c r="N200" s="78"/>
    </row>
    <row r="201" spans="2:14" s="74" customFormat="1" x14ac:dyDescent="0.2">
      <c r="B201" s="101"/>
      <c r="D201" s="75"/>
      <c r="E201" s="170"/>
      <c r="G201" s="75"/>
      <c r="H201" s="75"/>
      <c r="J201" s="75"/>
      <c r="L201" s="97"/>
      <c r="M201" s="78"/>
      <c r="N201" s="78"/>
    </row>
    <row r="202" spans="2:14" s="74" customFormat="1" x14ac:dyDescent="0.2">
      <c r="B202" s="101"/>
      <c r="D202" s="75"/>
      <c r="E202" s="170"/>
      <c r="G202" s="75"/>
      <c r="H202" s="75"/>
      <c r="J202" s="75"/>
      <c r="L202" s="97"/>
      <c r="M202" s="78"/>
      <c r="N202" s="78"/>
    </row>
    <row r="203" spans="2:14" s="74" customFormat="1" x14ac:dyDescent="0.2">
      <c r="B203" s="101"/>
      <c r="D203" s="75"/>
      <c r="E203" s="170"/>
      <c r="G203" s="75"/>
      <c r="H203" s="75"/>
      <c r="J203" s="75"/>
      <c r="L203" s="97"/>
      <c r="M203" s="78"/>
      <c r="N203" s="78"/>
    </row>
    <row r="204" spans="2:14" s="74" customFormat="1" x14ac:dyDescent="0.2">
      <c r="B204" s="101"/>
      <c r="D204" s="75"/>
      <c r="E204" s="170"/>
      <c r="G204" s="75"/>
      <c r="H204" s="75"/>
      <c r="J204" s="75"/>
      <c r="L204" s="97"/>
      <c r="M204" s="78"/>
      <c r="N204" s="78"/>
    </row>
    <row r="205" spans="2:14" s="74" customFormat="1" x14ac:dyDescent="0.2">
      <c r="B205" s="101"/>
      <c r="D205" s="75"/>
      <c r="E205" s="170"/>
      <c r="G205" s="75"/>
      <c r="H205" s="75"/>
      <c r="J205" s="75"/>
      <c r="L205" s="97"/>
      <c r="M205" s="78"/>
      <c r="N205" s="78"/>
    </row>
    <row r="206" spans="2:14" s="74" customFormat="1" x14ac:dyDescent="0.2">
      <c r="B206" s="101"/>
      <c r="D206" s="75"/>
      <c r="E206" s="170"/>
      <c r="G206" s="75"/>
      <c r="H206" s="75"/>
      <c r="J206" s="75"/>
      <c r="L206" s="97"/>
      <c r="M206" s="78"/>
      <c r="N206" s="78"/>
    </row>
    <row r="207" spans="2:14" s="74" customFormat="1" x14ac:dyDescent="0.2">
      <c r="B207" s="101"/>
      <c r="D207" s="75"/>
      <c r="E207" s="170"/>
      <c r="G207" s="75"/>
      <c r="H207" s="75"/>
      <c r="J207" s="75"/>
      <c r="L207" s="97"/>
      <c r="M207" s="78"/>
      <c r="N207" s="78"/>
    </row>
    <row r="208" spans="2:14" s="74" customFormat="1" x14ac:dyDescent="0.2">
      <c r="B208" s="101"/>
      <c r="D208" s="75"/>
      <c r="E208" s="170"/>
      <c r="G208" s="75"/>
      <c r="H208" s="75"/>
      <c r="J208" s="75"/>
      <c r="L208" s="97"/>
      <c r="M208" s="78"/>
      <c r="N208" s="78"/>
    </row>
    <row r="209" spans="2:14" s="74" customFormat="1" x14ac:dyDescent="0.2">
      <c r="B209" s="101"/>
      <c r="D209" s="75"/>
      <c r="E209" s="170"/>
      <c r="G209" s="75"/>
      <c r="H209" s="75"/>
      <c r="J209" s="75"/>
      <c r="L209" s="97"/>
      <c r="M209" s="78"/>
      <c r="N209" s="78"/>
    </row>
    <row r="210" spans="2:14" s="74" customFormat="1" x14ac:dyDescent="0.2">
      <c r="B210" s="101"/>
      <c r="D210" s="75"/>
      <c r="E210" s="170"/>
      <c r="G210" s="75"/>
      <c r="H210" s="75"/>
      <c r="J210" s="75"/>
      <c r="L210" s="97"/>
      <c r="M210" s="78"/>
      <c r="N210" s="78"/>
    </row>
    <row r="211" spans="2:14" s="74" customFormat="1" x14ac:dyDescent="0.2">
      <c r="B211" s="101"/>
      <c r="D211" s="75"/>
      <c r="E211" s="170"/>
      <c r="G211" s="75"/>
      <c r="H211" s="75"/>
      <c r="J211" s="75"/>
      <c r="L211" s="97"/>
      <c r="M211" s="78"/>
      <c r="N211" s="78"/>
    </row>
    <row r="212" spans="2:14" s="74" customFormat="1" x14ac:dyDescent="0.2">
      <c r="B212" s="101"/>
      <c r="D212" s="75"/>
      <c r="E212" s="170"/>
      <c r="G212" s="75"/>
      <c r="H212" s="75"/>
      <c r="J212" s="75"/>
      <c r="L212" s="97"/>
      <c r="M212" s="78"/>
      <c r="N212" s="78"/>
    </row>
    <row r="213" spans="2:14" s="74" customFormat="1" x14ac:dyDescent="0.2">
      <c r="B213" s="101"/>
      <c r="D213" s="75"/>
      <c r="E213" s="170"/>
      <c r="G213" s="75"/>
      <c r="H213" s="75"/>
      <c r="J213" s="75"/>
      <c r="L213" s="97"/>
      <c r="M213" s="78"/>
      <c r="N213" s="78"/>
    </row>
    <row r="214" spans="2:14" s="74" customFormat="1" x14ac:dyDescent="0.2">
      <c r="B214" s="101"/>
      <c r="D214" s="75"/>
      <c r="E214" s="170"/>
      <c r="G214" s="75"/>
      <c r="H214" s="75"/>
      <c r="J214" s="75"/>
      <c r="L214" s="97"/>
      <c r="M214" s="78"/>
      <c r="N214" s="78"/>
    </row>
    <row r="215" spans="2:14" s="74" customFormat="1" x14ac:dyDescent="0.2">
      <c r="B215" s="101"/>
      <c r="D215" s="75"/>
      <c r="E215" s="170"/>
      <c r="G215" s="75"/>
      <c r="H215" s="75"/>
      <c r="J215" s="75"/>
      <c r="L215" s="97"/>
      <c r="M215" s="78"/>
      <c r="N215" s="78"/>
    </row>
    <row r="216" spans="2:14" s="74" customFormat="1" x14ac:dyDescent="0.2">
      <c r="B216" s="101"/>
      <c r="D216" s="75"/>
      <c r="E216" s="170"/>
      <c r="G216" s="75"/>
      <c r="H216" s="75"/>
      <c r="J216" s="75"/>
      <c r="L216" s="97"/>
      <c r="M216" s="78"/>
      <c r="N216" s="78"/>
    </row>
    <row r="217" spans="2:14" s="74" customFormat="1" x14ac:dyDescent="0.2">
      <c r="B217" s="101"/>
      <c r="D217" s="75"/>
      <c r="E217" s="170"/>
      <c r="G217" s="75"/>
      <c r="H217" s="75"/>
      <c r="J217" s="75"/>
      <c r="L217" s="97"/>
      <c r="M217" s="78"/>
      <c r="N217" s="78"/>
    </row>
    <row r="218" spans="2:14" s="74" customFormat="1" x14ac:dyDescent="0.2">
      <c r="B218" s="101"/>
      <c r="D218" s="75"/>
      <c r="E218" s="170"/>
      <c r="G218" s="75"/>
      <c r="H218" s="75"/>
      <c r="J218" s="75"/>
      <c r="L218" s="97"/>
      <c r="M218" s="78"/>
      <c r="N218" s="78"/>
    </row>
    <row r="219" spans="2:14" s="74" customFormat="1" x14ac:dyDescent="0.2">
      <c r="B219" s="101"/>
      <c r="D219" s="75"/>
      <c r="E219" s="170"/>
      <c r="G219" s="75"/>
      <c r="H219" s="75"/>
      <c r="J219" s="75"/>
      <c r="L219" s="97"/>
      <c r="M219" s="78"/>
      <c r="N219" s="78"/>
    </row>
    <row r="220" spans="2:14" s="74" customFormat="1" x14ac:dyDescent="0.2">
      <c r="B220" s="101"/>
      <c r="D220" s="75"/>
      <c r="E220" s="170"/>
      <c r="G220" s="75"/>
      <c r="H220" s="75"/>
      <c r="J220" s="75"/>
      <c r="L220" s="97"/>
      <c r="M220" s="78"/>
      <c r="N220" s="78"/>
    </row>
    <row r="221" spans="2:14" s="74" customFormat="1" x14ac:dyDescent="0.2">
      <c r="B221" s="101"/>
      <c r="D221" s="75"/>
      <c r="E221" s="170"/>
      <c r="G221" s="75"/>
      <c r="H221" s="75"/>
      <c r="J221" s="75"/>
      <c r="L221" s="97"/>
      <c r="M221" s="78"/>
      <c r="N221" s="78"/>
    </row>
    <row r="222" spans="2:14" s="74" customFormat="1" x14ac:dyDescent="0.2">
      <c r="B222" s="101"/>
      <c r="D222" s="75"/>
      <c r="E222" s="170"/>
      <c r="G222" s="75"/>
      <c r="H222" s="75"/>
      <c r="J222" s="75"/>
      <c r="L222" s="97"/>
      <c r="M222" s="78"/>
      <c r="N222" s="78"/>
    </row>
    <row r="223" spans="2:14" s="74" customFormat="1" x14ac:dyDescent="0.2">
      <c r="B223" s="101"/>
      <c r="D223" s="75"/>
      <c r="E223" s="170"/>
      <c r="G223" s="75"/>
      <c r="H223" s="75"/>
      <c r="J223" s="75"/>
      <c r="L223" s="97"/>
      <c r="M223" s="78"/>
      <c r="N223" s="78"/>
    </row>
  </sheetData>
  <sheetProtection algorithmName="SHA-512" hashValue="AJyh8neG5wWHKOKgfoEgOJv/cy5djPfPFFEzZ/zArSUfyWB4yWpSiwmaz3jopmvWHnqhkpjKRBgFtLuC0RjLOA==" saltValue="yW+PfCDIbqScO6UxMXcIxw==" spinCount="100000" sheet="1" objects="1" scenarios="1" selectLockedCells="1" autoFilter="0"/>
  <autoFilter ref="A12:N162"/>
  <mergeCells count="34">
    <mergeCell ref="C138:C139"/>
    <mergeCell ref="B140:B145"/>
    <mergeCell ref="B146:B151"/>
    <mergeCell ref="B111:B112"/>
    <mergeCell ref="B113:B114"/>
    <mergeCell ref="B115:B116"/>
    <mergeCell ref="B117:B118"/>
    <mergeCell ref="B156:B159"/>
    <mergeCell ref="B152:B155"/>
    <mergeCell ref="B138:B139"/>
    <mergeCell ref="B120:B136"/>
    <mergeCell ref="B105:B107"/>
    <mergeCell ref="B108:B110"/>
    <mergeCell ref="B13:B18"/>
    <mergeCell ref="B37:B40"/>
    <mergeCell ref="B59:B73"/>
    <mergeCell ref="B74:B84"/>
    <mergeCell ref="B85:B88"/>
    <mergeCell ref="B57:B58"/>
    <mergeCell ref="B41:B56"/>
    <mergeCell ref="B19:B36"/>
    <mergeCell ref="B89:B91"/>
    <mergeCell ref="B93:B95"/>
    <mergeCell ref="B96:B98"/>
    <mergeCell ref="B99:B101"/>
    <mergeCell ref="B102:B104"/>
    <mergeCell ref="C8:D8"/>
    <mergeCell ref="I10:J10"/>
    <mergeCell ref="K10:N10"/>
    <mergeCell ref="F3:F5"/>
    <mergeCell ref="I8:J8"/>
    <mergeCell ref="K8:N8"/>
    <mergeCell ref="I9:J9"/>
    <mergeCell ref="K9:N9"/>
  </mergeCells>
  <dataValidations count="2">
    <dataValidation type="list" allowBlank="1" showInputMessage="1" showErrorMessage="1" sqref="L113:L136 L138:L139 L92:L110 L37:L88">
      <formula1>",20%,5%,0%"</formula1>
    </dataValidation>
    <dataValidation type="list" allowBlank="1" showInputMessage="1" showErrorMessage="1" sqref="C8:D8">
      <formula1>DataTables_DeliveryRoute</formula1>
    </dataValidation>
  </dataValidations>
  <pageMargins left="0.70866141732283472" right="0.70866141732283472" top="0.74803149606299213" bottom="0.74803149606299213" header="0.31496062992125984" footer="0.31496062992125984"/>
  <pageSetup paperSize="9" scale="14"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E14"/>
  <sheetViews>
    <sheetView showGridLines="0" workbookViewId="0">
      <selection activeCell="D9" sqref="D9"/>
    </sheetView>
  </sheetViews>
  <sheetFormatPr defaultRowHeight="15" x14ac:dyDescent="0.25"/>
  <cols>
    <col min="1" max="1" width="8.85546875" customWidth="1"/>
    <col min="2" max="2" width="84.42578125" customWidth="1"/>
    <col min="3" max="4" width="18.7109375" bestFit="1" customWidth="1"/>
    <col min="5" max="5" width="8.7109375" style="66" hidden="1" customWidth="1"/>
  </cols>
  <sheetData>
    <row r="1" spans="2:5" ht="15.75" thickBot="1" x14ac:dyDescent="0.3"/>
    <row r="2" spans="2:5" x14ac:dyDescent="0.25">
      <c r="B2" s="239" t="s">
        <v>206</v>
      </c>
      <c r="C2" s="292"/>
      <c r="D2" s="240"/>
    </row>
    <row r="3" spans="2:5" ht="15.75" thickBot="1" x14ac:dyDescent="0.3">
      <c r="B3" s="241"/>
      <c r="C3" s="293"/>
      <c r="D3" s="242"/>
    </row>
    <row r="4" spans="2:5" x14ac:dyDescent="0.25">
      <c r="B4" s="60" t="s">
        <v>202</v>
      </c>
      <c r="C4" s="61" t="s">
        <v>203</v>
      </c>
      <c r="D4" s="62" t="s">
        <v>204</v>
      </c>
    </row>
    <row r="5" spans="2:5" x14ac:dyDescent="0.25">
      <c r="B5" s="226" t="s">
        <v>571</v>
      </c>
      <c r="C5" s="227">
        <v>1</v>
      </c>
      <c r="D5" s="67"/>
      <c r="E5" s="68">
        <f t="shared" ref="E5:E11" si="0">D5*C5</f>
        <v>0</v>
      </c>
    </row>
    <row r="6" spans="2:5" x14ac:dyDescent="0.25">
      <c r="B6" s="226" t="s">
        <v>572</v>
      </c>
      <c r="C6" s="227">
        <v>2</v>
      </c>
      <c r="D6" s="67"/>
      <c r="E6" s="68">
        <f t="shared" si="0"/>
        <v>0</v>
      </c>
    </row>
    <row r="7" spans="2:5" x14ac:dyDescent="0.25">
      <c r="B7" s="226" t="s">
        <v>573</v>
      </c>
      <c r="C7" s="227">
        <v>3</v>
      </c>
      <c r="D7" s="67"/>
      <c r="E7" s="68">
        <f t="shared" si="0"/>
        <v>0</v>
      </c>
    </row>
    <row r="8" spans="2:5" x14ac:dyDescent="0.25">
      <c r="B8" s="226" t="s">
        <v>574</v>
      </c>
      <c r="C8" s="227">
        <v>4</v>
      </c>
      <c r="D8" s="67"/>
      <c r="E8" s="68">
        <f t="shared" si="0"/>
        <v>0</v>
      </c>
    </row>
    <row r="9" spans="2:5" x14ac:dyDescent="0.25">
      <c r="B9" s="226" t="s">
        <v>575</v>
      </c>
      <c r="C9" s="227">
        <v>5</v>
      </c>
      <c r="D9" s="67"/>
      <c r="E9" s="68">
        <f t="shared" si="0"/>
        <v>0</v>
      </c>
    </row>
    <row r="10" spans="2:5" x14ac:dyDescent="0.25">
      <c r="B10" s="226" t="s">
        <v>576</v>
      </c>
      <c r="C10" s="227">
        <v>8</v>
      </c>
      <c r="D10" s="67"/>
      <c r="E10" s="68">
        <f t="shared" si="0"/>
        <v>0</v>
      </c>
    </row>
    <row r="11" spans="2:5" ht="15.75" thickBot="1" x14ac:dyDescent="0.3">
      <c r="B11" s="226" t="s">
        <v>577</v>
      </c>
      <c r="C11" s="227">
        <v>15</v>
      </c>
      <c r="D11" s="67"/>
      <c r="E11" s="68">
        <f t="shared" si="0"/>
        <v>0</v>
      </c>
    </row>
    <row r="12" spans="2:5" ht="15.75" thickBot="1" x14ac:dyDescent="0.3">
      <c r="C12" s="63" t="s">
        <v>205</v>
      </c>
      <c r="D12" s="65">
        <f>IF(SUM(E5:E11)/24&gt;=1,SUM(E5:E11)/24,1)</f>
        <v>1</v>
      </c>
    </row>
    <row r="13" spans="2:5" x14ac:dyDescent="0.25">
      <c r="D13" t="s">
        <v>209</v>
      </c>
    </row>
    <row r="14" spans="2:5" ht="102" x14ac:dyDescent="0.25">
      <c r="B14" s="64" t="s">
        <v>515</v>
      </c>
    </row>
  </sheetData>
  <sheetProtection algorithmName="SHA-512" hashValue="59rm1lwt2T+hlJVP/6wH4KFzdKP8zrh244Pz+i4p+j43LxsMzdJwxzwgeq1BUDPoqgwOWafozMJ41PtfvK/Aqw==" saltValue="Np9bUtsimweLIcM+Vou+ZA==" spinCount="100000" sheet="1" objects="1" scenarios="1"/>
  <mergeCells count="1">
    <mergeCell ref="B2:D3"/>
  </mergeCells>
  <conditionalFormatting sqref="D12">
    <cfRule type="cellIs" dxfId="0" priority="1" operator="equal">
      <formula>"!! ERROR !!"</formula>
    </cfRule>
  </conditionalFormatting>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14999847407452621"/>
  </sheetPr>
  <dimension ref="A1:F5"/>
  <sheetViews>
    <sheetView workbookViewId="0">
      <selection activeCell="C5" sqref="C5"/>
    </sheetView>
  </sheetViews>
  <sheetFormatPr defaultRowHeight="15" x14ac:dyDescent="0.25"/>
  <cols>
    <col min="1" max="1" width="17.42578125" customWidth="1"/>
    <col min="2" max="2" width="13.140625" customWidth="1"/>
    <col min="4" max="4" width="24.5703125" customWidth="1"/>
  </cols>
  <sheetData>
    <row r="1" spans="1:6" x14ac:dyDescent="0.25">
      <c r="A1" t="s">
        <v>113</v>
      </c>
      <c r="B1" t="s">
        <v>114</v>
      </c>
      <c r="D1" t="s">
        <v>119</v>
      </c>
      <c r="F1" t="s">
        <v>198</v>
      </c>
    </row>
    <row r="2" spans="1:6" x14ac:dyDescent="0.25">
      <c r="A2" t="s">
        <v>115</v>
      </c>
      <c r="B2">
        <v>0</v>
      </c>
      <c r="D2" t="s">
        <v>120</v>
      </c>
      <c r="F2" t="s">
        <v>199</v>
      </c>
    </row>
    <row r="3" spans="1:6" x14ac:dyDescent="0.25">
      <c r="A3" t="s">
        <v>116</v>
      </c>
      <c r="B3">
        <v>0.05</v>
      </c>
      <c r="D3" t="s">
        <v>121</v>
      </c>
      <c r="F3" t="s">
        <v>200</v>
      </c>
    </row>
    <row r="4" spans="1:6" x14ac:dyDescent="0.25">
      <c r="A4" t="s">
        <v>117</v>
      </c>
      <c r="B4">
        <v>0.1</v>
      </c>
    </row>
    <row r="5" spans="1:6" x14ac:dyDescent="0.25">
      <c r="A5" t="s">
        <v>118</v>
      </c>
      <c r="B5">
        <v>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14999847407452621"/>
  </sheetPr>
  <dimension ref="A1:D12"/>
  <sheetViews>
    <sheetView workbookViewId="0">
      <selection activeCell="D12" sqref="D12"/>
    </sheetView>
  </sheetViews>
  <sheetFormatPr defaultRowHeight="15" x14ac:dyDescent="0.25"/>
  <cols>
    <col min="2" max="2" width="10.5703125" bestFit="1" customWidth="1"/>
    <col min="3" max="3" width="45.5703125" customWidth="1"/>
    <col min="4" max="4" width="58.42578125" customWidth="1"/>
  </cols>
  <sheetData>
    <row r="1" spans="1:4" x14ac:dyDescent="0.25">
      <c r="A1" s="55" t="s">
        <v>106</v>
      </c>
      <c r="B1" s="55" t="s">
        <v>107</v>
      </c>
      <c r="C1" s="55" t="s">
        <v>109</v>
      </c>
      <c r="D1" s="55" t="s">
        <v>108</v>
      </c>
    </row>
    <row r="2" spans="1:4" x14ac:dyDescent="0.25">
      <c r="A2">
        <v>0.1</v>
      </c>
      <c r="B2" s="26">
        <v>43158</v>
      </c>
      <c r="C2" t="s">
        <v>110</v>
      </c>
      <c r="D2" t="s">
        <v>111</v>
      </c>
    </row>
    <row r="3" spans="1:4" ht="105" x14ac:dyDescent="0.25">
      <c r="A3">
        <v>0.2</v>
      </c>
      <c r="B3" s="26">
        <v>43162</v>
      </c>
      <c r="C3" t="s">
        <v>112</v>
      </c>
      <c r="D3" s="27" t="s">
        <v>123</v>
      </c>
    </row>
    <row r="4" spans="1:4" ht="30" x14ac:dyDescent="0.25">
      <c r="A4">
        <v>0.3</v>
      </c>
      <c r="B4" s="26">
        <v>43164</v>
      </c>
      <c r="C4" t="s">
        <v>112</v>
      </c>
      <c r="D4" s="27" t="s">
        <v>124</v>
      </c>
    </row>
    <row r="5" spans="1:4" ht="30" x14ac:dyDescent="0.25">
      <c r="A5">
        <v>0.4</v>
      </c>
      <c r="B5" s="26">
        <v>43166</v>
      </c>
      <c r="C5" t="s">
        <v>112</v>
      </c>
      <c r="D5" s="27" t="s">
        <v>125</v>
      </c>
    </row>
    <row r="6" spans="1:4" ht="30" x14ac:dyDescent="0.25">
      <c r="A6">
        <v>0.5</v>
      </c>
      <c r="B6" s="26">
        <v>43173</v>
      </c>
      <c r="C6" t="s">
        <v>112</v>
      </c>
      <c r="D6" s="27" t="s">
        <v>126</v>
      </c>
    </row>
    <row r="7" spans="1:4" ht="75" x14ac:dyDescent="0.25">
      <c r="A7">
        <v>0.6</v>
      </c>
      <c r="B7" s="26">
        <v>43194</v>
      </c>
      <c r="C7" t="s">
        <v>112</v>
      </c>
      <c r="D7" s="27" t="s">
        <v>127</v>
      </c>
    </row>
    <row r="8" spans="1:4" ht="30" x14ac:dyDescent="0.25">
      <c r="A8">
        <v>0.7</v>
      </c>
      <c r="B8" s="26">
        <v>43194</v>
      </c>
      <c r="C8" t="s">
        <v>112</v>
      </c>
      <c r="D8" s="27" t="s">
        <v>138</v>
      </c>
    </row>
    <row r="9" spans="1:4" ht="90" x14ac:dyDescent="0.25">
      <c r="A9">
        <v>0.8</v>
      </c>
      <c r="B9" s="26">
        <v>43196</v>
      </c>
      <c r="C9" t="s">
        <v>112</v>
      </c>
      <c r="D9" s="27" t="s">
        <v>142</v>
      </c>
    </row>
    <row r="10" spans="1:4" x14ac:dyDescent="0.25">
      <c r="A10">
        <v>1</v>
      </c>
      <c r="D10" s="27" t="s">
        <v>220</v>
      </c>
    </row>
    <row r="11" spans="1:4" ht="30" x14ac:dyDescent="0.25">
      <c r="A11">
        <v>1.1000000000000001</v>
      </c>
      <c r="B11" s="26">
        <v>43857</v>
      </c>
      <c r="C11" t="s">
        <v>112</v>
      </c>
      <c r="D11" s="27" t="s">
        <v>221</v>
      </c>
    </row>
    <row r="12" spans="1:4" ht="30" x14ac:dyDescent="0.25">
      <c r="A12">
        <v>1.2</v>
      </c>
      <c r="B12" s="26">
        <v>43861</v>
      </c>
      <c r="C12" t="s">
        <v>112</v>
      </c>
      <c r="D12" s="27" t="s">
        <v>222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OldId xmlns="86c9991b-b3dd-4377-946c-d2110357cf8a" xsi:nil="true"/>
    <Created_x0020_By_x0020_SP10 xmlns="86c9991b-b3dd-4377-946c-d2110357cf8a" xsi:nil="true"/>
    <Classificationexpirationdate xmlns="d9044a0a-2dae-4eaa-af44-c770672b5338" xsi:nil="true"/>
    <UU_x0020_Data_x0020_Handling_x0020_Policy xmlns="86c9991b-b3dd-4377-946c-d2110357cf8a">UU Confidential</UU_x0020_Data_x0020_Handling_x0020_Policy>
    <Modify_x0020_By_x0020_SP10 xmlns="86c9991b-b3dd-4377-946c-d2110357cf8a" xsi:nil="true"/>
    <_dlc_DocId xmlns="d9044a0a-2dae-4eaa-af44-c770672b5338">TCP4DQPD4474-390573842-5675</_dlc_DocId>
    <_dlc_DocIdUrl xmlns="d9044a0a-2dae-4eaa-af44-c770672b5338">
      <Url>https://uusp/whsl/MC/_layouts/15/DocIdRedir.aspx?ID=TCP4DQPD4474-390573842-5675</Url>
      <Description>TCP4DQPD4474-390573842-5675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774A77833FD8241BAE5C2D6556CB51F" ma:contentTypeVersion="10" ma:contentTypeDescription="Create a new document." ma:contentTypeScope="" ma:versionID="d43afe034d3b460f1ef3e856796d3028">
  <xsd:schema xmlns:xsd="http://www.w3.org/2001/XMLSchema" xmlns:xs="http://www.w3.org/2001/XMLSchema" xmlns:p="http://schemas.microsoft.com/office/2006/metadata/properties" xmlns:ns2="86c9991b-b3dd-4377-946c-d2110357cf8a" xmlns:ns3="d9044a0a-2dae-4eaa-af44-c770672b5338" targetNamespace="http://schemas.microsoft.com/office/2006/metadata/properties" ma:root="true" ma:fieldsID="97c4874981ec3242c12600c6b1175052" ns2:_="" ns3:_="">
    <xsd:import namespace="86c9991b-b3dd-4377-946c-d2110357cf8a"/>
    <xsd:import namespace="d9044a0a-2dae-4eaa-af44-c770672b5338"/>
    <xsd:element name="properties">
      <xsd:complexType>
        <xsd:sequence>
          <xsd:element name="documentManagement">
            <xsd:complexType>
              <xsd:all>
                <xsd:element ref="ns2:UU_x0020_Data_x0020_Handling_x0020_Policy"/>
                <xsd:element ref="ns2:Created_x0020_By_x0020_SP10" minOccurs="0"/>
                <xsd:element ref="ns2:Modify_x0020_By_x0020_SP10" minOccurs="0"/>
                <xsd:element ref="ns2:MigOldId" minOccurs="0"/>
                <xsd:element ref="ns3:_dlc_DocId" minOccurs="0"/>
                <xsd:element ref="ns3:_dlc_DocIdUrl" minOccurs="0"/>
                <xsd:element ref="ns3:_dlc_DocIdPersistId" minOccurs="0"/>
                <xsd:element ref="ns3:Classification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c9991b-b3dd-4377-946c-d2110357cf8a" elementFormDefault="qualified">
    <xsd:import namespace="http://schemas.microsoft.com/office/2006/documentManagement/types"/>
    <xsd:import namespace="http://schemas.microsoft.com/office/infopath/2007/PartnerControls"/>
    <xsd:element name="UU_x0020_Data_x0020_Handling_x0020_Policy" ma:index="4" ma:displayName="UU Data Handling Policy" ma:default="UU Confidential" ma:format="Dropdown" ma:internalName="UU_x0020_Data_x0020_Handling_x0020_Policy" ma:readOnly="false">
      <xsd:simpleType>
        <xsd:restriction base="dms:Choice">
          <xsd:enumeration value="Public"/>
          <xsd:enumeration value="Internal Use"/>
          <xsd:enumeration value="UU Confidential"/>
        </xsd:restriction>
      </xsd:simpleType>
    </xsd:element>
    <xsd:element name="Created_x0020_By_x0020_SP10" ma:index="5" nillable="true" ma:displayName="Created By SP10" ma:internalName="Created_x0020_By_x0020_SP10" ma:readOnly="false">
      <xsd:simpleType>
        <xsd:restriction base="dms:Text"/>
      </xsd:simpleType>
    </xsd:element>
    <xsd:element name="Modify_x0020_By_x0020_SP10" ma:index="6" nillable="true" ma:displayName="Modify By SP10" ma:internalName="Modify_x0020_By_x0020_SP10" ma:readOnly="false">
      <xsd:simpleType>
        <xsd:restriction base="dms:Text"/>
      </xsd:simpleType>
    </xsd:element>
    <xsd:element name="MigOldId" ma:index="7" nillable="true" ma:displayName="MigOldId" ma:internalName="MigOldId"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044a0a-2dae-4eaa-af44-c770672b533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Classificationexpirationdate" ma:index="15" nillable="true" ma:displayName="Classification expiration date" ma:internalName="Classificationexpirationdate">
      <xsd:simpleType>
        <xsd:restriction base="dms:DateTime"/>
      </xsd:simpleType>
    </xsd:element>
    <xsd:element name="SharedWithUsers" ma:index="1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1CC6F4-6BD3-4B71-9B8F-4980ECF34FF1}">
  <ds:schemaRefs>
    <ds:schemaRef ds:uri="http://schemas.microsoft.com/sharepoint/events"/>
  </ds:schemaRefs>
</ds:datastoreItem>
</file>

<file path=customXml/itemProps2.xml><?xml version="1.0" encoding="utf-8"?>
<ds:datastoreItem xmlns:ds="http://schemas.openxmlformats.org/officeDocument/2006/customXml" ds:itemID="{0C42C71D-586F-41F0-8A95-A1BD923C5D44}">
  <ds:schemaRefs>
    <ds:schemaRef ds:uri="http://schemas.microsoft.com/sharepoint/v3/contenttype/forms"/>
  </ds:schemaRefs>
</ds:datastoreItem>
</file>

<file path=customXml/itemProps3.xml><?xml version="1.0" encoding="utf-8"?>
<ds:datastoreItem xmlns:ds="http://schemas.openxmlformats.org/officeDocument/2006/customXml" ds:itemID="{89F7761E-637B-480E-AD67-42C5C16A0B2A}">
  <ds:schemaRefs>
    <ds:schemaRef ds:uri="http://purl.org/dc/terms/"/>
    <ds:schemaRef ds:uri="http://schemas.openxmlformats.org/package/2006/metadata/core-properties"/>
    <ds:schemaRef ds:uri="http://schemas.microsoft.com/office/2006/documentManagement/types"/>
    <ds:schemaRef ds:uri="d9044a0a-2dae-4eaa-af44-c770672b5338"/>
    <ds:schemaRef ds:uri="http://purl.org/dc/elements/1.1/"/>
    <ds:schemaRef ds:uri="http://schemas.microsoft.com/office/2006/metadata/properties"/>
    <ds:schemaRef ds:uri="http://schemas.microsoft.com/office/infopath/2007/PartnerControls"/>
    <ds:schemaRef ds:uri="86c9991b-b3dd-4377-946c-d2110357cf8a"/>
    <ds:schemaRef ds:uri="http://www.w3.org/XML/1998/namespace"/>
    <ds:schemaRef ds:uri="http://purl.org/dc/dcmitype/"/>
  </ds:schemaRefs>
</ds:datastoreItem>
</file>

<file path=customXml/itemProps4.xml><?xml version="1.0" encoding="utf-8"?>
<ds:datastoreItem xmlns:ds="http://schemas.openxmlformats.org/officeDocument/2006/customXml" ds:itemID="{8301B8A6-CD0A-49FF-973C-497DA43346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c9991b-b3dd-4377-946c-d2110357cf8a"/>
    <ds:schemaRef ds:uri="d9044a0a-2dae-4eaa-af44-c770672b53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Instructions</vt:lpstr>
      <vt:lpstr>Summary of scheme costs</vt:lpstr>
      <vt:lpstr>Main Laying Calculation</vt:lpstr>
      <vt:lpstr>Connections Calculation</vt:lpstr>
      <vt:lpstr>Demand Relevant Multiplier</vt:lpstr>
      <vt:lpstr>DataTables</vt:lpstr>
      <vt:lpstr>Change History</vt:lpstr>
      <vt:lpstr>Activity_Charge</vt:lpstr>
      <vt:lpstr>Date</vt:lpstr>
      <vt:lpstr>DeliveryRoute</vt:lpstr>
      <vt:lpstr>DevelopmentCategory</vt:lpstr>
      <vt:lpstr>ItemQuantities_Developer</vt:lpstr>
      <vt:lpstr>ItemQuantities_UU</vt:lpstr>
      <vt:lpstr>Location</vt:lpstr>
      <vt:lpstr>Plot_Quantity</vt:lpstr>
      <vt:lpstr>PlotQuant_25</vt:lpstr>
      <vt:lpstr>PlotQuant_Morethan25</vt:lpstr>
      <vt:lpstr>'Connections Calculation'!Print_Area</vt:lpstr>
      <vt:lpstr>'Main Laying Calculation'!Print_Area</vt:lpstr>
      <vt:lpstr>Reference</vt:lpstr>
    </vt:vector>
  </TitlesOfParts>
  <Company>United Utilities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Cotterill, Mike</dc:creator>
  <cp:lastModifiedBy>Burke, Emily</cp:lastModifiedBy>
  <cp:lastPrinted>2019-04-05T11:32:05Z</cp:lastPrinted>
  <dcterms:created xsi:type="dcterms:W3CDTF">2018-02-18T21:16:50Z</dcterms:created>
  <dcterms:modified xsi:type="dcterms:W3CDTF">2022-02-09T15:17:42Z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0x0101006774A77833FD8241BAE5C2D6556CB51F</vt:lpwstr>
  </property>
  <property fmtid="{D5CDD505-2E9C-101B-9397-08002B2CF9AE}" pid="3" name="_dlc_DocIdItemGuid">
    <vt:lpwstr>0a3fd7d1-d211-4884-9575-c2e936ae6545</vt:lpwstr>
  </property>
</Properties>
</file>